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Прилож 3" sheetId="2" r:id="rId1"/>
    <sheet name="Прилож 4" sheetId="1" r:id="rId2"/>
    <sheet name="Прилож 5" sheetId="3" r:id="rId3"/>
  </sheets>
  <externalReferences>
    <externalReference r:id="rId4"/>
  </externalReferences>
  <definedNames>
    <definedName name="_xlnm.Print_Area" localSheetId="0">'Прилож 3'!$A$1:$H$78</definedName>
    <definedName name="_xlnm.Print_Area" localSheetId="1">'Прилож 4'!$A$1:$H$1220</definedName>
    <definedName name="_xlnm.Print_Area" localSheetId="2">'Прилож 5'!$A$1:$H$1175</definedName>
  </definedNames>
  <calcPr calcId="124519"/>
</workbook>
</file>

<file path=xl/calcChain.xml><?xml version="1.0" encoding="utf-8"?>
<calcChain xmlns="http://schemas.openxmlformats.org/spreadsheetml/2006/main">
  <c r="G840" i="1"/>
  <c r="G263" i="3" s="1"/>
  <c r="G262" s="1"/>
  <c r="G261" s="1"/>
  <c r="G170" s="1"/>
  <c r="G837" i="1"/>
  <c r="G772"/>
  <c r="G170"/>
  <c r="G45"/>
  <c r="G1016" i="3"/>
  <c r="G758" i="1"/>
  <c r="G757"/>
  <c r="G810"/>
  <c r="G839"/>
  <c r="G838" s="1"/>
  <c r="G1034"/>
  <c r="G1066"/>
  <c r="G1056"/>
  <c r="G1072"/>
  <c r="G868"/>
  <c r="G865"/>
  <c r="G817" i="3"/>
  <c r="G816" s="1"/>
  <c r="G815" s="1"/>
  <c r="G1157" i="1"/>
  <c r="G1156" s="1"/>
  <c r="G903"/>
  <c r="G906"/>
  <c r="G351"/>
  <c r="G389"/>
  <c r="G346" i="3"/>
  <c r="G363" i="1"/>
  <c r="G362"/>
  <c r="G69"/>
  <c r="G395"/>
  <c r="G355"/>
  <c r="G284"/>
  <c r="G977"/>
  <c r="G601"/>
  <c r="G646"/>
  <c r="G924"/>
  <c r="G897"/>
  <c r="G883"/>
  <c r="G814"/>
  <c r="G1123"/>
  <c r="G1137"/>
  <c r="G86" i="3"/>
  <c r="G85" s="1"/>
  <c r="G722" i="1"/>
  <c r="G916"/>
  <c r="G801"/>
  <c r="G762"/>
  <c r="G1153" i="3"/>
  <c r="G1152" s="1"/>
  <c r="G1151" s="1"/>
  <c r="G102"/>
  <c r="G101" s="1"/>
  <c r="G100" s="1"/>
  <c r="G319" i="1"/>
  <c r="G318" s="1"/>
  <c r="G755"/>
  <c r="G1017" i="3"/>
  <c r="G752" i="1"/>
  <c r="G163"/>
  <c r="G156"/>
  <c r="G558"/>
  <c r="G571"/>
  <c r="G1150" i="3"/>
  <c r="G298" i="1"/>
  <c r="G287"/>
  <c r="G594"/>
  <c r="G507"/>
  <c r="G431"/>
  <c r="G1111"/>
  <c r="G1001"/>
  <c r="G998"/>
  <c r="G994"/>
  <c r="G986"/>
  <c r="G1013"/>
  <c r="G1011" s="1"/>
  <c r="G1010"/>
  <c r="G1008"/>
  <c r="G848" i="3"/>
  <c r="G1187" i="1"/>
  <c r="G1186" s="1"/>
  <c r="G1113"/>
  <c r="G1207"/>
  <c r="G1166"/>
  <c r="G1129"/>
  <c r="G640" i="3"/>
  <c r="G639" s="1"/>
  <c r="G638" s="1"/>
  <c r="G643"/>
  <c r="G642" s="1"/>
  <c r="G641" s="1"/>
  <c r="G995"/>
  <c r="G993" s="1"/>
  <c r="G867" i="1"/>
  <c r="G866" s="1"/>
  <c r="G864"/>
  <c r="G318" i="3"/>
  <c r="G317" s="1"/>
  <c r="G316" s="1"/>
  <c r="G1054"/>
  <c r="G289" i="1"/>
  <c r="G1056" i="3"/>
  <c r="G254" i="1"/>
  <c r="G956"/>
  <c r="G38"/>
  <c r="G341" i="3"/>
  <c r="G340" s="1"/>
  <c r="G400" i="1"/>
  <c r="G399" s="1"/>
  <c r="G388" i="3"/>
  <c r="G379"/>
  <c r="G173"/>
  <c r="G172" s="1"/>
  <c r="G171" s="1"/>
  <c r="G1029" i="1"/>
  <c r="G1028" s="1"/>
  <c r="G1069" l="1"/>
  <c r="G522"/>
  <c r="G214"/>
  <c r="G75"/>
  <c r="G51"/>
  <c r="G460"/>
  <c r="G990" l="1"/>
  <c r="G989" s="1"/>
  <c r="G988" s="1"/>
  <c r="G987" s="1"/>
  <c r="G582"/>
  <c r="G776" i="3" s="1"/>
  <c r="G775" s="1"/>
  <c r="G774" s="1"/>
  <c r="G236" i="1"/>
  <c r="G456" i="3" s="1"/>
  <c r="G455" s="1"/>
  <c r="G454" s="1"/>
  <c r="G721" i="1"/>
  <c r="G866" i="3"/>
  <c r="G865" s="1"/>
  <c r="G864" s="1"/>
  <c r="G943"/>
  <c r="G942" s="1"/>
  <c r="G656" i="1"/>
  <c r="G950" i="3" s="1"/>
  <c r="G802"/>
  <c r="G801" s="1"/>
  <c r="G800" s="1"/>
  <c r="G738" i="1"/>
  <c r="G737" s="1"/>
  <c r="G789" i="3"/>
  <c r="G788" s="1"/>
  <c r="G787" s="1"/>
  <c r="G788" i="1"/>
  <c r="G787" s="1"/>
  <c r="G786" s="1"/>
  <c r="G326"/>
  <c r="G331"/>
  <c r="G110" i="3" s="1"/>
  <c r="G109" s="1"/>
  <c r="G1126" i="1"/>
  <c r="G317"/>
  <c r="G428" i="3"/>
  <c r="G427" s="1"/>
  <c r="G426" s="1"/>
  <c r="G143" i="1"/>
  <c r="G142" s="1"/>
  <c r="G139"/>
  <c r="G138" s="1"/>
  <c r="G418" i="3"/>
  <c r="G417" s="1"/>
  <c r="G416" s="1"/>
  <c r="G415"/>
  <c r="G414" s="1"/>
  <c r="G413" s="1"/>
  <c r="G1149"/>
  <c r="G1148" s="1"/>
  <c r="G1147" s="1"/>
  <c r="G829"/>
  <c r="G828" s="1"/>
  <c r="G827" s="1"/>
  <c r="G1133" i="1"/>
  <c r="G1132" s="1"/>
  <c r="G1156" i="3"/>
  <c r="G1023" i="1"/>
  <c r="G1022" s="1"/>
  <c r="G1021" s="1"/>
  <c r="G1020" s="1"/>
  <c r="G1019" s="1"/>
  <c r="G315" i="3"/>
  <c r="G314" s="1"/>
  <c r="G313" s="1"/>
  <c r="G477" i="1"/>
  <c r="G476" s="1"/>
  <c r="G475" s="1"/>
  <c r="G292" i="3"/>
  <c r="G291" s="1"/>
  <c r="G290" s="1"/>
  <c r="G449" i="1"/>
  <c r="G448" s="1"/>
  <c r="G289" i="3"/>
  <c r="G288" s="1"/>
  <c r="G287" s="1"/>
  <c r="G446" i="1"/>
  <c r="G445" s="1"/>
  <c r="G286" i="3"/>
  <c r="G285" s="1"/>
  <c r="G284" s="1"/>
  <c r="G443" i="1"/>
  <c r="G442" s="1"/>
  <c r="G349" i="3"/>
  <c r="G348" s="1"/>
  <c r="G347" s="1"/>
  <c r="G604"/>
  <c r="G603" s="1"/>
  <c r="G682"/>
  <c r="G681" s="1"/>
  <c r="G684"/>
  <c r="G683" s="1"/>
  <c r="G114" i="1"/>
  <c r="G447" i="3"/>
  <c r="G446" s="1"/>
  <c r="G152" i="1"/>
  <c r="G273" i="3"/>
  <c r="G272" s="1"/>
  <c r="G271" s="1"/>
  <c r="G336" i="1"/>
  <c r="G335" s="1"/>
  <c r="G334" s="1"/>
  <c r="G976"/>
  <c r="G975" s="1"/>
  <c r="G974" s="1"/>
  <c r="G973" s="1"/>
  <c r="G972" s="1"/>
  <c r="G971" s="1"/>
  <c r="G52" i="3"/>
  <c r="G51" s="1"/>
  <c r="G50" s="1"/>
  <c r="G169" i="1"/>
  <c r="G168" s="1"/>
  <c r="G44"/>
  <c r="G43" s="1"/>
  <c r="G629" i="3"/>
  <c r="G628" s="1"/>
  <c r="G627" s="1"/>
  <c r="G394" i="1"/>
  <c r="G393" s="1"/>
  <c r="G312" i="3"/>
  <c r="G396"/>
  <c r="G395" s="1"/>
  <c r="G713"/>
  <c r="G712" s="1"/>
  <c r="G260"/>
  <c r="G259" s="1"/>
  <c r="G258" s="1"/>
  <c r="G257" s="1"/>
  <c r="G1068" i="1"/>
  <c r="G1067" s="1"/>
  <c r="G1059"/>
  <c r="G208" i="3" s="1"/>
  <c r="G207" s="1"/>
  <c r="G206"/>
  <c r="G205" s="1"/>
  <c r="G203"/>
  <c r="G233"/>
  <c r="G232" s="1"/>
  <c r="G230"/>
  <c r="G229" s="1"/>
  <c r="G237"/>
  <c r="G236" s="1"/>
  <c r="G239"/>
  <c r="G238" s="1"/>
  <c r="G1065" i="1"/>
  <c r="G1064" s="1"/>
  <c r="G226" i="3"/>
  <c r="G225" s="1"/>
  <c r="G224" s="1"/>
  <c r="G200"/>
  <c r="G199" s="1"/>
  <c r="G1058" i="1"/>
  <c r="G1053"/>
  <c r="G1055"/>
  <c r="G1073"/>
  <c r="G1071"/>
  <c r="G1062"/>
  <c r="G1061" s="1"/>
  <c r="G1060" s="1"/>
  <c r="G117" i="3"/>
  <c r="G116" s="1"/>
  <c r="G115" s="1"/>
  <c r="G131"/>
  <c r="G130" s="1"/>
  <c r="G129" s="1"/>
  <c r="G120"/>
  <c r="G119" s="1"/>
  <c r="G118" s="1"/>
  <c r="G177"/>
  <c r="G176" s="1"/>
  <c r="G824" i="1"/>
  <c r="G823" s="1"/>
  <c r="G822" s="1"/>
  <c r="G828"/>
  <c r="G827" s="1"/>
  <c r="G826" s="1"/>
  <c r="G832"/>
  <c r="G831" s="1"/>
  <c r="G830" s="1"/>
  <c r="G843"/>
  <c r="G842" s="1"/>
  <c r="G846"/>
  <c r="G845" s="1"/>
  <c r="G836"/>
  <c r="G835" s="1"/>
  <c r="G834" s="1"/>
  <c r="G818" s="1"/>
  <c r="G889"/>
  <c r="G888" s="1"/>
  <c r="G1037"/>
  <c r="G184" i="3" s="1"/>
  <c r="G183" s="1"/>
  <c r="G939"/>
  <c r="G938" s="1"/>
  <c r="G937" s="1"/>
  <c r="G936" s="1"/>
  <c r="G945"/>
  <c r="G944" s="1"/>
  <c r="G949"/>
  <c r="G947"/>
  <c r="G946" s="1"/>
  <c r="G664" i="1"/>
  <c r="G953" i="3" s="1"/>
  <c r="G952" s="1"/>
  <c r="G955"/>
  <c r="G954" s="1"/>
  <c r="G958"/>
  <c r="G957" s="1"/>
  <c r="G960"/>
  <c r="G959" s="1"/>
  <c r="G680" i="1"/>
  <c r="G963" i="3" s="1"/>
  <c r="G962" s="1"/>
  <c r="G965"/>
  <c r="G964" s="1"/>
  <c r="G968"/>
  <c r="G967" s="1"/>
  <c r="G966" s="1"/>
  <c r="G973"/>
  <c r="G972" s="1"/>
  <c r="G971" s="1"/>
  <c r="G970" s="1"/>
  <c r="G977"/>
  <c r="G976" s="1"/>
  <c r="G975" s="1"/>
  <c r="G974" s="1"/>
  <c r="G981"/>
  <c r="G980" s="1"/>
  <c r="G983"/>
  <c r="G982" s="1"/>
  <c r="G986"/>
  <c r="G984" s="1"/>
  <c r="G990"/>
  <c r="G989" s="1"/>
  <c r="G992"/>
  <c r="G991" s="1"/>
  <c r="G1016" i="1"/>
  <c r="G998" i="3" s="1"/>
  <c r="G997" s="1"/>
  <c r="G996" s="1"/>
  <c r="G1002"/>
  <c r="G1001" s="1"/>
  <c r="G1000" s="1"/>
  <c r="G999" s="1"/>
  <c r="G1012"/>
  <c r="G1011" s="1"/>
  <c r="G1014"/>
  <c r="G1013" s="1"/>
  <c r="G1006"/>
  <c r="G1005" s="1"/>
  <c r="G1004" s="1"/>
  <c r="G1009"/>
  <c r="G1008" s="1"/>
  <c r="G1007" s="1"/>
  <c r="G1015"/>
  <c r="G1050"/>
  <c r="G1049" s="1"/>
  <c r="G1053"/>
  <c r="G1055"/>
  <c r="G1057"/>
  <c r="G1052"/>
  <c r="G1051" s="1"/>
  <c r="G1068"/>
  <c r="G1067" s="1"/>
  <c r="G1066" s="1"/>
  <c r="G1059" s="1"/>
  <c r="G1071"/>
  <c r="G1070" s="1"/>
  <c r="G1069" s="1"/>
  <c r="G1065"/>
  <c r="G1064" s="1"/>
  <c r="G1063" s="1"/>
  <c r="G1061"/>
  <c r="G1060" s="1"/>
  <c r="G1075"/>
  <c r="G1074" s="1"/>
  <c r="G1073" s="1"/>
  <c r="G1127"/>
  <c r="G1126" s="1"/>
  <c r="G1125" s="1"/>
  <c r="G1131"/>
  <c r="G1130"/>
  <c r="G1129" s="1"/>
  <c r="G1135"/>
  <c r="G1134" s="1"/>
  <c r="G1133" s="1"/>
  <c r="G1139"/>
  <c r="G1138" s="1"/>
  <c r="G1142"/>
  <c r="G1141" s="1"/>
  <c r="G1157"/>
  <c r="G1174"/>
  <c r="G1173" s="1"/>
  <c r="G1172" s="1"/>
  <c r="G700" i="1"/>
  <c r="G1166" i="3" s="1"/>
  <c r="G1165" s="1"/>
  <c r="G1162"/>
  <c r="G1161" s="1"/>
  <c r="G1171"/>
  <c r="G1168" s="1"/>
  <c r="G1032"/>
  <c r="G1031" s="1"/>
  <c r="G1030" s="1"/>
  <c r="G1023"/>
  <c r="G1022" s="1"/>
  <c r="G1025"/>
  <c r="G132" i="1"/>
  <c r="G1029" i="3" s="1"/>
  <c r="G1028" s="1"/>
  <c r="G1027" s="1"/>
  <c r="G1037"/>
  <c r="G1036"/>
  <c r="G1035" s="1"/>
  <c r="G1034" s="1"/>
  <c r="G1033" s="1"/>
  <c r="G182"/>
  <c r="G181" s="1"/>
  <c r="G187"/>
  <c r="G186" s="1"/>
  <c r="G185" s="1"/>
  <c r="G178"/>
  <c r="G188"/>
  <c r="G195"/>
  <c r="G194" s="1"/>
  <c r="G197"/>
  <c r="G196" s="1"/>
  <c r="G256"/>
  <c r="G255" s="1"/>
  <c r="G254" s="1"/>
  <c r="G253" s="1"/>
  <c r="G252"/>
  <c r="G251" s="1"/>
  <c r="G250" s="1"/>
  <c r="G247" s="1"/>
  <c r="G212"/>
  <c r="G211" s="1"/>
  <c r="G216"/>
  <c r="G215" s="1"/>
  <c r="G219"/>
  <c r="G218" s="1"/>
  <c r="G217" s="1"/>
  <c r="G1091" i="1"/>
  <c r="G243" i="3" s="1"/>
  <c r="G242" s="1"/>
  <c r="G245"/>
  <c r="G244" s="1"/>
  <c r="G266"/>
  <c r="G265" s="1"/>
  <c r="G264" s="1"/>
  <c r="G165"/>
  <c r="G164" s="1"/>
  <c r="G163" s="1"/>
  <c r="G168"/>
  <c r="G167" s="1"/>
  <c r="G166" s="1"/>
  <c r="G70"/>
  <c r="G69" s="1"/>
  <c r="G68"/>
  <c r="G67" s="1"/>
  <c r="G72"/>
  <c r="G71" s="1"/>
  <c r="G77"/>
  <c r="G76" s="1"/>
  <c r="G75"/>
  <c r="G74" s="1"/>
  <c r="G82"/>
  <c r="G81" s="1"/>
  <c r="G80"/>
  <c r="G79" s="1"/>
  <c r="G84"/>
  <c r="G83" s="1"/>
  <c r="G65"/>
  <c r="G64" s="1"/>
  <c r="G63" s="1"/>
  <c r="G90"/>
  <c r="G89" s="1"/>
  <c r="G94"/>
  <c r="G93" s="1"/>
  <c r="G96"/>
  <c r="G95" s="1"/>
  <c r="G99"/>
  <c r="G98" s="1"/>
  <c r="G97" s="1"/>
  <c r="G105"/>
  <c r="G104" s="1"/>
  <c r="G107"/>
  <c r="G106" s="1"/>
  <c r="G112"/>
  <c r="G111" s="1"/>
  <c r="G148"/>
  <c r="G147" s="1"/>
  <c r="G146" s="1"/>
  <c r="G151"/>
  <c r="G150" s="1"/>
  <c r="G149" s="1"/>
  <c r="G157"/>
  <c r="G156" s="1"/>
  <c r="G155" s="1"/>
  <c r="G160"/>
  <c r="G159" s="1"/>
  <c r="G158" s="1"/>
  <c r="G276"/>
  <c r="G275" s="1"/>
  <c r="G274" s="1"/>
  <c r="H240" s="1"/>
  <c r="G1216" i="1"/>
  <c r="G282" i="3" s="1"/>
  <c r="G281" s="1"/>
  <c r="G280" s="1"/>
  <c r="G279"/>
  <c r="G278" s="1"/>
  <c r="G277" s="1"/>
  <c r="G301"/>
  <c r="G300" s="1"/>
  <c r="G299" s="1"/>
  <c r="G322"/>
  <c r="G321" s="1"/>
  <c r="G320" s="1"/>
  <c r="G327"/>
  <c r="G326" s="1"/>
  <c r="G325" s="1"/>
  <c r="G339"/>
  <c r="G338" s="1"/>
  <c r="G337" s="1"/>
  <c r="G353"/>
  <c r="G352" s="1"/>
  <c r="G351" s="1"/>
  <c r="G356"/>
  <c r="G355" s="1"/>
  <c r="G354" s="1"/>
  <c r="G362"/>
  <c r="G361" s="1"/>
  <c r="G360" s="1"/>
  <c r="G365"/>
  <c r="G364" s="1"/>
  <c r="G363" s="1"/>
  <c r="G345"/>
  <c r="G344" s="1"/>
  <c r="G358"/>
  <c r="G357" s="1"/>
  <c r="G470" i="1"/>
  <c r="G469" s="1"/>
  <c r="G468" s="1"/>
  <c r="G467" s="1"/>
  <c r="G400" i="3"/>
  <c r="G399" s="1"/>
  <c r="G402"/>
  <c r="G401" s="1"/>
  <c r="G372"/>
  <c r="G371" s="1"/>
  <c r="G370" s="1"/>
  <c r="G375"/>
  <c r="G374" s="1"/>
  <c r="G378"/>
  <c r="G376"/>
  <c r="G382"/>
  <c r="G381" s="1"/>
  <c r="G387"/>
  <c r="G386"/>
  <c r="G385" s="1"/>
  <c r="G383"/>
  <c r="G405"/>
  <c r="G404" s="1"/>
  <c r="G403" s="1"/>
  <c r="G411"/>
  <c r="G410" s="1"/>
  <c r="G409" s="1"/>
  <c r="G408"/>
  <c r="G407" s="1"/>
  <c r="G406" s="1"/>
  <c r="G422"/>
  <c r="G421" s="1"/>
  <c r="G420" s="1"/>
  <c r="G424"/>
  <c r="G423" s="1"/>
  <c r="G445"/>
  <c r="G444" s="1"/>
  <c r="G450"/>
  <c r="G449" s="1"/>
  <c r="G448" s="1"/>
  <c r="G459"/>
  <c r="G458" s="1"/>
  <c r="G457" s="1"/>
  <c r="G468"/>
  <c r="G467" s="1"/>
  <c r="G466" s="1"/>
  <c r="G474"/>
  <c r="G473" s="1"/>
  <c r="G472" s="1"/>
  <c r="G479"/>
  <c r="G478" s="1"/>
  <c r="G477"/>
  <c r="G476" s="1"/>
  <c r="G483"/>
  <c r="G482" s="1"/>
  <c r="G481" s="1"/>
  <c r="G480" s="1"/>
  <c r="G501"/>
  <c r="G500" s="1"/>
  <c r="G499" s="1"/>
  <c r="G507"/>
  <c r="G506" s="1"/>
  <c r="G505" s="1"/>
  <c r="G504" s="1"/>
  <c r="G510"/>
  <c r="G509" s="1"/>
  <c r="G508" s="1"/>
  <c r="G516"/>
  <c r="G515" s="1"/>
  <c r="G520"/>
  <c r="G519" s="1"/>
  <c r="G517" s="1"/>
  <c r="G524"/>
  <c r="G523" s="1"/>
  <c r="G521" s="1"/>
  <c r="G527"/>
  <c r="G525" s="1"/>
  <c r="G530"/>
  <c r="G528" s="1"/>
  <c r="G533"/>
  <c r="G532" s="1"/>
  <c r="G531" s="1"/>
  <c r="G536"/>
  <c r="G535" s="1"/>
  <c r="G534" s="1"/>
  <c r="G548"/>
  <c r="G547" s="1"/>
  <c r="G556"/>
  <c r="G555"/>
  <c r="G272" i="1"/>
  <c r="G271" s="1"/>
  <c r="G453" i="3"/>
  <c r="G452" s="1"/>
  <c r="G451" s="1"/>
  <c r="G595"/>
  <c r="G594" s="1"/>
  <c r="G593" s="1"/>
  <c r="G542"/>
  <c r="G541" s="1"/>
  <c r="G540" s="1"/>
  <c r="G538"/>
  <c r="G537" s="1"/>
  <c r="G544"/>
  <c r="G543" s="1"/>
  <c r="G601"/>
  <c r="G600" s="1"/>
  <c r="G612"/>
  <c r="G611" s="1"/>
  <c r="G620"/>
  <c r="G619" s="1"/>
  <c r="G618"/>
  <c r="G617" s="1"/>
  <c r="G622"/>
  <c r="G621" s="1"/>
  <c r="G615"/>
  <c r="G626"/>
  <c r="G625" s="1"/>
  <c r="G610"/>
  <c r="G609" s="1"/>
  <c r="G608" s="1"/>
  <c r="G599"/>
  <c r="G598" s="1"/>
  <c r="G597" s="1"/>
  <c r="G632"/>
  <c r="G631" s="1"/>
  <c r="G630" s="1"/>
  <c r="G637"/>
  <c r="G636" s="1"/>
  <c r="G635" s="1"/>
  <c r="G634" s="1"/>
  <c r="G633" s="1"/>
  <c r="G657"/>
  <c r="G656" s="1"/>
  <c r="G678"/>
  <c r="G647"/>
  <c r="G646" s="1"/>
  <c r="G649"/>
  <c r="G648" s="1"/>
  <c r="G651"/>
  <c r="G650" s="1"/>
  <c r="G654"/>
  <c r="G653" s="1"/>
  <c r="G652" s="1"/>
  <c r="G687"/>
  <c r="G686" s="1"/>
  <c r="G688"/>
  <c r="G694"/>
  <c r="G690" s="1"/>
  <c r="G701"/>
  <c r="G700" s="1"/>
  <c r="G703"/>
  <c r="G702" s="1"/>
  <c r="G698"/>
  <c r="G697" s="1"/>
  <c r="G696" s="1"/>
  <c r="G708"/>
  <c r="G704" s="1"/>
  <c r="G715"/>
  <c r="G714" s="1"/>
  <c r="G719"/>
  <c r="G718" s="1"/>
  <c r="G727"/>
  <c r="G726" s="1"/>
  <c r="G725" s="1"/>
  <c r="G731"/>
  <c r="G730" s="1"/>
  <c r="G729" s="1"/>
  <c r="G734"/>
  <c r="G733" s="1"/>
  <c r="G732" s="1"/>
  <c r="G773"/>
  <c r="G772" s="1"/>
  <c r="G771" s="1"/>
  <c r="G786"/>
  <c r="G785" s="1"/>
  <c r="G792"/>
  <c r="G791" s="1"/>
  <c r="G790" s="1"/>
  <c r="G794"/>
  <c r="G793" s="1"/>
  <c r="G780"/>
  <c r="G779" s="1"/>
  <c r="G835"/>
  <c r="G834" s="1"/>
  <c r="G833" s="1"/>
  <c r="G1161" i="1"/>
  <c r="G838" i="3" s="1"/>
  <c r="G837" s="1"/>
  <c r="G1163" i="1"/>
  <c r="G842" i="3" s="1"/>
  <c r="G841" s="1"/>
  <c r="G847"/>
  <c r="G846" s="1"/>
  <c r="G851"/>
  <c r="G850" s="1"/>
  <c r="G849" s="1"/>
  <c r="G854"/>
  <c r="G853" s="1"/>
  <c r="G852" s="1"/>
  <c r="G820"/>
  <c r="G819" s="1"/>
  <c r="G824"/>
  <c r="G823" s="1"/>
  <c r="G826"/>
  <c r="G825" s="1"/>
  <c r="G821"/>
  <c r="G845"/>
  <c r="G844" s="1"/>
  <c r="G843" s="1"/>
  <c r="G832"/>
  <c r="G831" s="1"/>
  <c r="G830" s="1"/>
  <c r="G810"/>
  <c r="G809" s="1"/>
  <c r="G808" s="1"/>
  <c r="G807" s="1"/>
  <c r="G814"/>
  <c r="G813" s="1"/>
  <c r="G812" s="1"/>
  <c r="G811" s="1"/>
  <c r="G857"/>
  <c r="G856" s="1"/>
  <c r="G855" s="1"/>
  <c r="G870"/>
  <c r="G869" s="1"/>
  <c r="G868" s="1"/>
  <c r="G921" i="1"/>
  <c r="G884" i="3" s="1"/>
  <c r="G883" s="1"/>
  <c r="G882" s="1"/>
  <c r="G892"/>
  <c r="G891" s="1"/>
  <c r="G890" s="1"/>
  <c r="G916"/>
  <c r="G914" s="1"/>
  <c r="G913" s="1"/>
  <c r="G921"/>
  <c r="G927"/>
  <c r="G926" s="1"/>
  <c r="G925" s="1"/>
  <c r="G932"/>
  <c r="G931" s="1"/>
  <c r="G930" s="1"/>
  <c r="G929" s="1"/>
  <c r="G953" i="1"/>
  <c r="G924" i="3" s="1"/>
  <c r="G923" s="1"/>
  <c r="G922" s="1"/>
  <c r="G58"/>
  <c r="G57" s="1"/>
  <c r="G56" s="1"/>
  <c r="G61"/>
  <c r="G60" s="1"/>
  <c r="G59" s="1"/>
  <c r="G432"/>
  <c r="G430" s="1"/>
  <c r="G429" s="1"/>
  <c r="G799"/>
  <c r="G798" s="1"/>
  <c r="G797" s="1"/>
  <c r="G805"/>
  <c r="G804" s="1"/>
  <c r="G803" s="1"/>
  <c r="G1200" i="1"/>
  <c r="G1198"/>
  <c r="G902"/>
  <c r="G901" s="1"/>
  <c r="G905"/>
  <c r="G904" s="1"/>
  <c r="G908"/>
  <c r="G907" s="1"/>
  <c r="G456"/>
  <c r="G455" s="1"/>
  <c r="G453"/>
  <c r="G452" s="1"/>
  <c r="G465"/>
  <c r="G464" s="1"/>
  <c r="G462"/>
  <c r="G461" s="1"/>
  <c r="G473"/>
  <c r="G472" s="1"/>
  <c r="G471" s="1"/>
  <c r="G295"/>
  <c r="G297"/>
  <c r="G299"/>
  <c r="G147"/>
  <c r="G146" s="1"/>
  <c r="G155"/>
  <c r="G154" s="1"/>
  <c r="G162"/>
  <c r="G161" s="1"/>
  <c r="G180"/>
  <c r="G178" s="1"/>
  <c r="G176"/>
  <c r="G175" s="1"/>
  <c r="G192"/>
  <c r="G190" s="1"/>
  <c r="G196"/>
  <c r="G194" s="1"/>
  <c r="G184"/>
  <c r="G183" s="1"/>
  <c r="G187"/>
  <c r="G186" s="1"/>
  <c r="G150"/>
  <c r="G149" s="1"/>
  <c r="G159"/>
  <c r="G157" s="1"/>
  <c r="G166"/>
  <c r="G164" s="1"/>
  <c r="G173"/>
  <c r="G171" s="1"/>
  <c r="G201"/>
  <c r="G199"/>
  <c r="G204"/>
  <c r="G203" s="1"/>
  <c r="G215"/>
  <c r="G213"/>
  <c r="G221"/>
  <c r="G220" s="1"/>
  <c r="G228"/>
  <c r="G231"/>
  <c r="G238"/>
  <c r="G237" s="1"/>
  <c r="G241"/>
  <c r="G240" s="1"/>
  <c r="G244"/>
  <c r="G243" s="1"/>
  <c r="G250"/>
  <c r="G249" s="1"/>
  <c r="G247"/>
  <c r="G246" s="1"/>
  <c r="G28"/>
  <c r="G27" s="1"/>
  <c r="G26" s="1"/>
  <c r="G25" s="1"/>
  <c r="G24" s="1"/>
  <c r="G391"/>
  <c r="G390" s="1"/>
  <c r="G430"/>
  <c r="G429" s="1"/>
  <c r="G428" s="1"/>
  <c r="G420"/>
  <c r="G419" s="1"/>
  <c r="G423"/>
  <c r="G422" s="1"/>
  <c r="G407"/>
  <c r="G406" s="1"/>
  <c r="G410"/>
  <c r="G409" s="1"/>
  <c r="G413"/>
  <c r="G412" s="1"/>
  <c r="G416"/>
  <c r="G415" s="1"/>
  <c r="G404"/>
  <c r="G403" s="1"/>
  <c r="G426"/>
  <c r="G425" s="1"/>
  <c r="G397"/>
  <c r="G396" s="1"/>
  <c r="G344"/>
  <c r="G343" s="1"/>
  <c r="G347"/>
  <c r="G346" s="1"/>
  <c r="G350"/>
  <c r="G349" s="1"/>
  <c r="G366"/>
  <c r="G365" s="1"/>
  <c r="G369"/>
  <c r="G368" s="1"/>
  <c r="G372"/>
  <c r="G371" s="1"/>
  <c r="G375"/>
  <c r="G374" s="1"/>
  <c r="G359"/>
  <c r="G358" s="1"/>
  <c r="G55"/>
  <c r="G54" s="1"/>
  <c r="G58"/>
  <c r="G57" s="1"/>
  <c r="G65"/>
  <c r="G63" s="1"/>
  <c r="G74"/>
  <c r="G73" s="1"/>
  <c r="G61"/>
  <c r="G60" s="1"/>
  <c r="G71"/>
  <c r="G70" s="1"/>
  <c r="G37"/>
  <c r="G36" s="1"/>
  <c r="G41"/>
  <c r="G39" s="1"/>
  <c r="G50"/>
  <c r="G49" s="1"/>
  <c r="G34"/>
  <c r="G33" s="1"/>
  <c r="G47"/>
  <c r="G46" s="1"/>
  <c r="G754"/>
  <c r="G756"/>
  <c r="G748"/>
  <c r="G747" s="1"/>
  <c r="G745"/>
  <c r="G744" s="1"/>
  <c r="G1102"/>
  <c r="G1101" s="1"/>
  <c r="G1100" s="1"/>
  <c r="G1106"/>
  <c r="G1112"/>
  <c r="G1108"/>
  <c r="G1116"/>
  <c r="G1115" s="1"/>
  <c r="G1114" s="1"/>
  <c r="G854"/>
  <c r="G853" s="1"/>
  <c r="G851"/>
  <c r="G850" s="1"/>
  <c r="G857"/>
  <c r="G856" s="1"/>
  <c r="G861"/>
  <c r="G860" s="1"/>
  <c r="G863"/>
  <c r="G325"/>
  <c r="G327"/>
  <c r="G330"/>
  <c r="G332"/>
  <c r="G587"/>
  <c r="G586" s="1"/>
  <c r="G585" s="1"/>
  <c r="G584" s="1"/>
  <c r="G583" s="1"/>
  <c r="G438"/>
  <c r="G437" s="1"/>
  <c r="G436" s="1"/>
  <c r="G434"/>
  <c r="G433" s="1"/>
  <c r="G432" s="1"/>
  <c r="G1212"/>
  <c r="G1211" s="1"/>
  <c r="G461" i="3"/>
  <c r="G460" s="1"/>
  <c r="G470"/>
  <c r="G469" s="1"/>
  <c r="G441"/>
  <c r="G440" s="1"/>
  <c r="G438"/>
  <c r="G437" s="1"/>
  <c r="G435"/>
  <c r="G434" s="1"/>
  <c r="G465"/>
  <c r="G464" s="1"/>
  <c r="G463" s="1"/>
  <c r="G560"/>
  <c r="G559" s="1"/>
  <c r="G557" s="1"/>
  <c r="G564"/>
  <c r="G563" s="1"/>
  <c r="G561" s="1"/>
  <c r="G572"/>
  <c r="G571" s="1"/>
  <c r="G570" s="1"/>
  <c r="G575"/>
  <c r="G574" s="1"/>
  <c r="G573" s="1"/>
  <c r="G580"/>
  <c r="G579" s="1"/>
  <c r="G577" s="1"/>
  <c r="G584"/>
  <c r="G583" s="1"/>
  <c r="G581" s="1"/>
  <c r="G589"/>
  <c r="G588" s="1"/>
  <c r="G587"/>
  <c r="G586" s="1"/>
  <c r="G592"/>
  <c r="G591" s="1"/>
  <c r="G590" s="1"/>
  <c r="G768" i="1"/>
  <c r="G767" s="1"/>
  <c r="G773"/>
  <c r="G790"/>
  <c r="G789" s="1"/>
  <c r="G781"/>
  <c r="G780" s="1"/>
  <c r="G784"/>
  <c r="G783" s="1"/>
  <c r="G777"/>
  <c r="G776" s="1"/>
  <c r="G775" s="1"/>
  <c r="G800"/>
  <c r="G799" s="1"/>
  <c r="G798" s="1"/>
  <c r="G805"/>
  <c r="G804" s="1"/>
  <c r="G803" s="1"/>
  <c r="G816"/>
  <c r="G815" s="1"/>
  <c r="G649"/>
  <c r="G652"/>
  <c r="G551"/>
  <c r="G550" s="1"/>
  <c r="G548" s="1"/>
  <c r="G547" s="1"/>
  <c r="G557"/>
  <c r="G561"/>
  <c r="G565"/>
  <c r="G574"/>
  <c r="G573" s="1"/>
  <c r="G570"/>
  <c r="G569" s="1"/>
  <c r="G600"/>
  <c r="G599" s="1"/>
  <c r="G598" s="1"/>
  <c r="G597" s="1"/>
  <c r="G596" s="1"/>
  <c r="G595" s="1"/>
  <c r="G613"/>
  <c r="G612" s="1"/>
  <c r="G609"/>
  <c r="G608" s="1"/>
  <c r="G623"/>
  <c r="G622" s="1"/>
  <c r="G617"/>
  <c r="G616" s="1"/>
  <c r="G615" s="1"/>
  <c r="F72" i="2" s="1"/>
  <c r="G593" i="1"/>
  <c r="G592" s="1"/>
  <c r="G591" s="1"/>
  <c r="G590" s="1"/>
  <c r="G589" s="1"/>
  <c r="G280"/>
  <c r="G279" s="1"/>
  <c r="G283"/>
  <c r="G282" s="1"/>
  <c r="G261"/>
  <c r="G260" s="1"/>
  <c r="G265"/>
  <c r="G264" s="1"/>
  <c r="G269"/>
  <c r="G273"/>
  <c r="G208"/>
  <c r="G207" s="1"/>
  <c r="G206" s="1"/>
  <c r="G256"/>
  <c r="G288"/>
  <c r="G107"/>
  <c r="G91"/>
  <c r="G93"/>
  <c r="G95"/>
  <c r="G98"/>
  <c r="G97" s="1"/>
  <c r="G116"/>
  <c r="G120"/>
  <c r="G119" s="1"/>
  <c r="G121"/>
  <c r="G84"/>
  <c r="G83" s="1"/>
  <c r="G87"/>
  <c r="G86" s="1"/>
  <c r="G105"/>
  <c r="G104" s="1"/>
  <c r="G103" s="1"/>
  <c r="G128"/>
  <c r="G125" s="1"/>
  <c r="G124" s="1"/>
  <c r="G131"/>
  <c r="G133"/>
  <c r="G43" i="3"/>
  <c r="G42" s="1"/>
  <c r="G41" s="1"/>
  <c r="G49"/>
  <c r="G48" s="1"/>
  <c r="G47" s="1"/>
  <c r="G46"/>
  <c r="G45" s="1"/>
  <c r="G44" s="1"/>
  <c r="G55"/>
  <c r="G54" s="1"/>
  <c r="G53" s="1"/>
  <c r="H1125"/>
  <c r="G1097" i="1"/>
  <c r="G1096" s="1"/>
  <c r="G1095" s="1"/>
  <c r="G1191"/>
  <c r="G1190" s="1"/>
  <c r="G1194"/>
  <c r="G1193" s="1"/>
  <c r="G229"/>
  <c r="G232"/>
  <c r="M1039" i="3"/>
  <c r="G1042" i="1"/>
  <c r="G887"/>
  <c r="G1045"/>
  <c r="G1049"/>
  <c r="G1093"/>
  <c r="G1092" s="1"/>
  <c r="G717"/>
  <c r="G931"/>
  <c r="G930" s="1"/>
  <c r="G929" s="1"/>
  <c r="G1081"/>
  <c r="G1077"/>
  <c r="G727"/>
  <c r="G720"/>
  <c r="G699"/>
  <c r="G698" s="1"/>
  <c r="G697" s="1"/>
  <c r="G696" s="1"/>
  <c r="F33" i="2" s="1"/>
  <c r="G694" i="1"/>
  <c r="G693" s="1"/>
  <c r="G692" s="1"/>
  <c r="G691" s="1"/>
  <c r="F31" i="2" s="1"/>
  <c r="G712" i="1"/>
  <c r="G1115" i="3"/>
  <c r="G1114" s="1"/>
  <c r="G1113" s="1"/>
  <c r="G1118"/>
  <c r="G1117" s="1"/>
  <c r="G1116" s="1"/>
  <c r="G1144"/>
  <c r="G1120" s="1"/>
  <c r="G1119" s="1"/>
  <c r="G1033" i="1"/>
  <c r="G1036"/>
  <c r="G1035" s="1"/>
  <c r="G1040"/>
  <c r="G1039" s="1"/>
  <c r="G1038" s="1"/>
  <c r="G1087"/>
  <c r="G1086" s="1"/>
  <c r="G1083"/>
  <c r="G1136"/>
  <c r="G1135" s="1"/>
  <c r="G1139"/>
  <c r="G1138" s="1"/>
  <c r="G1142"/>
  <c r="G1141" s="1"/>
  <c r="G1148"/>
  <c r="G1146"/>
  <c r="G1152"/>
  <c r="G1151" s="1"/>
  <c r="G1150" s="1"/>
  <c r="G1122"/>
  <c r="G1121" s="1"/>
  <c r="G1125"/>
  <c r="G1124" s="1"/>
  <c r="G1128"/>
  <c r="G1127" s="1"/>
  <c r="G1165"/>
  <c r="G1164" s="1"/>
  <c r="G1169"/>
  <c r="G1168" s="1"/>
  <c r="G1167" s="1"/>
  <c r="G1173"/>
  <c r="G1172" s="1"/>
  <c r="G1171" s="1"/>
  <c r="G1179"/>
  <c r="G1177"/>
  <c r="G1183"/>
  <c r="G1182" s="1"/>
  <c r="G1181" s="1"/>
  <c r="G1205"/>
  <c r="G1204" s="1"/>
  <c r="G1203" s="1"/>
  <c r="G923"/>
  <c r="G922" s="1"/>
  <c r="G915"/>
  <c r="G914" s="1"/>
  <c r="G913" s="1"/>
  <c r="G926"/>
  <c r="G925" s="1"/>
  <c r="G911"/>
  <c r="G910" s="1"/>
  <c r="G943"/>
  <c r="G942" s="1"/>
  <c r="G955"/>
  <c r="G954" s="1"/>
  <c r="G960"/>
  <c r="G959" s="1"/>
  <c r="G958" s="1"/>
  <c r="G957" s="1"/>
  <c r="F65" i="2" s="1"/>
  <c r="G633" i="1"/>
  <c r="G632" s="1"/>
  <c r="G631" s="1"/>
  <c r="G630" s="1"/>
  <c r="G629" s="1"/>
  <c r="G667"/>
  <c r="G675"/>
  <c r="G683"/>
  <c r="G689"/>
  <c r="G686" s="1"/>
  <c r="G637"/>
  <c r="G704"/>
  <c r="G703" s="1"/>
  <c r="G702" s="1"/>
  <c r="G701" s="1"/>
  <c r="F34" i="2" s="1"/>
  <c r="G715" i="1"/>
  <c r="G729"/>
  <c r="G724"/>
  <c r="G719" s="1"/>
  <c r="G709"/>
  <c r="G708" s="1"/>
  <c r="G761"/>
  <c r="G760" s="1"/>
  <c r="G759" s="1"/>
  <c r="G735"/>
  <c r="G734" s="1"/>
  <c r="G741"/>
  <c r="G740" s="1"/>
  <c r="G813"/>
  <c r="G812" s="1"/>
  <c r="G877"/>
  <c r="G876" s="1"/>
  <c r="G874"/>
  <c r="G873" s="1"/>
  <c r="G884"/>
  <c r="G882"/>
  <c r="G966"/>
  <c r="G965" s="1"/>
  <c r="G969"/>
  <c r="G968" s="1"/>
  <c r="G307"/>
  <c r="G309"/>
  <c r="G316"/>
  <c r="G315" s="1"/>
  <c r="G314" s="1"/>
  <c r="G313" s="1"/>
  <c r="G379"/>
  <c r="G378" s="1"/>
  <c r="G377" s="1"/>
  <c r="G486"/>
  <c r="G488"/>
  <c r="G491"/>
  <c r="G495"/>
  <c r="G493"/>
  <c r="G483"/>
  <c r="G482" s="1"/>
  <c r="G506"/>
  <c r="G510"/>
  <c r="G512"/>
  <c r="G502"/>
  <c r="G501" s="1"/>
  <c r="G500" s="1"/>
  <c r="G521"/>
  <c r="G520" s="1"/>
  <c r="G519" s="1"/>
  <c r="G517" s="1"/>
  <c r="G541"/>
  <c r="G540" s="1"/>
  <c r="G539" s="1"/>
  <c r="G527"/>
  <c r="G526" s="1"/>
  <c r="G537"/>
  <c r="G536" s="1"/>
  <c r="G985"/>
  <c r="G984" s="1"/>
  <c r="G983" s="1"/>
  <c r="G993"/>
  <c r="G997"/>
  <c r="G999"/>
  <c r="G1007"/>
  <c r="G1009"/>
  <c r="G1091" i="3"/>
  <c r="G1090" s="1"/>
  <c r="G1089"/>
  <c r="G1088" s="1"/>
  <c r="G1082"/>
  <c r="G1081" s="1"/>
  <c r="G1080" s="1"/>
  <c r="G1085"/>
  <c r="G1084" s="1"/>
  <c r="G1083" s="1"/>
  <c r="G369"/>
  <c r="G368" s="1"/>
  <c r="G367" s="1"/>
  <c r="G128"/>
  <c r="G127" s="1"/>
  <c r="G126" s="1"/>
  <c r="G125" s="1"/>
  <c r="G124"/>
  <c r="G123" s="1"/>
  <c r="G122" s="1"/>
  <c r="G121" s="1"/>
  <c r="G142"/>
  <c r="G141" s="1"/>
  <c r="G140" s="1"/>
  <c r="G217" i="1"/>
  <c r="G1110"/>
  <c r="G165"/>
  <c r="G1042" i="3"/>
  <c r="G1041" s="1"/>
  <c r="G949" i="1"/>
  <c r="G944"/>
  <c r="G1044" i="3"/>
  <c r="G1043" s="1"/>
  <c r="G1046"/>
  <c r="G1045" s="1"/>
  <c r="G1047"/>
  <c r="G1078"/>
  <c r="G1077" s="1"/>
  <c r="G1107"/>
  <c r="G1106" s="1"/>
  <c r="G1105" s="1"/>
  <c r="G1104"/>
  <c r="G1103" s="1"/>
  <c r="G1102" s="1"/>
  <c r="G1097"/>
  <c r="G1096" s="1"/>
  <c r="G1095" s="1"/>
  <c r="G1100"/>
  <c r="G1099" s="1"/>
  <c r="G1111"/>
  <c r="G1110" s="1"/>
  <c r="G1109" s="1"/>
  <c r="G1108" s="1"/>
  <c r="G940" i="1"/>
  <c r="G886" s="1"/>
  <c r="G938"/>
  <c r="G937" s="1"/>
  <c r="G153" i="3"/>
  <c r="G152" s="1"/>
  <c r="G904"/>
  <c r="G567"/>
  <c r="G565" s="1"/>
  <c r="G534" i="1"/>
  <c r="G533" s="1"/>
  <c r="G531"/>
  <c r="G530" s="1"/>
  <c r="G1159" i="3"/>
  <c r="G1158" s="1"/>
  <c r="M1059"/>
  <c r="M1003"/>
  <c r="M934"/>
  <c r="I934"/>
  <c r="G902"/>
  <c r="G901" s="1"/>
  <c r="G900" s="1"/>
  <c r="G896"/>
  <c r="G895" s="1"/>
  <c r="G894" s="1"/>
  <c r="G880"/>
  <c r="G879" s="1"/>
  <c r="G878" s="1"/>
  <c r="G876"/>
  <c r="G875" s="1"/>
  <c r="G874" s="1"/>
  <c r="G872"/>
  <c r="G871" s="1"/>
  <c r="M777"/>
  <c r="G769"/>
  <c r="G768" s="1"/>
  <c r="G767" s="1"/>
  <c r="G765"/>
  <c r="G764" s="1"/>
  <c r="G763" s="1"/>
  <c r="G761"/>
  <c r="G760" s="1"/>
  <c r="G759" s="1"/>
  <c r="G754" s="1"/>
  <c r="G757"/>
  <c r="G756" s="1"/>
  <c r="G747"/>
  <c r="G746" s="1"/>
  <c r="G744"/>
  <c r="G743" s="1"/>
  <c r="G742" s="1"/>
  <c r="G740"/>
  <c r="G739" s="1"/>
  <c r="G735"/>
  <c r="M704"/>
  <c r="M695"/>
  <c r="J695"/>
  <c r="M690"/>
  <c r="G675"/>
  <c r="G671"/>
  <c r="G670" s="1"/>
  <c r="G669"/>
  <c r="G664"/>
  <c r="G660"/>
  <c r="G659" s="1"/>
  <c r="G658" s="1"/>
  <c r="M596"/>
  <c r="G497"/>
  <c r="G496" s="1"/>
  <c r="G495"/>
  <c r="G493"/>
  <c r="G492" s="1"/>
  <c r="G491" s="1"/>
  <c r="G489"/>
  <c r="G488" s="1"/>
  <c r="G487" s="1"/>
  <c r="M438"/>
  <c r="M437" s="1"/>
  <c r="L438"/>
  <c r="L437" s="1"/>
  <c r="K438"/>
  <c r="K437" s="1"/>
  <c r="J438"/>
  <c r="J437" s="1"/>
  <c r="I438"/>
  <c r="I437" s="1"/>
  <c r="H438"/>
  <c r="H437" s="1"/>
  <c r="M435"/>
  <c r="M434" s="1"/>
  <c r="L435"/>
  <c r="L434" s="1"/>
  <c r="K435"/>
  <c r="K434" s="1"/>
  <c r="J435"/>
  <c r="J434" s="1"/>
  <c r="I435"/>
  <c r="I434" s="1"/>
  <c r="H435"/>
  <c r="H434" s="1"/>
  <c r="M419"/>
  <c r="G335"/>
  <c r="G333"/>
  <c r="G332" s="1"/>
  <c r="G331" s="1"/>
  <c r="G307"/>
  <c r="G306" s="1"/>
  <c r="M283"/>
  <c r="L283"/>
  <c r="K283"/>
  <c r="J283"/>
  <c r="I283"/>
  <c r="H283"/>
  <c r="G138"/>
  <c r="G134"/>
  <c r="G132"/>
  <c r="M62"/>
  <c r="L62"/>
  <c r="K62"/>
  <c r="J62"/>
  <c r="I62"/>
  <c r="H62"/>
  <c r="J441" i="1"/>
  <c r="J540"/>
  <c r="K540" s="1"/>
  <c r="J456"/>
  <c r="G927"/>
  <c r="G1206"/>
  <c r="G311"/>
  <c r="I26" i="2"/>
  <c r="I38"/>
  <c r="I52"/>
  <c r="I61"/>
  <c r="G74"/>
  <c r="G639" i="1"/>
  <c r="G638" s="1"/>
  <c r="H822"/>
  <c r="M161" i="3"/>
  <c r="M433"/>
  <c r="M144"/>
  <c r="G172" i="1"/>
  <c r="G158"/>
  <c r="G885"/>
  <c r="G64"/>
  <c r="M87" i="3"/>
  <c r="G40" i="1"/>
  <c r="F69" i="2"/>
  <c r="F68" s="1"/>
  <c r="G779" i="1"/>
  <c r="G663" i="3"/>
  <c r="M644"/>
  <c r="G137"/>
  <c r="G136" s="1"/>
  <c r="M113"/>
  <c r="G552"/>
  <c r="G551" s="1"/>
  <c r="G920" i="1"/>
  <c r="G919" s="1"/>
  <c r="G918" s="1"/>
  <c r="G68"/>
  <c r="G67" s="1"/>
  <c r="G223" i="3"/>
  <c r="G222" s="1"/>
  <c r="G221" s="1"/>
  <c r="G385" i="1"/>
  <c r="G384" s="1"/>
  <c r="G459"/>
  <c r="G458" s="1"/>
  <c r="G1162" l="1"/>
  <c r="G1215"/>
  <c r="G1214" s="1"/>
  <c r="G1015"/>
  <c r="G1014" s="1"/>
  <c r="G1090"/>
  <c r="G1089" s="1"/>
  <c r="G654"/>
  <c r="G1210"/>
  <c r="G1209" s="1"/>
  <c r="G1208" s="1"/>
  <c r="G859"/>
  <c r="G784" i="3"/>
  <c r="G783" s="1"/>
  <c r="G782" s="1"/>
  <c r="G777" s="1"/>
  <c r="G361" i="1"/>
  <c r="G73" i="3"/>
  <c r="G1006" i="1"/>
  <c r="G1005" s="1"/>
  <c r="G1004" s="1"/>
  <c r="G1003" s="1"/>
  <c r="G1002" s="1"/>
  <c r="G311" i="3"/>
  <c r="G310" s="1"/>
  <c r="G988"/>
  <c r="G987" s="1"/>
  <c r="G733" i="1"/>
  <c r="G797"/>
  <c r="F41" i="2" s="1"/>
  <c r="G343" i="3"/>
  <c r="G253" i="1"/>
  <c r="G252" s="1"/>
  <c r="G82"/>
  <c r="G235"/>
  <c r="G234" s="1"/>
  <c r="G992"/>
  <c r="G581"/>
  <c r="G580" s="1"/>
  <c r="G578" s="1"/>
  <c r="G577" s="1"/>
  <c r="G576" s="1"/>
  <c r="G796" i="3"/>
  <c r="G137" i="1"/>
  <c r="G685" i="3"/>
  <c r="G655"/>
  <c r="G412"/>
  <c r="G1131" i="1"/>
  <c r="G431" i="3"/>
  <c r="G329" i="1"/>
  <c r="G324"/>
  <c r="H834"/>
  <c r="G1164" i="3"/>
  <c r="G964" i="1"/>
  <c r="G963" s="1"/>
  <c r="G962" s="1"/>
  <c r="G881"/>
  <c r="G880" s="1"/>
  <c r="G879" s="1"/>
  <c r="G212"/>
  <c r="G693" i="3"/>
  <c r="G692" s="1"/>
  <c r="G526"/>
  <c r="H1133"/>
  <c r="G915"/>
  <c r="G529"/>
  <c r="G1197" i="1"/>
  <c r="G1196" s="1"/>
  <c r="G306"/>
  <c r="G305" s="1"/>
  <c r="G304" s="1"/>
  <c r="G872"/>
  <c r="G871" s="1"/>
  <c r="G113"/>
  <c r="G112" s="1"/>
  <c r="G680" i="3"/>
  <c r="G53" i="1"/>
  <c r="G738" i="3"/>
  <c r="G1021"/>
  <c r="G1020" s="1"/>
  <c r="G1019" s="1"/>
  <c r="G1018" s="1"/>
  <c r="H174"/>
  <c r="M709"/>
  <c r="G620" i="1"/>
  <c r="G619" s="1"/>
  <c r="F73" i="2" s="1"/>
  <c r="G621" i="1"/>
  <c r="G936"/>
  <c r="G235" i="3"/>
  <c r="G234" s="1"/>
  <c r="G241" s="1"/>
  <c r="G240" s="1"/>
  <c r="G849" i="1"/>
  <c r="G189"/>
  <c r="G294"/>
  <c r="G293" s="1"/>
  <c r="G292" s="1"/>
  <c r="G291" s="1"/>
  <c r="G1044"/>
  <c r="G130"/>
  <c r="G259"/>
  <c r="G811"/>
  <c r="G809" s="1"/>
  <c r="F43" i="2" s="1"/>
  <c r="G305" i="3"/>
  <c r="G304" s="1"/>
  <c r="G303" s="1"/>
  <c r="G298" s="1"/>
  <c r="G919"/>
  <c r="G918" s="1"/>
  <c r="G867" s="1"/>
  <c r="G920"/>
  <c r="G1189" i="1"/>
  <c r="G606"/>
  <c r="G568"/>
  <c r="G567" s="1"/>
  <c r="G556"/>
  <c r="G555" s="1"/>
  <c r="G554" s="1"/>
  <c r="G553" s="1"/>
  <c r="G323"/>
  <c r="G322" s="1"/>
  <c r="G321" s="1"/>
  <c r="G900"/>
  <c r="G899" s="1"/>
  <c r="G296" i="3"/>
  <c r="G295" s="1"/>
  <c r="G294" s="1"/>
  <c r="G1052" i="1"/>
  <c r="G32"/>
  <c r="G451"/>
  <c r="G441" s="1"/>
  <c r="G440" s="1"/>
  <c r="G392" i="3"/>
  <c r="G391" s="1"/>
  <c r="G390" s="1"/>
  <c r="G389" s="1"/>
  <c r="G896" i="1"/>
  <c r="G895" s="1"/>
  <c r="G894" s="1"/>
  <c r="G893" s="1"/>
  <c r="G723" i="3"/>
  <c r="G722" s="1"/>
  <c r="G721" s="1"/>
  <c r="G720" s="1"/>
  <c r="G607" i="1"/>
  <c r="G505"/>
  <c r="G504" s="1"/>
  <c r="G499" s="1"/>
  <c r="G497" s="1"/>
  <c r="F57" i="2" s="1"/>
  <c r="G485" i="1"/>
  <c r="G711"/>
  <c r="G679"/>
  <c r="G678" s="1"/>
  <c r="G671"/>
  <c r="G670" s="1"/>
  <c r="G663"/>
  <c r="G662" s="1"/>
  <c r="G948"/>
  <c r="G947" s="1"/>
  <c r="G1176"/>
  <c r="G1175" s="1"/>
  <c r="G1160"/>
  <c r="G1159" s="1"/>
  <c r="G1145"/>
  <c r="G1144" s="1"/>
  <c r="H1031"/>
  <c r="G1032"/>
  <c r="G1031" s="1"/>
  <c r="G1076"/>
  <c r="G78"/>
  <c r="G77" s="1"/>
  <c r="G76" s="1"/>
  <c r="G118"/>
  <c r="G90"/>
  <c r="G645"/>
  <c r="G644" s="1"/>
  <c r="G1105"/>
  <c r="G388"/>
  <c r="G387" s="1"/>
  <c r="G383" s="1"/>
  <c r="G198"/>
  <c r="G182"/>
  <c r="G486" i="3"/>
  <c r="G485" s="1"/>
  <c r="G484" s="1"/>
  <c r="G443"/>
  <c r="G1070" i="1"/>
  <c r="G1051" s="1"/>
  <c r="G979" i="3"/>
  <c r="G978" s="1"/>
  <c r="G180"/>
  <c r="G175" s="1"/>
  <c r="G297"/>
  <c r="G268"/>
  <c r="G707"/>
  <c r="G706" s="1"/>
  <c r="G705" s="1"/>
  <c r="G1170"/>
  <c r="G1169" s="1"/>
  <c r="G836"/>
  <c r="G103"/>
  <c r="G948"/>
  <c r="G941" s="1"/>
  <c r="G554"/>
  <c r="G380"/>
  <c r="G354" i="1"/>
  <c r="G353" s="1"/>
  <c r="G342" s="1"/>
  <c r="G144" i="3"/>
  <c r="G78"/>
  <c r="G114"/>
  <c r="G113" s="1"/>
  <c r="G202"/>
  <c r="G373"/>
  <c r="G818"/>
  <c r="G699"/>
  <c r="G695" s="1"/>
  <c r="G1155"/>
  <c r="G1040"/>
  <c r="G1039" s="1"/>
  <c r="G623"/>
  <c r="G624"/>
  <c r="G645"/>
  <c r="G546"/>
  <c r="G1112"/>
  <c r="G585"/>
  <c r="G576"/>
  <c r="G40"/>
  <c r="G724"/>
  <c r="G711"/>
  <c r="G710" s="1"/>
  <c r="G108"/>
  <c r="G210"/>
  <c r="G209" s="1"/>
  <c r="G193"/>
  <c r="G192" s="1"/>
  <c r="G961"/>
  <c r="G956"/>
  <c r="G1087"/>
  <c r="G1086" s="1"/>
  <c r="G1076" s="1"/>
  <c r="G614"/>
  <c r="G596" s="1"/>
  <c r="H247"/>
  <c r="G1010"/>
  <c r="G951"/>
  <c r="G227"/>
  <c r="F62" i="2"/>
  <c r="F67"/>
  <c r="F66" s="1"/>
  <c r="H66" s="1"/>
  <c r="F27"/>
  <c r="G1202" i="1"/>
  <c r="F51" i="2"/>
  <c r="F50" s="1"/>
  <c r="H50" s="1"/>
  <c r="G870" i="1"/>
  <c r="G419" i="3"/>
  <c r="G1124"/>
  <c r="G1003"/>
  <c r="H257"/>
  <c r="G991" i="1"/>
  <c r="G982" s="1"/>
  <c r="G981" s="1"/>
  <c r="G525"/>
  <c r="G524" s="1"/>
  <c r="G490"/>
  <c r="G1120"/>
  <c r="G1119" s="1"/>
  <c r="F47" i="2" s="1"/>
  <c r="G569" i="3"/>
  <c r="G418" i="1"/>
  <c r="G475" i="3"/>
  <c r="G394"/>
  <c r="G393" s="1"/>
  <c r="G66"/>
  <c r="G1137"/>
  <c r="G821" i="1"/>
  <c r="G602"/>
  <c r="G605"/>
  <c r="F71" i="2" s="1"/>
  <c r="G513" i="3"/>
  <c r="G514"/>
  <c r="G522"/>
  <c r="G1085" i="1"/>
  <c r="G303"/>
  <c r="G338" s="1"/>
  <c r="G330" i="3"/>
  <c r="G1094"/>
  <c r="G123" i="1"/>
  <c r="G110" s="1"/>
  <c r="G268"/>
  <c r="G267" s="1"/>
  <c r="G258" s="1"/>
  <c r="F60" i="2" s="1"/>
  <c r="G88" i="3"/>
  <c r="G162"/>
  <c r="G841" i="1"/>
  <c r="G402"/>
  <c r="G549"/>
  <c r="G952"/>
  <c r="G951" s="1"/>
  <c r="G731"/>
  <c r="G726" s="1"/>
  <c r="G101"/>
  <c r="G100" s="1"/>
  <c r="G795"/>
  <c r="G794" s="1"/>
  <c r="G793" s="1"/>
  <c r="G792" s="1"/>
  <c r="F40" i="2" s="1"/>
  <c r="G771" i="1"/>
  <c r="G770" s="1"/>
  <c r="G766" s="1"/>
  <c r="G286"/>
  <c r="G285" s="1"/>
  <c r="G751"/>
  <c r="G750" s="1"/>
  <c r="G743" s="1"/>
  <c r="G89" l="1"/>
  <c r="G1075"/>
  <c r="G707"/>
  <c r="G481"/>
  <c r="G480" s="1"/>
  <c r="G479" s="1"/>
  <c r="G198" i="3"/>
  <c r="G579" i="1"/>
  <c r="G806" i="3"/>
  <c r="G1155" i="1"/>
  <c r="G1154" s="1"/>
  <c r="F49" i="2" s="1"/>
  <c r="G848" i="1"/>
  <c r="H830" s="1"/>
  <c r="G1154" i="3"/>
  <c r="M1154" s="1"/>
  <c r="G87"/>
  <c r="G546" i="1"/>
  <c r="G293" i="3"/>
  <c r="G283" s="1"/>
  <c r="G765" i="1"/>
  <c r="G764" s="1"/>
  <c r="G341"/>
  <c r="F53" i="2" s="1"/>
  <c r="G1027" i="1"/>
  <c r="G1026" s="1"/>
  <c r="G145"/>
  <c r="G278"/>
  <c r="G277" s="1"/>
  <c r="G62" i="3"/>
  <c r="G433"/>
  <c r="F37" i="2"/>
  <c r="F36" s="1"/>
  <c r="G969" i="3"/>
  <c r="G644"/>
  <c r="G1104" i="1"/>
  <c r="G1099" s="1"/>
  <c r="F70" i="2"/>
  <c r="G626" i="1"/>
  <c r="G136"/>
  <c r="F59" i="2" s="1"/>
  <c r="F58" s="1"/>
  <c r="H58" s="1"/>
  <c r="G643" i="1"/>
  <c r="G642" s="1"/>
  <c r="G636" s="1"/>
  <c r="F29" i="2" s="1"/>
  <c r="G31" i="1"/>
  <c r="G174" i="3"/>
  <c r="G934" i="1"/>
  <c r="G933" s="1"/>
  <c r="G892" s="1"/>
  <c r="G706"/>
  <c r="F35" i="2" s="1"/>
  <c r="F32"/>
  <c r="G81" i="1"/>
  <c r="G382"/>
  <c r="G381" s="1"/>
  <c r="F54" i="2" s="1"/>
  <c r="G1130" i="1"/>
  <c r="F48" i="2" s="1"/>
  <c r="G940" i="3"/>
  <c r="G934" s="1"/>
  <c r="G709"/>
  <c r="F64" i="2"/>
  <c r="G514" i="1"/>
  <c r="G980"/>
  <c r="G1017" s="1"/>
  <c r="F28" i="2"/>
  <c r="G1121" i="3"/>
  <c r="G1072" s="1"/>
  <c r="F39" i="2" l="1"/>
  <c r="F38" s="1"/>
  <c r="H38" s="1"/>
  <c r="G933" i="3"/>
  <c r="G1025" i="1"/>
  <c r="G276"/>
  <c r="F63" i="2"/>
  <c r="G340" i="1"/>
  <c r="G169" i="3"/>
  <c r="G161" s="1"/>
  <c r="G39" s="1"/>
  <c r="G135" i="1"/>
  <c r="H1075"/>
  <c r="F45" i="2"/>
  <c r="F55"/>
  <c r="G30" i="1"/>
  <c r="H419" i="3"/>
  <c r="F56" i="2"/>
  <c r="G628" i="1"/>
  <c r="F46" i="2"/>
  <c r="H46" s="1"/>
  <c r="G1118" i="1"/>
  <c r="G1217" s="1"/>
  <c r="F61" i="2"/>
  <c r="H61" s="1"/>
  <c r="F26"/>
  <c r="F44"/>
  <c r="G808" i="1"/>
  <c r="G544"/>
  <c r="K544" s="1"/>
  <c r="G301" l="1"/>
  <c r="F42" i="2"/>
  <c r="H42" s="1"/>
  <c r="G978" i="1"/>
  <c r="G1175" i="3"/>
  <c r="F52" i="2"/>
  <c r="H52" s="1"/>
  <c r="G1218" i="1" l="1"/>
  <c r="F74" i="2"/>
  <c r="H74" s="1"/>
  <c r="F76" l="1"/>
</calcChain>
</file>

<file path=xl/sharedStrings.xml><?xml version="1.0" encoding="utf-8"?>
<sst xmlns="http://schemas.openxmlformats.org/spreadsheetml/2006/main" count="10513" uniqueCount="867">
  <si>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</si>
  <si>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</si>
  <si>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</si>
  <si>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</si>
  <si>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</si>
  <si>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</si>
  <si>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</si>
  <si>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</si>
  <si>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</si>
  <si>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</si>
  <si>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</si>
  <si>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</si>
  <si>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</si>
  <si>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</si>
  <si>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</si>
  <si>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</si>
  <si>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</si>
  <si>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</si>
  <si>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</si>
  <si>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</si>
  <si>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</si>
  <si>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</si>
  <si>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</si>
  <si>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</si>
  <si>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</si>
  <si>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</si>
  <si>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</si>
  <si>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</si>
  <si>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</si>
  <si>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</si>
  <si>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</si>
  <si>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</si>
  <si>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</si>
  <si>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</si>
  <si>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</si>
  <si>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</si>
  <si>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</si>
  <si>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</si>
  <si>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</si>
  <si>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</si>
  <si>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</si>
  <si>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</si>
  <si>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</si>
  <si>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</si>
  <si>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</si>
  <si>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</si>
  <si>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</si>
  <si>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</si>
  <si>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</si>
  <si>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</si>
  <si>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</si>
  <si>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</si>
  <si>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</si>
  <si>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</si>
  <si>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</si>
  <si>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</si>
  <si>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</si>
  <si>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</si>
  <si>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</si>
  <si>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</si>
  <si>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</si>
  <si>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</si>
  <si>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</si>
  <si>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</si>
  <si>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</si>
  <si>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</si>
  <si>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</si>
  <si>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</si>
  <si>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</si>
  <si>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</si>
  <si>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</si>
  <si>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</si>
  <si>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</si>
  <si>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</si>
  <si>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</si>
  <si>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</si>
  <si>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</si>
  <si>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</si>
  <si>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</si>
  <si>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</si>
  <si>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</si>
  <si>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</si>
  <si>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</si>
  <si>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</si>
  <si>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</si>
  <si>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</si>
  <si>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</si>
  <si>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</si>
  <si>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</si>
  <si>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</si>
  <si>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</si>
  <si>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</si>
  <si>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</si>
  <si>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</si>
  <si>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</si>
  <si>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</si>
  <si>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</si>
  <si>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</si>
  <si>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</si>
  <si>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</si>
  <si>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</si>
  <si>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</si>
  <si>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</si>
  <si>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</si>
  <si>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</si>
  <si>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</si>
  <si>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</si>
  <si>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</si>
  <si>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</si>
  <si>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</si>
  <si>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</si>
  <si>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</si>
  <si>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</si>
  <si>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</si>
  <si>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</si>
  <si>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</si>
  <si>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</si>
  <si>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</si>
  <si>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</si>
  <si>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</si>
  <si>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</si>
  <si>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</si>
  <si>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</si>
  <si>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</si>
  <si>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</si>
  <si>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</si>
  <si>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</si>
  <si>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</si>
  <si>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</si>
  <si>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</si>
  <si>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</si>
  <si>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</si>
  <si>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</si>
  <si>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</si>
  <si>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</si>
  <si>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</si>
  <si>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</si>
  <si>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</si>
  <si>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</si>
  <si>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</si>
  <si>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</si>
  <si>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</si>
  <si>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</si>
  <si>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</si>
  <si>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</si>
  <si>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</si>
  <si>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</si>
  <si>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</si>
  <si>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</si>
  <si>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</si>
  <si>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</si>
  <si>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</si>
  <si>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</si>
  <si>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</si>
  <si>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</si>
  <si>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</si>
  <si>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</si>
  <si>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</si>
  <si>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</si>
  <si>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</si>
  <si>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</si>
  <si>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</si>
  <si>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</si>
  <si>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</si>
  <si>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</si>
  <si>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</si>
  <si>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</si>
  <si>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</si>
  <si>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</si>
  <si>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</si>
  <si>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</si>
  <si>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</si>
  <si>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</si>
  <si>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</si>
  <si>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</si>
  <si>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</si>
  <si>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</si>
  <si>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</si>
  <si>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</si>
  <si>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</si>
  <si>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</si>
  <si>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</si>
  <si>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</si>
  <si>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</si>
  <si>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</si>
  <si>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</si>
  <si>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</si>
  <si>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</si>
  <si>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</si>
  <si>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</si>
  <si>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</si>
  <si>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</si>
  <si>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</si>
  <si>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</si>
  <si>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</si>
  <si>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</si>
  <si>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</si>
  <si>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</si>
  <si>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</si>
  <si>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</si>
  <si>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</si>
  <si>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</si>
  <si>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</si>
  <si>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</si>
  <si>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</si>
  <si>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</si>
  <si>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</si>
  <si>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</si>
  <si>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</si>
  <si>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</si>
  <si>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</si>
  <si>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</si>
  <si>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</si>
  <si>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</si>
  <si>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</si>
  <si>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</si>
  <si>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</si>
  <si>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</si>
  <si>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</si>
  <si>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</si>
  <si>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</si>
  <si>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</si>
  <si>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</si>
  <si>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</si>
  <si>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</si>
  <si>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</si>
  <si>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</si>
  <si>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</si>
  <si>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</si>
  <si>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</si>
  <si>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</si>
  <si>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</si>
  <si>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</si>
  <si>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</si>
  <si>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</si>
  <si>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</si>
  <si>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</si>
  <si>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</si>
  <si>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</si>
  <si>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</si>
  <si>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</si>
  <si>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</si>
  <si>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</si>
  <si>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</si>
  <si>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</si>
  <si>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</si>
  <si>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</si>
  <si>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</si>
  <si>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</si>
  <si>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</si>
  <si>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</si>
  <si>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</si>
  <si>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</si>
  <si>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</si>
  <si>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</si>
  <si>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</si>
  <si>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</si>
  <si>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</si>
  <si>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</si>
  <si>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</si>
  <si>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</si>
  <si>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</si>
  <si>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</si>
  <si>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</si>
  <si>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</si>
  <si>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</si>
  <si>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</si>
  <si>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</si>
  <si>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</si>
  <si>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</si>
  <si>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</si>
  <si>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</si>
  <si>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</si>
  <si>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</si>
  <si>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</si>
  <si>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</si>
  <si>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</si>
  <si>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</si>
  <si>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</si>
  <si>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</si>
  <si>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</si>
  <si>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</si>
  <si>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</si>
  <si>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</si>
  <si>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</si>
  <si>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</si>
  <si>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</si>
  <si>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</si>
  <si>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</si>
  <si>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</si>
  <si>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</si>
  <si>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</si>
  <si>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</si>
  <si>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</si>
  <si>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</si>
  <si>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</si>
  <si>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</si>
  <si>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</si>
  <si>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</si>
  <si>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</si>
  <si>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</si>
  <si>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</si>
  <si>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</si>
  <si>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</si>
  <si>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</si>
  <si>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</si>
  <si>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</si>
  <si>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</si>
  <si>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</si>
  <si>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</si>
  <si>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</si>
  <si>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</si>
  <si>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</si>
  <si>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12 4  01 78390</t>
  </si>
  <si>
    <t>12 0 13 78310</t>
  </si>
  <si>
    <t>19 1 04 78680</t>
  </si>
  <si>
    <t>19 3 06 78010</t>
  </si>
  <si>
    <t>08 1 01 78620</t>
  </si>
  <si>
    <t>08 4 01 78390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</si>
  <si>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</si>
  <si>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</si>
  <si>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</si>
  <si>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</si>
  <si>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</si>
  <si>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</si>
  <si>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</si>
  <si>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</si>
  <si>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</si>
  <si>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</si>
  <si>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</si>
  <si>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</si>
  <si>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</si>
  <si>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</si>
  <si>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</si>
  <si>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</si>
  <si>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</si>
  <si>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</si>
  <si>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</si>
  <si>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</si>
  <si>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</si>
  <si>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</si>
  <si>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</si>
  <si>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</si>
  <si>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</si>
  <si>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</si>
  <si>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</si>
  <si>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</si>
  <si>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</si>
  <si>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</si>
  <si>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</si>
  <si>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</si>
  <si>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</si>
  <si>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</si>
  <si>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</si>
  <si>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</si>
  <si>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</si>
  <si>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</si>
  <si>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</si>
  <si>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</si>
  <si>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</si>
  <si>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</si>
  <si>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20 0 00 81510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</si>
  <si>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</si>
  <si>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</si>
  <si>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</si>
  <si>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</si>
  <si>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</si>
  <si>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</si>
  <si>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</si>
  <si>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</si>
  <si>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</si>
  <si>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</si>
  <si>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</si>
  <si>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</si>
  <si>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</si>
  <si>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</si>
  <si>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</si>
  <si>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</si>
  <si>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</si>
  <si>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</si>
  <si>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</si>
  <si>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</si>
  <si>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</si>
  <si>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</si>
  <si>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</si>
  <si>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</si>
  <si>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</si>
  <si>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</si>
  <si>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</si>
  <si>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</si>
  <si>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</si>
  <si>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</si>
  <si>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</si>
  <si>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</si>
  <si>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</si>
  <si>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</si>
  <si>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</si>
  <si>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</si>
  <si>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</si>
  <si>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</si>
  <si>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</si>
  <si>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</si>
  <si>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</si>
  <si>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</si>
  <si>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</si>
  <si>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</si>
  <si>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</si>
  <si>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</si>
  <si>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</si>
  <si>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</si>
  <si>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</si>
  <si>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</si>
  <si>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</si>
  <si>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</si>
  <si>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</si>
  <si>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</si>
  <si>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</si>
  <si>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</si>
  <si>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</si>
  <si>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</si>
  <si>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</si>
  <si>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</si>
  <si>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</si>
  <si>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</si>
  <si>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</si>
  <si>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</si>
  <si>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</si>
  <si>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</si>
  <si>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</si>
  <si>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</si>
  <si>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</si>
  <si>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</si>
  <si>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</si>
  <si>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</si>
  <si>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</si>
  <si>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</si>
  <si>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</si>
  <si>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</si>
  <si>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</si>
  <si>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</si>
  <si>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</si>
  <si>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</si>
  <si>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</si>
  <si>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</si>
  <si>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</si>
  <si>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</si>
  <si>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</si>
  <si>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</si>
  <si>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</si>
  <si>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</si>
  <si>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</si>
  <si>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</si>
  <si>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</si>
  <si>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</si>
  <si>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</si>
  <si>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</si>
  <si>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</si>
  <si>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</si>
  <si>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</si>
  <si>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</si>
  <si>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</si>
  <si>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</si>
  <si>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</si>
  <si>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</si>
  <si>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</si>
  <si>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</si>
  <si>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</si>
  <si>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</si>
  <si>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</si>
  <si>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</si>
  <si>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</si>
  <si>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</si>
  <si>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</si>
  <si>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</si>
  <si>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</si>
  <si>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</si>
  <si>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</si>
  <si>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</si>
  <si>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</si>
  <si>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</si>
  <si>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</si>
  <si>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</si>
  <si>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</si>
  <si>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</si>
  <si>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</si>
  <si>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</si>
  <si>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</si>
  <si>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к решению сессии пятого созыва Собрания депутатов № 612 от 25.05.2018 года</t>
  </si>
  <si>
    <t>к решению сессии пятого созыва Собрания депутатов № 597 от 27.04.2018 года</t>
  </si>
  <si>
    <t>к решению сессии пятого созыва Собрания депутатов № 584 от 30.03.2018 года</t>
  </si>
  <si>
    <t>к решению сессии пятого созыва Собрания депутатов №  612  от 25.05.2018 года</t>
  </si>
  <si>
    <t>13 4 02 78320</t>
  </si>
  <si>
    <t>Формирование доступной среды для инвалидов в муниципальных районах и городских округах Архангельской области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</si>
  <si>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</si>
  <si>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</si>
  <si>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</si>
  <si>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</si>
  <si>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</si>
  <si>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</si>
  <si>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</si>
  <si>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</si>
  <si>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</si>
  <si>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</si>
  <si>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</si>
  <si>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</si>
  <si>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</si>
  <si>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</si>
  <si>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</si>
  <si>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</si>
  <si>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</si>
  <si>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</si>
  <si>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</si>
  <si>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</si>
  <si>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</si>
  <si>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</si>
  <si>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</si>
  <si>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</si>
  <si>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</si>
  <si>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</si>
  <si>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</si>
  <si>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</si>
  <si>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</si>
  <si>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</si>
  <si>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</si>
  <si>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</si>
  <si>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</si>
  <si>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</si>
  <si>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</si>
  <si>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</si>
  <si>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</si>
  <si>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</si>
  <si>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</si>
  <si>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</si>
  <si>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</si>
  <si>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</si>
  <si>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</si>
  <si>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</si>
  <si>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</si>
  <si>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</si>
  <si>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</si>
  <si>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</si>
  <si>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</si>
  <si>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</si>
  <si>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</si>
  <si>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</si>
  <si>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</si>
  <si>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</si>
  <si>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</si>
  <si>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</si>
  <si>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</si>
  <si>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</si>
  <si>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</si>
  <si>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</si>
  <si>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</si>
  <si>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</si>
  <si>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</si>
  <si>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</si>
  <si>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</si>
  <si>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</si>
  <si>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</si>
  <si>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</si>
  <si>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</si>
  <si>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</si>
  <si>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</si>
  <si>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</si>
  <si>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</si>
  <si>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</si>
  <si>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</si>
  <si>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</si>
  <si>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</si>
  <si>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</si>
  <si>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</si>
  <si>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</si>
  <si>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</si>
  <si>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</si>
  <si>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</si>
  <si>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</si>
  <si>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</si>
  <si>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</si>
  <si>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</si>
  <si>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</si>
  <si>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</si>
  <si>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</si>
  <si>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</si>
  <si>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</si>
  <si>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</si>
  <si>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</si>
  <si>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</si>
  <si>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</si>
  <si>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</si>
  <si>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</si>
  <si>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</si>
  <si>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</si>
  <si>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</si>
  <si>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</si>
  <si>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</si>
  <si>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</si>
  <si>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</si>
  <si>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</si>
  <si>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</si>
  <si>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</si>
  <si>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</si>
  <si>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</si>
  <si>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</si>
  <si>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</si>
  <si>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</si>
  <si>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</si>
  <si>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</si>
  <si>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</si>
  <si>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</si>
  <si>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</si>
  <si>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к  решению сессии пятого созыва Собрания депутатов № 543  от 22 декабря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</si>
  <si>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</si>
  <si>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</si>
  <si>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</si>
  <si>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</si>
  <si>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</si>
  <si>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</si>
  <si>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</si>
  <si>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</si>
  <si>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</si>
  <si>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</si>
  <si>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</si>
  <si>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</si>
  <si>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</si>
  <si>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</si>
  <si>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</si>
  <si>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</si>
  <si>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</si>
  <si>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</si>
  <si>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</si>
  <si>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</si>
  <si>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</si>
  <si>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</si>
  <si>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</si>
  <si>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</si>
  <si>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</si>
  <si>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</si>
  <si>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</si>
  <si>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</si>
  <si>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</si>
  <si>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</si>
  <si>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</si>
  <si>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</si>
  <si>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</si>
  <si>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</si>
  <si>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</si>
  <si>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</si>
  <si>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</si>
  <si>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</si>
  <si>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</si>
  <si>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</si>
  <si>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</si>
  <si>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</si>
  <si>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</si>
  <si>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</si>
  <si>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</si>
  <si>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</si>
  <si>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</si>
  <si>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</si>
  <si>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</si>
  <si>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</si>
  <si>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</si>
  <si>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</si>
  <si>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</si>
  <si>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</si>
  <si>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</si>
  <si>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</si>
  <si>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</si>
  <si>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Приложение №4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</si>
  <si>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</si>
  <si>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</si>
  <si>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</si>
  <si>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</si>
  <si>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</si>
  <si>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</si>
  <si>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</si>
  <si>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</si>
  <si>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</si>
  <si>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</si>
  <si>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</si>
  <si>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</si>
  <si>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</si>
  <si>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</si>
  <si>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</si>
  <si>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</si>
  <si>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</si>
  <si>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</si>
  <si>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</si>
  <si>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</si>
  <si>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</si>
  <si>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</si>
  <si>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</si>
  <si>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</si>
  <si>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</si>
  <si>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</si>
  <si>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</si>
  <si>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</si>
  <si>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</si>
  <si>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</si>
  <si>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</si>
  <si>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</si>
  <si>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</si>
  <si>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</si>
  <si>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</si>
  <si>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</si>
  <si>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</si>
  <si>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</si>
  <si>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</si>
  <si>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</si>
  <si>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</si>
  <si>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</si>
  <si>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</si>
  <si>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</si>
  <si>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</si>
  <si>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</si>
  <si>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</si>
  <si>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</si>
  <si>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</si>
  <si>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</si>
  <si>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</si>
  <si>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</si>
  <si>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</si>
  <si>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</si>
  <si>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</si>
  <si>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</si>
  <si>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</si>
  <si>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</si>
  <si>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</si>
  <si>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</si>
  <si>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</si>
  <si>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</si>
  <si>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</si>
  <si>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</si>
  <si>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</si>
  <si>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</si>
  <si>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</si>
  <si>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</si>
  <si>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</si>
  <si>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</si>
  <si>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</si>
  <si>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</si>
  <si>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</si>
  <si>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</si>
  <si>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</si>
  <si>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</si>
  <si>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</si>
  <si>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</si>
  <si>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</si>
  <si>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</si>
  <si>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</si>
  <si>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</si>
  <si>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</si>
  <si>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</si>
  <si>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</si>
  <si>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</si>
  <si>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</si>
  <si>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</si>
  <si>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</si>
  <si>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</si>
  <si>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</si>
  <si>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</si>
  <si>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</si>
  <si>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</si>
  <si>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</si>
  <si>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</si>
  <si>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</si>
  <si>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</si>
  <si>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</si>
  <si>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</si>
  <si>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</si>
  <si>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</si>
  <si>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</si>
  <si>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</si>
  <si>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</si>
  <si>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</si>
  <si>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</si>
  <si>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</si>
  <si>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</si>
  <si>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</si>
  <si>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</si>
  <si>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</si>
  <si>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</si>
  <si>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</si>
  <si>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</si>
  <si>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</si>
  <si>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</si>
  <si>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</si>
  <si>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</si>
  <si>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</si>
  <si>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</si>
  <si>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</si>
  <si>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</si>
  <si>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</si>
  <si>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</si>
  <si>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</si>
  <si>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</si>
  <si>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</si>
  <si>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</si>
  <si>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к решению сессии пятого созыва Собрания депутатов № 625 от 15.06.2018 года</t>
  </si>
  <si>
    <t>к  решению сессии пятого созыва Собрания депутатов № 543 от 22 декабря 2017 года</t>
  </si>
  <si>
    <t>Приложение № 2</t>
  </si>
  <si>
    <t>Приложение № 1</t>
  </si>
  <si>
    <t>к решению сессии шестого созыва Собрания депутатов № 19 от 28.09.2018 года</t>
  </si>
  <si>
    <t>07 0 00 71400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</si>
  <si>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</si>
  <si>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>01 0 00 L4970</t>
  </si>
  <si>
    <t>12 0 00 S8310</t>
  </si>
  <si>
    <t>Субсидия на повышение средней заработной платы работников связанных с обеспечением населения услугами учреждений культуры</t>
  </si>
  <si>
    <t>12 0 00 S8360</t>
  </si>
  <si>
    <t>15 0 00 S8530</t>
  </si>
  <si>
    <t>12 0 00 S8080</t>
  </si>
  <si>
    <t>12 0 00 S8300</t>
  </si>
  <si>
    <t>13 0 00 S8080</t>
  </si>
  <si>
    <t>13 0 00 S8300</t>
  </si>
  <si>
    <t>08 0 00 S8080</t>
  </si>
  <si>
    <t>08 0 00 78520</t>
  </si>
  <si>
    <t>Капитальный ремонт спортивного зала структурного подразделения "Октябрьская ДЮСШ" МБОУ "Октябрьская СОШ № 2" МО "Устьянский муниципальный район"</t>
  </si>
  <si>
    <t>08 0 00 81400</t>
  </si>
  <si>
    <t>08 0 00 S6700</t>
  </si>
  <si>
    <t>Создание и обеспечение деятельности технозон Детского Арктического Технопарка Архангельской области в муниципальных образовательных организациях Архангельской области</t>
  </si>
  <si>
    <t>17 0 00 S8460</t>
  </si>
  <si>
    <t>08 0 00 S8330</t>
  </si>
  <si>
    <t>880</t>
  </si>
  <si>
    <t>Специальные расходы</t>
  </si>
  <si>
    <t>02 0 00 S8410</t>
  </si>
  <si>
    <t>02 0 00 S8420</t>
  </si>
  <si>
    <t>84 0 00 S8080</t>
  </si>
  <si>
    <t>22 0 00 83200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</si>
  <si>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</si>
  <si>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Мероприятия в области благоустройства</t>
  </si>
  <si>
    <t>04 0 00  L5670</t>
  </si>
  <si>
    <t>22 0 00 81110</t>
  </si>
  <si>
    <t xml:space="preserve">Исполнение судебных актов
</t>
  </si>
  <si>
    <t>09 0 00 L5550</t>
  </si>
  <si>
    <t>09 0 00 S3670</t>
  </si>
  <si>
    <t xml:space="preserve">Поддержка гос.программ субъектов РФ и муниципальных программ формирования современной городской среды </t>
  </si>
  <si>
    <t>Поддержка гос.программ субъектов РФ и муниципальных программ формирования современной городской среды</t>
  </si>
  <si>
    <t xml:space="preserve">Субсидии на поддержку отрасли культуры </t>
  </si>
  <si>
    <t>Субсидии на поддержку отрасли культуры</t>
  </si>
  <si>
    <t>Организация деятельности аварийно-спасательных служб на территории поселений</t>
  </si>
  <si>
    <t>20 0 00 81521</t>
  </si>
  <si>
    <t xml:space="preserve">Мероприятия по предупреждению и ликвидации последствий чрезвычайных ситуаций на территории муниципального района </t>
  </si>
  <si>
    <t>21 0 00 80051</t>
  </si>
  <si>
    <t>мероприятие - установка пандуса к зданию администрации</t>
  </si>
  <si>
    <t>12 0 00 S6760</t>
  </si>
  <si>
    <t>Укрепление материально-технической базы во вновь возведенных зданиях учреждений культурно-досугового типа</t>
  </si>
  <si>
    <t>06 0 00 83120</t>
  </si>
  <si>
    <t>Софинансирование проведения работ по разработке комплексной схемы организации дорожного движения</t>
  </si>
  <si>
    <t>08 1 00 88240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</si>
  <si>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</si>
  <si>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</si>
  <si>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87 0  00 81400</t>
  </si>
  <si>
    <t>Поддержка мун. обр. Архангельской обл. в целях реализации плана мероприятий ("дорожной карты") Изменения в отраслях социальной сферы, направленные на повышение эффективности образования и науки в Архангельской области", утвержденного распоряжением Правительства Арх.обл. от 13 марта 2013 года №60-рп</t>
  </si>
  <si>
    <t>08 1 00 78600</t>
  </si>
  <si>
    <t>14 0 00 L5270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</si>
  <si>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</si>
  <si>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14 0 00 S8440</t>
  </si>
  <si>
    <t>Поддержка муниципальных программ развития малого и среднего предпринимательства</t>
  </si>
  <si>
    <t>03 0 00 80630</t>
  </si>
  <si>
    <t xml:space="preserve">мероприятие - Содержание имущества казны муниципального образования </t>
  </si>
  <si>
    <t>к решению сессии шестого созыва Собрания депутатов № 37 от 23.11.2018 года</t>
  </si>
  <si>
    <t>к решению сессии шестого созыва Собрания депутатов № 37  от 23.11.2018 года</t>
  </si>
  <si>
    <t>06 5 00 83097</t>
  </si>
  <si>
    <t>Погашение задолженности за проектно изыскательные работы по объекту  "Стротительство автомобильной дороги д. Кононовская - д.Малиновка 3,9 км</t>
  </si>
  <si>
    <t>к решению сессии шестого созыва Собрания депутатов № 44  от 21.12.2018 года</t>
  </si>
  <si>
    <t>к решению сессии шестого созыва Собрания депутатов № 44 от 21.12.2018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</si>
</sst>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31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Border="1"/>
    <xf numFmtId="4" fontId="0" fillId="2" borderId="0" xfId="0" applyNumberFormat="1" applyFill="1" applyAlignment="1">
      <alignment horizontal="left" vertical="center" wrapText="1"/>
    </xf>
    <xf numFmtId="4" fontId="1" fillId="2" borderId="0" xfId="0" applyNumberFormat="1" applyFont="1" applyFill="1"/>
    <xf numFmtId="0" fontId="1" fillId="2" borderId="0" xfId="0" applyFont="1" applyFill="1"/>
    <xf numFmtId="0" fontId="19" fillId="2" borderId="1" xfId="0" applyFont="1" applyFill="1" applyBorder="1" applyAlignment="1">
      <alignment horizontal="center" vertical="center" textRotation="90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/>
    <xf numFmtId="0" fontId="20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2" fillId="2" borderId="0" xfId="0" applyFont="1" applyFill="1"/>
    <xf numFmtId="0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4" fontId="13" fillId="2" borderId="0" xfId="0" applyNumberFormat="1" applyFont="1" applyFill="1"/>
    <xf numFmtId="0" fontId="13" fillId="2" borderId="0" xfId="0" applyFont="1" applyFill="1"/>
    <xf numFmtId="4" fontId="0" fillId="2" borderId="0" xfId="0" applyNumberFormat="1" applyFont="1" applyFill="1"/>
    <xf numFmtId="0" fontId="0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4" fontId="21" fillId="2" borderId="0" xfId="0" applyNumberFormat="1" applyFont="1" applyFill="1"/>
    <xf numFmtId="49" fontId="9" fillId="2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/>
    <xf numFmtId="0" fontId="7" fillId="2" borderId="0" xfId="0" applyFont="1" applyFill="1"/>
    <xf numFmtId="0" fontId="8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" fontId="5" fillId="2" borderId="0" xfId="0" applyNumberFormat="1" applyFont="1" applyFill="1"/>
    <xf numFmtId="0" fontId="5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0" xfId="0" applyNumberFormat="1" applyFont="1" applyFill="1"/>
    <xf numFmtId="0" fontId="26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0" applyNumberFormat="1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left" vertical="top" wrapText="1"/>
    </xf>
    <xf numFmtId="4" fontId="10" fillId="2" borderId="0" xfId="0" applyNumberFormat="1" applyFont="1" applyFill="1"/>
    <xf numFmtId="0" fontId="10" fillId="2" borderId="0" xfId="0" applyFont="1" applyFill="1"/>
    <xf numFmtId="4" fontId="24" fillId="2" borderId="0" xfId="0" applyNumberFormat="1" applyFont="1" applyFill="1"/>
    <xf numFmtId="0" fontId="24" fillId="2" borderId="0" xfId="0" applyFont="1" applyFill="1"/>
    <xf numFmtId="49" fontId="12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/>
    </xf>
    <xf numFmtId="0" fontId="8" fillId="2" borderId="1" xfId="1" applyFont="1" applyFill="1" applyBorder="1" applyAlignment="1">
      <alignment horizontal="left" vertical="center" wrapText="1"/>
    </xf>
    <xf numFmtId="49" fontId="24" fillId="2" borderId="0" xfId="0" applyNumberFormat="1" applyFont="1" applyFill="1"/>
    <xf numFmtId="49" fontId="10" fillId="2" borderId="0" xfId="0" applyNumberFormat="1" applyFont="1" applyFill="1"/>
    <xf numFmtId="49" fontId="0" fillId="2" borderId="0" xfId="0" applyNumberFormat="1" applyFill="1"/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/>
    <xf numFmtId="0" fontId="1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4" fontId="16" fillId="2" borderId="0" xfId="0" applyNumberFormat="1" applyFont="1" applyFill="1"/>
    <xf numFmtId="0" fontId="16" fillId="2" borderId="0" xfId="0" applyFont="1" applyFill="1"/>
    <xf numFmtId="2" fontId="8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8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6"/>
  <sheetViews>
    <sheetView tabSelected="1" workbookViewId="0">
      <selection activeCell="K4" sqref="K4"/>
    </sheetView>
  </sheetViews>
  <sheetFormatPr defaultRowHeight="12.75"/>
  <cols>
    <col min="1" max="1" width="1.85546875" style="40" customWidth="1"/>
    <col min="2" max="2" width="49" style="40" customWidth="1"/>
    <col min="3" max="3" width="6.85546875" style="43" hidden="1" customWidth="1"/>
    <col min="4" max="4" width="6.5703125" style="43" customWidth="1"/>
    <col min="5" max="5" width="8" style="43" customWidth="1"/>
    <col min="6" max="6" width="22.140625" style="42" customWidth="1"/>
    <col min="7" max="7" width="15.7109375" style="41" hidden="1" customWidth="1"/>
    <col min="8" max="8" width="18.7109375" style="40" hidden="1" customWidth="1"/>
    <col min="9" max="9" width="17" style="40" hidden="1" customWidth="1"/>
    <col min="10" max="10" width="5.85546875" style="40" customWidth="1"/>
    <col min="11" max="11" width="24.85546875" style="41" customWidth="1"/>
    <col min="12" max="16384" width="9.140625" style="40"/>
  </cols>
  <sheetData>
    <row r="1" spans="2:13" s="1" customFormat="1" ht="14.25" customHeight="1">
      <c r="B1" s="36"/>
      <c r="C1" s="71"/>
      <c r="D1" s="210" t="s">
        <v>801</v>
      </c>
      <c r="E1" s="210"/>
      <c r="F1" s="210"/>
      <c r="G1" s="210"/>
      <c r="H1" s="2"/>
    </row>
    <row r="2" spans="2:13" s="1" customFormat="1" ht="47.25" customHeight="1">
      <c r="C2" s="36"/>
      <c r="D2" s="211" t="s">
        <v>866</v>
      </c>
      <c r="E2" s="211"/>
      <c r="F2" s="211"/>
      <c r="G2" s="211"/>
      <c r="H2" s="211"/>
      <c r="K2" s="61"/>
      <c r="L2" s="60"/>
      <c r="M2" s="60"/>
    </row>
    <row r="3" spans="2:13" s="1" customFormat="1" ht="14.25" customHeight="1">
      <c r="B3" s="36"/>
      <c r="C3" s="71"/>
      <c r="D3" s="210" t="s">
        <v>741</v>
      </c>
      <c r="E3" s="210"/>
      <c r="F3" s="210"/>
      <c r="G3" s="210"/>
      <c r="H3" s="2"/>
    </row>
    <row r="4" spans="2:13" s="1" customFormat="1" ht="47.25" customHeight="1">
      <c r="C4" s="36"/>
      <c r="D4" s="211" t="s">
        <v>861</v>
      </c>
      <c r="E4" s="211"/>
      <c r="F4" s="211"/>
      <c r="G4" s="211"/>
      <c r="H4" s="211"/>
      <c r="K4" s="61"/>
      <c r="L4" s="60"/>
      <c r="M4" s="60"/>
    </row>
    <row r="5" spans="2:13" s="1" customFormat="1" ht="14.25" customHeight="1">
      <c r="B5" s="36"/>
      <c r="C5" s="70"/>
      <c r="D5" s="210" t="s">
        <v>802</v>
      </c>
      <c r="E5" s="210"/>
      <c r="F5" s="210"/>
      <c r="G5" s="210"/>
      <c r="H5" s="2"/>
    </row>
    <row r="6" spans="2:13" s="1" customFormat="1" ht="47.25" customHeight="1">
      <c r="C6" s="36"/>
      <c r="D6" s="211" t="s">
        <v>803</v>
      </c>
      <c r="E6" s="211"/>
      <c r="F6" s="211"/>
      <c r="G6" s="211"/>
      <c r="H6" s="211"/>
      <c r="K6" s="61"/>
      <c r="L6" s="60"/>
      <c r="M6" s="60"/>
    </row>
    <row r="7" spans="2:13" s="1" customFormat="1" ht="12.75" hidden="1" customHeight="1">
      <c r="B7" s="60"/>
      <c r="C7" s="59"/>
      <c r="D7" s="210"/>
      <c r="E7" s="210"/>
      <c r="F7" s="210"/>
      <c r="G7" s="68"/>
      <c r="H7" s="68"/>
      <c r="K7" s="2"/>
    </row>
    <row r="8" spans="2:13" s="1" customFormat="1" ht="42.75" hidden="1" customHeight="1">
      <c r="C8" s="36"/>
      <c r="D8" s="211"/>
      <c r="E8" s="211"/>
      <c r="F8" s="211"/>
      <c r="G8" s="211"/>
      <c r="H8" s="211"/>
      <c r="K8" s="61"/>
      <c r="L8" s="60"/>
      <c r="M8" s="60"/>
    </row>
    <row r="9" spans="2:13" s="1" customFormat="1" ht="12.75" customHeight="1">
      <c r="B9" s="36"/>
      <c r="C9" s="70"/>
      <c r="D9" s="210" t="s">
        <v>801</v>
      </c>
      <c r="E9" s="210"/>
      <c r="F9" s="210"/>
      <c r="G9" s="210"/>
      <c r="H9" s="2"/>
    </row>
    <row r="10" spans="2:13" s="1" customFormat="1" ht="39.75" customHeight="1">
      <c r="C10" s="36"/>
      <c r="D10" s="211" t="s">
        <v>799</v>
      </c>
      <c r="E10" s="211"/>
      <c r="F10" s="211"/>
      <c r="G10" s="211"/>
      <c r="H10" s="211"/>
      <c r="K10" s="61"/>
      <c r="L10" s="60"/>
      <c r="M10" s="60"/>
    </row>
    <row r="11" spans="2:13" s="1" customFormat="1" ht="12.75" customHeight="1">
      <c r="B11" s="60"/>
      <c r="C11" s="59"/>
      <c r="D11" s="210" t="s">
        <v>340</v>
      </c>
      <c r="E11" s="210"/>
      <c r="F11" s="210"/>
      <c r="G11" s="68"/>
      <c r="H11" s="68"/>
      <c r="K11" s="2"/>
    </row>
    <row r="12" spans="2:13" s="1" customFormat="1" ht="42.75" customHeight="1">
      <c r="C12" s="36"/>
      <c r="D12" s="211" t="s">
        <v>487</v>
      </c>
      <c r="E12" s="211"/>
      <c r="F12" s="211"/>
      <c r="G12" s="211"/>
      <c r="H12" s="211"/>
      <c r="K12" s="61"/>
      <c r="L12" s="60"/>
      <c r="M12" s="60"/>
    </row>
    <row r="13" spans="2:13" s="1" customFormat="1" ht="12.75" customHeight="1">
      <c r="B13" s="60"/>
      <c r="C13" s="59"/>
      <c r="D13" s="210" t="s">
        <v>340</v>
      </c>
      <c r="E13" s="210"/>
      <c r="F13" s="210"/>
      <c r="G13" s="68"/>
      <c r="H13" s="68"/>
      <c r="K13" s="2"/>
    </row>
    <row r="14" spans="2:13" s="1" customFormat="1" ht="45.75" customHeight="1">
      <c r="C14" s="36"/>
      <c r="D14" s="211" t="s">
        <v>488</v>
      </c>
      <c r="E14" s="211"/>
      <c r="F14" s="211"/>
      <c r="G14" s="211"/>
      <c r="H14" s="211"/>
      <c r="K14" s="61"/>
      <c r="L14" s="60"/>
      <c r="M14" s="60"/>
    </row>
    <row r="15" spans="2:13" s="1" customFormat="1" ht="12.75" customHeight="1">
      <c r="B15" s="60"/>
      <c r="C15" s="59"/>
      <c r="D15" s="210" t="s">
        <v>340</v>
      </c>
      <c r="E15" s="210"/>
      <c r="F15" s="210"/>
      <c r="G15" s="68"/>
      <c r="H15" s="68"/>
      <c r="K15" s="2"/>
    </row>
    <row r="16" spans="2:13" s="1" customFormat="1" ht="45" customHeight="1">
      <c r="C16" s="36"/>
      <c r="D16" s="211" t="s">
        <v>489</v>
      </c>
      <c r="E16" s="211"/>
      <c r="F16" s="211"/>
      <c r="G16" s="211"/>
      <c r="H16" s="211"/>
      <c r="K16" s="61"/>
      <c r="L16" s="60"/>
      <c r="M16" s="60"/>
    </row>
    <row r="17" spans="2:13" s="1" customFormat="1" ht="12.75" customHeight="1">
      <c r="B17" s="60"/>
      <c r="C17" s="59"/>
      <c r="D17" s="210" t="s">
        <v>340</v>
      </c>
      <c r="E17" s="210"/>
      <c r="F17" s="210"/>
      <c r="G17" s="68"/>
      <c r="H17" s="68"/>
      <c r="K17" s="2"/>
    </row>
    <row r="18" spans="2:13" s="1" customFormat="1" ht="44.25" customHeight="1">
      <c r="C18" s="36"/>
      <c r="D18" s="211" t="s">
        <v>343</v>
      </c>
      <c r="E18" s="211"/>
      <c r="F18" s="211"/>
      <c r="G18" s="211"/>
      <c r="H18" s="211"/>
      <c r="K18" s="61"/>
      <c r="L18" s="60"/>
      <c r="M18" s="60"/>
    </row>
    <row r="19" spans="2:13" s="1" customFormat="1" ht="12.75" customHeight="1">
      <c r="B19" s="60"/>
      <c r="C19" s="59"/>
      <c r="D19" s="210" t="s">
        <v>15</v>
      </c>
      <c r="E19" s="210"/>
      <c r="F19" s="210"/>
      <c r="G19" s="68"/>
      <c r="H19" s="68"/>
      <c r="K19" s="2"/>
    </row>
    <row r="20" spans="2:13" s="1" customFormat="1" ht="44.25" customHeight="1">
      <c r="C20" s="36"/>
      <c r="D20" s="211" t="s">
        <v>611</v>
      </c>
      <c r="E20" s="211"/>
      <c r="F20" s="211"/>
      <c r="G20" s="211"/>
      <c r="H20" s="211"/>
      <c r="K20" s="61"/>
      <c r="L20" s="60"/>
      <c r="M20" s="60"/>
    </row>
    <row r="21" spans="2:13" s="38" customFormat="1" ht="69.75" customHeight="1">
      <c r="B21" s="215" t="s">
        <v>282</v>
      </c>
      <c r="C21" s="216"/>
      <c r="D21" s="216"/>
      <c r="E21" s="216"/>
      <c r="F21" s="217"/>
      <c r="G21" s="58"/>
      <c r="H21" s="57"/>
      <c r="I21" s="57"/>
      <c r="J21" s="57"/>
      <c r="K21" s="56"/>
    </row>
    <row r="22" spans="2:13" s="4" customFormat="1">
      <c r="B22" s="212" t="s">
        <v>21</v>
      </c>
      <c r="C22" s="213" t="s">
        <v>22</v>
      </c>
      <c r="D22" s="213" t="s">
        <v>23</v>
      </c>
      <c r="E22" s="213" t="s">
        <v>24</v>
      </c>
      <c r="F22" s="55" t="s">
        <v>27</v>
      </c>
      <c r="K22" s="41"/>
      <c r="L22" s="40"/>
      <c r="M22" s="40"/>
    </row>
    <row r="23" spans="2:13" s="4" customFormat="1" ht="51" customHeight="1">
      <c r="B23" s="212"/>
      <c r="C23" s="214"/>
      <c r="D23" s="214"/>
      <c r="E23" s="214"/>
      <c r="F23" s="55" t="s">
        <v>28</v>
      </c>
      <c r="K23" s="41"/>
      <c r="L23" s="40"/>
      <c r="M23" s="40"/>
    </row>
    <row r="24" spans="2:13" s="4" customFormat="1">
      <c r="B24" s="5">
        <v>1</v>
      </c>
      <c r="C24" s="5">
        <v>2</v>
      </c>
      <c r="D24" s="5">
        <v>2</v>
      </c>
      <c r="E24" s="5">
        <v>3</v>
      </c>
      <c r="F24" s="54">
        <v>4</v>
      </c>
      <c r="G24" s="42"/>
      <c r="H24" s="42"/>
      <c r="J24" s="3"/>
      <c r="K24" s="41"/>
      <c r="L24" s="40"/>
      <c r="M24" s="40"/>
    </row>
    <row r="25" spans="2:13" ht="16.5">
      <c r="B25" s="53"/>
      <c r="C25" s="53"/>
      <c r="D25" s="53"/>
      <c r="E25" s="53"/>
      <c r="F25" s="53"/>
      <c r="G25" s="52"/>
      <c r="H25" s="51"/>
    </row>
    <row r="26" spans="2:13" s="4" customFormat="1">
      <c r="B26" s="6" t="s">
        <v>29</v>
      </c>
      <c r="C26" s="23">
        <v>793</v>
      </c>
      <c r="D26" s="8" t="s">
        <v>30</v>
      </c>
      <c r="E26" s="8"/>
      <c r="F26" s="21">
        <f>F27+F28+F29+F32+F34+F35+F30+F31+F33</f>
        <v>59189566.329999998</v>
      </c>
      <c r="G26" s="3">
        <v>47799449</v>
      </c>
      <c r="I26" s="3">
        <f>[1]Лист2!G816+[1]Лист2!G502+[1]Лист2!G336+[1]Лист2!G143</f>
        <v>55565656</v>
      </c>
      <c r="J26" s="3"/>
      <c r="K26" s="62"/>
      <c r="L26" s="40"/>
      <c r="M26" s="40"/>
    </row>
    <row r="27" spans="2:13" s="4" customFormat="1" ht="25.5">
      <c r="B27" s="32" t="s">
        <v>694</v>
      </c>
      <c r="C27" s="69">
        <v>793</v>
      </c>
      <c r="D27" s="11" t="s">
        <v>30</v>
      </c>
      <c r="E27" s="11" t="s">
        <v>41</v>
      </c>
      <c r="F27" s="19">
        <f>'Прилож 4'!G629</f>
        <v>1488017</v>
      </c>
      <c r="G27" s="3"/>
      <c r="K27" s="63"/>
      <c r="L27" s="40"/>
      <c r="M27" s="40"/>
    </row>
    <row r="28" spans="2:13" s="4" customFormat="1" ht="51">
      <c r="B28" s="29" t="s">
        <v>788</v>
      </c>
      <c r="C28" s="69">
        <v>794</v>
      </c>
      <c r="D28" s="31" t="s">
        <v>30</v>
      </c>
      <c r="E28" s="31" t="s">
        <v>116</v>
      </c>
      <c r="F28" s="19">
        <f>'Прилож 4'!G981</f>
        <v>2152983.88</v>
      </c>
      <c r="G28" s="3"/>
      <c r="K28" s="63"/>
      <c r="L28" s="40"/>
      <c r="M28" s="40"/>
    </row>
    <row r="29" spans="2:13" s="4" customFormat="1" ht="51">
      <c r="B29" s="32" t="s">
        <v>127</v>
      </c>
      <c r="C29" s="69">
        <v>793</v>
      </c>
      <c r="D29" s="11" t="s">
        <v>30</v>
      </c>
      <c r="E29" s="11" t="s">
        <v>95</v>
      </c>
      <c r="F29" s="19">
        <f>'Прилож 4'!G304+'Прилож 4'!G547+'Прилож 4'!G636</f>
        <v>28038300.310000002</v>
      </c>
      <c r="G29" s="3"/>
      <c r="K29" s="63"/>
      <c r="L29" s="40"/>
      <c r="M29" s="40"/>
    </row>
    <row r="30" spans="2:13" s="4" customFormat="1" hidden="1">
      <c r="B30" s="14" t="s">
        <v>618</v>
      </c>
      <c r="C30" s="69"/>
      <c r="D30" s="11" t="s">
        <v>30</v>
      </c>
      <c r="E30" s="11" t="s">
        <v>415</v>
      </c>
      <c r="F30" s="18">
        <v>0</v>
      </c>
      <c r="G30" s="3"/>
      <c r="K30" s="42"/>
      <c r="L30" s="40"/>
      <c r="M30" s="40"/>
    </row>
    <row r="31" spans="2:13" s="4" customFormat="1">
      <c r="B31" s="14" t="s">
        <v>618</v>
      </c>
      <c r="C31" s="69"/>
      <c r="D31" s="11" t="s">
        <v>30</v>
      </c>
      <c r="E31" s="11" t="s">
        <v>415</v>
      </c>
      <c r="F31" s="18">
        <f>'Прилож 4'!G691</f>
        <v>140600</v>
      </c>
      <c r="G31" s="3"/>
      <c r="K31" s="42"/>
      <c r="L31" s="40"/>
      <c r="M31" s="40"/>
    </row>
    <row r="32" spans="2:13" s="4" customFormat="1" ht="38.25">
      <c r="B32" s="32" t="s">
        <v>397</v>
      </c>
      <c r="C32" s="23">
        <v>792</v>
      </c>
      <c r="D32" s="11" t="s">
        <v>30</v>
      </c>
      <c r="E32" s="11" t="s">
        <v>398</v>
      </c>
      <c r="F32" s="18">
        <f>'Прилож 4'!G553+'Прилож 4'!G1002</f>
        <v>9821659.6099999994</v>
      </c>
      <c r="G32" s="3"/>
      <c r="K32" s="42"/>
      <c r="L32" s="40"/>
      <c r="M32" s="40"/>
    </row>
    <row r="33" spans="2:13" s="4" customFormat="1">
      <c r="B33" s="14" t="s">
        <v>288</v>
      </c>
      <c r="C33" s="23"/>
      <c r="D33" s="11" t="s">
        <v>30</v>
      </c>
      <c r="E33" s="11" t="s">
        <v>39</v>
      </c>
      <c r="F33" s="18">
        <f>'Прилож 4'!G696</f>
        <v>1829372</v>
      </c>
      <c r="G33" s="3"/>
      <c r="K33" s="42"/>
      <c r="L33" s="40"/>
      <c r="M33" s="40"/>
    </row>
    <row r="34" spans="2:13" s="4" customFormat="1">
      <c r="B34" s="29" t="s">
        <v>727</v>
      </c>
      <c r="C34" s="69">
        <v>793</v>
      </c>
      <c r="D34" s="31" t="s">
        <v>30</v>
      </c>
      <c r="E34" s="31" t="s">
        <v>120</v>
      </c>
      <c r="F34" s="19">
        <f>'Прилож 4'!G701</f>
        <v>492216.85</v>
      </c>
      <c r="G34" s="3"/>
      <c r="K34" s="63"/>
      <c r="L34" s="40"/>
      <c r="M34" s="40"/>
    </row>
    <row r="35" spans="2:13" s="4" customFormat="1">
      <c r="B35" s="10" t="s">
        <v>35</v>
      </c>
      <c r="C35" s="69">
        <v>793</v>
      </c>
      <c r="D35" s="11" t="s">
        <v>30</v>
      </c>
      <c r="E35" s="11" t="s">
        <v>36</v>
      </c>
      <c r="F35" s="19">
        <f>'Прилож 4'!G706+'Прилож 4'!G313+'Прилож 4'!G567+'Прилож 4'!G1020</f>
        <v>15226416.680000002</v>
      </c>
      <c r="G35" s="3"/>
      <c r="I35" s="3"/>
      <c r="K35" s="63"/>
      <c r="L35" s="40"/>
      <c r="M35" s="40"/>
    </row>
    <row r="36" spans="2:13" s="4" customFormat="1">
      <c r="B36" s="26" t="s">
        <v>405</v>
      </c>
      <c r="C36" s="23">
        <v>792</v>
      </c>
      <c r="D36" s="15" t="s">
        <v>41</v>
      </c>
      <c r="E36" s="15"/>
      <c r="F36" s="13">
        <f>F37</f>
        <v>2615700</v>
      </c>
      <c r="G36" s="3">
        <v>1404300</v>
      </c>
      <c r="I36" s="3"/>
      <c r="K36" s="64"/>
      <c r="L36" s="40"/>
      <c r="M36" s="40"/>
    </row>
    <row r="37" spans="2:13" s="4" customFormat="1">
      <c r="B37" s="10" t="s">
        <v>406</v>
      </c>
      <c r="C37" s="23">
        <v>792</v>
      </c>
      <c r="D37" s="11" t="s">
        <v>41</v>
      </c>
      <c r="E37" s="11" t="s">
        <v>116</v>
      </c>
      <c r="F37" s="18">
        <f>'Прилож 4'!G577</f>
        <v>2615700</v>
      </c>
      <c r="G37" s="3"/>
      <c r="K37" s="42"/>
      <c r="L37" s="40"/>
      <c r="M37" s="40"/>
    </row>
    <row r="38" spans="2:13" s="4" customFormat="1" ht="25.5">
      <c r="B38" s="12" t="s">
        <v>408</v>
      </c>
      <c r="C38" s="7">
        <v>793</v>
      </c>
      <c r="D38" s="8" t="s">
        <v>116</v>
      </c>
      <c r="E38" s="8"/>
      <c r="F38" s="21">
        <f>F39+F41+F40</f>
        <v>336029.88</v>
      </c>
      <c r="G38" s="3">
        <v>120000</v>
      </c>
      <c r="H38" s="3">
        <f>F38-G38</f>
        <v>216029.88</v>
      </c>
      <c r="I38" s="3">
        <f>[1]Лист2!G627</f>
        <v>80000</v>
      </c>
      <c r="K38" s="62"/>
      <c r="L38" s="40"/>
      <c r="M38" s="40"/>
    </row>
    <row r="39" spans="2:13" s="4" customFormat="1" ht="38.25">
      <c r="B39" s="27" t="s">
        <v>409</v>
      </c>
      <c r="C39" s="23">
        <v>793</v>
      </c>
      <c r="D39" s="31" t="s">
        <v>116</v>
      </c>
      <c r="E39" s="31" t="s">
        <v>272</v>
      </c>
      <c r="F39" s="19">
        <f>'Прилож 4'!G765</f>
        <v>245529.88</v>
      </c>
      <c r="G39" s="3"/>
      <c r="K39" s="63"/>
      <c r="L39" s="40"/>
      <c r="M39" s="40"/>
    </row>
    <row r="40" spans="2:13" s="4" customFormat="1" hidden="1">
      <c r="B40" s="27" t="s">
        <v>434</v>
      </c>
      <c r="C40" s="23"/>
      <c r="D40" s="31" t="s">
        <v>116</v>
      </c>
      <c r="E40" s="31" t="s">
        <v>115</v>
      </c>
      <c r="F40" s="19">
        <f>'Прилож 4'!G792</f>
        <v>0</v>
      </c>
      <c r="G40" s="3"/>
      <c r="K40" s="63"/>
      <c r="L40" s="40"/>
      <c r="M40" s="40"/>
    </row>
    <row r="41" spans="2:13" s="4" customFormat="1" ht="25.5">
      <c r="B41" s="14" t="s">
        <v>732</v>
      </c>
      <c r="C41" s="23"/>
      <c r="D41" s="22" t="s">
        <v>116</v>
      </c>
      <c r="E41" s="22" t="s">
        <v>681</v>
      </c>
      <c r="F41" s="19">
        <f>'Прилож 4'!G797</f>
        <v>90500</v>
      </c>
      <c r="G41" s="3"/>
      <c r="K41" s="63"/>
      <c r="L41" s="40"/>
      <c r="M41" s="40"/>
    </row>
    <row r="42" spans="2:13" s="4" customFormat="1">
      <c r="B42" s="12" t="s">
        <v>145</v>
      </c>
      <c r="C42" s="7">
        <v>793</v>
      </c>
      <c r="D42" s="8" t="s">
        <v>95</v>
      </c>
      <c r="E42" s="8"/>
      <c r="F42" s="21">
        <f>F43+F44+F45</f>
        <v>44027354.319999993</v>
      </c>
      <c r="G42" s="3">
        <v>1500000</v>
      </c>
      <c r="H42" s="3">
        <f>F42-G42</f>
        <v>42527354.319999993</v>
      </c>
      <c r="I42" s="3"/>
      <c r="K42" s="62"/>
      <c r="L42" s="40"/>
      <c r="M42" s="40"/>
    </row>
    <row r="43" spans="2:13" s="4" customFormat="1">
      <c r="B43" s="32" t="s">
        <v>745</v>
      </c>
      <c r="C43" s="69"/>
      <c r="D43" s="22" t="s">
        <v>95</v>
      </c>
      <c r="E43" s="22" t="s">
        <v>76</v>
      </c>
      <c r="F43" s="18">
        <f>'Прилож 4'!G809</f>
        <v>816581.48</v>
      </c>
      <c r="G43" s="3"/>
      <c r="K43" s="42"/>
      <c r="L43" s="40"/>
      <c r="M43" s="40"/>
    </row>
    <row r="44" spans="2:13" s="4" customFormat="1">
      <c r="B44" s="30" t="s">
        <v>413</v>
      </c>
      <c r="C44" s="23">
        <v>792</v>
      </c>
      <c r="D44" s="31" t="s">
        <v>95</v>
      </c>
      <c r="E44" s="31" t="s">
        <v>272</v>
      </c>
      <c r="F44" s="18">
        <f>'Прилож 4'!G818+'Прилож 4'!G1026</f>
        <v>32806542.599999998</v>
      </c>
      <c r="G44" s="3"/>
      <c r="K44" s="42"/>
      <c r="L44" s="40"/>
      <c r="M44" s="40"/>
    </row>
    <row r="45" spans="2:13" s="4" customFormat="1">
      <c r="B45" s="29" t="s">
        <v>146</v>
      </c>
      <c r="C45" s="69">
        <v>793</v>
      </c>
      <c r="D45" s="31" t="s">
        <v>95</v>
      </c>
      <c r="E45" s="31" t="s">
        <v>147</v>
      </c>
      <c r="F45" s="19">
        <f>'Прилож 4'!G1099+'Прилож 4'!G848+'Прилож 4'!G322+'Прилож 4'!G25</f>
        <v>10404230.239999998</v>
      </c>
      <c r="G45" s="3"/>
      <c r="K45" s="63"/>
      <c r="L45" s="40"/>
      <c r="M45" s="40"/>
    </row>
    <row r="46" spans="2:13" s="4" customFormat="1">
      <c r="B46" s="33" t="s">
        <v>749</v>
      </c>
      <c r="C46" s="23">
        <v>792</v>
      </c>
      <c r="D46" s="8" t="s">
        <v>415</v>
      </c>
      <c r="E46" s="8"/>
      <c r="F46" s="21">
        <f>F48+F47+F49</f>
        <v>17255095.199999999</v>
      </c>
      <c r="G46" s="3">
        <v>120000</v>
      </c>
      <c r="H46" s="3">
        <f>F46-G46</f>
        <v>17135095.199999999</v>
      </c>
      <c r="I46" s="3"/>
      <c r="K46" s="62"/>
      <c r="L46" s="40"/>
      <c r="M46" s="40"/>
    </row>
    <row r="47" spans="2:13" s="25" customFormat="1">
      <c r="B47" s="50" t="s">
        <v>416</v>
      </c>
      <c r="C47" s="28"/>
      <c r="D47" s="49" t="s">
        <v>415</v>
      </c>
      <c r="E47" s="49" t="s">
        <v>30</v>
      </c>
      <c r="F47" s="20">
        <f>'Прилож 4'!G1119</f>
        <v>5820059.1099999994</v>
      </c>
      <c r="G47" s="24"/>
      <c r="H47" s="24"/>
      <c r="I47" s="24"/>
      <c r="K47" s="66"/>
      <c r="L47" s="35"/>
      <c r="M47" s="35"/>
    </row>
    <row r="48" spans="2:13" s="1" customFormat="1">
      <c r="B48" s="34" t="s">
        <v>418</v>
      </c>
      <c r="C48" s="23"/>
      <c r="D48" s="11" t="s">
        <v>415</v>
      </c>
      <c r="E48" s="11" t="s">
        <v>41</v>
      </c>
      <c r="F48" s="18">
        <f>'Прилож 4'!G871+'Прилож 4'!G1130+'Прилож 4'!G584</f>
        <v>2759150.73</v>
      </c>
      <c r="I48" s="2"/>
      <c r="K48" s="42"/>
      <c r="L48" s="60"/>
      <c r="M48" s="60"/>
    </row>
    <row r="49" spans="2:13" s="4" customFormat="1">
      <c r="B49" s="34" t="s">
        <v>426</v>
      </c>
      <c r="C49" s="23"/>
      <c r="D49" s="11" t="s">
        <v>415</v>
      </c>
      <c r="E49" s="11" t="s">
        <v>116</v>
      </c>
      <c r="F49" s="18">
        <f>'Прилож 4'!G879+'Прилож 4'!G1154</f>
        <v>8675885.3599999994</v>
      </c>
      <c r="G49" s="3"/>
      <c r="K49" s="42"/>
      <c r="L49" s="40"/>
      <c r="M49" s="40"/>
    </row>
    <row r="50" spans="2:13" s="4" customFormat="1">
      <c r="B50" s="33" t="s">
        <v>2</v>
      </c>
      <c r="C50" s="23">
        <v>792</v>
      </c>
      <c r="D50" s="8" t="s">
        <v>398</v>
      </c>
      <c r="E50" s="8"/>
      <c r="F50" s="21">
        <f>F51</f>
        <v>8511.5</v>
      </c>
      <c r="G50" s="3">
        <v>120000</v>
      </c>
      <c r="H50" s="3">
        <f>F50-G50</f>
        <v>-111488.5</v>
      </c>
      <c r="I50" s="3"/>
      <c r="K50" s="62"/>
      <c r="L50" s="40"/>
      <c r="M50" s="40"/>
    </row>
    <row r="51" spans="2:13" s="4" customFormat="1" ht="21" customHeight="1">
      <c r="B51" s="14" t="s">
        <v>763</v>
      </c>
      <c r="C51" s="23"/>
      <c r="D51" s="11" t="s">
        <v>398</v>
      </c>
      <c r="E51" s="11" t="s">
        <v>415</v>
      </c>
      <c r="F51" s="18">
        <f>'Прилож 4'!G1203</f>
        <v>8511.5</v>
      </c>
      <c r="G51" s="3"/>
      <c r="K51" s="42"/>
      <c r="L51" s="40"/>
      <c r="M51" s="40"/>
    </row>
    <row r="52" spans="2:13" s="4" customFormat="1">
      <c r="B52" s="12" t="s">
        <v>38</v>
      </c>
      <c r="C52" s="7">
        <v>774</v>
      </c>
      <c r="D52" s="8" t="s">
        <v>39</v>
      </c>
      <c r="E52" s="8"/>
      <c r="F52" s="21">
        <f>F53+F54+F56+F57+F55</f>
        <v>887251466.88</v>
      </c>
      <c r="G52" s="3">
        <v>443480332</v>
      </c>
      <c r="H52" s="3">
        <f>F52-G52</f>
        <v>443771134.88</v>
      </c>
      <c r="I52" s="3">
        <f>[1]Лист2!G11+[1]Лист2!G192</f>
        <v>601878579</v>
      </c>
      <c r="J52" s="3"/>
      <c r="K52" s="62"/>
      <c r="L52" s="40"/>
      <c r="M52" s="40"/>
    </row>
    <row r="53" spans="2:13" s="4" customFormat="1">
      <c r="B53" s="32" t="s">
        <v>149</v>
      </c>
      <c r="C53" s="69">
        <v>774</v>
      </c>
      <c r="D53" s="11" t="s">
        <v>39</v>
      </c>
      <c r="E53" s="11" t="s">
        <v>30</v>
      </c>
      <c r="F53" s="19">
        <f>'Прилож 4'!G341</f>
        <v>282214748.28999996</v>
      </c>
      <c r="G53" s="3"/>
      <c r="I53" s="3"/>
      <c r="J53" s="3"/>
      <c r="K53" s="63"/>
      <c r="L53" s="40"/>
      <c r="M53" s="40"/>
    </row>
    <row r="54" spans="2:13" s="4" customFormat="1">
      <c r="B54" s="34" t="s">
        <v>40</v>
      </c>
      <c r="C54" s="69">
        <v>774</v>
      </c>
      <c r="D54" s="11" t="s">
        <v>39</v>
      </c>
      <c r="E54" s="11" t="s">
        <v>41</v>
      </c>
      <c r="F54" s="19">
        <f>'Прилож 4'!G381+'Прилож 4'!G1209</f>
        <v>462897960.36000001</v>
      </c>
      <c r="G54" s="3"/>
      <c r="H54" s="3"/>
      <c r="K54" s="63"/>
      <c r="L54" s="40"/>
      <c r="M54" s="40"/>
    </row>
    <row r="55" spans="2:13" s="4" customFormat="1">
      <c r="B55" s="32" t="s">
        <v>164</v>
      </c>
      <c r="C55" s="69"/>
      <c r="D55" s="11" t="s">
        <v>39</v>
      </c>
      <c r="E55" s="11" t="s">
        <v>116</v>
      </c>
      <c r="F55" s="18">
        <f>'Прилож 4'!G31+'Прилож 4'!G440</f>
        <v>126224389.22999999</v>
      </c>
      <c r="G55" s="37"/>
      <c r="K55" s="42"/>
      <c r="L55" s="40"/>
      <c r="M55" s="40"/>
    </row>
    <row r="56" spans="2:13" s="4" customFormat="1">
      <c r="B56" s="32" t="s">
        <v>626</v>
      </c>
      <c r="C56" s="69">
        <v>774</v>
      </c>
      <c r="D56" s="11" t="s">
        <v>39</v>
      </c>
      <c r="E56" s="11" t="s">
        <v>39</v>
      </c>
      <c r="F56" s="19">
        <f>'Прилож 4'!G479+'Прилож 4'!G81</f>
        <v>6376180</v>
      </c>
      <c r="G56" s="3"/>
      <c r="K56" s="63"/>
      <c r="L56" s="40"/>
      <c r="M56" s="40"/>
    </row>
    <row r="57" spans="2:13" s="4" customFormat="1">
      <c r="B57" s="32" t="s">
        <v>271</v>
      </c>
      <c r="C57" s="69">
        <v>774</v>
      </c>
      <c r="D57" s="11" t="s">
        <v>39</v>
      </c>
      <c r="E57" s="11" t="s">
        <v>272</v>
      </c>
      <c r="F57" s="19">
        <f>'Прилож 4'!G497</f>
        <v>9538189</v>
      </c>
      <c r="G57" s="3"/>
      <c r="K57" s="63"/>
      <c r="L57" s="40"/>
      <c r="M57" s="40"/>
    </row>
    <row r="58" spans="2:13" s="4" customFormat="1">
      <c r="B58" s="12" t="s">
        <v>75</v>
      </c>
      <c r="C58" s="69">
        <v>757</v>
      </c>
      <c r="D58" s="8" t="s">
        <v>76</v>
      </c>
      <c r="E58" s="8"/>
      <c r="F58" s="21">
        <f>F59+F60</f>
        <v>109235371.97</v>
      </c>
      <c r="G58" s="3">
        <v>23037541</v>
      </c>
      <c r="H58" s="3">
        <f>F58-G58</f>
        <v>86197830.969999999</v>
      </c>
      <c r="I58" s="3"/>
      <c r="K58" s="62"/>
      <c r="L58" s="40"/>
      <c r="M58" s="40"/>
    </row>
    <row r="59" spans="2:13" s="4" customFormat="1">
      <c r="B59" s="32" t="s">
        <v>77</v>
      </c>
      <c r="C59" s="69">
        <v>757</v>
      </c>
      <c r="D59" s="11" t="s">
        <v>76</v>
      </c>
      <c r="E59" s="11" t="s">
        <v>30</v>
      </c>
      <c r="F59" s="18">
        <f>'Прилож 4'!G136+'Прилож 4'!G885</f>
        <v>103975385.97</v>
      </c>
      <c r="G59" s="3"/>
      <c r="K59" s="42"/>
      <c r="L59" s="40"/>
      <c r="M59" s="40"/>
    </row>
    <row r="60" spans="2:13" s="4" customFormat="1" ht="13.5" customHeight="1">
      <c r="B60" s="34" t="s">
        <v>94</v>
      </c>
      <c r="C60" s="69">
        <v>757</v>
      </c>
      <c r="D60" s="11" t="s">
        <v>76</v>
      </c>
      <c r="E60" s="11" t="s">
        <v>95</v>
      </c>
      <c r="F60" s="18">
        <f>'Прилож 4'!G258</f>
        <v>5259986</v>
      </c>
      <c r="G60" s="3"/>
      <c r="K60" s="42"/>
      <c r="L60" s="40"/>
      <c r="M60" s="40"/>
    </row>
    <row r="61" spans="2:13" s="4" customFormat="1">
      <c r="B61" s="12" t="s">
        <v>374</v>
      </c>
      <c r="C61" s="69">
        <v>757</v>
      </c>
      <c r="D61" s="8" t="s">
        <v>115</v>
      </c>
      <c r="E61" s="8"/>
      <c r="F61" s="21">
        <f>F62+F63+F64+F65</f>
        <v>44604220.299999997</v>
      </c>
      <c r="G61" s="3">
        <v>16951588</v>
      </c>
      <c r="H61" s="3">
        <f>F61-G61</f>
        <v>27652632.299999997</v>
      </c>
      <c r="I61" s="3">
        <f>[1]Лист2!G320+[1]Лист2!G453+[1]Лист2!G751</f>
        <v>22419507</v>
      </c>
      <c r="K61" s="62"/>
      <c r="L61" s="40"/>
      <c r="M61" s="40"/>
    </row>
    <row r="62" spans="2:13" s="4" customFormat="1">
      <c r="B62" s="32" t="s">
        <v>375</v>
      </c>
      <c r="C62" s="69">
        <v>774</v>
      </c>
      <c r="D62" s="11" t="s">
        <v>115</v>
      </c>
      <c r="E62" s="11" t="s">
        <v>30</v>
      </c>
      <c r="F62" s="18">
        <f>'Прилож 4'!G517+'Прилож 4'!G893+'Прилож 4'!G590</f>
        <v>506886.43000000005</v>
      </c>
      <c r="G62" s="3"/>
      <c r="I62" s="3"/>
      <c r="K62" s="42"/>
      <c r="L62" s="40"/>
      <c r="M62" s="40"/>
    </row>
    <row r="63" spans="2:13" s="4" customFormat="1">
      <c r="B63" s="32" t="s">
        <v>114</v>
      </c>
      <c r="C63" s="69">
        <v>757</v>
      </c>
      <c r="D63" s="11" t="s">
        <v>115</v>
      </c>
      <c r="E63" s="11" t="s">
        <v>116</v>
      </c>
      <c r="F63" s="18">
        <f>'Прилож 4'!G277+'Прилож 4'!G899</f>
        <v>26807573.870000001</v>
      </c>
      <c r="G63" s="3"/>
      <c r="K63" s="42"/>
      <c r="L63" s="40"/>
      <c r="M63" s="40"/>
    </row>
    <row r="64" spans="2:13" s="4" customFormat="1">
      <c r="B64" s="34" t="s">
        <v>388</v>
      </c>
      <c r="C64" s="69">
        <v>774</v>
      </c>
      <c r="D64" s="11" t="s">
        <v>115</v>
      </c>
      <c r="E64" s="11" t="s">
        <v>95</v>
      </c>
      <c r="F64" s="9">
        <f>'Прилож 4'!G524+'Прилож 4'!G933</f>
        <v>17289760</v>
      </c>
      <c r="G64" s="3"/>
      <c r="K64" s="65"/>
      <c r="L64" s="40"/>
      <c r="M64" s="40"/>
    </row>
    <row r="65" spans="2:13" s="4" customFormat="1">
      <c r="B65" s="48" t="s">
        <v>782</v>
      </c>
      <c r="C65" s="69">
        <v>793</v>
      </c>
      <c r="D65" s="11" t="s">
        <v>115</v>
      </c>
      <c r="E65" s="11" t="s">
        <v>398</v>
      </c>
      <c r="F65" s="18">
        <f>'Прилож 4'!G957</f>
        <v>0</v>
      </c>
      <c r="G65" s="3"/>
      <c r="K65" s="42"/>
      <c r="L65" s="40"/>
      <c r="M65" s="40"/>
    </row>
    <row r="66" spans="2:13" s="4" customFormat="1">
      <c r="B66" s="12" t="s">
        <v>784</v>
      </c>
      <c r="C66" s="7">
        <v>757</v>
      </c>
      <c r="D66" s="8" t="s">
        <v>120</v>
      </c>
      <c r="E66" s="8"/>
      <c r="F66" s="21">
        <f>F67</f>
        <v>384050.57</v>
      </c>
      <c r="G66" s="3">
        <v>1276883</v>
      </c>
      <c r="H66" s="3">
        <f>F66-G66</f>
        <v>-892832.42999999993</v>
      </c>
      <c r="K66" s="62"/>
      <c r="L66" s="40"/>
      <c r="M66" s="40"/>
    </row>
    <row r="67" spans="2:13" s="4" customFormat="1">
      <c r="B67" s="29" t="s">
        <v>119</v>
      </c>
      <c r="C67" s="69">
        <v>757</v>
      </c>
      <c r="D67" s="11" t="s">
        <v>120</v>
      </c>
      <c r="E67" s="11" t="s">
        <v>41</v>
      </c>
      <c r="F67" s="18">
        <f>'Прилож 4'!G292+'Прилож 4'!G963</f>
        <v>384050.57</v>
      </c>
      <c r="G67" s="3"/>
      <c r="K67" s="42"/>
      <c r="L67" s="40"/>
      <c r="M67" s="40"/>
    </row>
    <row r="68" spans="2:13" s="4" customFormat="1" ht="25.5">
      <c r="B68" s="33" t="s">
        <v>672</v>
      </c>
      <c r="C68" s="23">
        <v>792</v>
      </c>
      <c r="D68" s="8" t="s">
        <v>36</v>
      </c>
      <c r="E68" s="8"/>
      <c r="F68" s="21">
        <f>F69</f>
        <v>1702490.05</v>
      </c>
      <c r="G68" s="3">
        <v>505000</v>
      </c>
      <c r="K68" s="62"/>
      <c r="L68" s="40"/>
      <c r="M68" s="40"/>
    </row>
    <row r="69" spans="2:13" s="4" customFormat="1" ht="25.5">
      <c r="B69" s="34" t="s">
        <v>673</v>
      </c>
      <c r="C69" s="23">
        <v>792</v>
      </c>
      <c r="D69" s="11" t="s">
        <v>36</v>
      </c>
      <c r="E69" s="11" t="s">
        <v>30</v>
      </c>
      <c r="F69" s="18">
        <f>'Прилож 4'!G596+'Прилож 4'!G977</f>
        <v>1702490.05</v>
      </c>
      <c r="G69" s="3"/>
      <c r="K69" s="42"/>
      <c r="L69" s="40"/>
      <c r="M69" s="40"/>
    </row>
    <row r="70" spans="2:13" s="4" customFormat="1" ht="51">
      <c r="B70" s="33" t="s">
        <v>680</v>
      </c>
      <c r="C70" s="23">
        <v>792</v>
      </c>
      <c r="D70" s="8" t="s">
        <v>681</v>
      </c>
      <c r="E70" s="8"/>
      <c r="F70" s="21">
        <f>F71+F73+F72</f>
        <v>27717422</v>
      </c>
      <c r="G70" s="3">
        <v>38634990</v>
      </c>
      <c r="K70" s="62"/>
      <c r="L70" s="40"/>
      <c r="M70" s="40"/>
    </row>
    <row r="71" spans="2:13" s="4" customFormat="1" ht="38.25">
      <c r="B71" s="34" t="s">
        <v>682</v>
      </c>
      <c r="C71" s="23">
        <v>792</v>
      </c>
      <c r="D71" s="11" t="s">
        <v>681</v>
      </c>
      <c r="E71" s="11" t="s">
        <v>30</v>
      </c>
      <c r="F71" s="18">
        <f>'Прилож 4'!G605</f>
        <v>17177196</v>
      </c>
      <c r="G71" s="3"/>
      <c r="H71" s="3"/>
      <c r="K71" s="42"/>
      <c r="L71" s="40"/>
      <c r="M71" s="40"/>
    </row>
    <row r="72" spans="2:13" s="4" customFormat="1" hidden="1">
      <c r="B72" s="34" t="s">
        <v>761</v>
      </c>
      <c r="C72" s="23"/>
      <c r="D72" s="11" t="s">
        <v>681</v>
      </c>
      <c r="E72" s="11" t="s">
        <v>41</v>
      </c>
      <c r="F72" s="18">
        <f>'Прилож 4'!G615</f>
        <v>0</v>
      </c>
      <c r="G72" s="3"/>
      <c r="H72" s="3"/>
      <c r="K72" s="42"/>
      <c r="L72" s="40"/>
      <c r="M72" s="40"/>
    </row>
    <row r="73" spans="2:13" s="4" customFormat="1" ht="25.5">
      <c r="B73" s="34" t="s">
        <v>691</v>
      </c>
      <c r="C73" s="23">
        <v>792</v>
      </c>
      <c r="D73" s="11" t="s">
        <v>681</v>
      </c>
      <c r="E73" s="11" t="s">
        <v>116</v>
      </c>
      <c r="F73" s="18">
        <f>'Прилож 4'!G619</f>
        <v>10540226</v>
      </c>
      <c r="G73" s="3"/>
      <c r="H73" s="3"/>
      <c r="K73" s="42"/>
      <c r="L73" s="40"/>
      <c r="M73" s="40"/>
    </row>
    <row r="74" spans="2:13" s="17" customFormat="1">
      <c r="B74" s="39" t="s">
        <v>796</v>
      </c>
      <c r="C74" s="39"/>
      <c r="D74" s="39"/>
      <c r="E74" s="39"/>
      <c r="F74" s="47">
        <f>F26+F36+F38+F42+F46+F52+F58+F61+F66+F68+F70+F50</f>
        <v>1194327278.9999998</v>
      </c>
      <c r="G74" s="47" t="e">
        <f>G26+G36+G38+G42+G46+#REF!+G52+G58+G61+G66+G68+G70+#REF!</f>
        <v>#REF!</v>
      </c>
      <c r="H74" s="16" t="e">
        <f>F74-G74</f>
        <v>#REF!</v>
      </c>
      <c r="K74" s="67"/>
      <c r="L74" s="38"/>
      <c r="M74" s="38"/>
    </row>
    <row r="75" spans="2:13" hidden="1">
      <c r="B75" s="46"/>
      <c r="C75" s="45"/>
      <c r="D75" s="44"/>
      <c r="E75" s="44"/>
      <c r="F75" s="42">
        <v>875721795.65999997</v>
      </c>
    </row>
    <row r="76" spans="2:13" hidden="1">
      <c r="F76" s="42">
        <f>F74-F75</f>
        <v>318605483.33999979</v>
      </c>
    </row>
  </sheetData>
  <mergeCells count="25">
    <mergeCell ref="D1:G1"/>
    <mergeCell ref="D2:H2"/>
    <mergeCell ref="D3:G3"/>
    <mergeCell ref="D4:H4"/>
    <mergeCell ref="B21:F21"/>
    <mergeCell ref="D15:F15"/>
    <mergeCell ref="D16:H16"/>
    <mergeCell ref="D11:F11"/>
    <mergeCell ref="D12:H12"/>
    <mergeCell ref="D13:F13"/>
    <mergeCell ref="D14:H14"/>
    <mergeCell ref="D17:F17"/>
    <mergeCell ref="D18:H18"/>
    <mergeCell ref="D19:F19"/>
    <mergeCell ref="D5:G5"/>
    <mergeCell ref="D6:H6"/>
    <mergeCell ref="D9:G9"/>
    <mergeCell ref="D10:H10"/>
    <mergeCell ref="D7:F7"/>
    <mergeCell ref="D8:H8"/>
    <mergeCell ref="B22:B23"/>
    <mergeCell ref="C22:C23"/>
    <mergeCell ref="D22:D23"/>
    <mergeCell ref="E22:E23"/>
    <mergeCell ref="D20:H20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23"/>
  <sheetViews>
    <sheetView view="pageBreakPreview" zoomScaleSheetLayoutView="100" workbookViewId="0">
      <selection activeCell="A9" sqref="A9"/>
    </sheetView>
  </sheetViews>
  <sheetFormatPr defaultRowHeight="12.75"/>
  <cols>
    <col min="1" max="1" width="58.85546875" style="76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172" customWidth="1"/>
    <col min="8" max="8" width="17.42578125" style="75" hidden="1" customWidth="1"/>
    <col min="9" max="9" width="18.42578125" style="76" hidden="1" customWidth="1"/>
    <col min="10" max="10" width="18.140625" style="76" hidden="1" customWidth="1"/>
    <col min="11" max="11" width="15.85546875" style="76" hidden="1" customWidth="1"/>
    <col min="12" max="14" width="0" style="76" hidden="1" customWidth="1"/>
    <col min="15" max="15" width="16" style="76" customWidth="1"/>
    <col min="16" max="16" width="14" style="76" customWidth="1"/>
    <col min="17" max="16384" width="9.140625" style="76"/>
  </cols>
  <sheetData>
    <row r="1" spans="2:13" s="1" customFormat="1" ht="14.25" customHeight="1">
      <c r="B1" s="36"/>
      <c r="C1" s="71"/>
      <c r="D1" s="210" t="s">
        <v>340</v>
      </c>
      <c r="E1" s="210"/>
      <c r="F1" s="210"/>
      <c r="G1" s="210"/>
      <c r="H1" s="2"/>
    </row>
    <row r="2" spans="2:13" s="1" customFormat="1" ht="47.25" customHeight="1">
      <c r="C2" s="36"/>
      <c r="D2" s="211" t="s">
        <v>865</v>
      </c>
      <c r="E2" s="211"/>
      <c r="F2" s="211"/>
      <c r="G2" s="211"/>
      <c r="H2" s="211"/>
      <c r="K2" s="61"/>
      <c r="L2" s="60"/>
      <c r="M2" s="60"/>
    </row>
    <row r="3" spans="2:13" ht="12.75" customHeight="1">
      <c r="C3" s="78"/>
      <c r="D3" s="222" t="s">
        <v>341</v>
      </c>
      <c r="E3" s="222"/>
      <c r="F3" s="222"/>
      <c r="G3" s="222"/>
    </row>
    <row r="4" spans="2:13" ht="39.75" customHeight="1">
      <c r="B4" s="76"/>
      <c r="D4" s="218" t="s">
        <v>862</v>
      </c>
      <c r="E4" s="218"/>
      <c r="F4" s="218"/>
      <c r="G4" s="218"/>
      <c r="H4" s="218"/>
      <c r="K4" s="79"/>
      <c r="L4" s="77"/>
      <c r="M4" s="77"/>
    </row>
    <row r="5" spans="2:13" ht="12.75" customHeight="1">
      <c r="C5" s="78"/>
      <c r="D5" s="222" t="s">
        <v>801</v>
      </c>
      <c r="E5" s="222"/>
      <c r="F5" s="222"/>
      <c r="G5" s="222"/>
    </row>
    <row r="6" spans="2:13" ht="47.25" customHeight="1">
      <c r="B6" s="76"/>
      <c r="D6" s="218" t="s">
        <v>803</v>
      </c>
      <c r="E6" s="218"/>
      <c r="F6" s="218"/>
      <c r="G6" s="218"/>
      <c r="H6" s="218"/>
      <c r="K6" s="79"/>
      <c r="L6" s="77"/>
      <c r="M6" s="77"/>
    </row>
    <row r="7" spans="2:13" ht="12.75" customHeight="1">
      <c r="C7" s="78"/>
      <c r="D7" s="222" t="s">
        <v>741</v>
      </c>
      <c r="E7" s="222"/>
      <c r="F7" s="222"/>
      <c r="G7" s="222"/>
    </row>
    <row r="8" spans="2:13" ht="33" customHeight="1">
      <c r="B8" s="76"/>
      <c r="D8" s="218" t="s">
        <v>799</v>
      </c>
      <c r="E8" s="218"/>
      <c r="F8" s="218"/>
      <c r="G8" s="218"/>
      <c r="H8" s="218"/>
      <c r="K8" s="79"/>
      <c r="L8" s="77"/>
      <c r="M8" s="77"/>
    </row>
    <row r="9" spans="2:13" ht="12.75" customHeight="1">
      <c r="C9" s="78"/>
      <c r="D9" s="222" t="s">
        <v>341</v>
      </c>
      <c r="E9" s="222"/>
      <c r="F9" s="222"/>
      <c r="G9" s="222"/>
    </row>
    <row r="10" spans="2:13" ht="33" customHeight="1">
      <c r="B10" s="76"/>
      <c r="D10" s="218" t="s">
        <v>487</v>
      </c>
      <c r="E10" s="218"/>
      <c r="F10" s="218"/>
      <c r="G10" s="218"/>
      <c r="H10" s="218"/>
      <c r="K10" s="79"/>
      <c r="L10" s="77"/>
      <c r="M10" s="77"/>
    </row>
    <row r="11" spans="2:13" ht="12.75" customHeight="1">
      <c r="C11" s="78"/>
      <c r="D11" s="222" t="s">
        <v>341</v>
      </c>
      <c r="E11" s="222"/>
      <c r="F11" s="222"/>
      <c r="G11" s="222"/>
    </row>
    <row r="12" spans="2:13" ht="33" customHeight="1">
      <c r="B12" s="76"/>
      <c r="D12" s="218" t="s">
        <v>488</v>
      </c>
      <c r="E12" s="218"/>
      <c r="F12" s="218"/>
      <c r="G12" s="218"/>
      <c r="H12" s="218"/>
      <c r="K12" s="79"/>
      <c r="L12" s="77"/>
      <c r="M12" s="77"/>
    </row>
    <row r="13" spans="2:13" ht="12.75" customHeight="1">
      <c r="C13" s="78"/>
      <c r="D13" s="222" t="s">
        <v>341</v>
      </c>
      <c r="E13" s="222"/>
      <c r="F13" s="222"/>
      <c r="G13" s="222"/>
    </row>
    <row r="14" spans="2:13" ht="33" customHeight="1">
      <c r="B14" s="76"/>
      <c r="D14" s="218" t="s">
        <v>489</v>
      </c>
      <c r="E14" s="218"/>
      <c r="F14" s="218"/>
      <c r="G14" s="218"/>
      <c r="H14" s="218"/>
      <c r="K14" s="79"/>
      <c r="L14" s="77"/>
      <c r="M14" s="77"/>
    </row>
    <row r="15" spans="2:13" ht="12.75" customHeight="1">
      <c r="C15" s="78"/>
      <c r="D15" s="222" t="s">
        <v>341</v>
      </c>
      <c r="E15" s="222"/>
      <c r="F15" s="222"/>
      <c r="G15" s="222"/>
    </row>
    <row r="16" spans="2:13" ht="37.5" customHeight="1">
      <c r="B16" s="76"/>
      <c r="D16" s="218" t="s">
        <v>344</v>
      </c>
      <c r="E16" s="218"/>
      <c r="F16" s="218"/>
      <c r="G16" s="218"/>
      <c r="H16" s="218"/>
      <c r="K16" s="79"/>
      <c r="L16" s="77"/>
      <c r="M16" s="77"/>
    </row>
    <row r="17" spans="1:15" ht="12.75" customHeight="1">
      <c r="C17" s="78"/>
      <c r="D17" s="222" t="s">
        <v>625</v>
      </c>
      <c r="E17" s="222"/>
      <c r="F17" s="222"/>
      <c r="G17" s="222"/>
    </row>
    <row r="18" spans="1:15" ht="39.75" customHeight="1">
      <c r="B18" s="76"/>
      <c r="D18" s="218" t="s">
        <v>800</v>
      </c>
      <c r="E18" s="218"/>
      <c r="F18" s="218"/>
      <c r="G18" s="218"/>
      <c r="H18" s="218"/>
      <c r="K18" s="79"/>
      <c r="L18" s="77"/>
      <c r="M18" s="77"/>
    </row>
    <row r="19" spans="1:15" ht="39.75" customHeight="1">
      <c r="A19" s="221" t="s">
        <v>283</v>
      </c>
      <c r="B19" s="221"/>
      <c r="C19" s="221"/>
      <c r="D19" s="221"/>
      <c r="E19" s="221"/>
      <c r="F19" s="221"/>
      <c r="G19" s="221"/>
    </row>
    <row r="20" spans="1:15" s="82" customFormat="1" ht="23.25" customHeight="1">
      <c r="A20" s="223" t="s">
        <v>21</v>
      </c>
      <c r="B20" s="219" t="s">
        <v>22</v>
      </c>
      <c r="C20" s="219" t="s">
        <v>23</v>
      </c>
      <c r="D20" s="219" t="s">
        <v>24</v>
      </c>
      <c r="E20" s="219" t="s">
        <v>25</v>
      </c>
      <c r="F20" s="219" t="s">
        <v>26</v>
      </c>
      <c r="G20" s="173" t="s">
        <v>27</v>
      </c>
      <c r="H20" s="81"/>
    </row>
    <row r="21" spans="1:15" s="82" customFormat="1" ht="69.75" customHeight="1">
      <c r="A21" s="223"/>
      <c r="B21" s="220"/>
      <c r="C21" s="220"/>
      <c r="D21" s="220"/>
      <c r="E21" s="220"/>
      <c r="F21" s="220"/>
      <c r="G21" s="173" t="s">
        <v>28</v>
      </c>
      <c r="H21" s="81"/>
    </row>
    <row r="22" spans="1:15" s="82" customFormat="1">
      <c r="A22" s="174">
        <v>1</v>
      </c>
      <c r="B22" s="174">
        <v>2</v>
      </c>
      <c r="C22" s="174">
        <v>3</v>
      </c>
      <c r="D22" s="174">
        <v>4</v>
      </c>
      <c r="E22" s="174">
        <v>5</v>
      </c>
      <c r="F22" s="174">
        <v>6</v>
      </c>
      <c r="G22" s="175">
        <v>7</v>
      </c>
      <c r="H22" s="81"/>
    </row>
    <row r="23" spans="1:15" s="124" customFormat="1" ht="24" customHeight="1">
      <c r="A23" s="176" t="s">
        <v>174</v>
      </c>
      <c r="B23" s="177">
        <v>757</v>
      </c>
      <c r="C23" s="177"/>
      <c r="D23" s="177"/>
      <c r="E23" s="178"/>
      <c r="F23" s="177"/>
      <c r="G23" s="179"/>
      <c r="H23" s="123"/>
    </row>
    <row r="24" spans="1:15" s="124" customFormat="1">
      <c r="A24" s="180" t="s">
        <v>145</v>
      </c>
      <c r="B24" s="181">
        <v>757</v>
      </c>
      <c r="C24" s="182" t="s">
        <v>95</v>
      </c>
      <c r="D24" s="182"/>
      <c r="E24" s="182"/>
      <c r="F24" s="182"/>
      <c r="G24" s="179">
        <f>G25</f>
        <v>225000</v>
      </c>
      <c r="H24" s="123"/>
    </row>
    <row r="25" spans="1:15" s="145" customFormat="1">
      <c r="A25" s="94" t="s">
        <v>146</v>
      </c>
      <c r="B25" s="140">
        <v>757</v>
      </c>
      <c r="C25" s="141" t="s">
        <v>95</v>
      </c>
      <c r="D25" s="141" t="s">
        <v>147</v>
      </c>
      <c r="E25" s="141"/>
      <c r="F25" s="141"/>
      <c r="G25" s="143">
        <f>G26</f>
        <v>225000</v>
      </c>
      <c r="H25" s="144"/>
    </row>
    <row r="26" spans="1:15" s="145" customFormat="1" ht="25.5">
      <c r="A26" s="105" t="s">
        <v>238</v>
      </c>
      <c r="B26" s="140">
        <v>757</v>
      </c>
      <c r="C26" s="141" t="s">
        <v>95</v>
      </c>
      <c r="D26" s="141" t="s">
        <v>147</v>
      </c>
      <c r="E26" s="141" t="s">
        <v>480</v>
      </c>
      <c r="F26" s="141"/>
      <c r="G26" s="143">
        <f>G27</f>
        <v>225000</v>
      </c>
      <c r="H26" s="144"/>
    </row>
    <row r="27" spans="1:15" s="145" customFormat="1" ht="25.5">
      <c r="A27" s="183" t="s">
        <v>239</v>
      </c>
      <c r="B27" s="140">
        <v>757</v>
      </c>
      <c r="C27" s="141" t="s">
        <v>95</v>
      </c>
      <c r="D27" s="141" t="s">
        <v>147</v>
      </c>
      <c r="E27" s="142" t="s">
        <v>430</v>
      </c>
      <c r="F27" s="141"/>
      <c r="G27" s="143">
        <f>G28</f>
        <v>225000</v>
      </c>
      <c r="H27" s="144"/>
    </row>
    <row r="28" spans="1:15" s="145" customFormat="1" ht="25.5">
      <c r="A28" s="94" t="s">
        <v>53</v>
      </c>
      <c r="B28" s="140">
        <v>757</v>
      </c>
      <c r="C28" s="141" t="s">
        <v>95</v>
      </c>
      <c r="D28" s="141" t="s">
        <v>147</v>
      </c>
      <c r="E28" s="141" t="s">
        <v>430</v>
      </c>
      <c r="F28" s="142" t="s">
        <v>54</v>
      </c>
      <c r="G28" s="143">
        <f>G29</f>
        <v>225000</v>
      </c>
      <c r="H28" s="144"/>
    </row>
    <row r="29" spans="1:15" s="145" customFormat="1" ht="25.5">
      <c r="A29" s="94" t="s">
        <v>55</v>
      </c>
      <c r="B29" s="140">
        <v>757</v>
      </c>
      <c r="C29" s="141" t="s">
        <v>95</v>
      </c>
      <c r="D29" s="141" t="s">
        <v>147</v>
      </c>
      <c r="E29" s="141" t="s">
        <v>430</v>
      </c>
      <c r="F29" s="142" t="s">
        <v>56</v>
      </c>
      <c r="G29" s="143">
        <v>225000</v>
      </c>
      <c r="H29" s="144"/>
    </row>
    <row r="30" spans="1:15">
      <c r="A30" s="180" t="s">
        <v>38</v>
      </c>
      <c r="B30" s="184">
        <v>757</v>
      </c>
      <c r="C30" s="184" t="s">
        <v>39</v>
      </c>
      <c r="D30" s="184"/>
      <c r="E30" s="184"/>
      <c r="F30" s="184"/>
      <c r="G30" s="169">
        <f>G81+G31</f>
        <v>40730780.379999995</v>
      </c>
    </row>
    <row r="31" spans="1:15" ht="18.75" customHeight="1">
      <c r="A31" s="94" t="s">
        <v>164</v>
      </c>
      <c r="B31" s="95">
        <v>757</v>
      </c>
      <c r="C31" s="92" t="s">
        <v>39</v>
      </c>
      <c r="D31" s="92" t="s">
        <v>116</v>
      </c>
      <c r="E31" s="92"/>
      <c r="F31" s="95"/>
      <c r="G31" s="72">
        <f>G32+G53+G76</f>
        <v>38960700.379999995</v>
      </c>
      <c r="O31" s="75"/>
    </row>
    <row r="32" spans="1:15" ht="35.25" customHeight="1">
      <c r="A32" s="94" t="s">
        <v>4</v>
      </c>
      <c r="B32" s="95">
        <v>757</v>
      </c>
      <c r="C32" s="92" t="s">
        <v>39</v>
      </c>
      <c r="D32" s="92" t="s">
        <v>116</v>
      </c>
      <c r="E32" s="92" t="s">
        <v>467</v>
      </c>
      <c r="F32" s="92"/>
      <c r="G32" s="72">
        <f>G36+G39+G43+G49+G33+G46</f>
        <v>21600782.09</v>
      </c>
    </row>
    <row r="33" spans="1:7" ht="25.5">
      <c r="A33" s="94" t="s">
        <v>433</v>
      </c>
      <c r="B33" s="95">
        <v>757</v>
      </c>
      <c r="C33" s="92" t="s">
        <v>39</v>
      </c>
      <c r="D33" s="92" t="s">
        <v>116</v>
      </c>
      <c r="E33" s="92" t="s">
        <v>811</v>
      </c>
      <c r="F33" s="92"/>
      <c r="G33" s="72">
        <f>G34</f>
        <v>222730</v>
      </c>
    </row>
    <row r="34" spans="1:7" ht="25.5">
      <c r="A34" s="94" t="s">
        <v>44</v>
      </c>
      <c r="B34" s="95">
        <v>757</v>
      </c>
      <c r="C34" s="92" t="s">
        <v>39</v>
      </c>
      <c r="D34" s="92" t="s">
        <v>116</v>
      </c>
      <c r="E34" s="92" t="s">
        <v>811</v>
      </c>
      <c r="F34" s="92" t="s">
        <v>45</v>
      </c>
      <c r="G34" s="72">
        <f>G35</f>
        <v>222730</v>
      </c>
    </row>
    <row r="35" spans="1:7">
      <c r="A35" s="94" t="s">
        <v>46</v>
      </c>
      <c r="B35" s="95">
        <v>757</v>
      </c>
      <c r="C35" s="92" t="s">
        <v>39</v>
      </c>
      <c r="D35" s="92" t="s">
        <v>116</v>
      </c>
      <c r="E35" s="92" t="s">
        <v>811</v>
      </c>
      <c r="F35" s="92" t="s">
        <v>47</v>
      </c>
      <c r="G35" s="72">
        <v>222730</v>
      </c>
    </row>
    <row r="36" spans="1:7" ht="38.25">
      <c r="A36" s="94" t="s">
        <v>8</v>
      </c>
      <c r="B36" s="95">
        <v>757</v>
      </c>
      <c r="C36" s="92" t="s">
        <v>39</v>
      </c>
      <c r="D36" s="92" t="s">
        <v>116</v>
      </c>
      <c r="E36" s="92" t="s">
        <v>313</v>
      </c>
      <c r="F36" s="92"/>
      <c r="G36" s="72">
        <f>G37</f>
        <v>1835000</v>
      </c>
    </row>
    <row r="37" spans="1:7" ht="25.5">
      <c r="A37" s="94" t="s">
        <v>44</v>
      </c>
      <c r="B37" s="95">
        <v>757</v>
      </c>
      <c r="C37" s="92" t="s">
        <v>39</v>
      </c>
      <c r="D37" s="92" t="s">
        <v>116</v>
      </c>
      <c r="E37" s="92" t="s">
        <v>313</v>
      </c>
      <c r="F37" s="92" t="s">
        <v>45</v>
      </c>
      <c r="G37" s="72">
        <f>G38</f>
        <v>1835000</v>
      </c>
    </row>
    <row r="38" spans="1:7" ht="19.5" customHeight="1">
      <c r="A38" s="94" t="s">
        <v>46</v>
      </c>
      <c r="B38" s="95">
        <v>757</v>
      </c>
      <c r="C38" s="92" t="s">
        <v>39</v>
      </c>
      <c r="D38" s="92" t="s">
        <v>116</v>
      </c>
      <c r="E38" s="92" t="s">
        <v>313</v>
      </c>
      <c r="F38" s="92" t="s">
        <v>47</v>
      </c>
      <c r="G38" s="72">
        <f>1560000+275000</f>
        <v>1835000</v>
      </c>
    </row>
    <row r="39" spans="1:7" ht="32.25" hidden="1" customHeight="1">
      <c r="A39" s="147" t="s">
        <v>439</v>
      </c>
      <c r="B39" s="95">
        <v>757</v>
      </c>
      <c r="C39" s="92" t="s">
        <v>39</v>
      </c>
      <c r="D39" s="92" t="s">
        <v>116</v>
      </c>
      <c r="E39" s="92" t="s">
        <v>440</v>
      </c>
      <c r="F39" s="95"/>
      <c r="G39" s="135">
        <f>G41</f>
        <v>0</v>
      </c>
    </row>
    <row r="40" spans="1:7" ht="102" hidden="1" customHeight="1">
      <c r="A40" s="94" t="s">
        <v>59</v>
      </c>
      <c r="B40" s="95">
        <v>757</v>
      </c>
      <c r="C40" s="92" t="s">
        <v>39</v>
      </c>
      <c r="D40" s="92" t="s">
        <v>116</v>
      </c>
      <c r="E40" s="92" t="s">
        <v>58</v>
      </c>
      <c r="F40" s="92"/>
      <c r="G40" s="72">
        <f>G41</f>
        <v>0</v>
      </c>
    </row>
    <row r="41" spans="1:7" ht="25.5" hidden="1">
      <c r="A41" s="94" t="s">
        <v>44</v>
      </c>
      <c r="B41" s="95">
        <v>757</v>
      </c>
      <c r="C41" s="92" t="s">
        <v>39</v>
      </c>
      <c r="D41" s="92" t="s">
        <v>116</v>
      </c>
      <c r="E41" s="92" t="s">
        <v>58</v>
      </c>
      <c r="F41" s="92" t="s">
        <v>45</v>
      </c>
      <c r="G41" s="72">
        <f>G42</f>
        <v>0</v>
      </c>
    </row>
    <row r="42" spans="1:7" ht="19.5" hidden="1" customHeight="1">
      <c r="A42" s="94" t="s">
        <v>46</v>
      </c>
      <c r="B42" s="95">
        <v>757</v>
      </c>
      <c r="C42" s="92" t="s">
        <v>39</v>
      </c>
      <c r="D42" s="92" t="s">
        <v>116</v>
      </c>
      <c r="E42" s="92" t="s">
        <v>58</v>
      </c>
      <c r="F42" s="92" t="s">
        <v>47</v>
      </c>
      <c r="G42" s="72"/>
    </row>
    <row r="43" spans="1:7" ht="25.5">
      <c r="A43" s="94" t="s">
        <v>43</v>
      </c>
      <c r="B43" s="95">
        <v>757</v>
      </c>
      <c r="C43" s="92" t="s">
        <v>39</v>
      </c>
      <c r="D43" s="92" t="s">
        <v>116</v>
      </c>
      <c r="E43" s="92" t="s">
        <v>468</v>
      </c>
      <c r="F43" s="92"/>
      <c r="G43" s="72">
        <f>G44</f>
        <v>17584791.09</v>
      </c>
    </row>
    <row r="44" spans="1:7" ht="25.5">
      <c r="A44" s="94" t="s">
        <v>44</v>
      </c>
      <c r="B44" s="95">
        <v>757</v>
      </c>
      <c r="C44" s="92" t="s">
        <v>39</v>
      </c>
      <c r="D44" s="92" t="s">
        <v>116</v>
      </c>
      <c r="E44" s="92" t="s">
        <v>468</v>
      </c>
      <c r="F44" s="92" t="s">
        <v>45</v>
      </c>
      <c r="G44" s="72">
        <f>G45</f>
        <v>17584791.09</v>
      </c>
    </row>
    <row r="45" spans="1:7" ht="19.5" customHeight="1">
      <c r="A45" s="94" t="s">
        <v>46</v>
      </c>
      <c r="B45" s="95">
        <v>757</v>
      </c>
      <c r="C45" s="92" t="s">
        <v>39</v>
      </c>
      <c r="D45" s="92" t="s">
        <v>116</v>
      </c>
      <c r="E45" s="92" t="s">
        <v>468</v>
      </c>
      <c r="F45" s="92" t="s">
        <v>47</v>
      </c>
      <c r="G45" s="72">
        <f>16404878.5+154100+100085.98+950000-24273.39</f>
        <v>17584791.09</v>
      </c>
    </row>
    <row r="46" spans="1:7" ht="25.5" hidden="1">
      <c r="A46" s="94" t="s">
        <v>300</v>
      </c>
      <c r="B46" s="95">
        <v>757</v>
      </c>
      <c r="C46" s="92" t="s">
        <v>39</v>
      </c>
      <c r="D46" s="92" t="s">
        <v>116</v>
      </c>
      <c r="E46" s="92" t="s">
        <v>302</v>
      </c>
      <c r="F46" s="92"/>
      <c r="G46" s="72">
        <f>G47</f>
        <v>0</v>
      </c>
    </row>
    <row r="47" spans="1:7" ht="25.5" hidden="1">
      <c r="A47" s="94" t="s">
        <v>44</v>
      </c>
      <c r="B47" s="95">
        <v>757</v>
      </c>
      <c r="C47" s="92" t="s">
        <v>39</v>
      </c>
      <c r="D47" s="92" t="s">
        <v>116</v>
      </c>
      <c r="E47" s="92" t="s">
        <v>302</v>
      </c>
      <c r="F47" s="92" t="s">
        <v>45</v>
      </c>
      <c r="G47" s="72">
        <f>G48</f>
        <v>0</v>
      </c>
    </row>
    <row r="48" spans="1:7" ht="19.5" hidden="1" customHeight="1">
      <c r="A48" s="94" t="s">
        <v>46</v>
      </c>
      <c r="B48" s="95">
        <v>757</v>
      </c>
      <c r="C48" s="92" t="s">
        <v>39</v>
      </c>
      <c r="D48" s="92" t="s">
        <v>116</v>
      </c>
      <c r="E48" s="92" t="s">
        <v>302</v>
      </c>
      <c r="F48" s="92" t="s">
        <v>47</v>
      </c>
      <c r="G48" s="72"/>
    </row>
    <row r="49" spans="1:8" ht="78.75" customHeight="1">
      <c r="A49" s="94" t="s">
        <v>591</v>
      </c>
      <c r="B49" s="95">
        <v>757</v>
      </c>
      <c r="C49" s="92" t="s">
        <v>39</v>
      </c>
      <c r="D49" s="92" t="s">
        <v>116</v>
      </c>
      <c r="E49" s="92" t="s">
        <v>812</v>
      </c>
      <c r="F49" s="92"/>
      <c r="G49" s="72">
        <f>G50</f>
        <v>1958261</v>
      </c>
    </row>
    <row r="50" spans="1:8" ht="24" customHeight="1">
      <c r="A50" s="94" t="s">
        <v>44</v>
      </c>
      <c r="B50" s="95">
        <v>757</v>
      </c>
      <c r="C50" s="92" t="s">
        <v>39</v>
      </c>
      <c r="D50" s="92" t="s">
        <v>116</v>
      </c>
      <c r="E50" s="92" t="s">
        <v>812</v>
      </c>
      <c r="F50" s="92" t="s">
        <v>45</v>
      </c>
      <c r="G50" s="72">
        <f>G51</f>
        <v>1958261</v>
      </c>
    </row>
    <row r="51" spans="1:8" ht="19.5" customHeight="1">
      <c r="A51" s="94" t="s">
        <v>46</v>
      </c>
      <c r="B51" s="95">
        <v>757</v>
      </c>
      <c r="C51" s="92" t="s">
        <v>39</v>
      </c>
      <c r="D51" s="92" t="s">
        <v>116</v>
      </c>
      <c r="E51" s="92" t="s">
        <v>812</v>
      </c>
      <c r="F51" s="92" t="s">
        <v>47</v>
      </c>
      <c r="G51" s="72">
        <f>1330661+627600</f>
        <v>1958261</v>
      </c>
    </row>
    <row r="52" spans="1:8" ht="19.5" hidden="1" customHeight="1">
      <c r="A52" s="94"/>
      <c r="B52" s="95"/>
      <c r="C52" s="92"/>
      <c r="D52" s="92"/>
      <c r="E52" s="92"/>
      <c r="F52" s="92"/>
      <c r="G52" s="72"/>
    </row>
    <row r="53" spans="1:8" ht="35.25" customHeight="1">
      <c r="A53" s="94" t="s">
        <v>175</v>
      </c>
      <c r="B53" s="95">
        <v>757</v>
      </c>
      <c r="C53" s="92" t="s">
        <v>39</v>
      </c>
      <c r="D53" s="92" t="s">
        <v>116</v>
      </c>
      <c r="E53" s="92" t="s">
        <v>469</v>
      </c>
      <c r="F53" s="92"/>
      <c r="G53" s="72">
        <f>G67+G54+G57+G63+G73+G60+G70</f>
        <v>17319918.289999999</v>
      </c>
    </row>
    <row r="54" spans="1:8" s="128" customFormat="1" hidden="1">
      <c r="A54" s="136" t="s">
        <v>265</v>
      </c>
      <c r="B54" s="95">
        <v>757</v>
      </c>
      <c r="C54" s="92" t="s">
        <v>39</v>
      </c>
      <c r="D54" s="92" t="s">
        <v>116</v>
      </c>
      <c r="E54" s="92" t="s">
        <v>436</v>
      </c>
      <c r="F54" s="92"/>
      <c r="G54" s="72">
        <f>G55</f>
        <v>0</v>
      </c>
      <c r="H54" s="127"/>
    </row>
    <row r="55" spans="1:8" s="128" customFormat="1" ht="25.5" hidden="1">
      <c r="A55" s="94" t="s">
        <v>44</v>
      </c>
      <c r="B55" s="95">
        <v>757</v>
      </c>
      <c r="C55" s="92" t="s">
        <v>39</v>
      </c>
      <c r="D55" s="92" t="s">
        <v>116</v>
      </c>
      <c r="E55" s="92" t="s">
        <v>436</v>
      </c>
      <c r="F55" s="92" t="s">
        <v>45</v>
      </c>
      <c r="G55" s="72">
        <f>G56</f>
        <v>0</v>
      </c>
      <c r="H55" s="127"/>
    </row>
    <row r="56" spans="1:8" s="128" customFormat="1" hidden="1">
      <c r="A56" s="94" t="s">
        <v>46</v>
      </c>
      <c r="B56" s="95">
        <v>757</v>
      </c>
      <c r="C56" s="92" t="s">
        <v>39</v>
      </c>
      <c r="D56" s="92" t="s">
        <v>116</v>
      </c>
      <c r="E56" s="92" t="s">
        <v>436</v>
      </c>
      <c r="F56" s="92" t="s">
        <v>47</v>
      </c>
      <c r="G56" s="72"/>
      <c r="H56" s="127"/>
    </row>
    <row r="57" spans="1:8" s="128" customFormat="1" ht="61.5" hidden="1" customHeight="1">
      <c r="A57" s="136" t="s">
        <v>762</v>
      </c>
      <c r="B57" s="95">
        <v>757</v>
      </c>
      <c r="C57" s="92" t="s">
        <v>39</v>
      </c>
      <c r="D57" s="92" t="s">
        <v>116</v>
      </c>
      <c r="E57" s="92" t="s">
        <v>736</v>
      </c>
      <c r="F57" s="92"/>
      <c r="G57" s="72">
        <f>G58</f>
        <v>0</v>
      </c>
      <c r="H57" s="127"/>
    </row>
    <row r="58" spans="1:8" s="128" customFormat="1" ht="25.5" hidden="1">
      <c r="A58" s="94" t="s">
        <v>44</v>
      </c>
      <c r="B58" s="95">
        <v>757</v>
      </c>
      <c r="C58" s="92" t="s">
        <v>39</v>
      </c>
      <c r="D58" s="92" t="s">
        <v>116</v>
      </c>
      <c r="E58" s="92" t="s">
        <v>736</v>
      </c>
      <c r="F58" s="92" t="s">
        <v>45</v>
      </c>
      <c r="G58" s="72">
        <f>G59</f>
        <v>0</v>
      </c>
      <c r="H58" s="127"/>
    </row>
    <row r="59" spans="1:8" s="128" customFormat="1" hidden="1">
      <c r="A59" s="94" t="s">
        <v>46</v>
      </c>
      <c r="B59" s="95">
        <v>757</v>
      </c>
      <c r="C59" s="92" t="s">
        <v>39</v>
      </c>
      <c r="D59" s="92" t="s">
        <v>116</v>
      </c>
      <c r="E59" s="92" t="s">
        <v>736</v>
      </c>
      <c r="F59" s="92" t="s">
        <v>47</v>
      </c>
      <c r="G59" s="72"/>
      <c r="H59" s="127"/>
    </row>
    <row r="60" spans="1:8" ht="25.5">
      <c r="A60" s="94" t="s">
        <v>433</v>
      </c>
      <c r="B60" s="95">
        <v>757</v>
      </c>
      <c r="C60" s="92" t="s">
        <v>39</v>
      </c>
      <c r="D60" s="92" t="s">
        <v>116</v>
      </c>
      <c r="E60" s="92" t="s">
        <v>813</v>
      </c>
      <c r="F60" s="92"/>
      <c r="G60" s="72">
        <f>G61</f>
        <v>513832</v>
      </c>
    </row>
    <row r="61" spans="1:8" ht="25.5">
      <c r="A61" s="94" t="s">
        <v>44</v>
      </c>
      <c r="B61" s="95">
        <v>757</v>
      </c>
      <c r="C61" s="92" t="s">
        <v>39</v>
      </c>
      <c r="D61" s="92" t="s">
        <v>116</v>
      </c>
      <c r="E61" s="92" t="s">
        <v>813</v>
      </c>
      <c r="F61" s="92" t="s">
        <v>45</v>
      </c>
      <c r="G61" s="72">
        <f>G62</f>
        <v>513832</v>
      </c>
    </row>
    <row r="62" spans="1:8">
      <c r="A62" s="94" t="s">
        <v>46</v>
      </c>
      <c r="B62" s="95">
        <v>757</v>
      </c>
      <c r="C62" s="92" t="s">
        <v>39</v>
      </c>
      <c r="D62" s="92" t="s">
        <v>116</v>
      </c>
      <c r="E62" s="92" t="s">
        <v>813</v>
      </c>
      <c r="F62" s="92" t="s">
        <v>47</v>
      </c>
      <c r="G62" s="72">
        <v>513832</v>
      </c>
    </row>
    <row r="63" spans="1:8" ht="54.75" hidden="1" customHeight="1">
      <c r="A63" s="147" t="s">
        <v>614</v>
      </c>
      <c r="B63" s="95">
        <v>757</v>
      </c>
      <c r="C63" s="92" t="s">
        <v>39</v>
      </c>
      <c r="D63" s="92" t="s">
        <v>116</v>
      </c>
      <c r="E63" s="92" t="s">
        <v>3</v>
      </c>
      <c r="F63" s="95"/>
      <c r="G63" s="135">
        <f>G65</f>
        <v>0</v>
      </c>
    </row>
    <row r="64" spans="1:8" ht="57.75" hidden="1" customHeight="1">
      <c r="A64" s="94" t="s">
        <v>60</v>
      </c>
      <c r="B64" s="95">
        <v>757</v>
      </c>
      <c r="C64" s="92" t="s">
        <v>39</v>
      </c>
      <c r="D64" s="92" t="s">
        <v>116</v>
      </c>
      <c r="E64" s="92" t="s">
        <v>61</v>
      </c>
      <c r="F64" s="92"/>
      <c r="G64" s="72">
        <f>G65</f>
        <v>0</v>
      </c>
    </row>
    <row r="65" spans="1:7" ht="25.5" hidden="1">
      <c r="A65" s="94" t="s">
        <v>44</v>
      </c>
      <c r="B65" s="95">
        <v>757</v>
      </c>
      <c r="C65" s="92" t="s">
        <v>39</v>
      </c>
      <c r="D65" s="92" t="s">
        <v>116</v>
      </c>
      <c r="E65" s="92" t="s">
        <v>61</v>
      </c>
      <c r="F65" s="92" t="s">
        <v>45</v>
      </c>
      <c r="G65" s="72">
        <f>G66</f>
        <v>0</v>
      </c>
    </row>
    <row r="66" spans="1:7" ht="19.5" hidden="1" customHeight="1">
      <c r="A66" s="94" t="s">
        <v>46</v>
      </c>
      <c r="B66" s="95">
        <v>757</v>
      </c>
      <c r="C66" s="92" t="s">
        <v>39</v>
      </c>
      <c r="D66" s="92" t="s">
        <v>116</v>
      </c>
      <c r="E66" s="92" t="s">
        <v>61</v>
      </c>
      <c r="F66" s="92" t="s">
        <v>47</v>
      </c>
      <c r="G66" s="72"/>
    </row>
    <row r="67" spans="1:7" ht="31.5" customHeight="1">
      <c r="A67" s="94" t="s">
        <v>237</v>
      </c>
      <c r="B67" s="95">
        <v>757</v>
      </c>
      <c r="C67" s="92" t="s">
        <v>39</v>
      </c>
      <c r="D67" s="92" t="s">
        <v>116</v>
      </c>
      <c r="E67" s="92" t="s">
        <v>470</v>
      </c>
      <c r="F67" s="92"/>
      <c r="G67" s="72">
        <f>G68</f>
        <v>15611786.289999999</v>
      </c>
    </row>
    <row r="68" spans="1:7" ht="25.5">
      <c r="A68" s="94" t="s">
        <v>44</v>
      </c>
      <c r="B68" s="95">
        <v>757</v>
      </c>
      <c r="C68" s="92" t="s">
        <v>39</v>
      </c>
      <c r="D68" s="92" t="s">
        <v>116</v>
      </c>
      <c r="E68" s="92" t="s">
        <v>470</v>
      </c>
      <c r="F68" s="92" t="s">
        <v>45</v>
      </c>
      <c r="G68" s="72">
        <f>G69</f>
        <v>15611786.289999999</v>
      </c>
    </row>
    <row r="69" spans="1:7" ht="19.5" customHeight="1">
      <c r="A69" s="94" t="s">
        <v>46</v>
      </c>
      <c r="B69" s="95">
        <v>757</v>
      </c>
      <c r="C69" s="92" t="s">
        <v>39</v>
      </c>
      <c r="D69" s="92" t="s">
        <v>116</v>
      </c>
      <c r="E69" s="92" t="s">
        <v>470</v>
      </c>
      <c r="F69" s="92" t="s">
        <v>47</v>
      </c>
      <c r="G69" s="72">
        <f>14188169.29+1423617</f>
        <v>15611786.289999999</v>
      </c>
    </row>
    <row r="70" spans="1:7" ht="25.5" hidden="1">
      <c r="A70" s="94" t="s">
        <v>300</v>
      </c>
      <c r="B70" s="95">
        <v>757</v>
      </c>
      <c r="C70" s="92" t="s">
        <v>39</v>
      </c>
      <c r="D70" s="92" t="s">
        <v>116</v>
      </c>
      <c r="E70" s="92" t="s">
        <v>303</v>
      </c>
      <c r="F70" s="92"/>
      <c r="G70" s="72">
        <f>G71</f>
        <v>0</v>
      </c>
    </row>
    <row r="71" spans="1:7" ht="25.5" hidden="1">
      <c r="A71" s="94" t="s">
        <v>44</v>
      </c>
      <c r="B71" s="95">
        <v>757</v>
      </c>
      <c r="C71" s="92" t="s">
        <v>39</v>
      </c>
      <c r="D71" s="92" t="s">
        <v>116</v>
      </c>
      <c r="E71" s="92" t="s">
        <v>303</v>
      </c>
      <c r="F71" s="92" t="s">
        <v>45</v>
      </c>
      <c r="G71" s="72">
        <f>G72</f>
        <v>0</v>
      </c>
    </row>
    <row r="72" spans="1:7" ht="19.5" hidden="1" customHeight="1">
      <c r="A72" s="94" t="s">
        <v>46</v>
      </c>
      <c r="B72" s="95">
        <v>757</v>
      </c>
      <c r="C72" s="92" t="s">
        <v>39</v>
      </c>
      <c r="D72" s="92" t="s">
        <v>116</v>
      </c>
      <c r="E72" s="92" t="s">
        <v>303</v>
      </c>
      <c r="F72" s="92" t="s">
        <v>47</v>
      </c>
      <c r="G72" s="72"/>
    </row>
    <row r="73" spans="1:7" ht="78.75" customHeight="1">
      <c r="A73" s="94" t="s">
        <v>591</v>
      </c>
      <c r="B73" s="95">
        <v>757</v>
      </c>
      <c r="C73" s="92" t="s">
        <v>39</v>
      </c>
      <c r="D73" s="92" t="s">
        <v>116</v>
      </c>
      <c r="E73" s="92" t="s">
        <v>814</v>
      </c>
      <c r="F73" s="92"/>
      <c r="G73" s="72">
        <f>G74</f>
        <v>1194300</v>
      </c>
    </row>
    <row r="74" spans="1:7" ht="31.5" customHeight="1">
      <c r="A74" s="94" t="s">
        <v>44</v>
      </c>
      <c r="B74" s="95">
        <v>757</v>
      </c>
      <c r="C74" s="92" t="s">
        <v>39</v>
      </c>
      <c r="D74" s="92" t="s">
        <v>116</v>
      </c>
      <c r="E74" s="92" t="s">
        <v>814</v>
      </c>
      <c r="F74" s="92" t="s">
        <v>45</v>
      </c>
      <c r="G74" s="72">
        <f>G75</f>
        <v>1194300</v>
      </c>
    </row>
    <row r="75" spans="1:7" ht="19.5" customHeight="1">
      <c r="A75" s="94" t="s">
        <v>46</v>
      </c>
      <c r="B75" s="95">
        <v>757</v>
      </c>
      <c r="C75" s="92" t="s">
        <v>39</v>
      </c>
      <c r="D75" s="92" t="s">
        <v>116</v>
      </c>
      <c r="E75" s="92" t="s">
        <v>814</v>
      </c>
      <c r="F75" s="92" t="s">
        <v>47</v>
      </c>
      <c r="G75" s="72">
        <f>726900+467400</f>
        <v>1194300</v>
      </c>
    </row>
    <row r="76" spans="1:7" ht="19.5" customHeight="1">
      <c r="A76" s="94" t="s">
        <v>410</v>
      </c>
      <c r="B76" s="95">
        <v>757</v>
      </c>
      <c r="C76" s="92" t="s">
        <v>39</v>
      </c>
      <c r="D76" s="92" t="s">
        <v>116</v>
      </c>
      <c r="E76" s="92" t="s">
        <v>526</v>
      </c>
      <c r="F76" s="92"/>
      <c r="G76" s="72">
        <f>G77</f>
        <v>40000</v>
      </c>
    </row>
    <row r="77" spans="1:7" ht="25.5" customHeight="1">
      <c r="A77" s="94" t="s">
        <v>410</v>
      </c>
      <c r="B77" s="95">
        <v>757</v>
      </c>
      <c r="C77" s="92" t="s">
        <v>39</v>
      </c>
      <c r="D77" s="92" t="s">
        <v>116</v>
      </c>
      <c r="E77" s="92" t="s">
        <v>617</v>
      </c>
      <c r="F77" s="92"/>
      <c r="G77" s="72">
        <f>G78</f>
        <v>40000</v>
      </c>
    </row>
    <row r="78" spans="1:7" ht="29.25" customHeight="1">
      <c r="A78" s="94" t="s">
        <v>44</v>
      </c>
      <c r="B78" s="95">
        <v>757</v>
      </c>
      <c r="C78" s="92" t="s">
        <v>39</v>
      </c>
      <c r="D78" s="92" t="s">
        <v>116</v>
      </c>
      <c r="E78" s="92" t="s">
        <v>617</v>
      </c>
      <c r="F78" s="92" t="s">
        <v>45</v>
      </c>
      <c r="G78" s="72">
        <f>G79</f>
        <v>40000</v>
      </c>
    </row>
    <row r="79" spans="1:7" ht="19.5" customHeight="1">
      <c r="A79" s="94" t="s">
        <v>46</v>
      </c>
      <c r="B79" s="95">
        <v>757</v>
      </c>
      <c r="C79" s="92" t="s">
        <v>39</v>
      </c>
      <c r="D79" s="92" t="s">
        <v>116</v>
      </c>
      <c r="E79" s="92" t="s">
        <v>617</v>
      </c>
      <c r="F79" s="92" t="s">
        <v>47</v>
      </c>
      <c r="G79" s="72">
        <v>40000</v>
      </c>
    </row>
    <row r="80" spans="1:7" ht="19.5" customHeight="1">
      <c r="A80" s="94"/>
      <c r="B80" s="95"/>
      <c r="C80" s="92"/>
      <c r="D80" s="92"/>
      <c r="E80" s="92"/>
      <c r="F80" s="92"/>
      <c r="G80" s="72"/>
    </row>
    <row r="81" spans="1:15" ht="14.25" customHeight="1">
      <c r="A81" s="94" t="s">
        <v>626</v>
      </c>
      <c r="B81" s="95">
        <v>757</v>
      </c>
      <c r="C81" s="92" t="s">
        <v>39</v>
      </c>
      <c r="D81" s="92" t="s">
        <v>39</v>
      </c>
      <c r="E81" s="92"/>
      <c r="F81" s="95"/>
      <c r="G81" s="72">
        <f>G89+G82+G103+G110</f>
        <v>1770080</v>
      </c>
      <c r="O81" s="75"/>
    </row>
    <row r="82" spans="1:15" ht="33.75" customHeight="1">
      <c r="A82" s="94" t="s">
        <v>190</v>
      </c>
      <c r="B82" s="95">
        <v>757</v>
      </c>
      <c r="C82" s="92" t="s">
        <v>39</v>
      </c>
      <c r="D82" s="92" t="s">
        <v>39</v>
      </c>
      <c r="E82" s="92" t="s">
        <v>463</v>
      </c>
      <c r="F82" s="95"/>
      <c r="G82" s="72">
        <f>G83+G86</f>
        <v>1119100</v>
      </c>
    </row>
    <row r="83" spans="1:15" s="128" customFormat="1">
      <c r="A83" s="136" t="s">
        <v>265</v>
      </c>
      <c r="B83" s="95">
        <v>757</v>
      </c>
      <c r="C83" s="92" t="s">
        <v>39</v>
      </c>
      <c r="D83" s="92" t="s">
        <v>39</v>
      </c>
      <c r="E83" s="92" t="s">
        <v>331</v>
      </c>
      <c r="F83" s="92"/>
      <c r="G83" s="72">
        <f>G84</f>
        <v>1109700</v>
      </c>
      <c r="H83" s="127"/>
    </row>
    <row r="84" spans="1:15" s="128" customFormat="1" ht="25.5">
      <c r="A84" s="94" t="s">
        <v>44</v>
      </c>
      <c r="B84" s="95">
        <v>757</v>
      </c>
      <c r="C84" s="92" t="s">
        <v>39</v>
      </c>
      <c r="D84" s="92" t="s">
        <v>39</v>
      </c>
      <c r="E84" s="92" t="s">
        <v>331</v>
      </c>
      <c r="F84" s="92" t="s">
        <v>45</v>
      </c>
      <c r="G84" s="72">
        <f>G85</f>
        <v>1109700</v>
      </c>
      <c r="H84" s="127"/>
    </row>
    <row r="85" spans="1:15" s="128" customFormat="1">
      <c r="A85" s="94" t="s">
        <v>46</v>
      </c>
      <c r="B85" s="95">
        <v>757</v>
      </c>
      <c r="C85" s="92" t="s">
        <v>39</v>
      </c>
      <c r="D85" s="92" t="s">
        <v>39</v>
      </c>
      <c r="E85" s="92" t="s">
        <v>331</v>
      </c>
      <c r="F85" s="92" t="s">
        <v>47</v>
      </c>
      <c r="G85" s="72">
        <v>1109700</v>
      </c>
      <c r="H85" s="127"/>
    </row>
    <row r="86" spans="1:15" s="128" customFormat="1" ht="30" customHeight="1">
      <c r="A86" s="136" t="s">
        <v>737</v>
      </c>
      <c r="B86" s="95">
        <v>757</v>
      </c>
      <c r="C86" s="92" t="s">
        <v>39</v>
      </c>
      <c r="D86" s="92" t="s">
        <v>39</v>
      </c>
      <c r="E86" s="92" t="s">
        <v>466</v>
      </c>
      <c r="F86" s="92"/>
      <c r="G86" s="72">
        <f>G87</f>
        <v>9400</v>
      </c>
      <c r="H86" s="127"/>
    </row>
    <row r="87" spans="1:15" s="128" customFormat="1" ht="25.5">
      <c r="A87" s="94" t="s">
        <v>44</v>
      </c>
      <c r="B87" s="95">
        <v>757</v>
      </c>
      <c r="C87" s="92" t="s">
        <v>39</v>
      </c>
      <c r="D87" s="92" t="s">
        <v>39</v>
      </c>
      <c r="E87" s="92" t="s">
        <v>466</v>
      </c>
      <c r="F87" s="92" t="s">
        <v>45</v>
      </c>
      <c r="G87" s="72">
        <f>G88</f>
        <v>9400</v>
      </c>
      <c r="H87" s="127"/>
    </row>
    <row r="88" spans="1:15" s="128" customFormat="1">
      <c r="A88" s="94" t="s">
        <v>46</v>
      </c>
      <c r="B88" s="95">
        <v>757</v>
      </c>
      <c r="C88" s="92" t="s">
        <v>39</v>
      </c>
      <c r="D88" s="92" t="s">
        <v>39</v>
      </c>
      <c r="E88" s="92" t="s">
        <v>466</v>
      </c>
      <c r="F88" s="92" t="s">
        <v>47</v>
      </c>
      <c r="G88" s="72">
        <v>9400</v>
      </c>
      <c r="H88" s="127"/>
    </row>
    <row r="89" spans="1:15" s="128" customFormat="1" ht="25.5">
      <c r="A89" s="94" t="s">
        <v>51</v>
      </c>
      <c r="B89" s="95">
        <v>757</v>
      </c>
      <c r="C89" s="92" t="s">
        <v>39</v>
      </c>
      <c r="D89" s="92" t="s">
        <v>39</v>
      </c>
      <c r="E89" s="92" t="s">
        <v>472</v>
      </c>
      <c r="F89" s="92"/>
      <c r="G89" s="72">
        <f>G100+G112</f>
        <v>650980</v>
      </c>
      <c r="H89" s="127"/>
    </row>
    <row r="90" spans="1:15" s="128" customFormat="1" ht="38.25" hidden="1">
      <c r="A90" s="94" t="s">
        <v>555</v>
      </c>
      <c r="B90" s="95">
        <v>757</v>
      </c>
      <c r="C90" s="92" t="s">
        <v>39</v>
      </c>
      <c r="D90" s="92" t="s">
        <v>39</v>
      </c>
      <c r="E90" s="92" t="s">
        <v>171</v>
      </c>
      <c r="F90" s="92"/>
      <c r="G90" s="72">
        <f>G91+G93+G95</f>
        <v>0</v>
      </c>
      <c r="H90" s="127"/>
    </row>
    <row r="91" spans="1:15" s="128" customFormat="1" ht="25.5" hidden="1">
      <c r="A91" s="94" t="s">
        <v>53</v>
      </c>
      <c r="B91" s="95">
        <v>757</v>
      </c>
      <c r="C91" s="92" t="s">
        <v>39</v>
      </c>
      <c r="D91" s="92" t="s">
        <v>39</v>
      </c>
      <c r="E91" s="92" t="s">
        <v>171</v>
      </c>
      <c r="F91" s="92" t="s">
        <v>54</v>
      </c>
      <c r="G91" s="72">
        <f>G92</f>
        <v>0</v>
      </c>
      <c r="H91" s="127"/>
    </row>
    <row r="92" spans="1:15" s="128" customFormat="1" ht="25.5" hidden="1">
      <c r="A92" s="94" t="s">
        <v>55</v>
      </c>
      <c r="B92" s="95">
        <v>757</v>
      </c>
      <c r="C92" s="92" t="s">
        <v>39</v>
      </c>
      <c r="D92" s="92" t="s">
        <v>39</v>
      </c>
      <c r="E92" s="92" t="s">
        <v>171</v>
      </c>
      <c r="F92" s="92" t="s">
        <v>56</v>
      </c>
      <c r="G92" s="72"/>
      <c r="H92" s="127"/>
    </row>
    <row r="93" spans="1:15" s="82" customFormat="1" hidden="1">
      <c r="A93" s="94" t="s">
        <v>393</v>
      </c>
      <c r="B93" s="95">
        <v>757</v>
      </c>
      <c r="C93" s="92" t="s">
        <v>39</v>
      </c>
      <c r="D93" s="92" t="s">
        <v>39</v>
      </c>
      <c r="E93" s="92" t="s">
        <v>171</v>
      </c>
      <c r="F93" s="92" t="s">
        <v>394</v>
      </c>
      <c r="G93" s="72">
        <f>G94</f>
        <v>0</v>
      </c>
      <c r="H93" s="81"/>
    </row>
    <row r="94" spans="1:15" s="82" customFormat="1" hidden="1">
      <c r="A94" s="94" t="s">
        <v>411</v>
      </c>
      <c r="B94" s="95">
        <v>757</v>
      </c>
      <c r="C94" s="92" t="s">
        <v>39</v>
      </c>
      <c r="D94" s="92" t="s">
        <v>39</v>
      </c>
      <c r="E94" s="92" t="s">
        <v>171</v>
      </c>
      <c r="F94" s="92" t="s">
        <v>412</v>
      </c>
      <c r="G94" s="72"/>
      <c r="H94" s="81"/>
    </row>
    <row r="95" spans="1:15" s="128" customFormat="1" ht="25.5" hidden="1">
      <c r="A95" s="94" t="s">
        <v>44</v>
      </c>
      <c r="B95" s="95">
        <v>757</v>
      </c>
      <c r="C95" s="92" t="s">
        <v>39</v>
      </c>
      <c r="D95" s="92" t="s">
        <v>39</v>
      </c>
      <c r="E95" s="92" t="s">
        <v>171</v>
      </c>
      <c r="F95" s="92" t="s">
        <v>45</v>
      </c>
      <c r="G95" s="72">
        <f>G96</f>
        <v>0</v>
      </c>
      <c r="H95" s="127"/>
    </row>
    <row r="96" spans="1:15" s="128" customFormat="1" hidden="1">
      <c r="A96" s="94" t="s">
        <v>46</v>
      </c>
      <c r="B96" s="95">
        <v>757</v>
      </c>
      <c r="C96" s="92" t="s">
        <v>39</v>
      </c>
      <c r="D96" s="92" t="s">
        <v>39</v>
      </c>
      <c r="E96" s="92" t="s">
        <v>171</v>
      </c>
      <c r="F96" s="92" t="s">
        <v>47</v>
      </c>
      <c r="G96" s="72"/>
      <c r="H96" s="127"/>
    </row>
    <row r="97" spans="1:8" s="82" customFormat="1" ht="38.25" hidden="1">
      <c r="A97" s="94" t="s">
        <v>243</v>
      </c>
      <c r="B97" s="95">
        <v>757</v>
      </c>
      <c r="C97" s="92" t="s">
        <v>39</v>
      </c>
      <c r="D97" s="92" t="s">
        <v>39</v>
      </c>
      <c r="E97" s="92" t="s">
        <v>242</v>
      </c>
      <c r="F97" s="92"/>
      <c r="G97" s="72">
        <f>G98</f>
        <v>0</v>
      </c>
      <c r="H97" s="81"/>
    </row>
    <row r="98" spans="1:8" s="128" customFormat="1" ht="25.5" hidden="1">
      <c r="A98" s="94" t="s">
        <v>44</v>
      </c>
      <c r="B98" s="95">
        <v>757</v>
      </c>
      <c r="C98" s="92" t="s">
        <v>39</v>
      </c>
      <c r="D98" s="92" t="s">
        <v>39</v>
      </c>
      <c r="E98" s="92" t="s">
        <v>242</v>
      </c>
      <c r="F98" s="92" t="s">
        <v>45</v>
      </c>
      <c r="G98" s="72">
        <f>G99</f>
        <v>0</v>
      </c>
      <c r="H98" s="127"/>
    </row>
    <row r="99" spans="1:8" s="128" customFormat="1" hidden="1">
      <c r="A99" s="94" t="s">
        <v>46</v>
      </c>
      <c r="B99" s="95">
        <v>757</v>
      </c>
      <c r="C99" s="92" t="s">
        <v>39</v>
      </c>
      <c r="D99" s="92" t="s">
        <v>39</v>
      </c>
      <c r="E99" s="92" t="s">
        <v>242</v>
      </c>
      <c r="F99" s="92" t="s">
        <v>47</v>
      </c>
      <c r="G99" s="72"/>
      <c r="H99" s="127"/>
    </row>
    <row r="100" spans="1:8" s="128" customFormat="1">
      <c r="A100" s="94" t="s">
        <v>742</v>
      </c>
      <c r="B100" s="95">
        <v>757</v>
      </c>
      <c r="C100" s="92" t="s">
        <v>39</v>
      </c>
      <c r="D100" s="92" t="s">
        <v>39</v>
      </c>
      <c r="E100" s="92" t="s">
        <v>473</v>
      </c>
      <c r="F100" s="92"/>
      <c r="G100" s="72">
        <f>G101+G107</f>
        <v>25000</v>
      </c>
      <c r="H100" s="127"/>
    </row>
    <row r="101" spans="1:8" s="128" customFormat="1" ht="25.5">
      <c r="A101" s="94" t="s">
        <v>53</v>
      </c>
      <c r="B101" s="95">
        <v>757</v>
      </c>
      <c r="C101" s="92" t="s">
        <v>39</v>
      </c>
      <c r="D101" s="92" t="s">
        <v>39</v>
      </c>
      <c r="E101" s="92" t="s">
        <v>473</v>
      </c>
      <c r="F101" s="92" t="s">
        <v>54</v>
      </c>
      <c r="G101" s="72">
        <f>G102</f>
        <v>14000</v>
      </c>
      <c r="H101" s="127"/>
    </row>
    <row r="102" spans="1:8" s="128" customFormat="1" ht="25.5">
      <c r="A102" s="94" t="s">
        <v>55</v>
      </c>
      <c r="B102" s="95">
        <v>757</v>
      </c>
      <c r="C102" s="92" t="s">
        <v>39</v>
      </c>
      <c r="D102" s="92" t="s">
        <v>39</v>
      </c>
      <c r="E102" s="92" t="s">
        <v>473</v>
      </c>
      <c r="F102" s="92" t="s">
        <v>56</v>
      </c>
      <c r="G102" s="72">
        <v>14000</v>
      </c>
      <c r="H102" s="127"/>
    </row>
    <row r="103" spans="1:8" s="128" customFormat="1" hidden="1">
      <c r="A103" s="94" t="s">
        <v>557</v>
      </c>
      <c r="B103" s="95">
        <v>757</v>
      </c>
      <c r="C103" s="92" t="s">
        <v>39</v>
      </c>
      <c r="D103" s="92" t="s">
        <v>39</v>
      </c>
      <c r="E103" s="92" t="s">
        <v>556</v>
      </c>
      <c r="F103" s="92"/>
      <c r="G103" s="72">
        <f>G104</f>
        <v>0</v>
      </c>
      <c r="H103" s="127"/>
    </row>
    <row r="104" spans="1:8" s="128" customFormat="1" ht="38.25" hidden="1">
      <c r="A104" s="94" t="s">
        <v>555</v>
      </c>
      <c r="B104" s="95">
        <v>757</v>
      </c>
      <c r="C104" s="92" t="s">
        <v>39</v>
      </c>
      <c r="D104" s="92" t="s">
        <v>39</v>
      </c>
      <c r="E104" s="92" t="s">
        <v>554</v>
      </c>
      <c r="F104" s="92"/>
      <c r="G104" s="72">
        <f>G105</f>
        <v>0</v>
      </c>
      <c r="H104" s="127"/>
    </row>
    <row r="105" spans="1:8" s="128" customFormat="1" ht="25.5" hidden="1">
      <c r="A105" s="94" t="s">
        <v>53</v>
      </c>
      <c r="B105" s="95">
        <v>757</v>
      </c>
      <c r="C105" s="92" t="s">
        <v>39</v>
      </c>
      <c r="D105" s="92" t="s">
        <v>39</v>
      </c>
      <c r="E105" s="92" t="s">
        <v>554</v>
      </c>
      <c r="F105" s="92" t="s">
        <v>54</v>
      </c>
      <c r="G105" s="72">
        <f>G106</f>
        <v>0</v>
      </c>
      <c r="H105" s="127"/>
    </row>
    <row r="106" spans="1:8" s="128" customFormat="1" ht="25.5" hidden="1">
      <c r="A106" s="94" t="s">
        <v>55</v>
      </c>
      <c r="B106" s="95">
        <v>757</v>
      </c>
      <c r="C106" s="92" t="s">
        <v>39</v>
      </c>
      <c r="D106" s="92" t="s">
        <v>39</v>
      </c>
      <c r="E106" s="92" t="s">
        <v>554</v>
      </c>
      <c r="F106" s="92" t="s">
        <v>56</v>
      </c>
      <c r="G106" s="72"/>
      <c r="H106" s="127"/>
    </row>
    <row r="107" spans="1:8" s="128" customFormat="1" ht="25.5">
      <c r="A107" s="94" t="s">
        <v>44</v>
      </c>
      <c r="B107" s="95">
        <v>757</v>
      </c>
      <c r="C107" s="92" t="s">
        <v>39</v>
      </c>
      <c r="D107" s="92" t="s">
        <v>39</v>
      </c>
      <c r="E107" s="92" t="s">
        <v>473</v>
      </c>
      <c r="F107" s="92" t="s">
        <v>45</v>
      </c>
      <c r="G107" s="72">
        <f>G108</f>
        <v>11000</v>
      </c>
      <c r="H107" s="127"/>
    </row>
    <row r="108" spans="1:8" s="128" customFormat="1">
      <c r="A108" s="94" t="s">
        <v>46</v>
      </c>
      <c r="B108" s="95">
        <v>757</v>
      </c>
      <c r="C108" s="92" t="s">
        <v>39</v>
      </c>
      <c r="D108" s="92" t="s">
        <v>39</v>
      </c>
      <c r="E108" s="92" t="s">
        <v>473</v>
      </c>
      <c r="F108" s="92" t="s">
        <v>47</v>
      </c>
      <c r="G108" s="72">
        <v>11000</v>
      </c>
      <c r="H108" s="127"/>
    </row>
    <row r="109" spans="1:8" s="128" customFormat="1" hidden="1">
      <c r="A109" s="94"/>
      <c r="B109" s="95"/>
      <c r="C109" s="92"/>
      <c r="D109" s="92"/>
      <c r="E109" s="92"/>
      <c r="F109" s="92"/>
      <c r="G109" s="72"/>
      <c r="H109" s="127"/>
    </row>
    <row r="110" spans="1:8" s="128" customFormat="1" hidden="1">
      <c r="A110" s="94" t="s">
        <v>348</v>
      </c>
      <c r="B110" s="95">
        <v>757</v>
      </c>
      <c r="C110" s="92" t="s">
        <v>39</v>
      </c>
      <c r="D110" s="92" t="s">
        <v>39</v>
      </c>
      <c r="E110" s="92" t="s">
        <v>556</v>
      </c>
      <c r="F110" s="92"/>
      <c r="G110" s="72">
        <f>G123</f>
        <v>0</v>
      </c>
      <c r="H110" s="127"/>
    </row>
    <row r="111" spans="1:8" s="128" customFormat="1" ht="32.25" hidden="1" customHeight="1">
      <c r="A111" s="94"/>
      <c r="B111" s="95"/>
      <c r="C111" s="92"/>
      <c r="D111" s="92"/>
      <c r="E111" s="92"/>
      <c r="F111" s="92"/>
      <c r="G111" s="72"/>
      <c r="H111" s="127"/>
    </row>
    <row r="112" spans="1:8" s="128" customFormat="1" ht="28.5" customHeight="1">
      <c r="A112" s="94" t="s">
        <v>666</v>
      </c>
      <c r="B112" s="95">
        <v>757</v>
      </c>
      <c r="C112" s="92" t="s">
        <v>39</v>
      </c>
      <c r="D112" s="92" t="s">
        <v>39</v>
      </c>
      <c r="E112" s="92" t="s">
        <v>810</v>
      </c>
      <c r="F112" s="92"/>
      <c r="G112" s="72">
        <f>G113</f>
        <v>625980</v>
      </c>
      <c r="H112" s="127"/>
    </row>
    <row r="113" spans="1:8" s="128" customFormat="1" ht="28.5" customHeight="1">
      <c r="A113" s="94" t="s">
        <v>666</v>
      </c>
      <c r="B113" s="95">
        <v>757</v>
      </c>
      <c r="C113" s="92" t="s">
        <v>39</v>
      </c>
      <c r="D113" s="92" t="s">
        <v>39</v>
      </c>
      <c r="E113" s="92" t="s">
        <v>810</v>
      </c>
      <c r="F113" s="92"/>
      <c r="G113" s="72">
        <f>G114+G116</f>
        <v>625980</v>
      </c>
      <c r="H113" s="127"/>
    </row>
    <row r="114" spans="1:8" s="128" customFormat="1" ht="25.5">
      <c r="A114" s="94" t="s">
        <v>53</v>
      </c>
      <c r="B114" s="95">
        <v>757</v>
      </c>
      <c r="C114" s="92" t="s">
        <v>39</v>
      </c>
      <c r="D114" s="92" t="s">
        <v>39</v>
      </c>
      <c r="E114" s="92" t="s">
        <v>810</v>
      </c>
      <c r="F114" s="92" t="s">
        <v>54</v>
      </c>
      <c r="G114" s="72">
        <f>G115</f>
        <v>167000</v>
      </c>
      <c r="H114" s="127"/>
    </row>
    <row r="115" spans="1:8" s="128" customFormat="1" ht="25.5">
      <c r="A115" s="94" t="s">
        <v>55</v>
      </c>
      <c r="B115" s="95">
        <v>757</v>
      </c>
      <c r="C115" s="92" t="s">
        <v>39</v>
      </c>
      <c r="D115" s="92" t="s">
        <v>39</v>
      </c>
      <c r="E115" s="92" t="s">
        <v>810</v>
      </c>
      <c r="F115" s="92" t="s">
        <v>56</v>
      </c>
      <c r="G115" s="72">
        <v>167000</v>
      </c>
      <c r="H115" s="127"/>
    </row>
    <row r="116" spans="1:8" s="128" customFormat="1">
      <c r="A116" s="94" t="s">
        <v>393</v>
      </c>
      <c r="B116" s="95">
        <v>757</v>
      </c>
      <c r="C116" s="92" t="s">
        <v>39</v>
      </c>
      <c r="D116" s="92" t="s">
        <v>39</v>
      </c>
      <c r="E116" s="92" t="s">
        <v>810</v>
      </c>
      <c r="F116" s="92" t="s">
        <v>394</v>
      </c>
      <c r="G116" s="72">
        <f>G117</f>
        <v>458980</v>
      </c>
      <c r="H116" s="127"/>
    </row>
    <row r="117" spans="1:8" s="128" customFormat="1">
      <c r="A117" s="94" t="s">
        <v>411</v>
      </c>
      <c r="B117" s="95">
        <v>757</v>
      </c>
      <c r="C117" s="92" t="s">
        <v>39</v>
      </c>
      <c r="D117" s="92" t="s">
        <v>39</v>
      </c>
      <c r="E117" s="92" t="s">
        <v>810</v>
      </c>
      <c r="F117" s="92" t="s">
        <v>412</v>
      </c>
      <c r="G117" s="72">
        <v>458980</v>
      </c>
      <c r="H117" s="127"/>
    </row>
    <row r="118" spans="1:8" s="128" customFormat="1" ht="32.25" hidden="1" customHeight="1">
      <c r="A118" s="94" t="s">
        <v>666</v>
      </c>
      <c r="B118" s="95">
        <v>757</v>
      </c>
      <c r="C118" s="92" t="s">
        <v>39</v>
      </c>
      <c r="D118" s="92" t="s">
        <v>39</v>
      </c>
      <c r="E118" s="92" t="s">
        <v>364</v>
      </c>
      <c r="F118" s="92"/>
      <c r="G118" s="72">
        <f>G119+G121</f>
        <v>0</v>
      </c>
      <c r="H118" s="127"/>
    </row>
    <row r="119" spans="1:8" s="128" customFormat="1" ht="37.5" hidden="1" customHeight="1">
      <c r="A119" s="94" t="s">
        <v>666</v>
      </c>
      <c r="B119" s="95">
        <v>757</v>
      </c>
      <c r="C119" s="92" t="s">
        <v>39</v>
      </c>
      <c r="D119" s="92" t="s">
        <v>39</v>
      </c>
      <c r="E119" s="92" t="s">
        <v>350</v>
      </c>
      <c r="F119" s="92"/>
      <c r="G119" s="72">
        <f>G120</f>
        <v>0</v>
      </c>
      <c r="H119" s="127"/>
    </row>
    <row r="120" spans="1:8" s="128" customFormat="1" hidden="1">
      <c r="A120" s="94" t="s">
        <v>46</v>
      </c>
      <c r="B120" s="95">
        <v>757</v>
      </c>
      <c r="C120" s="92" t="s">
        <v>39</v>
      </c>
      <c r="D120" s="92" t="s">
        <v>39</v>
      </c>
      <c r="E120" s="92" t="s">
        <v>350</v>
      </c>
      <c r="F120" s="92" t="s">
        <v>47</v>
      </c>
      <c r="G120" s="72">
        <f>282000-282000</f>
        <v>0</v>
      </c>
      <c r="H120" s="127"/>
    </row>
    <row r="121" spans="1:8" s="128" customFormat="1" hidden="1">
      <c r="A121" s="94" t="s">
        <v>393</v>
      </c>
      <c r="B121" s="95">
        <v>757</v>
      </c>
      <c r="C121" s="92" t="s">
        <v>39</v>
      </c>
      <c r="D121" s="92" t="s">
        <v>39</v>
      </c>
      <c r="E121" s="92" t="s">
        <v>365</v>
      </c>
      <c r="F121" s="92" t="s">
        <v>394</v>
      </c>
      <c r="G121" s="72">
        <f>G122</f>
        <v>0</v>
      </c>
      <c r="H121" s="127"/>
    </row>
    <row r="122" spans="1:8" s="128" customFormat="1" hidden="1">
      <c r="A122" s="94" t="s">
        <v>411</v>
      </c>
      <c r="B122" s="95">
        <v>757</v>
      </c>
      <c r="C122" s="92" t="s">
        <v>39</v>
      </c>
      <c r="D122" s="92" t="s">
        <v>39</v>
      </c>
      <c r="E122" s="92" t="s">
        <v>365</v>
      </c>
      <c r="F122" s="92" t="s">
        <v>412</v>
      </c>
      <c r="G122" s="72"/>
      <c r="H122" s="127"/>
    </row>
    <row r="123" spans="1:8" s="128" customFormat="1" ht="32.25" hidden="1" customHeight="1">
      <c r="A123" s="94" t="s">
        <v>666</v>
      </c>
      <c r="B123" s="95">
        <v>757</v>
      </c>
      <c r="C123" s="92" t="s">
        <v>39</v>
      </c>
      <c r="D123" s="92" t="s">
        <v>39</v>
      </c>
      <c r="E123" s="92" t="s">
        <v>349</v>
      </c>
      <c r="F123" s="92"/>
      <c r="G123" s="72">
        <f>G124+G130</f>
        <v>0</v>
      </c>
      <c r="H123" s="127"/>
    </row>
    <row r="124" spans="1:8" s="128" customFormat="1" ht="28.5" hidden="1" customHeight="1">
      <c r="A124" s="94" t="s">
        <v>666</v>
      </c>
      <c r="B124" s="95">
        <v>757</v>
      </c>
      <c r="C124" s="92" t="s">
        <v>39</v>
      </c>
      <c r="D124" s="92" t="s">
        <v>39</v>
      </c>
      <c r="E124" s="92" t="s">
        <v>347</v>
      </c>
      <c r="F124" s="92"/>
      <c r="G124" s="72">
        <f>G125</f>
        <v>0</v>
      </c>
      <c r="H124" s="127"/>
    </row>
    <row r="125" spans="1:8" s="128" customFormat="1" ht="28.5" hidden="1" customHeight="1">
      <c r="A125" s="94" t="s">
        <v>666</v>
      </c>
      <c r="B125" s="95">
        <v>757</v>
      </c>
      <c r="C125" s="92" t="s">
        <v>39</v>
      </c>
      <c r="D125" s="92" t="s">
        <v>39</v>
      </c>
      <c r="E125" s="92" t="s">
        <v>346</v>
      </c>
      <c r="F125" s="92"/>
      <c r="G125" s="72">
        <f>G126+G128</f>
        <v>0</v>
      </c>
      <c r="H125" s="127"/>
    </row>
    <row r="126" spans="1:8" s="128" customFormat="1" hidden="1">
      <c r="A126" s="94" t="s">
        <v>46</v>
      </c>
      <c r="B126" s="95">
        <v>757</v>
      </c>
      <c r="C126" s="92" t="s">
        <v>39</v>
      </c>
      <c r="D126" s="92" t="s">
        <v>39</v>
      </c>
      <c r="E126" s="92" t="s">
        <v>346</v>
      </c>
      <c r="F126" s="92" t="s">
        <v>47</v>
      </c>
      <c r="G126" s="72"/>
      <c r="H126" s="127"/>
    </row>
    <row r="127" spans="1:8" s="128" customFormat="1" hidden="1">
      <c r="A127" s="94"/>
      <c r="B127" s="95"/>
      <c r="C127" s="92"/>
      <c r="D127" s="92"/>
      <c r="E127" s="92"/>
      <c r="F127" s="92"/>
      <c r="G127" s="72"/>
      <c r="H127" s="127"/>
    </row>
    <row r="128" spans="1:8" s="128" customFormat="1" hidden="1">
      <c r="A128" s="94" t="s">
        <v>393</v>
      </c>
      <c r="B128" s="95">
        <v>757</v>
      </c>
      <c r="C128" s="92" t="s">
        <v>39</v>
      </c>
      <c r="D128" s="92" t="s">
        <v>39</v>
      </c>
      <c r="E128" s="92" t="s">
        <v>346</v>
      </c>
      <c r="F128" s="92" t="s">
        <v>394</v>
      </c>
      <c r="G128" s="72">
        <f>G129</f>
        <v>0</v>
      </c>
      <c r="H128" s="127"/>
    </row>
    <row r="129" spans="1:8" s="128" customFormat="1" hidden="1">
      <c r="A129" s="94" t="s">
        <v>411</v>
      </c>
      <c r="B129" s="95">
        <v>757</v>
      </c>
      <c r="C129" s="92" t="s">
        <v>39</v>
      </c>
      <c r="D129" s="92" t="s">
        <v>39</v>
      </c>
      <c r="E129" s="92" t="s">
        <v>346</v>
      </c>
      <c r="F129" s="92" t="s">
        <v>412</v>
      </c>
      <c r="G129" s="72"/>
      <c r="H129" s="127"/>
    </row>
    <row r="130" spans="1:8" s="128" customFormat="1" ht="32.25" hidden="1" customHeight="1">
      <c r="A130" s="94" t="s">
        <v>666</v>
      </c>
      <c r="B130" s="95">
        <v>757</v>
      </c>
      <c r="C130" s="92" t="s">
        <v>39</v>
      </c>
      <c r="D130" s="92" t="s">
        <v>39</v>
      </c>
      <c r="E130" s="92" t="s">
        <v>351</v>
      </c>
      <c r="F130" s="92"/>
      <c r="G130" s="72">
        <f>G131+G133</f>
        <v>0</v>
      </c>
      <c r="H130" s="127"/>
    </row>
    <row r="131" spans="1:8" s="128" customFormat="1" ht="37.5" hidden="1" customHeight="1">
      <c r="A131" s="94" t="s">
        <v>666</v>
      </c>
      <c r="B131" s="95">
        <v>757</v>
      </c>
      <c r="C131" s="92" t="s">
        <v>39</v>
      </c>
      <c r="D131" s="92" t="s">
        <v>39</v>
      </c>
      <c r="E131" s="92" t="s">
        <v>350</v>
      </c>
      <c r="F131" s="92"/>
      <c r="G131" s="72">
        <f>G132</f>
        <v>0</v>
      </c>
      <c r="H131" s="127"/>
    </row>
    <row r="132" spans="1:8" s="128" customFormat="1" hidden="1">
      <c r="A132" s="94" t="s">
        <v>46</v>
      </c>
      <c r="B132" s="95">
        <v>757</v>
      </c>
      <c r="C132" s="92" t="s">
        <v>39</v>
      </c>
      <c r="D132" s="92" t="s">
        <v>39</v>
      </c>
      <c r="E132" s="92" t="s">
        <v>350</v>
      </c>
      <c r="F132" s="92" t="s">
        <v>47</v>
      </c>
      <c r="G132" s="72">
        <f>282000-282000</f>
        <v>0</v>
      </c>
      <c r="H132" s="127"/>
    </row>
    <row r="133" spans="1:8" s="128" customFormat="1" hidden="1">
      <c r="A133" s="94" t="s">
        <v>393</v>
      </c>
      <c r="B133" s="95">
        <v>757</v>
      </c>
      <c r="C133" s="92" t="s">
        <v>39</v>
      </c>
      <c r="D133" s="92" t="s">
        <v>39</v>
      </c>
      <c r="E133" s="92" t="s">
        <v>350</v>
      </c>
      <c r="F133" s="92" t="s">
        <v>394</v>
      </c>
      <c r="G133" s="72">
        <f>G134</f>
        <v>0</v>
      </c>
      <c r="H133" s="127"/>
    </row>
    <row r="134" spans="1:8" s="128" customFormat="1" hidden="1">
      <c r="A134" s="94" t="s">
        <v>411</v>
      </c>
      <c r="B134" s="95">
        <v>757</v>
      </c>
      <c r="C134" s="92" t="s">
        <v>39</v>
      </c>
      <c r="D134" s="92" t="s">
        <v>39</v>
      </c>
      <c r="E134" s="92" t="s">
        <v>350</v>
      </c>
      <c r="F134" s="92" t="s">
        <v>412</v>
      </c>
      <c r="G134" s="72"/>
      <c r="H134" s="127"/>
    </row>
    <row r="135" spans="1:8" s="119" customFormat="1">
      <c r="A135" s="87" t="s">
        <v>75</v>
      </c>
      <c r="B135" s="89">
        <v>757</v>
      </c>
      <c r="C135" s="130" t="s">
        <v>76</v>
      </c>
      <c r="D135" s="130"/>
      <c r="E135" s="130"/>
      <c r="F135" s="130"/>
      <c r="G135" s="169">
        <f>G136+G258</f>
        <v>109225371.97</v>
      </c>
      <c r="H135" s="118"/>
    </row>
    <row r="136" spans="1:8">
      <c r="A136" s="94" t="s">
        <v>77</v>
      </c>
      <c r="B136" s="95">
        <v>757</v>
      </c>
      <c r="C136" s="92" t="s">
        <v>76</v>
      </c>
      <c r="D136" s="92" t="s">
        <v>30</v>
      </c>
      <c r="E136" s="92"/>
      <c r="F136" s="92"/>
      <c r="G136" s="72">
        <f>G145+G207+G252+G137</f>
        <v>103965385.97</v>
      </c>
    </row>
    <row r="137" spans="1:8" s="97" customFormat="1" ht="29.25" customHeight="1">
      <c r="A137" s="99" t="s">
        <v>113</v>
      </c>
      <c r="B137" s="95">
        <v>757</v>
      </c>
      <c r="C137" s="92" t="s">
        <v>76</v>
      </c>
      <c r="D137" s="92" t="s">
        <v>30</v>
      </c>
      <c r="E137" s="92" t="s">
        <v>480</v>
      </c>
      <c r="F137" s="92"/>
      <c r="G137" s="72">
        <f>G138+G142</f>
        <v>5000</v>
      </c>
      <c r="H137" s="96"/>
    </row>
    <row r="138" spans="1:8" s="97" customFormat="1" ht="30.75" hidden="1" customHeight="1">
      <c r="A138" s="99" t="s">
        <v>429</v>
      </c>
      <c r="B138" s="95">
        <v>757</v>
      </c>
      <c r="C138" s="92" t="s">
        <v>76</v>
      </c>
      <c r="D138" s="92" t="s">
        <v>30</v>
      </c>
      <c r="E138" s="92" t="s">
        <v>430</v>
      </c>
      <c r="F138" s="92"/>
      <c r="G138" s="72">
        <f>G139</f>
        <v>0</v>
      </c>
      <c r="H138" s="96"/>
    </row>
    <row r="139" spans="1:8" s="97" customFormat="1" ht="36.75" hidden="1" customHeight="1">
      <c r="A139" s="94" t="s">
        <v>53</v>
      </c>
      <c r="B139" s="95">
        <v>757</v>
      </c>
      <c r="C139" s="92" t="s">
        <v>76</v>
      </c>
      <c r="D139" s="92" t="s">
        <v>30</v>
      </c>
      <c r="E139" s="92" t="s">
        <v>430</v>
      </c>
      <c r="F139" s="92" t="s">
        <v>54</v>
      </c>
      <c r="G139" s="72">
        <f>G140</f>
        <v>0</v>
      </c>
      <c r="H139" s="96"/>
    </row>
    <row r="140" spans="1:8" s="97" customFormat="1" ht="34.5" hidden="1" customHeight="1">
      <c r="A140" s="94" t="s">
        <v>55</v>
      </c>
      <c r="B140" s="95">
        <v>757</v>
      </c>
      <c r="C140" s="92" t="s">
        <v>76</v>
      </c>
      <c r="D140" s="92" t="s">
        <v>30</v>
      </c>
      <c r="E140" s="92" t="s">
        <v>430</v>
      </c>
      <c r="F140" s="92" t="s">
        <v>56</v>
      </c>
      <c r="G140" s="72"/>
      <c r="H140" s="96"/>
    </row>
    <row r="141" spans="1:8" s="97" customFormat="1" ht="12.75" hidden="1" customHeight="1">
      <c r="A141" s="99" t="s">
        <v>97</v>
      </c>
      <c r="B141" s="95">
        <v>757</v>
      </c>
      <c r="C141" s="92" t="s">
        <v>76</v>
      </c>
      <c r="D141" s="92" t="s">
        <v>30</v>
      </c>
      <c r="E141" s="92" t="s">
        <v>481</v>
      </c>
      <c r="F141" s="92" t="s">
        <v>57</v>
      </c>
      <c r="G141" s="72"/>
      <c r="H141" s="96"/>
    </row>
    <row r="142" spans="1:8" s="97" customFormat="1" ht="27.75" customHeight="1">
      <c r="A142" s="99" t="s">
        <v>345</v>
      </c>
      <c r="B142" s="95">
        <v>757</v>
      </c>
      <c r="C142" s="92" t="s">
        <v>76</v>
      </c>
      <c r="D142" s="92" t="s">
        <v>30</v>
      </c>
      <c r="E142" s="92" t="s">
        <v>481</v>
      </c>
      <c r="F142" s="92"/>
      <c r="G142" s="72">
        <f>G143</f>
        <v>5000</v>
      </c>
      <c r="H142" s="96"/>
    </row>
    <row r="143" spans="1:8" ht="25.5">
      <c r="A143" s="94" t="s">
        <v>44</v>
      </c>
      <c r="B143" s="95">
        <v>757</v>
      </c>
      <c r="C143" s="92" t="s">
        <v>76</v>
      </c>
      <c r="D143" s="92" t="s">
        <v>30</v>
      </c>
      <c r="E143" s="92" t="s">
        <v>481</v>
      </c>
      <c r="F143" s="92" t="s">
        <v>45</v>
      </c>
      <c r="G143" s="135">
        <f>G144</f>
        <v>5000</v>
      </c>
    </row>
    <row r="144" spans="1:8">
      <c r="A144" s="94" t="s">
        <v>46</v>
      </c>
      <c r="B144" s="95">
        <v>757</v>
      </c>
      <c r="C144" s="92" t="s">
        <v>76</v>
      </c>
      <c r="D144" s="92" t="s">
        <v>30</v>
      </c>
      <c r="E144" s="92" t="s">
        <v>481</v>
      </c>
      <c r="F144" s="92" t="s">
        <v>47</v>
      </c>
      <c r="G144" s="135">
        <v>5000</v>
      </c>
    </row>
    <row r="145" spans="1:16" ht="25.5">
      <c r="A145" s="94" t="s">
        <v>187</v>
      </c>
      <c r="B145" s="95">
        <v>757</v>
      </c>
      <c r="C145" s="92" t="s">
        <v>76</v>
      </c>
      <c r="D145" s="92" t="s">
        <v>30</v>
      </c>
      <c r="E145" s="92" t="s">
        <v>467</v>
      </c>
      <c r="F145" s="92"/>
      <c r="G145" s="135">
        <f>G146+G154+G161+G168+G178+G175+G189+G182+G149+G157+G164+G171+G198+G203+G212+G228+G231+G237+G240+G243+G249+G246+G217+G234</f>
        <v>103896886.97</v>
      </c>
      <c r="O145" s="75"/>
      <c r="P145" s="75"/>
    </row>
    <row r="146" spans="1:16" ht="78.75" customHeight="1">
      <c r="A146" s="94" t="s">
        <v>92</v>
      </c>
      <c r="B146" s="95">
        <v>757</v>
      </c>
      <c r="C146" s="92" t="s">
        <v>76</v>
      </c>
      <c r="D146" s="92" t="s">
        <v>30</v>
      </c>
      <c r="E146" s="92" t="s">
        <v>327</v>
      </c>
      <c r="F146" s="95"/>
      <c r="G146" s="72">
        <f>G147</f>
        <v>25600</v>
      </c>
    </row>
    <row r="147" spans="1:16" ht="25.5">
      <c r="A147" s="94" t="s">
        <v>44</v>
      </c>
      <c r="B147" s="95">
        <v>757</v>
      </c>
      <c r="C147" s="92" t="s">
        <v>76</v>
      </c>
      <c r="D147" s="92" t="s">
        <v>30</v>
      </c>
      <c r="E147" s="92" t="s">
        <v>327</v>
      </c>
      <c r="F147" s="92" t="s">
        <v>45</v>
      </c>
      <c r="G147" s="146">
        <f>G148</f>
        <v>25600</v>
      </c>
    </row>
    <row r="148" spans="1:16">
      <c r="A148" s="94" t="s">
        <v>46</v>
      </c>
      <c r="B148" s="95">
        <v>757</v>
      </c>
      <c r="C148" s="92" t="s">
        <v>76</v>
      </c>
      <c r="D148" s="92" t="s">
        <v>30</v>
      </c>
      <c r="E148" s="92" t="s">
        <v>327</v>
      </c>
      <c r="F148" s="92" t="s">
        <v>47</v>
      </c>
      <c r="G148" s="146">
        <v>25600</v>
      </c>
    </row>
    <row r="149" spans="1:16" ht="24" customHeight="1">
      <c r="A149" s="94" t="s">
        <v>593</v>
      </c>
      <c r="B149" s="95">
        <v>757</v>
      </c>
      <c r="C149" s="92" t="s">
        <v>76</v>
      </c>
      <c r="D149" s="92" t="s">
        <v>30</v>
      </c>
      <c r="E149" s="92" t="s">
        <v>592</v>
      </c>
      <c r="F149" s="95"/>
      <c r="G149" s="72">
        <f>G150+G152</f>
        <v>2948441</v>
      </c>
    </row>
    <row r="150" spans="1:16">
      <c r="A150" s="94" t="s">
        <v>393</v>
      </c>
      <c r="B150" s="95">
        <v>757</v>
      </c>
      <c r="C150" s="92" t="s">
        <v>76</v>
      </c>
      <c r="D150" s="92" t="s">
        <v>30</v>
      </c>
      <c r="E150" s="92" t="s">
        <v>592</v>
      </c>
      <c r="F150" s="92" t="s">
        <v>394</v>
      </c>
      <c r="G150" s="146">
        <f>G151</f>
        <v>2746600</v>
      </c>
    </row>
    <row r="151" spans="1:16">
      <c r="A151" s="94" t="s">
        <v>422</v>
      </c>
      <c r="B151" s="95">
        <v>757</v>
      </c>
      <c r="C151" s="92" t="s">
        <v>76</v>
      </c>
      <c r="D151" s="92" t="s">
        <v>30</v>
      </c>
      <c r="E151" s="92" t="s">
        <v>592</v>
      </c>
      <c r="F151" s="92" t="s">
        <v>423</v>
      </c>
      <c r="G151" s="146">
        <v>2746600</v>
      </c>
    </row>
    <row r="152" spans="1:16" ht="25.5">
      <c r="A152" s="94" t="s">
        <v>44</v>
      </c>
      <c r="B152" s="95">
        <v>757</v>
      </c>
      <c r="C152" s="92" t="s">
        <v>76</v>
      </c>
      <c r="D152" s="92" t="s">
        <v>30</v>
      </c>
      <c r="E152" s="92" t="s">
        <v>592</v>
      </c>
      <c r="F152" s="92" t="s">
        <v>45</v>
      </c>
      <c r="G152" s="135">
        <f>G153</f>
        <v>201841</v>
      </c>
    </row>
    <row r="153" spans="1:16">
      <c r="A153" s="94" t="s">
        <v>46</v>
      </c>
      <c r="B153" s="95">
        <v>757</v>
      </c>
      <c r="C153" s="92" t="s">
        <v>76</v>
      </c>
      <c r="D153" s="92" t="s">
        <v>30</v>
      </c>
      <c r="E153" s="92" t="s">
        <v>592</v>
      </c>
      <c r="F153" s="92" t="s">
        <v>47</v>
      </c>
      <c r="G153" s="135">
        <v>201841</v>
      </c>
    </row>
    <row r="154" spans="1:16">
      <c r="A154" s="147" t="s">
        <v>83</v>
      </c>
      <c r="B154" s="95">
        <v>757</v>
      </c>
      <c r="C154" s="92" t="s">
        <v>76</v>
      </c>
      <c r="D154" s="92" t="s">
        <v>30</v>
      </c>
      <c r="E154" s="92" t="s">
        <v>477</v>
      </c>
      <c r="F154" s="95"/>
      <c r="G154" s="135">
        <f>G155</f>
        <v>40794994.890000001</v>
      </c>
    </row>
    <row r="155" spans="1:16" ht="25.5">
      <c r="A155" s="94" t="s">
        <v>44</v>
      </c>
      <c r="B155" s="95">
        <v>757</v>
      </c>
      <c r="C155" s="92" t="s">
        <v>76</v>
      </c>
      <c r="D155" s="92" t="s">
        <v>30</v>
      </c>
      <c r="E155" s="92" t="s">
        <v>477</v>
      </c>
      <c r="F155" s="92" t="s">
        <v>45</v>
      </c>
      <c r="G155" s="135">
        <f>G156</f>
        <v>40794994.890000001</v>
      </c>
    </row>
    <row r="156" spans="1:16">
      <c r="A156" s="94" t="s">
        <v>46</v>
      </c>
      <c r="B156" s="95">
        <v>757</v>
      </c>
      <c r="C156" s="92" t="s">
        <v>76</v>
      </c>
      <c r="D156" s="92" t="s">
        <v>30</v>
      </c>
      <c r="E156" s="92" t="s">
        <v>477</v>
      </c>
      <c r="F156" s="92" t="s">
        <v>47</v>
      </c>
      <c r="G156" s="135">
        <f>40695339.88+99655.01</f>
        <v>40794994.890000001</v>
      </c>
    </row>
    <row r="157" spans="1:16" ht="30.75" hidden="1" customHeight="1">
      <c r="A157" s="147" t="s">
        <v>439</v>
      </c>
      <c r="B157" s="95">
        <v>757</v>
      </c>
      <c r="C157" s="92" t="s">
        <v>76</v>
      </c>
      <c r="D157" s="92" t="s">
        <v>30</v>
      </c>
      <c r="E157" s="92" t="s">
        <v>440</v>
      </c>
      <c r="F157" s="95"/>
      <c r="G157" s="135">
        <f>G159</f>
        <v>0</v>
      </c>
    </row>
    <row r="158" spans="1:16" ht="89.25" hidden="1" customHeight="1">
      <c r="A158" s="147" t="s">
        <v>62</v>
      </c>
      <c r="B158" s="95">
        <v>757</v>
      </c>
      <c r="C158" s="92" t="s">
        <v>76</v>
      </c>
      <c r="D158" s="92" t="s">
        <v>30</v>
      </c>
      <c r="E158" s="92" t="s">
        <v>63</v>
      </c>
      <c r="F158" s="95"/>
      <c r="G158" s="135">
        <f>G159</f>
        <v>0</v>
      </c>
    </row>
    <row r="159" spans="1:16" ht="25.5" hidden="1">
      <c r="A159" s="94" t="s">
        <v>44</v>
      </c>
      <c r="B159" s="95">
        <v>757</v>
      </c>
      <c r="C159" s="92" t="s">
        <v>76</v>
      </c>
      <c r="D159" s="92" t="s">
        <v>30</v>
      </c>
      <c r="E159" s="92" t="s">
        <v>63</v>
      </c>
      <c r="F159" s="92" t="s">
        <v>45</v>
      </c>
      <c r="G159" s="135">
        <f>G160</f>
        <v>0</v>
      </c>
    </row>
    <row r="160" spans="1:16" hidden="1">
      <c r="A160" s="94" t="s">
        <v>46</v>
      </c>
      <c r="B160" s="95">
        <v>757</v>
      </c>
      <c r="C160" s="92" t="s">
        <v>76</v>
      </c>
      <c r="D160" s="92" t="s">
        <v>30</v>
      </c>
      <c r="E160" s="92" t="s">
        <v>63</v>
      </c>
      <c r="F160" s="92" t="s">
        <v>47</v>
      </c>
      <c r="G160" s="135"/>
    </row>
    <row r="161" spans="1:8" s="82" customFormat="1" ht="15" customHeight="1">
      <c r="A161" s="149" t="s">
        <v>84</v>
      </c>
      <c r="B161" s="95">
        <v>757</v>
      </c>
      <c r="C161" s="92" t="s">
        <v>76</v>
      </c>
      <c r="D161" s="92" t="s">
        <v>30</v>
      </c>
      <c r="E161" s="92" t="s">
        <v>478</v>
      </c>
      <c r="F161" s="92"/>
      <c r="G161" s="146">
        <f>G162</f>
        <v>5379951.5199999996</v>
      </c>
      <c r="H161" s="81"/>
    </row>
    <row r="162" spans="1:8" ht="25.5">
      <c r="A162" s="94" t="s">
        <v>44</v>
      </c>
      <c r="B162" s="95">
        <v>757</v>
      </c>
      <c r="C162" s="92" t="s">
        <v>76</v>
      </c>
      <c r="D162" s="92" t="s">
        <v>30</v>
      </c>
      <c r="E162" s="92" t="s">
        <v>478</v>
      </c>
      <c r="F162" s="92" t="s">
        <v>45</v>
      </c>
      <c r="G162" s="135">
        <f>G163</f>
        <v>5379951.5199999996</v>
      </c>
    </row>
    <row r="163" spans="1:8">
      <c r="A163" s="94" t="s">
        <v>46</v>
      </c>
      <c r="B163" s="95">
        <v>757</v>
      </c>
      <c r="C163" s="92" t="s">
        <v>76</v>
      </c>
      <c r="D163" s="92" t="s">
        <v>30</v>
      </c>
      <c r="E163" s="92" t="s">
        <v>478</v>
      </c>
      <c r="F163" s="92" t="s">
        <v>47</v>
      </c>
      <c r="G163" s="135">
        <f>5283163.14+38501.82+58286.56</f>
        <v>5379951.5199999996</v>
      </c>
    </row>
    <row r="164" spans="1:8" ht="30.75" hidden="1" customHeight="1">
      <c r="A164" s="147" t="s">
        <v>439</v>
      </c>
      <c r="B164" s="95">
        <v>757</v>
      </c>
      <c r="C164" s="92" t="s">
        <v>76</v>
      </c>
      <c r="D164" s="92" t="s">
        <v>30</v>
      </c>
      <c r="E164" s="92" t="s">
        <v>440</v>
      </c>
      <c r="F164" s="95"/>
      <c r="G164" s="135">
        <f>G166</f>
        <v>0</v>
      </c>
    </row>
    <row r="165" spans="1:8" s="82" customFormat="1" ht="66.75" hidden="1" customHeight="1">
      <c r="A165" s="149" t="s">
        <v>65</v>
      </c>
      <c r="B165" s="95">
        <v>757</v>
      </c>
      <c r="C165" s="92" t="s">
        <v>76</v>
      </c>
      <c r="D165" s="92" t="s">
        <v>30</v>
      </c>
      <c r="E165" s="92" t="s">
        <v>64</v>
      </c>
      <c r="F165" s="92"/>
      <c r="G165" s="146">
        <f>G166</f>
        <v>0</v>
      </c>
      <c r="H165" s="81"/>
    </row>
    <row r="166" spans="1:8" ht="25.5" hidden="1">
      <c r="A166" s="94" t="s">
        <v>44</v>
      </c>
      <c r="B166" s="95">
        <v>757</v>
      </c>
      <c r="C166" s="92" t="s">
        <v>76</v>
      </c>
      <c r="D166" s="92" t="s">
        <v>30</v>
      </c>
      <c r="E166" s="92" t="s">
        <v>64</v>
      </c>
      <c r="F166" s="92" t="s">
        <v>45</v>
      </c>
      <c r="G166" s="135">
        <f>G167</f>
        <v>0</v>
      </c>
    </row>
    <row r="167" spans="1:8" hidden="1">
      <c r="A167" s="94" t="s">
        <v>46</v>
      </c>
      <c r="B167" s="95">
        <v>757</v>
      </c>
      <c r="C167" s="92" t="s">
        <v>76</v>
      </c>
      <c r="D167" s="92" t="s">
        <v>30</v>
      </c>
      <c r="E167" s="92" t="s">
        <v>64</v>
      </c>
      <c r="F167" s="92" t="s">
        <v>47</v>
      </c>
      <c r="G167" s="135"/>
    </row>
    <row r="168" spans="1:8" s="82" customFormat="1" ht="15" customHeight="1">
      <c r="A168" s="150" t="s">
        <v>85</v>
      </c>
      <c r="B168" s="95">
        <v>757</v>
      </c>
      <c r="C168" s="92" t="s">
        <v>76</v>
      </c>
      <c r="D168" s="92" t="s">
        <v>30</v>
      </c>
      <c r="E168" s="92" t="s">
        <v>479</v>
      </c>
      <c r="F168" s="92"/>
      <c r="G168" s="146">
        <f>G169</f>
        <v>27575996.640000001</v>
      </c>
      <c r="H168" s="81"/>
    </row>
    <row r="169" spans="1:8" ht="25.5">
      <c r="A169" s="94" t="s">
        <v>44</v>
      </c>
      <c r="B169" s="95">
        <v>757</v>
      </c>
      <c r="C169" s="92" t="s">
        <v>76</v>
      </c>
      <c r="D169" s="92" t="s">
        <v>30</v>
      </c>
      <c r="E169" s="92" t="s">
        <v>479</v>
      </c>
      <c r="F169" s="92" t="s">
        <v>45</v>
      </c>
      <c r="G169" s="135">
        <f>G170</f>
        <v>27575996.640000001</v>
      </c>
    </row>
    <row r="170" spans="1:8">
      <c r="A170" s="94" t="s">
        <v>46</v>
      </c>
      <c r="B170" s="95">
        <v>757</v>
      </c>
      <c r="C170" s="92" t="s">
        <v>76</v>
      </c>
      <c r="D170" s="92" t="s">
        <v>30</v>
      </c>
      <c r="E170" s="92" t="s">
        <v>479</v>
      </c>
      <c r="F170" s="92" t="s">
        <v>47</v>
      </c>
      <c r="G170" s="135">
        <f>26150281.26+556000+600000+60000+185441.99+24273.39</f>
        <v>27575996.640000001</v>
      </c>
    </row>
    <row r="171" spans="1:8" ht="30.75" hidden="1" customHeight="1">
      <c r="A171" s="147" t="s">
        <v>439</v>
      </c>
      <c r="B171" s="95">
        <v>757</v>
      </c>
      <c r="C171" s="92" t="s">
        <v>76</v>
      </c>
      <c r="D171" s="92" t="s">
        <v>30</v>
      </c>
      <c r="E171" s="92" t="s">
        <v>440</v>
      </c>
      <c r="F171" s="95"/>
      <c r="G171" s="135">
        <f>G173</f>
        <v>0</v>
      </c>
    </row>
    <row r="172" spans="1:8" s="82" customFormat="1" ht="76.5" hidden="1" customHeight="1">
      <c r="A172" s="150" t="s">
        <v>66</v>
      </c>
      <c r="B172" s="95">
        <v>757</v>
      </c>
      <c r="C172" s="92" t="s">
        <v>76</v>
      </c>
      <c r="D172" s="92" t="s">
        <v>30</v>
      </c>
      <c r="E172" s="92" t="s">
        <v>281</v>
      </c>
      <c r="F172" s="92"/>
      <c r="G172" s="146">
        <f>G173</f>
        <v>0</v>
      </c>
      <c r="H172" s="81"/>
    </row>
    <row r="173" spans="1:8" ht="25.5" hidden="1">
      <c r="A173" s="94" t="s">
        <v>44</v>
      </c>
      <c r="B173" s="95">
        <v>757</v>
      </c>
      <c r="C173" s="92" t="s">
        <v>76</v>
      </c>
      <c r="D173" s="92" t="s">
        <v>30</v>
      </c>
      <c r="E173" s="92" t="s">
        <v>281</v>
      </c>
      <c r="F173" s="92" t="s">
        <v>45</v>
      </c>
      <c r="G173" s="135">
        <f>G174</f>
        <v>0</v>
      </c>
    </row>
    <row r="174" spans="1:8" hidden="1">
      <c r="A174" s="94" t="s">
        <v>46</v>
      </c>
      <c r="B174" s="95">
        <v>757</v>
      </c>
      <c r="C174" s="92" t="s">
        <v>76</v>
      </c>
      <c r="D174" s="92" t="s">
        <v>30</v>
      </c>
      <c r="E174" s="92" t="s">
        <v>281</v>
      </c>
      <c r="F174" s="92" t="s">
        <v>47</v>
      </c>
      <c r="G174" s="135"/>
    </row>
    <row r="175" spans="1:8" s="82" customFormat="1" ht="21" hidden="1" customHeight="1">
      <c r="A175" s="150" t="s">
        <v>276</v>
      </c>
      <c r="B175" s="95">
        <v>757</v>
      </c>
      <c r="C175" s="92" t="s">
        <v>76</v>
      </c>
      <c r="D175" s="92" t="s">
        <v>30</v>
      </c>
      <c r="E175" s="92" t="s">
        <v>275</v>
      </c>
      <c r="F175" s="92"/>
      <c r="G175" s="146">
        <f>G176</f>
        <v>0</v>
      </c>
      <c r="H175" s="81"/>
    </row>
    <row r="176" spans="1:8" ht="25.5" hidden="1">
      <c r="A176" s="94" t="s">
        <v>44</v>
      </c>
      <c r="B176" s="95">
        <v>757</v>
      </c>
      <c r="C176" s="92" t="s">
        <v>76</v>
      </c>
      <c r="D176" s="92" t="s">
        <v>30</v>
      </c>
      <c r="E176" s="92" t="s">
        <v>275</v>
      </c>
      <c r="F176" s="92" t="s">
        <v>45</v>
      </c>
      <c r="G176" s="135">
        <f>G177</f>
        <v>0</v>
      </c>
    </row>
    <row r="177" spans="1:8" hidden="1">
      <c r="A177" s="94" t="s">
        <v>46</v>
      </c>
      <c r="B177" s="95">
        <v>757</v>
      </c>
      <c r="C177" s="92" t="s">
        <v>76</v>
      </c>
      <c r="D177" s="92" t="s">
        <v>30</v>
      </c>
      <c r="E177" s="92" t="s">
        <v>275</v>
      </c>
      <c r="F177" s="92" t="s">
        <v>47</v>
      </c>
      <c r="G177" s="135"/>
    </row>
    <row r="178" spans="1:8" s="82" customFormat="1" ht="57.75" hidden="1" customHeight="1">
      <c r="A178" s="150" t="s">
        <v>435</v>
      </c>
      <c r="B178" s="95">
        <v>757</v>
      </c>
      <c r="C178" s="92" t="s">
        <v>76</v>
      </c>
      <c r="D178" s="92" t="s">
        <v>30</v>
      </c>
      <c r="E178" s="92" t="s">
        <v>6</v>
      </c>
      <c r="F178" s="92"/>
      <c r="G178" s="146">
        <f>G180</f>
        <v>0</v>
      </c>
      <c r="H178" s="81"/>
    </row>
    <row r="179" spans="1:8" s="82" customFormat="1" ht="26.25" hidden="1" customHeight="1">
      <c r="A179" s="94" t="s">
        <v>87</v>
      </c>
      <c r="B179" s="151">
        <v>757</v>
      </c>
      <c r="C179" s="92" t="s">
        <v>76</v>
      </c>
      <c r="D179" s="92" t="s">
        <v>30</v>
      </c>
      <c r="E179" s="92" t="s">
        <v>86</v>
      </c>
      <c r="F179" s="92"/>
      <c r="G179" s="146"/>
      <c r="H179" s="81"/>
    </row>
    <row r="180" spans="1:8" ht="25.5" hidden="1">
      <c r="A180" s="94" t="s">
        <v>44</v>
      </c>
      <c r="B180" s="95">
        <v>757</v>
      </c>
      <c r="C180" s="92" t="s">
        <v>76</v>
      </c>
      <c r="D180" s="92" t="s">
        <v>30</v>
      </c>
      <c r="E180" s="92" t="s">
        <v>6</v>
      </c>
      <c r="F180" s="92" t="s">
        <v>45</v>
      </c>
      <c r="G180" s="135">
        <f>G181</f>
        <v>0</v>
      </c>
    </row>
    <row r="181" spans="1:8" hidden="1">
      <c r="A181" s="94" t="s">
        <v>46</v>
      </c>
      <c r="B181" s="95">
        <v>757</v>
      </c>
      <c r="C181" s="92" t="s">
        <v>76</v>
      </c>
      <c r="D181" s="92" t="s">
        <v>30</v>
      </c>
      <c r="E181" s="92" t="s">
        <v>6</v>
      </c>
      <c r="F181" s="92" t="s">
        <v>47</v>
      </c>
      <c r="G181" s="135"/>
    </row>
    <row r="182" spans="1:8" s="82" customFormat="1" ht="54" hidden="1" customHeight="1">
      <c r="A182" s="150" t="s">
        <v>154</v>
      </c>
      <c r="B182" s="95">
        <v>757</v>
      </c>
      <c r="C182" s="92" t="s">
        <v>76</v>
      </c>
      <c r="D182" s="92" t="s">
        <v>30</v>
      </c>
      <c r="E182" s="92" t="s">
        <v>277</v>
      </c>
      <c r="F182" s="92"/>
      <c r="G182" s="146">
        <f>G183+G186</f>
        <v>0</v>
      </c>
      <c r="H182" s="81"/>
    </row>
    <row r="183" spans="1:8" s="82" customFormat="1" ht="54" hidden="1" customHeight="1">
      <c r="A183" s="150" t="s">
        <v>150</v>
      </c>
      <c r="B183" s="95">
        <v>757</v>
      </c>
      <c r="C183" s="92" t="s">
        <v>76</v>
      </c>
      <c r="D183" s="92" t="s">
        <v>30</v>
      </c>
      <c r="E183" s="92" t="s">
        <v>151</v>
      </c>
      <c r="F183" s="92"/>
      <c r="G183" s="146">
        <f>G184</f>
        <v>0</v>
      </c>
      <c r="H183" s="81"/>
    </row>
    <row r="184" spans="1:8" ht="25.5" hidden="1">
      <c r="A184" s="94" t="s">
        <v>44</v>
      </c>
      <c r="B184" s="95">
        <v>757</v>
      </c>
      <c r="C184" s="92" t="s">
        <v>76</v>
      </c>
      <c r="D184" s="92" t="s">
        <v>30</v>
      </c>
      <c r="E184" s="92" t="s">
        <v>151</v>
      </c>
      <c r="F184" s="92" t="s">
        <v>45</v>
      </c>
      <c r="G184" s="135">
        <f>G185</f>
        <v>0</v>
      </c>
    </row>
    <row r="185" spans="1:8" hidden="1">
      <c r="A185" s="94" t="s">
        <v>46</v>
      </c>
      <c r="B185" s="95">
        <v>757</v>
      </c>
      <c r="C185" s="92" t="s">
        <v>76</v>
      </c>
      <c r="D185" s="92" t="s">
        <v>30</v>
      </c>
      <c r="E185" s="92" t="s">
        <v>151</v>
      </c>
      <c r="F185" s="92" t="s">
        <v>47</v>
      </c>
      <c r="G185" s="135"/>
    </row>
    <row r="186" spans="1:8" s="82" customFormat="1" ht="47.25" hidden="1" customHeight="1">
      <c r="A186" s="150" t="s">
        <v>152</v>
      </c>
      <c r="B186" s="95">
        <v>757</v>
      </c>
      <c r="C186" s="92" t="s">
        <v>76</v>
      </c>
      <c r="D186" s="92" t="s">
        <v>30</v>
      </c>
      <c r="E186" s="92" t="s">
        <v>153</v>
      </c>
      <c r="F186" s="92"/>
      <c r="G186" s="146">
        <f>G187</f>
        <v>0</v>
      </c>
      <c r="H186" s="81"/>
    </row>
    <row r="187" spans="1:8" ht="25.5" hidden="1">
      <c r="A187" s="94" t="s">
        <v>44</v>
      </c>
      <c r="B187" s="95">
        <v>757</v>
      </c>
      <c r="C187" s="92" t="s">
        <v>76</v>
      </c>
      <c r="D187" s="92" t="s">
        <v>30</v>
      </c>
      <c r="E187" s="92" t="s">
        <v>153</v>
      </c>
      <c r="F187" s="92" t="s">
        <v>45</v>
      </c>
      <c r="G187" s="135">
        <f>G188</f>
        <v>0</v>
      </c>
    </row>
    <row r="188" spans="1:8" hidden="1">
      <c r="A188" s="94" t="s">
        <v>46</v>
      </c>
      <c r="B188" s="95">
        <v>757</v>
      </c>
      <c r="C188" s="92" t="s">
        <v>76</v>
      </c>
      <c r="D188" s="92" t="s">
        <v>30</v>
      </c>
      <c r="E188" s="92" t="s">
        <v>153</v>
      </c>
      <c r="F188" s="92" t="s">
        <v>47</v>
      </c>
      <c r="G188" s="135"/>
    </row>
    <row r="189" spans="1:8" s="82" customFormat="1" ht="57.75" hidden="1" customHeight="1">
      <c r="A189" s="150" t="s">
        <v>368</v>
      </c>
      <c r="B189" s="95">
        <v>757</v>
      </c>
      <c r="C189" s="92" t="s">
        <v>76</v>
      </c>
      <c r="D189" s="92" t="s">
        <v>30</v>
      </c>
      <c r="E189" s="92" t="s">
        <v>278</v>
      </c>
      <c r="F189" s="92"/>
      <c r="G189" s="146">
        <f>G190+G194</f>
        <v>0</v>
      </c>
      <c r="H189" s="81"/>
    </row>
    <row r="190" spans="1:8" s="82" customFormat="1" ht="78.75" hidden="1" customHeight="1">
      <c r="A190" s="150" t="s">
        <v>156</v>
      </c>
      <c r="B190" s="95">
        <v>757</v>
      </c>
      <c r="C190" s="92" t="s">
        <v>76</v>
      </c>
      <c r="D190" s="92" t="s">
        <v>30</v>
      </c>
      <c r="E190" s="92" t="s">
        <v>155</v>
      </c>
      <c r="F190" s="92"/>
      <c r="G190" s="146">
        <f>G192</f>
        <v>0</v>
      </c>
      <c r="H190" s="81"/>
    </row>
    <row r="191" spans="1:8" s="82" customFormat="1" ht="26.25" hidden="1" customHeight="1">
      <c r="A191" s="94" t="s">
        <v>87</v>
      </c>
      <c r="B191" s="151">
        <v>757</v>
      </c>
      <c r="C191" s="92" t="s">
        <v>76</v>
      </c>
      <c r="D191" s="92" t="s">
        <v>30</v>
      </c>
      <c r="E191" s="92" t="s">
        <v>86</v>
      </c>
      <c r="F191" s="92"/>
      <c r="G191" s="146"/>
      <c r="H191" s="81"/>
    </row>
    <row r="192" spans="1:8" ht="25.5" hidden="1">
      <c r="A192" s="94" t="s">
        <v>44</v>
      </c>
      <c r="B192" s="95">
        <v>757</v>
      </c>
      <c r="C192" s="92" t="s">
        <v>76</v>
      </c>
      <c r="D192" s="92" t="s">
        <v>30</v>
      </c>
      <c r="E192" s="92" t="s">
        <v>155</v>
      </c>
      <c r="F192" s="92" t="s">
        <v>45</v>
      </c>
      <c r="G192" s="135">
        <f>G193</f>
        <v>0</v>
      </c>
    </row>
    <row r="193" spans="1:8" hidden="1">
      <c r="A193" s="94" t="s">
        <v>46</v>
      </c>
      <c r="B193" s="95">
        <v>757</v>
      </c>
      <c r="C193" s="92" t="s">
        <v>76</v>
      </c>
      <c r="D193" s="92" t="s">
        <v>30</v>
      </c>
      <c r="E193" s="92" t="s">
        <v>155</v>
      </c>
      <c r="F193" s="92" t="s">
        <v>47</v>
      </c>
      <c r="G193" s="135"/>
    </row>
    <row r="194" spans="1:8" s="82" customFormat="1" ht="55.5" hidden="1" customHeight="1">
      <c r="A194" s="150" t="s">
        <v>157</v>
      </c>
      <c r="B194" s="95">
        <v>757</v>
      </c>
      <c r="C194" s="92" t="s">
        <v>76</v>
      </c>
      <c r="D194" s="92" t="s">
        <v>30</v>
      </c>
      <c r="E194" s="92" t="s">
        <v>158</v>
      </c>
      <c r="F194" s="92"/>
      <c r="G194" s="146">
        <f>G196</f>
        <v>0</v>
      </c>
      <c r="H194" s="81"/>
    </row>
    <row r="195" spans="1:8" s="82" customFormat="1" ht="26.25" hidden="1" customHeight="1">
      <c r="A195" s="94" t="s">
        <v>87</v>
      </c>
      <c r="B195" s="151">
        <v>757</v>
      </c>
      <c r="C195" s="92" t="s">
        <v>76</v>
      </c>
      <c r="D195" s="92" t="s">
        <v>30</v>
      </c>
      <c r="E195" s="92" t="s">
        <v>86</v>
      </c>
      <c r="F195" s="92"/>
      <c r="G195" s="146"/>
      <c r="H195" s="81"/>
    </row>
    <row r="196" spans="1:8" ht="25.5" hidden="1">
      <c r="A196" s="94" t="s">
        <v>44</v>
      </c>
      <c r="B196" s="95">
        <v>757</v>
      </c>
      <c r="C196" s="92" t="s">
        <v>76</v>
      </c>
      <c r="D196" s="92" t="s">
        <v>30</v>
      </c>
      <c r="E196" s="92" t="s">
        <v>158</v>
      </c>
      <c r="F196" s="92" t="s">
        <v>45</v>
      </c>
      <c r="G196" s="135">
        <f>G197</f>
        <v>0</v>
      </c>
    </row>
    <row r="197" spans="1:8" hidden="1">
      <c r="A197" s="94" t="s">
        <v>46</v>
      </c>
      <c r="B197" s="95">
        <v>757</v>
      </c>
      <c r="C197" s="92" t="s">
        <v>76</v>
      </c>
      <c r="D197" s="92" t="s">
        <v>30</v>
      </c>
      <c r="E197" s="92" t="s">
        <v>158</v>
      </c>
      <c r="F197" s="92" t="s">
        <v>47</v>
      </c>
      <c r="G197" s="135"/>
    </row>
    <row r="198" spans="1:8" hidden="1">
      <c r="A198" s="94" t="s">
        <v>593</v>
      </c>
      <c r="B198" s="95">
        <v>757</v>
      </c>
      <c r="C198" s="92" t="s">
        <v>76</v>
      </c>
      <c r="D198" s="92" t="s">
        <v>30</v>
      </c>
      <c r="E198" s="92" t="s">
        <v>592</v>
      </c>
      <c r="F198" s="92"/>
      <c r="G198" s="135">
        <f>G201+G199</f>
        <v>0</v>
      </c>
    </row>
    <row r="199" spans="1:8" hidden="1">
      <c r="A199" s="94" t="s">
        <v>393</v>
      </c>
      <c r="B199" s="95">
        <v>757</v>
      </c>
      <c r="C199" s="92" t="s">
        <v>76</v>
      </c>
      <c r="D199" s="92" t="s">
        <v>30</v>
      </c>
      <c r="E199" s="92" t="s">
        <v>592</v>
      </c>
      <c r="F199" s="92" t="s">
        <v>394</v>
      </c>
      <c r="G199" s="135">
        <f>G200</f>
        <v>0</v>
      </c>
    </row>
    <row r="200" spans="1:8" hidden="1">
      <c r="A200" s="94" t="s">
        <v>422</v>
      </c>
      <c r="B200" s="95">
        <v>757</v>
      </c>
      <c r="C200" s="92" t="s">
        <v>76</v>
      </c>
      <c r="D200" s="92" t="s">
        <v>30</v>
      </c>
      <c r="E200" s="92" t="s">
        <v>592</v>
      </c>
      <c r="F200" s="92" t="s">
        <v>423</v>
      </c>
      <c r="G200" s="135"/>
    </row>
    <row r="201" spans="1:8" ht="25.5" hidden="1">
      <c r="A201" s="94" t="s">
        <v>44</v>
      </c>
      <c r="B201" s="95">
        <v>757</v>
      </c>
      <c r="C201" s="92" t="s">
        <v>76</v>
      </c>
      <c r="D201" s="92" t="s">
        <v>30</v>
      </c>
      <c r="E201" s="92" t="s">
        <v>592</v>
      </c>
      <c r="F201" s="92" t="s">
        <v>45</v>
      </c>
      <c r="G201" s="135">
        <f>G202</f>
        <v>0</v>
      </c>
    </row>
    <row r="202" spans="1:8" hidden="1">
      <c r="A202" s="94" t="s">
        <v>46</v>
      </c>
      <c r="B202" s="95">
        <v>757</v>
      </c>
      <c r="C202" s="92" t="s">
        <v>76</v>
      </c>
      <c r="D202" s="92" t="s">
        <v>30</v>
      </c>
      <c r="E202" s="92" t="s">
        <v>592</v>
      </c>
      <c r="F202" s="92" t="s">
        <v>47</v>
      </c>
      <c r="G202" s="135"/>
    </row>
    <row r="203" spans="1:8" hidden="1">
      <c r="A203" s="94" t="s">
        <v>410</v>
      </c>
      <c r="B203" s="95">
        <v>757</v>
      </c>
      <c r="C203" s="92" t="s">
        <v>76</v>
      </c>
      <c r="D203" s="92" t="s">
        <v>30</v>
      </c>
      <c r="E203" s="92" t="s">
        <v>594</v>
      </c>
      <c r="F203" s="92"/>
      <c r="G203" s="135">
        <f>G204</f>
        <v>0</v>
      </c>
    </row>
    <row r="204" spans="1:8" ht="25.5" hidden="1">
      <c r="A204" s="94" t="s">
        <v>44</v>
      </c>
      <c r="B204" s="95">
        <v>757</v>
      </c>
      <c r="C204" s="92" t="s">
        <v>76</v>
      </c>
      <c r="D204" s="92" t="s">
        <v>30</v>
      </c>
      <c r="E204" s="92" t="s">
        <v>594</v>
      </c>
      <c r="F204" s="92" t="s">
        <v>45</v>
      </c>
      <c r="G204" s="135">
        <f>G205</f>
        <v>0</v>
      </c>
    </row>
    <row r="205" spans="1:8" hidden="1">
      <c r="A205" s="94" t="s">
        <v>46</v>
      </c>
      <c r="B205" s="95">
        <v>757</v>
      </c>
      <c r="C205" s="92" t="s">
        <v>76</v>
      </c>
      <c r="D205" s="92" t="s">
        <v>30</v>
      </c>
      <c r="E205" s="92" t="s">
        <v>594</v>
      </c>
      <c r="F205" s="92" t="s">
        <v>47</v>
      </c>
      <c r="G205" s="135"/>
    </row>
    <row r="206" spans="1:8" hidden="1">
      <c r="A206" s="94" t="s">
        <v>598</v>
      </c>
      <c r="B206" s="95">
        <v>757</v>
      </c>
      <c r="C206" s="92" t="s">
        <v>76</v>
      </c>
      <c r="D206" s="92" t="s">
        <v>30</v>
      </c>
      <c r="E206" s="92" t="s">
        <v>597</v>
      </c>
      <c r="F206" s="92"/>
      <c r="G206" s="135">
        <f>G207</f>
        <v>0</v>
      </c>
    </row>
    <row r="207" spans="1:8" ht="63.75" hidden="1">
      <c r="A207" s="94" t="s">
        <v>596</v>
      </c>
      <c r="B207" s="95">
        <v>757</v>
      </c>
      <c r="C207" s="92" t="s">
        <v>76</v>
      </c>
      <c r="D207" s="92" t="s">
        <v>30</v>
      </c>
      <c r="E207" s="92" t="s">
        <v>595</v>
      </c>
      <c r="F207" s="92"/>
      <c r="G207" s="135">
        <f>G208</f>
        <v>0</v>
      </c>
    </row>
    <row r="208" spans="1:8" ht="25.5" hidden="1">
      <c r="A208" s="94" t="s">
        <v>53</v>
      </c>
      <c r="B208" s="95">
        <v>757</v>
      </c>
      <c r="C208" s="92" t="s">
        <v>76</v>
      </c>
      <c r="D208" s="92" t="s">
        <v>30</v>
      </c>
      <c r="E208" s="92" t="s">
        <v>595</v>
      </c>
      <c r="F208" s="92" t="s">
        <v>54</v>
      </c>
      <c r="G208" s="135">
        <f>G209</f>
        <v>0</v>
      </c>
    </row>
    <row r="209" spans="1:7" ht="25.5" hidden="1">
      <c r="A209" s="94" t="s">
        <v>55</v>
      </c>
      <c r="B209" s="95">
        <v>757</v>
      </c>
      <c r="C209" s="92" t="s">
        <v>76</v>
      </c>
      <c r="D209" s="92" t="s">
        <v>30</v>
      </c>
      <c r="E209" s="92" t="s">
        <v>595</v>
      </c>
      <c r="F209" s="92" t="s">
        <v>56</v>
      </c>
      <c r="G209" s="135"/>
    </row>
    <row r="210" spans="1:7" hidden="1">
      <c r="A210" s="94"/>
      <c r="B210" s="95"/>
      <c r="C210" s="92"/>
      <c r="D210" s="92"/>
      <c r="E210" s="92"/>
      <c r="F210" s="92"/>
      <c r="G210" s="135"/>
    </row>
    <row r="211" spans="1:7" hidden="1">
      <c r="A211" s="94"/>
      <c r="B211" s="95"/>
      <c r="C211" s="92"/>
      <c r="D211" s="92"/>
      <c r="E211" s="92"/>
      <c r="F211" s="92"/>
      <c r="G211" s="135"/>
    </row>
    <row r="212" spans="1:7" ht="44.25" customHeight="1">
      <c r="A212" s="94" t="s">
        <v>808</v>
      </c>
      <c r="B212" s="95">
        <v>757</v>
      </c>
      <c r="C212" s="92" t="s">
        <v>76</v>
      </c>
      <c r="D212" s="92" t="s">
        <v>30</v>
      </c>
      <c r="E212" s="92" t="s">
        <v>807</v>
      </c>
      <c r="F212" s="92"/>
      <c r="G212" s="135">
        <f>G213+G215</f>
        <v>22650520</v>
      </c>
    </row>
    <row r="213" spans="1:7">
      <c r="A213" s="94" t="s">
        <v>393</v>
      </c>
      <c r="B213" s="95">
        <v>757</v>
      </c>
      <c r="C213" s="92" t="s">
        <v>76</v>
      </c>
      <c r="D213" s="92" t="s">
        <v>30</v>
      </c>
      <c r="E213" s="92" t="s">
        <v>807</v>
      </c>
      <c r="F213" s="92" t="s">
        <v>394</v>
      </c>
      <c r="G213" s="135">
        <f>G214</f>
        <v>3465520</v>
      </c>
    </row>
    <row r="214" spans="1:7">
      <c r="A214" s="94" t="s">
        <v>411</v>
      </c>
      <c r="B214" s="95">
        <v>757</v>
      </c>
      <c r="C214" s="92" t="s">
        <v>76</v>
      </c>
      <c r="D214" s="92" t="s">
        <v>30</v>
      </c>
      <c r="E214" s="92" t="s">
        <v>807</v>
      </c>
      <c r="F214" s="92" t="s">
        <v>412</v>
      </c>
      <c r="G214" s="135">
        <f>3009920+410000+45600</f>
        <v>3465520</v>
      </c>
    </row>
    <row r="215" spans="1:7" ht="25.5">
      <c r="A215" s="94" t="s">
        <v>44</v>
      </c>
      <c r="B215" s="95">
        <v>757</v>
      </c>
      <c r="C215" s="92" t="s">
        <v>76</v>
      </c>
      <c r="D215" s="92" t="s">
        <v>30</v>
      </c>
      <c r="E215" s="92" t="s">
        <v>807</v>
      </c>
      <c r="F215" s="92" t="s">
        <v>45</v>
      </c>
      <c r="G215" s="135">
        <f>G216</f>
        <v>19185000</v>
      </c>
    </row>
    <row r="216" spans="1:7">
      <c r="A216" s="94" t="s">
        <v>46</v>
      </c>
      <c r="B216" s="95">
        <v>757</v>
      </c>
      <c r="C216" s="92" t="s">
        <v>76</v>
      </c>
      <c r="D216" s="92" t="s">
        <v>30</v>
      </c>
      <c r="E216" s="92" t="s">
        <v>807</v>
      </c>
      <c r="F216" s="92" t="s">
        <v>47</v>
      </c>
      <c r="G216" s="135">
        <v>19185000</v>
      </c>
    </row>
    <row r="217" spans="1:7" ht="38.25">
      <c r="A217" s="94" t="s">
        <v>428</v>
      </c>
      <c r="B217" s="95">
        <v>757</v>
      </c>
      <c r="C217" s="92" t="s">
        <v>76</v>
      </c>
      <c r="D217" s="92" t="s">
        <v>30</v>
      </c>
      <c r="E217" s="92" t="s">
        <v>427</v>
      </c>
      <c r="F217" s="92"/>
      <c r="G217" s="135">
        <f>G218</f>
        <v>707522.04</v>
      </c>
    </row>
    <row r="218" spans="1:7" ht="25.5">
      <c r="A218" s="94" t="s">
        <v>44</v>
      </c>
      <c r="B218" s="95">
        <v>757</v>
      </c>
      <c r="C218" s="92" t="s">
        <v>76</v>
      </c>
      <c r="D218" s="92" t="s">
        <v>30</v>
      </c>
      <c r="E218" s="92" t="s">
        <v>427</v>
      </c>
      <c r="F218" s="92" t="s">
        <v>45</v>
      </c>
      <c r="G218" s="135">
        <v>707522.04</v>
      </c>
    </row>
    <row r="219" spans="1:7">
      <c r="A219" s="94" t="s">
        <v>46</v>
      </c>
      <c r="B219" s="95">
        <v>757</v>
      </c>
      <c r="C219" s="92" t="s">
        <v>76</v>
      </c>
      <c r="D219" s="92" t="s">
        <v>30</v>
      </c>
      <c r="E219" s="92" t="s">
        <v>427</v>
      </c>
      <c r="F219" s="92" t="s">
        <v>47</v>
      </c>
      <c r="G219" s="135">
        <v>707522.04</v>
      </c>
    </row>
    <row r="220" spans="1:7" ht="38.25" hidden="1">
      <c r="A220" s="94" t="s">
        <v>610</v>
      </c>
      <c r="B220" s="95">
        <v>757</v>
      </c>
      <c r="C220" s="92" t="s">
        <v>76</v>
      </c>
      <c r="D220" s="92" t="s">
        <v>30</v>
      </c>
      <c r="E220" s="92" t="s">
        <v>609</v>
      </c>
      <c r="F220" s="92"/>
      <c r="G220" s="135">
        <f>G221</f>
        <v>0</v>
      </c>
    </row>
    <row r="221" spans="1:7" ht="25.5" hidden="1">
      <c r="A221" s="94" t="s">
        <v>44</v>
      </c>
      <c r="B221" s="95">
        <v>757</v>
      </c>
      <c r="C221" s="92" t="s">
        <v>76</v>
      </c>
      <c r="D221" s="92" t="s">
        <v>30</v>
      </c>
      <c r="E221" s="92" t="s">
        <v>609</v>
      </c>
      <c r="F221" s="92" t="s">
        <v>45</v>
      </c>
      <c r="G221" s="135">
        <f>G222</f>
        <v>0</v>
      </c>
    </row>
    <row r="222" spans="1:7" hidden="1">
      <c r="A222" s="94" t="s">
        <v>46</v>
      </c>
      <c r="B222" s="95">
        <v>757</v>
      </c>
      <c r="C222" s="92" t="s">
        <v>76</v>
      </c>
      <c r="D222" s="92" t="s">
        <v>30</v>
      </c>
      <c r="E222" s="92" t="s">
        <v>609</v>
      </c>
      <c r="F222" s="92" t="s">
        <v>47</v>
      </c>
      <c r="G222" s="135"/>
    </row>
    <row r="223" spans="1:7" hidden="1">
      <c r="A223" s="94"/>
      <c r="B223" s="95"/>
      <c r="C223" s="92"/>
      <c r="D223" s="92"/>
      <c r="E223" s="92"/>
      <c r="F223" s="92"/>
      <c r="G223" s="135"/>
    </row>
    <row r="224" spans="1:7" hidden="1">
      <c r="A224" s="94"/>
      <c r="B224" s="95"/>
      <c r="C224" s="92"/>
      <c r="D224" s="92"/>
      <c r="E224" s="92"/>
      <c r="F224" s="92"/>
      <c r="G224" s="135"/>
    </row>
    <row r="225" spans="1:7" hidden="1">
      <c r="A225" s="94"/>
      <c r="B225" s="95"/>
      <c r="C225" s="92"/>
      <c r="D225" s="92"/>
      <c r="E225" s="92"/>
      <c r="F225" s="92"/>
      <c r="G225" s="135"/>
    </row>
    <row r="226" spans="1:7" hidden="1">
      <c r="A226" s="94"/>
      <c r="B226" s="95"/>
      <c r="C226" s="92"/>
      <c r="D226" s="92"/>
      <c r="E226" s="92"/>
      <c r="F226" s="92"/>
      <c r="G226" s="135"/>
    </row>
    <row r="227" spans="1:7" hidden="1">
      <c r="A227" s="94"/>
      <c r="B227" s="95"/>
      <c r="C227" s="92"/>
      <c r="D227" s="92"/>
      <c r="E227" s="92"/>
      <c r="F227" s="92"/>
      <c r="G227" s="135"/>
    </row>
    <row r="228" spans="1:7">
      <c r="A228" s="94" t="s">
        <v>838</v>
      </c>
      <c r="B228" s="95">
        <v>757</v>
      </c>
      <c r="C228" s="92" t="s">
        <v>76</v>
      </c>
      <c r="D228" s="92" t="s">
        <v>30</v>
      </c>
      <c r="E228" s="92" t="s">
        <v>275</v>
      </c>
      <c r="F228" s="92"/>
      <c r="G228" s="135">
        <f>G230</f>
        <v>73978.86</v>
      </c>
    </row>
    <row r="229" spans="1:7" ht="25.5">
      <c r="A229" s="94" t="s">
        <v>44</v>
      </c>
      <c r="B229" s="95">
        <v>757</v>
      </c>
      <c r="C229" s="92" t="s">
        <v>76</v>
      </c>
      <c r="D229" s="92" t="s">
        <v>30</v>
      </c>
      <c r="E229" s="92" t="s">
        <v>275</v>
      </c>
      <c r="F229" s="92" t="s">
        <v>45</v>
      </c>
      <c r="G229" s="135">
        <f>G230</f>
        <v>73978.86</v>
      </c>
    </row>
    <row r="230" spans="1:7">
      <c r="A230" s="94" t="s">
        <v>46</v>
      </c>
      <c r="B230" s="95">
        <v>757</v>
      </c>
      <c r="C230" s="92" t="s">
        <v>76</v>
      </c>
      <c r="D230" s="92" t="s">
        <v>30</v>
      </c>
      <c r="E230" s="92" t="s">
        <v>275</v>
      </c>
      <c r="F230" s="92" t="s">
        <v>47</v>
      </c>
      <c r="G230" s="135">
        <v>73978.86</v>
      </c>
    </row>
    <row r="231" spans="1:7" ht="51">
      <c r="A231" s="94" t="s">
        <v>352</v>
      </c>
      <c r="B231" s="95">
        <v>757</v>
      </c>
      <c r="C231" s="92" t="s">
        <v>76</v>
      </c>
      <c r="D231" s="92" t="s">
        <v>30</v>
      </c>
      <c r="E231" s="92" t="s">
        <v>6</v>
      </c>
      <c r="F231" s="92"/>
      <c r="G231" s="135">
        <f>G233</f>
        <v>100000</v>
      </c>
    </row>
    <row r="232" spans="1:7" ht="25.5">
      <c r="A232" s="94" t="s">
        <v>44</v>
      </c>
      <c r="B232" s="95">
        <v>757</v>
      </c>
      <c r="C232" s="92" t="s">
        <v>76</v>
      </c>
      <c r="D232" s="92" t="s">
        <v>30</v>
      </c>
      <c r="E232" s="92" t="s">
        <v>6</v>
      </c>
      <c r="F232" s="92" t="s">
        <v>45</v>
      </c>
      <c r="G232" s="135">
        <f>G233</f>
        <v>100000</v>
      </c>
    </row>
    <row r="233" spans="1:7">
      <c r="A233" s="94" t="s">
        <v>46</v>
      </c>
      <c r="B233" s="95">
        <v>757</v>
      </c>
      <c r="C233" s="92" t="s">
        <v>76</v>
      </c>
      <c r="D233" s="92" t="s">
        <v>30</v>
      </c>
      <c r="E233" s="92" t="s">
        <v>6</v>
      </c>
      <c r="F233" s="92" t="s">
        <v>47</v>
      </c>
      <c r="G233" s="135">
        <v>100000</v>
      </c>
    </row>
    <row r="234" spans="1:7" ht="35.25" customHeight="1">
      <c r="A234" s="94" t="s">
        <v>846</v>
      </c>
      <c r="B234" s="95">
        <v>757</v>
      </c>
      <c r="C234" s="92" t="s">
        <v>76</v>
      </c>
      <c r="D234" s="92" t="s">
        <v>30</v>
      </c>
      <c r="E234" s="92" t="s">
        <v>845</v>
      </c>
      <c r="F234" s="92"/>
      <c r="G234" s="135">
        <f>G235</f>
        <v>2020202.02</v>
      </c>
    </row>
    <row r="235" spans="1:7" ht="25.5">
      <c r="A235" s="94" t="s">
        <v>44</v>
      </c>
      <c r="B235" s="95">
        <v>757</v>
      </c>
      <c r="C235" s="92" t="s">
        <v>76</v>
      </c>
      <c r="D235" s="92" t="s">
        <v>30</v>
      </c>
      <c r="E235" s="92" t="s">
        <v>845</v>
      </c>
      <c r="F235" s="92" t="s">
        <v>45</v>
      </c>
      <c r="G235" s="135">
        <f>G236</f>
        <v>2020202.02</v>
      </c>
    </row>
    <row r="236" spans="1:7">
      <c r="A236" s="94" t="s">
        <v>46</v>
      </c>
      <c r="B236" s="95">
        <v>757</v>
      </c>
      <c r="C236" s="92" t="s">
        <v>76</v>
      </c>
      <c r="D236" s="92" t="s">
        <v>30</v>
      </c>
      <c r="E236" s="92" t="s">
        <v>845</v>
      </c>
      <c r="F236" s="92" t="s">
        <v>47</v>
      </c>
      <c r="G236" s="135">
        <f>20202.02+2000000</f>
        <v>2020202.02</v>
      </c>
    </row>
    <row r="237" spans="1:7" ht="68.25" customHeight="1">
      <c r="A237" s="94" t="s">
        <v>354</v>
      </c>
      <c r="B237" s="95">
        <v>757</v>
      </c>
      <c r="C237" s="92" t="s">
        <v>76</v>
      </c>
      <c r="D237" s="92" t="s">
        <v>30</v>
      </c>
      <c r="E237" s="92" t="s">
        <v>353</v>
      </c>
      <c r="F237" s="92"/>
      <c r="G237" s="135">
        <f>G238</f>
        <v>969680</v>
      </c>
    </row>
    <row r="238" spans="1:7" ht="25.5">
      <c r="A238" s="94" t="s">
        <v>44</v>
      </c>
      <c r="B238" s="95">
        <v>757</v>
      </c>
      <c r="C238" s="92" t="s">
        <v>76</v>
      </c>
      <c r="D238" s="92" t="s">
        <v>30</v>
      </c>
      <c r="E238" s="92" t="s">
        <v>353</v>
      </c>
      <c r="F238" s="92" t="s">
        <v>45</v>
      </c>
      <c r="G238" s="135">
        <f>G239</f>
        <v>969680</v>
      </c>
    </row>
    <row r="239" spans="1:7">
      <c r="A239" s="94" t="s">
        <v>46</v>
      </c>
      <c r="B239" s="95">
        <v>757</v>
      </c>
      <c r="C239" s="92" t="s">
        <v>76</v>
      </c>
      <c r="D239" s="92" t="s">
        <v>30</v>
      </c>
      <c r="E239" s="92" t="s">
        <v>353</v>
      </c>
      <c r="F239" s="92" t="s">
        <v>47</v>
      </c>
      <c r="G239" s="135">
        <v>969680</v>
      </c>
    </row>
    <row r="240" spans="1:7" ht="45.75" hidden="1" customHeight="1">
      <c r="A240" s="94" t="s">
        <v>355</v>
      </c>
      <c r="B240" s="95">
        <v>757</v>
      </c>
      <c r="C240" s="92" t="s">
        <v>76</v>
      </c>
      <c r="D240" s="92" t="s">
        <v>30</v>
      </c>
      <c r="E240" s="92" t="s">
        <v>356</v>
      </c>
      <c r="F240" s="92"/>
      <c r="G240" s="135">
        <f>G241</f>
        <v>0</v>
      </c>
    </row>
    <row r="241" spans="1:7" ht="25.5" hidden="1">
      <c r="A241" s="94" t="s">
        <v>44</v>
      </c>
      <c r="B241" s="95">
        <v>757</v>
      </c>
      <c r="C241" s="92" t="s">
        <v>76</v>
      </c>
      <c r="D241" s="92" t="s">
        <v>30</v>
      </c>
      <c r="E241" s="92" t="s">
        <v>356</v>
      </c>
      <c r="F241" s="92" t="s">
        <v>45</v>
      </c>
      <c r="G241" s="135">
        <f>G242</f>
        <v>0</v>
      </c>
    </row>
    <row r="242" spans="1:7" hidden="1">
      <c r="A242" s="94" t="s">
        <v>46</v>
      </c>
      <c r="B242" s="95">
        <v>757</v>
      </c>
      <c r="C242" s="92" t="s">
        <v>76</v>
      </c>
      <c r="D242" s="92" t="s">
        <v>30</v>
      </c>
      <c r="E242" s="92" t="s">
        <v>356</v>
      </c>
      <c r="F242" s="92" t="s">
        <v>47</v>
      </c>
      <c r="G242" s="135"/>
    </row>
    <row r="243" spans="1:7" ht="66.75" hidden="1" customHeight="1">
      <c r="A243" s="94" t="s">
        <v>354</v>
      </c>
      <c r="B243" s="95">
        <v>757</v>
      </c>
      <c r="C243" s="92" t="s">
        <v>76</v>
      </c>
      <c r="D243" s="92" t="s">
        <v>30</v>
      </c>
      <c r="E243" s="92" t="s">
        <v>357</v>
      </c>
      <c r="F243" s="92"/>
      <c r="G243" s="135">
        <f>G244</f>
        <v>0</v>
      </c>
    </row>
    <row r="244" spans="1:7" ht="25.5" hidden="1">
      <c r="A244" s="94" t="s">
        <v>44</v>
      </c>
      <c r="B244" s="95">
        <v>757</v>
      </c>
      <c r="C244" s="92" t="s">
        <v>76</v>
      </c>
      <c r="D244" s="92" t="s">
        <v>30</v>
      </c>
      <c r="E244" s="92" t="s">
        <v>357</v>
      </c>
      <c r="F244" s="92" t="s">
        <v>45</v>
      </c>
      <c r="G244" s="135">
        <f>G245</f>
        <v>0</v>
      </c>
    </row>
    <row r="245" spans="1:7" hidden="1">
      <c r="A245" s="94" t="s">
        <v>46</v>
      </c>
      <c r="B245" s="95">
        <v>757</v>
      </c>
      <c r="C245" s="92" t="s">
        <v>76</v>
      </c>
      <c r="D245" s="92" t="s">
        <v>30</v>
      </c>
      <c r="E245" s="92" t="s">
        <v>357</v>
      </c>
      <c r="F245" s="92" t="s">
        <v>47</v>
      </c>
      <c r="G245" s="135"/>
    </row>
    <row r="246" spans="1:7" ht="27.75" customHeight="1">
      <c r="A246" s="94" t="s">
        <v>708</v>
      </c>
      <c r="B246" s="95">
        <v>757</v>
      </c>
      <c r="C246" s="92" t="s">
        <v>76</v>
      </c>
      <c r="D246" s="92" t="s">
        <v>30</v>
      </c>
      <c r="E246" s="92" t="s">
        <v>809</v>
      </c>
      <c r="F246" s="92"/>
      <c r="G246" s="135">
        <f>G247</f>
        <v>650000</v>
      </c>
    </row>
    <row r="247" spans="1:7" ht="25.5">
      <c r="A247" s="94" t="s">
        <v>44</v>
      </c>
      <c r="B247" s="95">
        <v>757</v>
      </c>
      <c r="C247" s="92" t="s">
        <v>76</v>
      </c>
      <c r="D247" s="92" t="s">
        <v>30</v>
      </c>
      <c r="E247" s="92" t="s">
        <v>809</v>
      </c>
      <c r="F247" s="92" t="s">
        <v>45</v>
      </c>
      <c r="G247" s="135">
        <f>G248</f>
        <v>650000</v>
      </c>
    </row>
    <row r="248" spans="1:7">
      <c r="A248" s="94" t="s">
        <v>46</v>
      </c>
      <c r="B248" s="95">
        <v>757</v>
      </c>
      <c r="C248" s="92" t="s">
        <v>76</v>
      </c>
      <c r="D248" s="92" t="s">
        <v>30</v>
      </c>
      <c r="E248" s="92" t="s">
        <v>809</v>
      </c>
      <c r="F248" s="92" t="s">
        <v>47</v>
      </c>
      <c r="G248" s="135">
        <v>650000</v>
      </c>
    </row>
    <row r="249" spans="1:7" ht="54.75" hidden="1" customHeight="1">
      <c r="A249" s="94" t="s">
        <v>359</v>
      </c>
      <c r="B249" s="95">
        <v>757</v>
      </c>
      <c r="C249" s="92" t="s">
        <v>76</v>
      </c>
      <c r="D249" s="92" t="s">
        <v>30</v>
      </c>
      <c r="E249" s="92" t="s">
        <v>358</v>
      </c>
      <c r="F249" s="92"/>
      <c r="G249" s="135">
        <f>G250</f>
        <v>0</v>
      </c>
    </row>
    <row r="250" spans="1:7" ht="25.5" hidden="1">
      <c r="A250" s="94" t="s">
        <v>44</v>
      </c>
      <c r="B250" s="95">
        <v>757</v>
      </c>
      <c r="C250" s="92" t="s">
        <v>76</v>
      </c>
      <c r="D250" s="92" t="s">
        <v>30</v>
      </c>
      <c r="E250" s="92" t="s">
        <v>358</v>
      </c>
      <c r="F250" s="92" t="s">
        <v>45</v>
      </c>
      <c r="G250" s="135">
        <f>G251</f>
        <v>0</v>
      </c>
    </row>
    <row r="251" spans="1:7" hidden="1">
      <c r="A251" s="94" t="s">
        <v>46</v>
      </c>
      <c r="B251" s="95">
        <v>757</v>
      </c>
      <c r="C251" s="92" t="s">
        <v>76</v>
      </c>
      <c r="D251" s="92" t="s">
        <v>30</v>
      </c>
      <c r="E251" s="92" t="s">
        <v>358</v>
      </c>
      <c r="F251" s="92" t="s">
        <v>47</v>
      </c>
      <c r="G251" s="135"/>
    </row>
    <row r="252" spans="1:7">
      <c r="A252" s="122" t="s">
        <v>410</v>
      </c>
      <c r="B252" s="95">
        <v>757</v>
      </c>
      <c r="C252" s="92" t="s">
        <v>76</v>
      </c>
      <c r="D252" s="92" t="s">
        <v>30</v>
      </c>
      <c r="E252" s="92" t="s">
        <v>526</v>
      </c>
      <c r="F252" s="92"/>
      <c r="G252" s="135">
        <f>G253</f>
        <v>63499</v>
      </c>
    </row>
    <row r="253" spans="1:7">
      <c r="A253" s="122" t="s">
        <v>410</v>
      </c>
      <c r="B253" s="95">
        <v>757</v>
      </c>
      <c r="C253" s="92" t="s">
        <v>76</v>
      </c>
      <c r="D253" s="92" t="s">
        <v>30</v>
      </c>
      <c r="E253" s="92" t="s">
        <v>617</v>
      </c>
      <c r="F253" s="92"/>
      <c r="G253" s="135">
        <f>G256+G254</f>
        <v>63499</v>
      </c>
    </row>
    <row r="254" spans="1:7">
      <c r="A254" s="94" t="s">
        <v>393</v>
      </c>
      <c r="B254" s="95">
        <v>757</v>
      </c>
      <c r="C254" s="92" t="s">
        <v>76</v>
      </c>
      <c r="D254" s="92" t="s">
        <v>30</v>
      </c>
      <c r="E254" s="92" t="s">
        <v>617</v>
      </c>
      <c r="F254" s="92" t="s">
        <v>394</v>
      </c>
      <c r="G254" s="135">
        <f>G255</f>
        <v>8500</v>
      </c>
    </row>
    <row r="255" spans="1:7">
      <c r="A255" s="94" t="s">
        <v>422</v>
      </c>
      <c r="B255" s="95">
        <v>757</v>
      </c>
      <c r="C255" s="92" t="s">
        <v>76</v>
      </c>
      <c r="D255" s="92" t="s">
        <v>30</v>
      </c>
      <c r="E255" s="92" t="s">
        <v>617</v>
      </c>
      <c r="F255" s="92" t="s">
        <v>423</v>
      </c>
      <c r="G255" s="135">
        <v>8500</v>
      </c>
    </row>
    <row r="256" spans="1:7" ht="25.5">
      <c r="A256" s="94" t="s">
        <v>44</v>
      </c>
      <c r="B256" s="95">
        <v>757</v>
      </c>
      <c r="C256" s="92" t="s">
        <v>76</v>
      </c>
      <c r="D256" s="92" t="s">
        <v>30</v>
      </c>
      <c r="E256" s="92" t="s">
        <v>617</v>
      </c>
      <c r="F256" s="92" t="s">
        <v>45</v>
      </c>
      <c r="G256" s="135">
        <f>G257</f>
        <v>54999</v>
      </c>
    </row>
    <row r="257" spans="1:8">
      <c r="A257" s="94" t="s">
        <v>46</v>
      </c>
      <c r="B257" s="95">
        <v>757</v>
      </c>
      <c r="C257" s="92" t="s">
        <v>76</v>
      </c>
      <c r="D257" s="92" t="s">
        <v>30</v>
      </c>
      <c r="E257" s="92" t="s">
        <v>617</v>
      </c>
      <c r="F257" s="92" t="s">
        <v>47</v>
      </c>
      <c r="G257" s="135">
        <v>54999</v>
      </c>
    </row>
    <row r="258" spans="1:8" s="154" customFormat="1" ht="22.5" customHeight="1">
      <c r="A258" s="136" t="s">
        <v>94</v>
      </c>
      <c r="B258" s="95">
        <v>757</v>
      </c>
      <c r="C258" s="92" t="s">
        <v>76</v>
      </c>
      <c r="D258" s="92" t="s">
        <v>95</v>
      </c>
      <c r="E258" s="92"/>
      <c r="F258" s="92"/>
      <c r="G258" s="138">
        <f>G267+G259</f>
        <v>5259986</v>
      </c>
      <c r="H258" s="153"/>
    </row>
    <row r="259" spans="1:8" s="97" customFormat="1" ht="29.25" hidden="1" customHeight="1">
      <c r="A259" s="99" t="s">
        <v>113</v>
      </c>
      <c r="B259" s="95">
        <v>757</v>
      </c>
      <c r="C259" s="92" t="s">
        <v>76</v>
      </c>
      <c r="D259" s="92" t="s">
        <v>95</v>
      </c>
      <c r="E259" s="92" t="s">
        <v>480</v>
      </c>
      <c r="F259" s="92"/>
      <c r="G259" s="72">
        <f>G260+G264</f>
        <v>0</v>
      </c>
      <c r="H259" s="96"/>
    </row>
    <row r="260" spans="1:8" s="97" customFormat="1" ht="30.75" hidden="1" customHeight="1">
      <c r="A260" s="99" t="s">
        <v>429</v>
      </c>
      <c r="B260" s="95">
        <v>757</v>
      </c>
      <c r="C260" s="92" t="s">
        <v>76</v>
      </c>
      <c r="D260" s="92" t="s">
        <v>95</v>
      </c>
      <c r="E260" s="92" t="s">
        <v>430</v>
      </c>
      <c r="F260" s="92"/>
      <c r="G260" s="72">
        <f>G261</f>
        <v>0</v>
      </c>
      <c r="H260" s="96"/>
    </row>
    <row r="261" spans="1:8" s="97" customFormat="1" ht="36.75" hidden="1" customHeight="1">
      <c r="A261" s="94" t="s">
        <v>53</v>
      </c>
      <c r="B261" s="95">
        <v>757</v>
      </c>
      <c r="C261" s="92" t="s">
        <v>76</v>
      </c>
      <c r="D261" s="92" t="s">
        <v>95</v>
      </c>
      <c r="E261" s="92" t="s">
        <v>430</v>
      </c>
      <c r="F261" s="92" t="s">
        <v>54</v>
      </c>
      <c r="G261" s="72">
        <f>G262</f>
        <v>0</v>
      </c>
      <c r="H261" s="96"/>
    </row>
    <row r="262" spans="1:8" s="97" customFormat="1" ht="34.5" hidden="1" customHeight="1">
      <c r="A262" s="94" t="s">
        <v>55</v>
      </c>
      <c r="B262" s="95">
        <v>757</v>
      </c>
      <c r="C262" s="92" t="s">
        <v>76</v>
      </c>
      <c r="D262" s="92" t="s">
        <v>95</v>
      </c>
      <c r="E262" s="92" t="s">
        <v>430</v>
      </c>
      <c r="F262" s="92" t="s">
        <v>56</v>
      </c>
      <c r="G262" s="72"/>
      <c r="H262" s="96"/>
    </row>
    <row r="263" spans="1:8" s="97" customFormat="1" ht="12.75" hidden="1" customHeight="1">
      <c r="A263" s="99" t="s">
        <v>97</v>
      </c>
      <c r="B263" s="95">
        <v>757</v>
      </c>
      <c r="C263" s="92" t="s">
        <v>76</v>
      </c>
      <c r="D263" s="92" t="s">
        <v>95</v>
      </c>
      <c r="E263" s="92" t="s">
        <v>481</v>
      </c>
      <c r="F263" s="92" t="s">
        <v>57</v>
      </c>
      <c r="G263" s="72"/>
      <c r="H263" s="96"/>
    </row>
    <row r="264" spans="1:8" s="97" customFormat="1" ht="27.75" hidden="1" customHeight="1">
      <c r="A264" s="99" t="s">
        <v>345</v>
      </c>
      <c r="B264" s="95">
        <v>757</v>
      </c>
      <c r="C264" s="92" t="s">
        <v>76</v>
      </c>
      <c r="D264" s="92" t="s">
        <v>95</v>
      </c>
      <c r="E264" s="92" t="s">
        <v>481</v>
      </c>
      <c r="F264" s="92"/>
      <c r="G264" s="72">
        <f>G265</f>
        <v>0</v>
      </c>
      <c r="H264" s="96"/>
    </row>
    <row r="265" spans="1:8" ht="25.5" hidden="1">
      <c r="A265" s="94" t="s">
        <v>44</v>
      </c>
      <c r="B265" s="95">
        <v>757</v>
      </c>
      <c r="C265" s="92" t="s">
        <v>76</v>
      </c>
      <c r="D265" s="92" t="s">
        <v>95</v>
      </c>
      <c r="E265" s="92" t="s">
        <v>481</v>
      </c>
      <c r="F265" s="92" t="s">
        <v>45</v>
      </c>
      <c r="G265" s="135">
        <f>G266</f>
        <v>0</v>
      </c>
    </row>
    <row r="266" spans="1:8" hidden="1">
      <c r="A266" s="94" t="s">
        <v>46</v>
      </c>
      <c r="B266" s="95">
        <v>757</v>
      </c>
      <c r="C266" s="92" t="s">
        <v>76</v>
      </c>
      <c r="D266" s="92" t="s">
        <v>95</v>
      </c>
      <c r="E266" s="92" t="s">
        <v>481</v>
      </c>
      <c r="F266" s="92" t="s">
        <v>47</v>
      </c>
      <c r="G266" s="135"/>
    </row>
    <row r="267" spans="1:8" ht="25.5">
      <c r="A267" s="94" t="s">
        <v>96</v>
      </c>
      <c r="B267" s="95">
        <v>757</v>
      </c>
      <c r="C267" s="92" t="s">
        <v>76</v>
      </c>
      <c r="D267" s="92" t="s">
        <v>95</v>
      </c>
      <c r="E267" s="92" t="s">
        <v>467</v>
      </c>
      <c r="F267" s="92"/>
      <c r="G267" s="134">
        <f>G268</f>
        <v>5259986</v>
      </c>
    </row>
    <row r="268" spans="1:8" s="154" customFormat="1" ht="25.5">
      <c r="A268" s="136" t="s">
        <v>128</v>
      </c>
      <c r="B268" s="95">
        <v>757</v>
      </c>
      <c r="C268" s="92" t="s">
        <v>76</v>
      </c>
      <c r="D268" s="92" t="s">
        <v>95</v>
      </c>
      <c r="E268" s="92" t="s">
        <v>482</v>
      </c>
      <c r="F268" s="92"/>
      <c r="G268" s="134">
        <f>G269+G271+G273</f>
        <v>5259986</v>
      </c>
      <c r="H268" s="153"/>
    </row>
    <row r="269" spans="1:8" s="97" customFormat="1" ht="51">
      <c r="A269" s="94" t="s">
        <v>98</v>
      </c>
      <c r="B269" s="95">
        <v>757</v>
      </c>
      <c r="C269" s="92" t="s">
        <v>76</v>
      </c>
      <c r="D269" s="92" t="s">
        <v>95</v>
      </c>
      <c r="E269" s="92" t="s">
        <v>482</v>
      </c>
      <c r="F269" s="92" t="s">
        <v>101</v>
      </c>
      <c r="G269" s="72">
        <f>G270</f>
        <v>5075695</v>
      </c>
      <c r="H269" s="96"/>
    </row>
    <row r="270" spans="1:8" s="97" customFormat="1" ht="25.5">
      <c r="A270" s="94" t="s">
        <v>99</v>
      </c>
      <c r="B270" s="95">
        <v>757</v>
      </c>
      <c r="C270" s="92" t="s">
        <v>76</v>
      </c>
      <c r="D270" s="92" t="s">
        <v>95</v>
      </c>
      <c r="E270" s="92" t="s">
        <v>482</v>
      </c>
      <c r="F270" s="92" t="s">
        <v>102</v>
      </c>
      <c r="G270" s="72">
        <v>5075695</v>
      </c>
      <c r="H270" s="96"/>
    </row>
    <row r="271" spans="1:8" s="97" customFormat="1" ht="28.5" customHeight="1">
      <c r="A271" s="94" t="s">
        <v>53</v>
      </c>
      <c r="B271" s="95">
        <v>757</v>
      </c>
      <c r="C271" s="92" t="s">
        <v>76</v>
      </c>
      <c r="D271" s="92" t="s">
        <v>95</v>
      </c>
      <c r="E271" s="92" t="s">
        <v>482</v>
      </c>
      <c r="F271" s="92" t="s">
        <v>54</v>
      </c>
      <c r="G271" s="72">
        <f>G272</f>
        <v>183791</v>
      </c>
      <c r="H271" s="96"/>
    </row>
    <row r="272" spans="1:8" s="97" customFormat="1" ht="25.5">
      <c r="A272" s="94" t="s">
        <v>55</v>
      </c>
      <c r="B272" s="95">
        <v>757</v>
      </c>
      <c r="C272" s="92" t="s">
        <v>76</v>
      </c>
      <c r="D272" s="92" t="s">
        <v>95</v>
      </c>
      <c r="E272" s="92" t="s">
        <v>482</v>
      </c>
      <c r="F272" s="92" t="s">
        <v>56</v>
      </c>
      <c r="G272" s="72">
        <f>183789+2</f>
        <v>183791</v>
      </c>
      <c r="H272" s="96"/>
    </row>
    <row r="273" spans="1:8">
      <c r="A273" s="94" t="s">
        <v>106</v>
      </c>
      <c r="B273" s="95">
        <v>757</v>
      </c>
      <c r="C273" s="92" t="s">
        <v>76</v>
      </c>
      <c r="D273" s="92" t="s">
        <v>95</v>
      </c>
      <c r="E273" s="92" t="s">
        <v>482</v>
      </c>
      <c r="F273" s="92" t="s">
        <v>107</v>
      </c>
      <c r="G273" s="138">
        <f>G275+G274</f>
        <v>500</v>
      </c>
    </row>
    <row r="274" spans="1:8" hidden="1">
      <c r="A274" s="94" t="s">
        <v>712</v>
      </c>
      <c r="B274" s="95">
        <v>757</v>
      </c>
      <c r="C274" s="92" t="s">
        <v>76</v>
      </c>
      <c r="D274" s="92" t="s">
        <v>95</v>
      </c>
      <c r="E274" s="92" t="s">
        <v>482</v>
      </c>
      <c r="F274" s="92" t="s">
        <v>711</v>
      </c>
      <c r="G274" s="138"/>
    </row>
    <row r="275" spans="1:8">
      <c r="A275" s="94" t="s">
        <v>109</v>
      </c>
      <c r="B275" s="95">
        <v>757</v>
      </c>
      <c r="C275" s="92" t="s">
        <v>76</v>
      </c>
      <c r="D275" s="92" t="s">
        <v>95</v>
      </c>
      <c r="E275" s="92" t="s">
        <v>482</v>
      </c>
      <c r="F275" s="92" t="s">
        <v>110</v>
      </c>
      <c r="G275" s="138">
        <v>500</v>
      </c>
    </row>
    <row r="276" spans="1:8" s="97" customFormat="1" ht="12.75" customHeight="1">
      <c r="A276" s="180" t="s">
        <v>374</v>
      </c>
      <c r="B276" s="130" t="s">
        <v>90</v>
      </c>
      <c r="C276" s="184" t="s">
        <v>115</v>
      </c>
      <c r="D276" s="92"/>
      <c r="E276" s="92"/>
      <c r="F276" s="92"/>
      <c r="G276" s="72">
        <f>G277</f>
        <v>23043505</v>
      </c>
      <c r="H276" s="96"/>
    </row>
    <row r="277" spans="1:8" s="97" customFormat="1" ht="12.75" customHeight="1">
      <c r="A277" s="94" t="s">
        <v>114</v>
      </c>
      <c r="B277" s="95">
        <v>757</v>
      </c>
      <c r="C277" s="92" t="s">
        <v>115</v>
      </c>
      <c r="D277" s="92" t="s">
        <v>116</v>
      </c>
      <c r="E277" s="92"/>
      <c r="F277" s="92"/>
      <c r="G277" s="72">
        <f>G278</f>
        <v>23043505</v>
      </c>
      <c r="H277" s="96"/>
    </row>
    <row r="278" spans="1:8" s="97" customFormat="1" ht="30.75" customHeight="1">
      <c r="A278" s="99" t="s">
        <v>689</v>
      </c>
      <c r="B278" s="95">
        <v>757</v>
      </c>
      <c r="C278" s="92" t="s">
        <v>115</v>
      </c>
      <c r="D278" s="92" t="s">
        <v>116</v>
      </c>
      <c r="E278" s="92" t="s">
        <v>483</v>
      </c>
      <c r="F278" s="92"/>
      <c r="G278" s="72">
        <f>G279+G282+G285+G288</f>
        <v>23043505</v>
      </c>
      <c r="H278" s="96"/>
    </row>
    <row r="279" spans="1:8" s="97" customFormat="1" ht="19.5" customHeight="1">
      <c r="A279" s="99" t="s">
        <v>431</v>
      </c>
      <c r="B279" s="95">
        <v>757</v>
      </c>
      <c r="C279" s="92" t="s">
        <v>115</v>
      </c>
      <c r="D279" s="92" t="s">
        <v>116</v>
      </c>
      <c r="E279" s="92" t="s">
        <v>806</v>
      </c>
      <c r="F279" s="92"/>
      <c r="G279" s="72">
        <f>G280</f>
        <v>22600390</v>
      </c>
      <c r="H279" s="96"/>
    </row>
    <row r="280" spans="1:8" s="97" customFormat="1" ht="30.75" customHeight="1">
      <c r="A280" s="94" t="s">
        <v>382</v>
      </c>
      <c r="B280" s="95">
        <v>757</v>
      </c>
      <c r="C280" s="92" t="s">
        <v>115</v>
      </c>
      <c r="D280" s="92" t="s">
        <v>116</v>
      </c>
      <c r="E280" s="92" t="s">
        <v>806</v>
      </c>
      <c r="F280" s="92" t="s">
        <v>383</v>
      </c>
      <c r="G280" s="72">
        <f>G281</f>
        <v>22600390</v>
      </c>
      <c r="H280" s="96"/>
    </row>
    <row r="281" spans="1:8" s="97" customFormat="1" ht="30.75" customHeight="1">
      <c r="A281" s="94" t="s">
        <v>384</v>
      </c>
      <c r="B281" s="95">
        <v>757</v>
      </c>
      <c r="C281" s="92" t="s">
        <v>115</v>
      </c>
      <c r="D281" s="92" t="s">
        <v>116</v>
      </c>
      <c r="E281" s="92" t="s">
        <v>806</v>
      </c>
      <c r="F281" s="92" t="s">
        <v>385</v>
      </c>
      <c r="G281" s="72">
        <v>22600390</v>
      </c>
      <c r="H281" s="96"/>
    </row>
    <row r="282" spans="1:8" s="97" customFormat="1" ht="83.25" customHeight="1">
      <c r="A282" s="99" t="s">
        <v>851</v>
      </c>
      <c r="B282" s="95">
        <v>757</v>
      </c>
      <c r="C282" s="92" t="s">
        <v>115</v>
      </c>
      <c r="D282" s="92" t="s">
        <v>116</v>
      </c>
      <c r="E282" s="92" t="s">
        <v>850</v>
      </c>
      <c r="F282" s="92"/>
      <c r="G282" s="72">
        <f>G283</f>
        <v>371753</v>
      </c>
      <c r="H282" s="96"/>
    </row>
    <row r="283" spans="1:8" s="97" customFormat="1" ht="30.75" customHeight="1">
      <c r="A283" s="94" t="s">
        <v>382</v>
      </c>
      <c r="B283" s="95">
        <v>757</v>
      </c>
      <c r="C283" s="92" t="s">
        <v>115</v>
      </c>
      <c r="D283" s="92" t="s">
        <v>116</v>
      </c>
      <c r="E283" s="92" t="s">
        <v>850</v>
      </c>
      <c r="F283" s="92" t="s">
        <v>383</v>
      </c>
      <c r="G283" s="72">
        <f>G284</f>
        <v>371753</v>
      </c>
      <c r="H283" s="96"/>
    </row>
    <row r="284" spans="1:8" s="97" customFormat="1" ht="30.75" customHeight="1">
      <c r="A284" s="94" t="s">
        <v>384</v>
      </c>
      <c r="B284" s="95">
        <v>757</v>
      </c>
      <c r="C284" s="92" t="s">
        <v>115</v>
      </c>
      <c r="D284" s="92" t="s">
        <v>116</v>
      </c>
      <c r="E284" s="92" t="s">
        <v>850</v>
      </c>
      <c r="F284" s="92" t="s">
        <v>385</v>
      </c>
      <c r="G284" s="72">
        <f>350370+21383</f>
        <v>371753</v>
      </c>
      <c r="H284" s="96"/>
    </row>
    <row r="285" spans="1:8" s="97" customFormat="1" ht="27" customHeight="1">
      <c r="A285" s="99" t="s">
        <v>793</v>
      </c>
      <c r="B285" s="95">
        <v>757</v>
      </c>
      <c r="C285" s="92" t="s">
        <v>115</v>
      </c>
      <c r="D285" s="92" t="s">
        <v>116</v>
      </c>
      <c r="E285" s="92" t="s">
        <v>484</v>
      </c>
      <c r="F285" s="92"/>
      <c r="G285" s="72">
        <f>G286</f>
        <v>24989.5</v>
      </c>
      <c r="H285" s="96"/>
    </row>
    <row r="286" spans="1:8" ht="18.75" customHeight="1">
      <c r="A286" s="94" t="s">
        <v>382</v>
      </c>
      <c r="B286" s="95">
        <v>757</v>
      </c>
      <c r="C286" s="92" t="s">
        <v>115</v>
      </c>
      <c r="D286" s="92" t="s">
        <v>116</v>
      </c>
      <c r="E286" s="92" t="s">
        <v>484</v>
      </c>
      <c r="F286" s="92" t="s">
        <v>383</v>
      </c>
      <c r="G286" s="72">
        <f>G287</f>
        <v>24989.5</v>
      </c>
    </row>
    <row r="287" spans="1:8" ht="33" customHeight="1">
      <c r="A287" s="94" t="s">
        <v>384</v>
      </c>
      <c r="B287" s="95">
        <v>757</v>
      </c>
      <c r="C287" s="92" t="s">
        <v>115</v>
      </c>
      <c r="D287" s="92" t="s">
        <v>116</v>
      </c>
      <c r="E287" s="92" t="s">
        <v>484</v>
      </c>
      <c r="F287" s="92" t="s">
        <v>385</v>
      </c>
      <c r="G287" s="72">
        <f>29040.07-4050.57</f>
        <v>24989.5</v>
      </c>
    </row>
    <row r="288" spans="1:8" s="97" customFormat="1" ht="27" customHeight="1">
      <c r="A288" s="99" t="s">
        <v>410</v>
      </c>
      <c r="B288" s="95">
        <v>757</v>
      </c>
      <c r="C288" s="92" t="s">
        <v>115</v>
      </c>
      <c r="D288" s="92" t="s">
        <v>116</v>
      </c>
      <c r="E288" s="92" t="s">
        <v>852</v>
      </c>
      <c r="F288" s="92"/>
      <c r="G288" s="72">
        <f>G289</f>
        <v>46372.5</v>
      </c>
      <c r="H288" s="96"/>
    </row>
    <row r="289" spans="1:8" ht="18.75" customHeight="1">
      <c r="A289" s="94" t="s">
        <v>382</v>
      </c>
      <c r="B289" s="95">
        <v>757</v>
      </c>
      <c r="C289" s="92" t="s">
        <v>115</v>
      </c>
      <c r="D289" s="92" t="s">
        <v>116</v>
      </c>
      <c r="E289" s="92" t="s">
        <v>852</v>
      </c>
      <c r="F289" s="92" t="s">
        <v>383</v>
      </c>
      <c r="G289" s="72">
        <f>G290</f>
        <v>46372.5</v>
      </c>
    </row>
    <row r="290" spans="1:8" ht="33" customHeight="1">
      <c r="A290" s="94" t="s">
        <v>384</v>
      </c>
      <c r="B290" s="95">
        <v>757</v>
      </c>
      <c r="C290" s="92" t="s">
        <v>115</v>
      </c>
      <c r="D290" s="92" t="s">
        <v>116</v>
      </c>
      <c r="E290" s="92" t="s">
        <v>852</v>
      </c>
      <c r="F290" s="92" t="s">
        <v>385</v>
      </c>
      <c r="G290" s="72">
        <v>46372.5</v>
      </c>
    </row>
    <row r="291" spans="1:8" s="97" customFormat="1" ht="17.25" customHeight="1">
      <c r="A291" s="185" t="s">
        <v>784</v>
      </c>
      <c r="B291" s="107">
        <v>757</v>
      </c>
      <c r="C291" s="108" t="s">
        <v>120</v>
      </c>
      <c r="D291" s="108"/>
      <c r="E291" s="108"/>
      <c r="F291" s="108"/>
      <c r="G291" s="109">
        <f>G292</f>
        <v>384050.57</v>
      </c>
      <c r="H291" s="96"/>
    </row>
    <row r="292" spans="1:8" s="112" customFormat="1" ht="15" customHeight="1">
      <c r="A292" s="94" t="s">
        <v>119</v>
      </c>
      <c r="B292" s="95">
        <v>757</v>
      </c>
      <c r="C292" s="92" t="s">
        <v>120</v>
      </c>
      <c r="D292" s="92" t="s">
        <v>41</v>
      </c>
      <c r="E292" s="117"/>
      <c r="F292" s="117"/>
      <c r="G292" s="134">
        <f>G293</f>
        <v>384050.57</v>
      </c>
      <c r="H292" s="111"/>
    </row>
    <row r="293" spans="1:8" s="154" customFormat="1" ht="28.5" customHeight="1">
      <c r="A293" s="122" t="s">
        <v>175</v>
      </c>
      <c r="B293" s="95">
        <v>757</v>
      </c>
      <c r="C293" s="92" t="s">
        <v>120</v>
      </c>
      <c r="D293" s="92" t="s">
        <v>41</v>
      </c>
      <c r="E293" s="92" t="s">
        <v>469</v>
      </c>
      <c r="F293" s="92"/>
      <c r="G293" s="72">
        <f>G294</f>
        <v>384050.57</v>
      </c>
      <c r="H293" s="153"/>
    </row>
    <row r="294" spans="1:8" s="154" customFormat="1" ht="27.75" customHeight="1">
      <c r="A294" s="122" t="s">
        <v>121</v>
      </c>
      <c r="B294" s="95">
        <v>757</v>
      </c>
      <c r="C294" s="92" t="s">
        <v>120</v>
      </c>
      <c r="D294" s="92" t="s">
        <v>41</v>
      </c>
      <c r="E294" s="92" t="s">
        <v>485</v>
      </c>
      <c r="F294" s="92"/>
      <c r="G294" s="72">
        <f>G295+G297+G299</f>
        <v>384050.57</v>
      </c>
      <c r="H294" s="153"/>
    </row>
    <row r="295" spans="1:8" s="97" customFormat="1" ht="51">
      <c r="A295" s="94" t="s">
        <v>98</v>
      </c>
      <c r="B295" s="95">
        <v>757</v>
      </c>
      <c r="C295" s="92" t="s">
        <v>120</v>
      </c>
      <c r="D295" s="92" t="s">
        <v>41</v>
      </c>
      <c r="E295" s="92" t="s">
        <v>485</v>
      </c>
      <c r="F295" s="92" t="s">
        <v>101</v>
      </c>
      <c r="G295" s="72">
        <f>G296</f>
        <v>65000</v>
      </c>
      <c r="H295" s="96"/>
    </row>
    <row r="296" spans="1:8" s="97" customFormat="1" ht="25.5">
      <c r="A296" s="94" t="s">
        <v>99</v>
      </c>
      <c r="B296" s="95">
        <v>757</v>
      </c>
      <c r="C296" s="92" t="s">
        <v>120</v>
      </c>
      <c r="D296" s="92" t="s">
        <v>41</v>
      </c>
      <c r="E296" s="92" t="s">
        <v>485</v>
      </c>
      <c r="F296" s="92" t="s">
        <v>102</v>
      </c>
      <c r="G296" s="72">
        <v>65000</v>
      </c>
      <c r="H296" s="96"/>
    </row>
    <row r="297" spans="1:8" s="97" customFormat="1" ht="28.5" customHeight="1">
      <c r="A297" s="94" t="s">
        <v>53</v>
      </c>
      <c r="B297" s="95">
        <v>757</v>
      </c>
      <c r="C297" s="92" t="s">
        <v>120</v>
      </c>
      <c r="D297" s="92" t="s">
        <v>41</v>
      </c>
      <c r="E297" s="92" t="s">
        <v>485</v>
      </c>
      <c r="F297" s="92" t="s">
        <v>54</v>
      </c>
      <c r="G297" s="72">
        <f>G298</f>
        <v>315050.57</v>
      </c>
      <c r="H297" s="96"/>
    </row>
    <row r="298" spans="1:8" s="97" customFormat="1" ht="25.5">
      <c r="A298" s="94" t="s">
        <v>55</v>
      </c>
      <c r="B298" s="95">
        <v>757</v>
      </c>
      <c r="C298" s="92" t="s">
        <v>120</v>
      </c>
      <c r="D298" s="92" t="s">
        <v>41</v>
      </c>
      <c r="E298" s="92" t="s">
        <v>485</v>
      </c>
      <c r="F298" s="92" t="s">
        <v>56</v>
      </c>
      <c r="G298" s="72">
        <f>311000+4050.57</f>
        <v>315050.57</v>
      </c>
      <c r="H298" s="96"/>
    </row>
    <row r="299" spans="1:8" s="97" customFormat="1">
      <c r="A299" s="94" t="s">
        <v>106</v>
      </c>
      <c r="B299" s="95">
        <v>757</v>
      </c>
      <c r="C299" s="92" t="s">
        <v>120</v>
      </c>
      <c r="D299" s="92" t="s">
        <v>41</v>
      </c>
      <c r="E299" s="92" t="s">
        <v>485</v>
      </c>
      <c r="F299" s="92" t="s">
        <v>107</v>
      </c>
      <c r="G299" s="72">
        <f>G300</f>
        <v>4000</v>
      </c>
      <c r="H299" s="96"/>
    </row>
    <row r="300" spans="1:8" s="97" customFormat="1">
      <c r="A300" s="94" t="s">
        <v>109</v>
      </c>
      <c r="B300" s="95">
        <v>757</v>
      </c>
      <c r="C300" s="92" t="s">
        <v>120</v>
      </c>
      <c r="D300" s="92" t="s">
        <v>41</v>
      </c>
      <c r="E300" s="92" t="s">
        <v>485</v>
      </c>
      <c r="F300" s="92" t="s">
        <v>110</v>
      </c>
      <c r="G300" s="72">
        <v>4000</v>
      </c>
      <c r="H300" s="96"/>
    </row>
    <row r="301" spans="1:8" s="119" customFormat="1">
      <c r="A301" s="186" t="s">
        <v>124</v>
      </c>
      <c r="B301" s="89"/>
      <c r="C301" s="130"/>
      <c r="D301" s="130"/>
      <c r="E301" s="130"/>
      <c r="F301" s="130"/>
      <c r="G301" s="169">
        <f>G30+G135+G291+G276+G24</f>
        <v>173608707.91999999</v>
      </c>
      <c r="H301" s="118"/>
    </row>
    <row r="302" spans="1:8" s="191" customFormat="1" ht="38.25">
      <c r="A302" s="187" t="s">
        <v>125</v>
      </c>
      <c r="B302" s="188"/>
      <c r="C302" s="188"/>
      <c r="D302" s="188"/>
      <c r="E302" s="188"/>
      <c r="F302" s="188"/>
      <c r="G302" s="189"/>
      <c r="H302" s="190"/>
    </row>
    <row r="303" spans="1:8">
      <c r="A303" s="185" t="s">
        <v>29</v>
      </c>
      <c r="B303" s="192">
        <v>763</v>
      </c>
      <c r="C303" s="184" t="s">
        <v>30</v>
      </c>
      <c r="D303" s="184"/>
      <c r="E303" s="184"/>
      <c r="F303" s="184"/>
      <c r="G303" s="179">
        <f>G304+G313</f>
        <v>5985848.9699999997</v>
      </c>
    </row>
    <row r="304" spans="1:8" s="112" customFormat="1" ht="38.25">
      <c r="A304" s="94" t="s">
        <v>127</v>
      </c>
      <c r="B304" s="95">
        <v>763</v>
      </c>
      <c r="C304" s="92" t="s">
        <v>30</v>
      </c>
      <c r="D304" s="92" t="s">
        <v>95</v>
      </c>
      <c r="E304" s="92"/>
      <c r="F304" s="117"/>
      <c r="G304" s="72">
        <f>SUM(G305)</f>
        <v>5860697</v>
      </c>
      <c r="H304" s="111"/>
    </row>
    <row r="305" spans="1:8" s="112" customFormat="1" ht="38.25">
      <c r="A305" s="94" t="s">
        <v>188</v>
      </c>
      <c r="B305" s="95">
        <v>763</v>
      </c>
      <c r="C305" s="92" t="s">
        <v>30</v>
      </c>
      <c r="D305" s="92" t="s">
        <v>95</v>
      </c>
      <c r="E305" s="92" t="s">
        <v>486</v>
      </c>
      <c r="F305" s="117"/>
      <c r="G305" s="72">
        <f>G306</f>
        <v>5860697</v>
      </c>
      <c r="H305" s="111"/>
    </row>
    <row r="306" spans="1:8" s="112" customFormat="1" ht="25.5">
      <c r="A306" s="94" t="s">
        <v>128</v>
      </c>
      <c r="B306" s="95">
        <v>763</v>
      </c>
      <c r="C306" s="92" t="s">
        <v>30</v>
      </c>
      <c r="D306" s="92" t="s">
        <v>95</v>
      </c>
      <c r="E306" s="92" t="s">
        <v>493</v>
      </c>
      <c r="F306" s="117"/>
      <c r="G306" s="72">
        <f>SUM(G307+G309+G312)</f>
        <v>5860697</v>
      </c>
      <c r="H306" s="111"/>
    </row>
    <row r="307" spans="1:8" ht="51">
      <c r="A307" s="94" t="s">
        <v>98</v>
      </c>
      <c r="B307" s="95">
        <v>763</v>
      </c>
      <c r="C307" s="92" t="s">
        <v>30</v>
      </c>
      <c r="D307" s="92" t="s">
        <v>95</v>
      </c>
      <c r="E307" s="92" t="s">
        <v>493</v>
      </c>
      <c r="F307" s="92" t="s">
        <v>101</v>
      </c>
      <c r="G307" s="72">
        <f>SUM(G308)</f>
        <v>5497323</v>
      </c>
    </row>
    <row r="308" spans="1:8" ht="25.5">
      <c r="A308" s="94" t="s">
        <v>99</v>
      </c>
      <c r="B308" s="95">
        <v>763</v>
      </c>
      <c r="C308" s="92" t="s">
        <v>30</v>
      </c>
      <c r="D308" s="92" t="s">
        <v>95</v>
      </c>
      <c r="E308" s="92" t="s">
        <v>493</v>
      </c>
      <c r="F308" s="92" t="s">
        <v>102</v>
      </c>
      <c r="G308" s="72">
        <v>5497323</v>
      </c>
    </row>
    <row r="309" spans="1:8" ht="25.5">
      <c r="A309" s="94" t="s">
        <v>53</v>
      </c>
      <c r="B309" s="95">
        <v>763</v>
      </c>
      <c r="C309" s="92" t="s">
        <v>30</v>
      </c>
      <c r="D309" s="92" t="s">
        <v>95</v>
      </c>
      <c r="E309" s="92" t="s">
        <v>493</v>
      </c>
      <c r="F309" s="92" t="s">
        <v>54</v>
      </c>
      <c r="G309" s="72">
        <f>SUM(G310)</f>
        <v>362374</v>
      </c>
    </row>
    <row r="310" spans="1:8" ht="25.5">
      <c r="A310" s="94" t="s">
        <v>55</v>
      </c>
      <c r="B310" s="95">
        <v>763</v>
      </c>
      <c r="C310" s="92" t="s">
        <v>30</v>
      </c>
      <c r="D310" s="92" t="s">
        <v>95</v>
      </c>
      <c r="E310" s="92" t="s">
        <v>493</v>
      </c>
      <c r="F310" s="92" t="s">
        <v>56</v>
      </c>
      <c r="G310" s="72">
        <v>362374</v>
      </c>
    </row>
    <row r="311" spans="1:8" ht="19.5" customHeight="1">
      <c r="A311" s="99" t="s">
        <v>106</v>
      </c>
      <c r="B311" s="95">
        <v>763</v>
      </c>
      <c r="C311" s="92" t="s">
        <v>30</v>
      </c>
      <c r="D311" s="92" t="s">
        <v>95</v>
      </c>
      <c r="E311" s="92" t="s">
        <v>493</v>
      </c>
      <c r="F311" s="92" t="s">
        <v>107</v>
      </c>
      <c r="G311" s="72">
        <f>G312</f>
        <v>1000</v>
      </c>
    </row>
    <row r="312" spans="1:8" ht="16.5" customHeight="1">
      <c r="A312" s="99" t="s">
        <v>373</v>
      </c>
      <c r="B312" s="95">
        <v>763</v>
      </c>
      <c r="C312" s="92" t="s">
        <v>30</v>
      </c>
      <c r="D312" s="92" t="s">
        <v>95</v>
      </c>
      <c r="E312" s="92" t="s">
        <v>493</v>
      </c>
      <c r="F312" s="92" t="s">
        <v>110</v>
      </c>
      <c r="G312" s="72">
        <v>1000</v>
      </c>
    </row>
    <row r="313" spans="1:8" ht="18.75" customHeight="1">
      <c r="A313" s="158" t="s">
        <v>35</v>
      </c>
      <c r="B313" s="95">
        <v>763</v>
      </c>
      <c r="C313" s="92" t="s">
        <v>30</v>
      </c>
      <c r="D313" s="92" t="s">
        <v>36</v>
      </c>
      <c r="E313" s="92"/>
      <c r="F313" s="92"/>
      <c r="G313" s="72">
        <f>G314+G318</f>
        <v>125151.97</v>
      </c>
    </row>
    <row r="314" spans="1:8" ht="50.25" customHeight="1">
      <c r="A314" s="94" t="s">
        <v>188</v>
      </c>
      <c r="B314" s="95">
        <v>763</v>
      </c>
      <c r="C314" s="92" t="s">
        <v>30</v>
      </c>
      <c r="D314" s="92" t="s">
        <v>36</v>
      </c>
      <c r="E314" s="92" t="s">
        <v>486</v>
      </c>
      <c r="F314" s="92"/>
      <c r="G314" s="72">
        <f>G315</f>
        <v>119449.97</v>
      </c>
    </row>
    <row r="315" spans="1:8" ht="21" customHeight="1">
      <c r="A315" s="94" t="s">
        <v>144</v>
      </c>
      <c r="B315" s="95">
        <v>763</v>
      </c>
      <c r="C315" s="92" t="s">
        <v>30</v>
      </c>
      <c r="D315" s="92" t="s">
        <v>36</v>
      </c>
      <c r="E315" s="92" t="s">
        <v>494</v>
      </c>
      <c r="F315" s="92"/>
      <c r="G315" s="72">
        <f>G316</f>
        <v>119449.97</v>
      </c>
    </row>
    <row r="316" spans="1:8" ht="27.75" customHeight="1">
      <c r="A316" s="94" t="s">
        <v>53</v>
      </c>
      <c r="B316" s="95">
        <v>763</v>
      </c>
      <c r="C316" s="92" t="s">
        <v>30</v>
      </c>
      <c r="D316" s="92" t="s">
        <v>36</v>
      </c>
      <c r="E316" s="92" t="s">
        <v>494</v>
      </c>
      <c r="F316" s="92" t="s">
        <v>54</v>
      </c>
      <c r="G316" s="72">
        <f>G317</f>
        <v>119449.97</v>
      </c>
    </row>
    <row r="317" spans="1:8" ht="28.5" customHeight="1">
      <c r="A317" s="94" t="s">
        <v>55</v>
      </c>
      <c r="B317" s="95">
        <v>763</v>
      </c>
      <c r="C317" s="92" t="s">
        <v>30</v>
      </c>
      <c r="D317" s="92" t="s">
        <v>36</v>
      </c>
      <c r="E317" s="92" t="s">
        <v>494</v>
      </c>
      <c r="F317" s="92" t="s">
        <v>56</v>
      </c>
      <c r="G317" s="72">
        <f>150000-30550.03</f>
        <v>119449.97</v>
      </c>
    </row>
    <row r="318" spans="1:8" ht="32.25" customHeight="1">
      <c r="A318" s="94" t="s">
        <v>860</v>
      </c>
      <c r="B318" s="95">
        <v>763</v>
      </c>
      <c r="C318" s="92" t="s">
        <v>30</v>
      </c>
      <c r="D318" s="92" t="s">
        <v>36</v>
      </c>
      <c r="E318" s="92" t="s">
        <v>859</v>
      </c>
      <c r="F318" s="92"/>
      <c r="G318" s="72">
        <f>G319</f>
        <v>5702</v>
      </c>
    </row>
    <row r="319" spans="1:8" ht="27.75" customHeight="1">
      <c r="A319" s="94" t="s">
        <v>53</v>
      </c>
      <c r="B319" s="95">
        <v>763</v>
      </c>
      <c r="C319" s="92" t="s">
        <v>30</v>
      </c>
      <c r="D319" s="92" t="s">
        <v>36</v>
      </c>
      <c r="E319" s="92" t="s">
        <v>859</v>
      </c>
      <c r="F319" s="92" t="s">
        <v>54</v>
      </c>
      <c r="G319" s="72">
        <f>G320</f>
        <v>5702</v>
      </c>
    </row>
    <row r="320" spans="1:8" ht="28.5" customHeight="1">
      <c r="A320" s="94" t="s">
        <v>55</v>
      </c>
      <c r="B320" s="95">
        <v>763</v>
      </c>
      <c r="C320" s="92" t="s">
        <v>30</v>
      </c>
      <c r="D320" s="92" t="s">
        <v>36</v>
      </c>
      <c r="E320" s="92" t="s">
        <v>859</v>
      </c>
      <c r="F320" s="92" t="s">
        <v>56</v>
      </c>
      <c r="G320" s="72">
        <v>5702</v>
      </c>
    </row>
    <row r="321" spans="1:7">
      <c r="A321" s="180" t="s">
        <v>145</v>
      </c>
      <c r="B321" s="192">
        <v>763</v>
      </c>
      <c r="C321" s="184" t="s">
        <v>95</v>
      </c>
      <c r="D321" s="184"/>
      <c r="E321" s="184"/>
      <c r="F321" s="184"/>
      <c r="G321" s="179">
        <f>SUM(G322)</f>
        <v>1310550.03</v>
      </c>
    </row>
    <row r="322" spans="1:7">
      <c r="A322" s="94" t="s">
        <v>146</v>
      </c>
      <c r="B322" s="95">
        <v>763</v>
      </c>
      <c r="C322" s="92" t="s">
        <v>95</v>
      </c>
      <c r="D322" s="92" t="s">
        <v>147</v>
      </c>
      <c r="E322" s="92"/>
      <c r="F322" s="92"/>
      <c r="G322" s="72">
        <f>G323+G334</f>
        <v>1310550.03</v>
      </c>
    </row>
    <row r="323" spans="1:7" ht="38.25">
      <c r="A323" s="94" t="s">
        <v>188</v>
      </c>
      <c r="B323" s="95">
        <v>763</v>
      </c>
      <c r="C323" s="92" t="s">
        <v>95</v>
      </c>
      <c r="D323" s="92" t="s">
        <v>147</v>
      </c>
      <c r="E323" s="92" t="s">
        <v>486</v>
      </c>
      <c r="F323" s="92"/>
      <c r="G323" s="72">
        <f>G324+G329</f>
        <v>410550.03</v>
      </c>
    </row>
    <row r="324" spans="1:7" ht="111" customHeight="1">
      <c r="A324" s="94" t="s">
        <v>621</v>
      </c>
      <c r="B324" s="95">
        <v>763</v>
      </c>
      <c r="C324" s="92" t="s">
        <v>95</v>
      </c>
      <c r="D324" s="92" t="s">
        <v>147</v>
      </c>
      <c r="E324" s="92" t="s">
        <v>497</v>
      </c>
      <c r="F324" s="92"/>
      <c r="G324" s="72">
        <f>SUM(G325)+G327</f>
        <v>233550.03</v>
      </c>
    </row>
    <row r="325" spans="1:7" ht="25.5">
      <c r="A325" s="94" t="s">
        <v>53</v>
      </c>
      <c r="B325" s="95">
        <v>763</v>
      </c>
      <c r="C325" s="92" t="s">
        <v>95</v>
      </c>
      <c r="D325" s="92" t="s">
        <v>147</v>
      </c>
      <c r="E325" s="92" t="s">
        <v>497</v>
      </c>
      <c r="F325" s="92" t="s">
        <v>54</v>
      </c>
      <c r="G325" s="72">
        <f>SUM(G326)</f>
        <v>219550.03</v>
      </c>
    </row>
    <row r="326" spans="1:7" ht="25.5" customHeight="1">
      <c r="A326" s="94" t="s">
        <v>55</v>
      </c>
      <c r="B326" s="95">
        <v>763</v>
      </c>
      <c r="C326" s="92" t="s">
        <v>95</v>
      </c>
      <c r="D326" s="92" t="s">
        <v>147</v>
      </c>
      <c r="E326" s="92" t="s">
        <v>497</v>
      </c>
      <c r="F326" s="92" t="s">
        <v>56</v>
      </c>
      <c r="G326" s="72">
        <f>166000+30550.03+23000</f>
        <v>219550.03</v>
      </c>
    </row>
    <row r="327" spans="1:7" ht="16.5" customHeight="1">
      <c r="A327" s="99" t="s">
        <v>106</v>
      </c>
      <c r="B327" s="95">
        <v>763</v>
      </c>
      <c r="C327" s="92" t="s">
        <v>95</v>
      </c>
      <c r="D327" s="92" t="s">
        <v>147</v>
      </c>
      <c r="E327" s="92" t="s">
        <v>497</v>
      </c>
      <c r="F327" s="92" t="s">
        <v>107</v>
      </c>
      <c r="G327" s="72">
        <f>G328</f>
        <v>14000</v>
      </c>
    </row>
    <row r="328" spans="1:7" ht="17.25" customHeight="1">
      <c r="A328" s="99" t="s">
        <v>712</v>
      </c>
      <c r="B328" s="95">
        <v>763</v>
      </c>
      <c r="C328" s="92" t="s">
        <v>95</v>
      </c>
      <c r="D328" s="92" t="s">
        <v>147</v>
      </c>
      <c r="E328" s="92" t="s">
        <v>497</v>
      </c>
      <c r="F328" s="92" t="s">
        <v>711</v>
      </c>
      <c r="G328" s="72">
        <v>14000</v>
      </c>
    </row>
    <row r="329" spans="1:7" ht="122.25" customHeight="1">
      <c r="A329" s="99" t="s">
        <v>612</v>
      </c>
      <c r="B329" s="95">
        <v>763</v>
      </c>
      <c r="C329" s="92" t="s">
        <v>95</v>
      </c>
      <c r="D329" s="92" t="s">
        <v>147</v>
      </c>
      <c r="E329" s="92" t="s">
        <v>498</v>
      </c>
      <c r="F329" s="92"/>
      <c r="G329" s="72">
        <f>G330+G332</f>
        <v>177000</v>
      </c>
    </row>
    <row r="330" spans="1:7" ht="25.5">
      <c r="A330" s="94" t="s">
        <v>53</v>
      </c>
      <c r="B330" s="95">
        <v>763</v>
      </c>
      <c r="C330" s="92" t="s">
        <v>95</v>
      </c>
      <c r="D330" s="92" t="s">
        <v>147</v>
      </c>
      <c r="E330" s="92" t="s">
        <v>498</v>
      </c>
      <c r="F330" s="92" t="s">
        <v>54</v>
      </c>
      <c r="G330" s="72">
        <f>SUM(G331)</f>
        <v>168000</v>
      </c>
    </row>
    <row r="331" spans="1:7" ht="25.5" customHeight="1">
      <c r="A331" s="94" t="s">
        <v>55</v>
      </c>
      <c r="B331" s="95">
        <v>763</v>
      </c>
      <c r="C331" s="92" t="s">
        <v>95</v>
      </c>
      <c r="D331" s="92" t="s">
        <v>147</v>
      </c>
      <c r="E331" s="92" t="s">
        <v>498</v>
      </c>
      <c r="F331" s="92" t="s">
        <v>56</v>
      </c>
      <c r="G331" s="72">
        <f>191000-23000</f>
        <v>168000</v>
      </c>
    </row>
    <row r="332" spans="1:7" ht="16.5" customHeight="1">
      <c r="A332" s="99" t="s">
        <v>106</v>
      </c>
      <c r="B332" s="95">
        <v>763</v>
      </c>
      <c r="C332" s="92" t="s">
        <v>95</v>
      </c>
      <c r="D332" s="92" t="s">
        <v>147</v>
      </c>
      <c r="E332" s="92" t="s">
        <v>498</v>
      </c>
      <c r="F332" s="92" t="s">
        <v>107</v>
      </c>
      <c r="G332" s="72">
        <f>G333</f>
        <v>9000</v>
      </c>
    </row>
    <row r="333" spans="1:7" ht="18.75" customHeight="1">
      <c r="A333" s="99" t="s">
        <v>712</v>
      </c>
      <c r="B333" s="95">
        <v>763</v>
      </c>
      <c r="C333" s="92" t="s">
        <v>95</v>
      </c>
      <c r="D333" s="92" t="s">
        <v>147</v>
      </c>
      <c r="E333" s="92" t="s">
        <v>498</v>
      </c>
      <c r="F333" s="92" t="s">
        <v>711</v>
      </c>
      <c r="G333" s="72">
        <v>9000</v>
      </c>
    </row>
    <row r="334" spans="1:7" ht="51">
      <c r="A334" s="94" t="s">
        <v>805</v>
      </c>
      <c r="B334" s="95">
        <v>763</v>
      </c>
      <c r="C334" s="92" t="s">
        <v>95</v>
      </c>
      <c r="D334" s="92" t="s">
        <v>147</v>
      </c>
      <c r="E334" s="92" t="s">
        <v>499</v>
      </c>
      <c r="F334" s="92"/>
      <c r="G334" s="72">
        <f>G335</f>
        <v>900000</v>
      </c>
    </row>
    <row r="335" spans="1:7" ht="18.75" customHeight="1">
      <c r="A335" s="94" t="s">
        <v>593</v>
      </c>
      <c r="B335" s="95">
        <v>763</v>
      </c>
      <c r="C335" s="92" t="s">
        <v>95</v>
      </c>
      <c r="D335" s="92" t="s">
        <v>147</v>
      </c>
      <c r="E335" s="92" t="s">
        <v>804</v>
      </c>
      <c r="F335" s="92"/>
      <c r="G335" s="72">
        <f>G336</f>
        <v>900000</v>
      </c>
    </row>
    <row r="336" spans="1:7">
      <c r="A336" s="94" t="s">
        <v>393</v>
      </c>
      <c r="B336" s="95">
        <v>763</v>
      </c>
      <c r="C336" s="92" t="s">
        <v>95</v>
      </c>
      <c r="D336" s="92" t="s">
        <v>147</v>
      </c>
      <c r="E336" s="92" t="s">
        <v>804</v>
      </c>
      <c r="F336" s="92" t="s">
        <v>394</v>
      </c>
      <c r="G336" s="72">
        <f>SUM(G337)</f>
        <v>900000</v>
      </c>
    </row>
    <row r="337" spans="1:16" ht="16.5" customHeight="1">
      <c r="A337" s="94" t="s">
        <v>422</v>
      </c>
      <c r="B337" s="95">
        <v>763</v>
      </c>
      <c r="C337" s="92" t="s">
        <v>95</v>
      </c>
      <c r="D337" s="92" t="s">
        <v>147</v>
      </c>
      <c r="E337" s="92" t="s">
        <v>804</v>
      </c>
      <c r="F337" s="92" t="s">
        <v>423</v>
      </c>
      <c r="G337" s="72">
        <v>900000</v>
      </c>
    </row>
    <row r="338" spans="1:16" s="119" customFormat="1">
      <c r="A338" s="186" t="s">
        <v>124</v>
      </c>
      <c r="B338" s="89"/>
      <c r="C338" s="130"/>
      <c r="D338" s="130"/>
      <c r="E338" s="130"/>
      <c r="F338" s="130"/>
      <c r="G338" s="169">
        <f>G303+G321</f>
        <v>7296399</v>
      </c>
      <c r="H338" s="118"/>
    </row>
    <row r="339" spans="1:16" s="194" customFormat="1" ht="34.5" customHeight="1">
      <c r="A339" s="187" t="s">
        <v>148</v>
      </c>
      <c r="B339" s="188"/>
      <c r="C339" s="188"/>
      <c r="D339" s="188"/>
      <c r="E339" s="188"/>
      <c r="F339" s="188"/>
      <c r="G339" s="189"/>
      <c r="H339" s="193"/>
    </row>
    <row r="340" spans="1:16">
      <c r="A340" s="180" t="s">
        <v>38</v>
      </c>
      <c r="B340" s="192">
        <v>774</v>
      </c>
      <c r="C340" s="184" t="s">
        <v>39</v>
      </c>
      <c r="D340" s="184"/>
      <c r="E340" s="184"/>
      <c r="F340" s="184"/>
      <c r="G340" s="179">
        <f>G341+G381+G479+G497+G440</f>
        <v>846520686.5</v>
      </c>
      <c r="I340" s="75"/>
    </row>
    <row r="341" spans="1:16">
      <c r="A341" s="94" t="s">
        <v>149</v>
      </c>
      <c r="B341" s="95">
        <v>774</v>
      </c>
      <c r="C341" s="92" t="s">
        <v>39</v>
      </c>
      <c r="D341" s="92" t="s">
        <v>30</v>
      </c>
      <c r="E341" s="92"/>
      <c r="F341" s="92"/>
      <c r="G341" s="72">
        <f>G342+G377</f>
        <v>282214748.28999996</v>
      </c>
      <c r="O341" s="75"/>
      <c r="P341" s="75"/>
    </row>
    <row r="342" spans="1:16" s="128" customFormat="1" ht="25.5">
      <c r="A342" s="94" t="s">
        <v>189</v>
      </c>
      <c r="B342" s="95">
        <v>774</v>
      </c>
      <c r="C342" s="92" t="s">
        <v>39</v>
      </c>
      <c r="D342" s="92" t="s">
        <v>30</v>
      </c>
      <c r="E342" s="92" t="s">
        <v>463</v>
      </c>
      <c r="F342" s="92"/>
      <c r="G342" s="72">
        <f>G343+G346+G349+G353+G361+G358</f>
        <v>282154748.28999996</v>
      </c>
      <c r="H342" s="127"/>
      <c r="O342" s="127"/>
    </row>
    <row r="343" spans="1:16" ht="25.5">
      <c r="A343" s="94" t="s">
        <v>433</v>
      </c>
      <c r="B343" s="95">
        <v>774</v>
      </c>
      <c r="C343" s="92" t="s">
        <v>39</v>
      </c>
      <c r="D343" s="92" t="s">
        <v>30</v>
      </c>
      <c r="E343" s="92" t="s">
        <v>815</v>
      </c>
      <c r="F343" s="92"/>
      <c r="G343" s="72">
        <f>G344</f>
        <v>6175223</v>
      </c>
    </row>
    <row r="344" spans="1:16" ht="25.5">
      <c r="A344" s="94" t="s">
        <v>44</v>
      </c>
      <c r="B344" s="95">
        <v>774</v>
      </c>
      <c r="C344" s="92" t="s">
        <v>39</v>
      </c>
      <c r="D344" s="92" t="s">
        <v>30</v>
      </c>
      <c r="E344" s="92" t="s">
        <v>815</v>
      </c>
      <c r="F344" s="92" t="s">
        <v>45</v>
      </c>
      <c r="G344" s="72">
        <f>G345</f>
        <v>6175223</v>
      </c>
    </row>
    <row r="345" spans="1:16">
      <c r="A345" s="94" t="s">
        <v>46</v>
      </c>
      <c r="B345" s="95">
        <v>774</v>
      </c>
      <c r="C345" s="92" t="s">
        <v>39</v>
      </c>
      <c r="D345" s="92" t="s">
        <v>30</v>
      </c>
      <c r="E345" s="92" t="s">
        <v>815</v>
      </c>
      <c r="F345" s="92" t="s">
        <v>47</v>
      </c>
      <c r="G345" s="72">
        <v>6175223</v>
      </c>
    </row>
    <row r="346" spans="1:16" ht="50.25" customHeight="1">
      <c r="A346" s="94" t="s">
        <v>8</v>
      </c>
      <c r="B346" s="92" t="s">
        <v>163</v>
      </c>
      <c r="C346" s="92" t="s">
        <v>39</v>
      </c>
      <c r="D346" s="92" t="s">
        <v>30</v>
      </c>
      <c r="E346" s="92" t="s">
        <v>318</v>
      </c>
      <c r="F346" s="92"/>
      <c r="G346" s="72">
        <f>G347</f>
        <v>16855072.07</v>
      </c>
    </row>
    <row r="347" spans="1:16" s="128" customFormat="1" ht="25.5">
      <c r="A347" s="94" t="s">
        <v>44</v>
      </c>
      <c r="B347" s="92" t="s">
        <v>163</v>
      </c>
      <c r="C347" s="92" t="s">
        <v>39</v>
      </c>
      <c r="D347" s="92" t="s">
        <v>30</v>
      </c>
      <c r="E347" s="92" t="s">
        <v>318</v>
      </c>
      <c r="F347" s="92" t="s">
        <v>45</v>
      </c>
      <c r="G347" s="72">
        <f>G348</f>
        <v>16855072.07</v>
      </c>
      <c r="H347" s="127"/>
    </row>
    <row r="348" spans="1:16" s="128" customFormat="1">
      <c r="A348" s="94" t="s">
        <v>46</v>
      </c>
      <c r="B348" s="92" t="s">
        <v>163</v>
      </c>
      <c r="C348" s="92" t="s">
        <v>39</v>
      </c>
      <c r="D348" s="92" t="s">
        <v>30</v>
      </c>
      <c r="E348" s="92" t="s">
        <v>318</v>
      </c>
      <c r="F348" s="92" t="s">
        <v>47</v>
      </c>
      <c r="G348" s="72">
        <v>16855072.07</v>
      </c>
      <c r="H348" s="127"/>
    </row>
    <row r="349" spans="1:16" s="128" customFormat="1" ht="15" customHeight="1">
      <c r="A349" s="94" t="s">
        <v>160</v>
      </c>
      <c r="B349" s="95">
        <v>774</v>
      </c>
      <c r="C349" s="92" t="s">
        <v>39</v>
      </c>
      <c r="D349" s="92" t="s">
        <v>30</v>
      </c>
      <c r="E349" s="92" t="s">
        <v>317</v>
      </c>
      <c r="F349" s="92"/>
      <c r="G349" s="72">
        <f>G350</f>
        <v>159161261</v>
      </c>
      <c r="H349" s="127"/>
    </row>
    <row r="350" spans="1:16" s="128" customFormat="1" ht="25.5">
      <c r="A350" s="94" t="s">
        <v>44</v>
      </c>
      <c r="B350" s="95">
        <v>774</v>
      </c>
      <c r="C350" s="92" t="s">
        <v>39</v>
      </c>
      <c r="D350" s="92" t="s">
        <v>30</v>
      </c>
      <c r="E350" s="92" t="s">
        <v>317</v>
      </c>
      <c r="F350" s="92" t="s">
        <v>45</v>
      </c>
      <c r="G350" s="72">
        <f>G351</f>
        <v>159161261</v>
      </c>
      <c r="H350" s="127"/>
    </row>
    <row r="351" spans="1:16" s="128" customFormat="1">
      <c r="A351" s="94" t="s">
        <v>46</v>
      </c>
      <c r="B351" s="95">
        <v>774</v>
      </c>
      <c r="C351" s="92" t="s">
        <v>39</v>
      </c>
      <c r="D351" s="92" t="s">
        <v>30</v>
      </c>
      <c r="E351" s="92" t="s">
        <v>317</v>
      </c>
      <c r="F351" s="92" t="s">
        <v>47</v>
      </c>
      <c r="G351" s="72">
        <f>157337808+1823453</f>
        <v>159161261</v>
      </c>
      <c r="H351" s="127"/>
    </row>
    <row r="352" spans="1:16" s="128" customFormat="1" ht="51" hidden="1">
      <c r="A352" s="94" t="s">
        <v>48</v>
      </c>
      <c r="B352" s="95">
        <v>774</v>
      </c>
      <c r="C352" s="92" t="s">
        <v>39</v>
      </c>
      <c r="D352" s="92" t="s">
        <v>30</v>
      </c>
      <c r="E352" s="92" t="s">
        <v>502</v>
      </c>
      <c r="F352" s="92" t="s">
        <v>161</v>
      </c>
      <c r="G352" s="72"/>
      <c r="H352" s="127"/>
      <c r="I352" s="127"/>
    </row>
    <row r="353" spans="1:9" s="128" customFormat="1" ht="25.5">
      <c r="A353" s="94" t="s">
        <v>162</v>
      </c>
      <c r="B353" s="95">
        <v>774</v>
      </c>
      <c r="C353" s="92" t="s">
        <v>39</v>
      </c>
      <c r="D353" s="92" t="s">
        <v>30</v>
      </c>
      <c r="E353" s="92" t="s">
        <v>503</v>
      </c>
      <c r="F353" s="92"/>
      <c r="G353" s="72">
        <f>G354</f>
        <v>95672192.219999999</v>
      </c>
      <c r="H353" s="127"/>
    </row>
    <row r="354" spans="1:9" s="128" customFormat="1" ht="25.5">
      <c r="A354" s="94" t="s">
        <v>44</v>
      </c>
      <c r="B354" s="95">
        <v>774</v>
      </c>
      <c r="C354" s="92" t="s">
        <v>39</v>
      </c>
      <c r="D354" s="92" t="s">
        <v>30</v>
      </c>
      <c r="E354" s="92" t="s">
        <v>503</v>
      </c>
      <c r="F354" s="92" t="s">
        <v>45</v>
      </c>
      <c r="G354" s="72">
        <f>G355</f>
        <v>95672192.219999999</v>
      </c>
      <c r="H354" s="127"/>
      <c r="I354" s="127"/>
    </row>
    <row r="355" spans="1:9" s="128" customFormat="1">
      <c r="A355" s="94" t="s">
        <v>46</v>
      </c>
      <c r="B355" s="95">
        <v>774</v>
      </c>
      <c r="C355" s="92" t="s">
        <v>39</v>
      </c>
      <c r="D355" s="92" t="s">
        <v>30</v>
      </c>
      <c r="E355" s="92" t="s">
        <v>503</v>
      </c>
      <c r="F355" s="92" t="s">
        <v>47</v>
      </c>
      <c r="G355" s="72">
        <f>62824653.53+12636366-120000+20331172.69</f>
        <v>95672192.219999999</v>
      </c>
      <c r="H355" s="127"/>
    </row>
    <row r="356" spans="1:9" s="128" customFormat="1" hidden="1">
      <c r="A356" s="94"/>
      <c r="B356" s="95">
        <v>774</v>
      </c>
      <c r="C356" s="92" t="s">
        <v>39</v>
      </c>
      <c r="D356" s="92" t="s">
        <v>30</v>
      </c>
      <c r="E356" s="92" t="s">
        <v>503</v>
      </c>
      <c r="F356" s="92" t="s">
        <v>161</v>
      </c>
      <c r="G356" s="72"/>
      <c r="H356" s="127"/>
    </row>
    <row r="357" spans="1:9" s="82" customFormat="1" hidden="1">
      <c r="A357" s="94" t="s">
        <v>49</v>
      </c>
      <c r="B357" s="95">
        <v>774</v>
      </c>
      <c r="C357" s="92" t="s">
        <v>39</v>
      </c>
      <c r="D357" s="92" t="s">
        <v>30</v>
      </c>
      <c r="E357" s="92" t="s">
        <v>503</v>
      </c>
      <c r="F357" s="92" t="s">
        <v>93</v>
      </c>
      <c r="G357" s="72"/>
      <c r="H357" s="81"/>
    </row>
    <row r="358" spans="1:9" ht="76.5">
      <c r="A358" s="94" t="s">
        <v>853</v>
      </c>
      <c r="B358" s="95">
        <v>774</v>
      </c>
      <c r="C358" s="92" t="s">
        <v>39</v>
      </c>
      <c r="D358" s="92" t="s">
        <v>30</v>
      </c>
      <c r="E358" s="92" t="s">
        <v>854</v>
      </c>
      <c r="F358" s="92"/>
      <c r="G358" s="72">
        <f>G359</f>
        <v>3784200</v>
      </c>
    </row>
    <row r="359" spans="1:9" ht="25.5">
      <c r="A359" s="94" t="s">
        <v>44</v>
      </c>
      <c r="B359" s="95">
        <v>774</v>
      </c>
      <c r="C359" s="92" t="s">
        <v>39</v>
      </c>
      <c r="D359" s="92" t="s">
        <v>30</v>
      </c>
      <c r="E359" s="92" t="s">
        <v>854</v>
      </c>
      <c r="F359" s="92" t="s">
        <v>45</v>
      </c>
      <c r="G359" s="72">
        <f>G360</f>
        <v>3784200</v>
      </c>
    </row>
    <row r="360" spans="1:9" ht="19.5" customHeight="1">
      <c r="A360" s="94" t="s">
        <v>46</v>
      </c>
      <c r="B360" s="95">
        <v>774</v>
      </c>
      <c r="C360" s="92" t="s">
        <v>39</v>
      </c>
      <c r="D360" s="92" t="s">
        <v>30</v>
      </c>
      <c r="E360" s="92" t="s">
        <v>854</v>
      </c>
      <c r="F360" s="92" t="s">
        <v>47</v>
      </c>
      <c r="G360" s="72">
        <v>3784200</v>
      </c>
    </row>
    <row r="361" spans="1:9" s="82" customFormat="1" ht="25.5">
      <c r="A361" s="94" t="s">
        <v>0</v>
      </c>
      <c r="B361" s="95">
        <v>774</v>
      </c>
      <c r="C361" s="92" t="s">
        <v>39</v>
      </c>
      <c r="D361" s="92" t="s">
        <v>30</v>
      </c>
      <c r="E361" s="92" t="s">
        <v>504</v>
      </c>
      <c r="F361" s="92"/>
      <c r="G361" s="72">
        <f>G365+G368+G371+G374+G362</f>
        <v>506800</v>
      </c>
      <c r="H361" s="81"/>
    </row>
    <row r="362" spans="1:9">
      <c r="A362" s="94" t="s">
        <v>593</v>
      </c>
      <c r="B362" s="95">
        <v>774</v>
      </c>
      <c r="C362" s="92" t="s">
        <v>39</v>
      </c>
      <c r="D362" s="92" t="s">
        <v>30</v>
      </c>
      <c r="E362" s="92" t="s">
        <v>71</v>
      </c>
      <c r="F362" s="92"/>
      <c r="G362" s="135">
        <f>G363</f>
        <v>105000</v>
      </c>
    </row>
    <row r="363" spans="1:9" ht="25.5">
      <c r="A363" s="94" t="s">
        <v>44</v>
      </c>
      <c r="B363" s="95">
        <v>774</v>
      </c>
      <c r="C363" s="92" t="s">
        <v>39</v>
      </c>
      <c r="D363" s="92" t="s">
        <v>30</v>
      </c>
      <c r="E363" s="92" t="s">
        <v>71</v>
      </c>
      <c r="F363" s="92" t="s">
        <v>45</v>
      </c>
      <c r="G363" s="135">
        <f>G364</f>
        <v>105000</v>
      </c>
    </row>
    <row r="364" spans="1:9">
      <c r="A364" s="94" t="s">
        <v>46</v>
      </c>
      <c r="B364" s="95">
        <v>774</v>
      </c>
      <c r="C364" s="92" t="s">
        <v>39</v>
      </c>
      <c r="D364" s="92" t="s">
        <v>30</v>
      </c>
      <c r="E364" s="92" t="s">
        <v>71</v>
      </c>
      <c r="F364" s="92" t="s">
        <v>47</v>
      </c>
      <c r="G364" s="135">
        <v>105000</v>
      </c>
    </row>
    <row r="365" spans="1:9" s="82" customFormat="1">
      <c r="A365" s="94" t="s">
        <v>1</v>
      </c>
      <c r="B365" s="95">
        <v>774</v>
      </c>
      <c r="C365" s="92" t="s">
        <v>39</v>
      </c>
      <c r="D365" s="92" t="s">
        <v>30</v>
      </c>
      <c r="E365" s="92" t="s">
        <v>505</v>
      </c>
      <c r="F365" s="92"/>
      <c r="G365" s="72">
        <f>G366</f>
        <v>82000</v>
      </c>
      <c r="H365" s="81"/>
    </row>
    <row r="366" spans="1:9" s="82" customFormat="1" ht="25.5">
      <c r="A366" s="94" t="s">
        <v>44</v>
      </c>
      <c r="B366" s="95">
        <v>774</v>
      </c>
      <c r="C366" s="92" t="s">
        <v>39</v>
      </c>
      <c r="D366" s="92" t="s">
        <v>30</v>
      </c>
      <c r="E366" s="92" t="s">
        <v>505</v>
      </c>
      <c r="F366" s="92" t="s">
        <v>45</v>
      </c>
      <c r="G366" s="72">
        <f>G367</f>
        <v>82000</v>
      </c>
      <c r="H366" s="81"/>
    </row>
    <row r="367" spans="1:9" s="82" customFormat="1" ht="23.25" customHeight="1">
      <c r="A367" s="94" t="s">
        <v>46</v>
      </c>
      <c r="B367" s="95">
        <v>774</v>
      </c>
      <c r="C367" s="92" t="s">
        <v>39</v>
      </c>
      <c r="D367" s="92" t="s">
        <v>30</v>
      </c>
      <c r="E367" s="92" t="s">
        <v>505</v>
      </c>
      <c r="F367" s="92" t="s">
        <v>47</v>
      </c>
      <c r="G367" s="72">
        <v>82000</v>
      </c>
      <c r="H367" s="81"/>
    </row>
    <row r="368" spans="1:9" ht="25.5" customHeight="1">
      <c r="A368" s="94" t="s">
        <v>658</v>
      </c>
      <c r="B368" s="95">
        <v>774</v>
      </c>
      <c r="C368" s="92" t="s">
        <v>39</v>
      </c>
      <c r="D368" s="92" t="s">
        <v>30</v>
      </c>
      <c r="E368" s="92" t="s">
        <v>657</v>
      </c>
      <c r="F368" s="95"/>
      <c r="G368" s="72">
        <f>G369</f>
        <v>319800</v>
      </c>
    </row>
    <row r="369" spans="1:15" ht="25.5" customHeight="1">
      <c r="A369" s="94" t="s">
        <v>44</v>
      </c>
      <c r="B369" s="95">
        <v>774</v>
      </c>
      <c r="C369" s="92" t="s">
        <v>39</v>
      </c>
      <c r="D369" s="92" t="s">
        <v>30</v>
      </c>
      <c r="E369" s="92" t="s">
        <v>657</v>
      </c>
      <c r="F369" s="92" t="s">
        <v>45</v>
      </c>
      <c r="G369" s="72">
        <f>G370</f>
        <v>319800</v>
      </c>
    </row>
    <row r="370" spans="1:15" ht="25.5" customHeight="1">
      <c r="A370" s="94" t="s">
        <v>46</v>
      </c>
      <c r="B370" s="95">
        <v>774</v>
      </c>
      <c r="C370" s="92" t="s">
        <v>39</v>
      </c>
      <c r="D370" s="92" t="s">
        <v>30</v>
      </c>
      <c r="E370" s="92" t="s">
        <v>657</v>
      </c>
      <c r="F370" s="92" t="s">
        <v>47</v>
      </c>
      <c r="G370" s="72">
        <v>319800</v>
      </c>
    </row>
    <row r="371" spans="1:15" ht="96" hidden="1" customHeight="1">
      <c r="A371" s="94" t="s">
        <v>9</v>
      </c>
      <c r="B371" s="95">
        <v>774</v>
      </c>
      <c r="C371" s="92" t="s">
        <v>39</v>
      </c>
      <c r="D371" s="92" t="s">
        <v>30</v>
      </c>
      <c r="E371" s="92" t="s">
        <v>10</v>
      </c>
      <c r="F371" s="95"/>
      <c r="G371" s="72">
        <f>G372</f>
        <v>0</v>
      </c>
    </row>
    <row r="372" spans="1:15" ht="25.5" hidden="1" customHeight="1">
      <c r="A372" s="94" t="s">
        <v>44</v>
      </c>
      <c r="B372" s="95">
        <v>774</v>
      </c>
      <c r="C372" s="92" t="s">
        <v>39</v>
      </c>
      <c r="D372" s="92" t="s">
        <v>30</v>
      </c>
      <c r="E372" s="92" t="s">
        <v>10</v>
      </c>
      <c r="F372" s="92" t="s">
        <v>45</v>
      </c>
      <c r="G372" s="72">
        <f>G373</f>
        <v>0</v>
      </c>
    </row>
    <row r="373" spans="1:15" ht="25.5" hidden="1" customHeight="1">
      <c r="A373" s="94" t="s">
        <v>46</v>
      </c>
      <c r="B373" s="95">
        <v>774</v>
      </c>
      <c r="C373" s="92" t="s">
        <v>39</v>
      </c>
      <c r="D373" s="92" t="s">
        <v>30</v>
      </c>
      <c r="E373" s="92" t="s">
        <v>10</v>
      </c>
      <c r="F373" s="92" t="s">
        <v>47</v>
      </c>
      <c r="G373" s="72"/>
    </row>
    <row r="374" spans="1:15" ht="96" hidden="1" customHeight="1">
      <c r="A374" s="120" t="s">
        <v>70</v>
      </c>
      <c r="B374" s="95">
        <v>774</v>
      </c>
      <c r="C374" s="92" t="s">
        <v>39</v>
      </c>
      <c r="D374" s="92" t="s">
        <v>30</v>
      </c>
      <c r="E374" s="92" t="s">
        <v>69</v>
      </c>
      <c r="F374" s="95"/>
      <c r="G374" s="72">
        <f>G375</f>
        <v>0</v>
      </c>
    </row>
    <row r="375" spans="1:15" ht="25.5" hidden="1" customHeight="1">
      <c r="A375" s="94" t="s">
        <v>44</v>
      </c>
      <c r="B375" s="95">
        <v>774</v>
      </c>
      <c r="C375" s="92" t="s">
        <v>39</v>
      </c>
      <c r="D375" s="92" t="s">
        <v>30</v>
      </c>
      <c r="E375" s="92" t="s">
        <v>10</v>
      </c>
      <c r="F375" s="92" t="s">
        <v>45</v>
      </c>
      <c r="G375" s="72">
        <f>G376</f>
        <v>0</v>
      </c>
    </row>
    <row r="376" spans="1:15" ht="25.5" hidden="1" customHeight="1">
      <c r="A376" s="94" t="s">
        <v>46</v>
      </c>
      <c r="B376" s="95">
        <v>774</v>
      </c>
      <c r="C376" s="92" t="s">
        <v>39</v>
      </c>
      <c r="D376" s="92" t="s">
        <v>30</v>
      </c>
      <c r="E376" s="92" t="s">
        <v>10</v>
      </c>
      <c r="F376" s="92" t="s">
        <v>47</v>
      </c>
      <c r="G376" s="72"/>
    </row>
    <row r="377" spans="1:15" s="128" customFormat="1" ht="25.5" customHeight="1">
      <c r="A377" s="136" t="s">
        <v>656</v>
      </c>
      <c r="B377" s="95">
        <v>774</v>
      </c>
      <c r="C377" s="92" t="s">
        <v>39</v>
      </c>
      <c r="D377" s="92" t="s">
        <v>30</v>
      </c>
      <c r="E377" s="92" t="s">
        <v>506</v>
      </c>
      <c r="F377" s="92"/>
      <c r="G377" s="72">
        <f>G378</f>
        <v>60000</v>
      </c>
      <c r="H377" s="127"/>
      <c r="J377" s="127"/>
    </row>
    <row r="378" spans="1:15" s="128" customFormat="1" ht="25.5">
      <c r="A378" s="94" t="s">
        <v>195</v>
      </c>
      <c r="B378" s="92" t="s">
        <v>163</v>
      </c>
      <c r="C378" s="92" t="s">
        <v>39</v>
      </c>
      <c r="D378" s="92" t="s">
        <v>30</v>
      </c>
      <c r="E378" s="92" t="s">
        <v>507</v>
      </c>
      <c r="F378" s="92"/>
      <c r="G378" s="72">
        <f>G379</f>
        <v>60000</v>
      </c>
      <c r="H378" s="127"/>
      <c r="I378" s="127"/>
    </row>
    <row r="379" spans="1:15" s="128" customFormat="1" ht="30.75" customHeight="1">
      <c r="A379" s="94" t="s">
        <v>44</v>
      </c>
      <c r="B379" s="92" t="s">
        <v>163</v>
      </c>
      <c r="C379" s="92" t="s">
        <v>39</v>
      </c>
      <c r="D379" s="92" t="s">
        <v>30</v>
      </c>
      <c r="E379" s="92" t="s">
        <v>507</v>
      </c>
      <c r="F379" s="92" t="s">
        <v>45</v>
      </c>
      <c r="G379" s="72">
        <f>G380</f>
        <v>60000</v>
      </c>
      <c r="H379" s="127"/>
    </row>
    <row r="380" spans="1:15" s="128" customFormat="1">
      <c r="A380" s="94" t="s">
        <v>46</v>
      </c>
      <c r="B380" s="92" t="s">
        <v>163</v>
      </c>
      <c r="C380" s="92" t="s">
        <v>39</v>
      </c>
      <c r="D380" s="92" t="s">
        <v>30</v>
      </c>
      <c r="E380" s="92" t="s">
        <v>507</v>
      </c>
      <c r="F380" s="92" t="s">
        <v>47</v>
      </c>
      <c r="G380" s="72">
        <v>60000</v>
      </c>
      <c r="H380" s="127"/>
    </row>
    <row r="381" spans="1:15" ht="22.5" customHeight="1">
      <c r="A381" s="136" t="s">
        <v>40</v>
      </c>
      <c r="B381" s="92" t="s">
        <v>163</v>
      </c>
      <c r="C381" s="92" t="s">
        <v>39</v>
      </c>
      <c r="D381" s="92" t="s">
        <v>41</v>
      </c>
      <c r="E381" s="92"/>
      <c r="F381" s="92"/>
      <c r="G381" s="72">
        <f>G382+G436+G432</f>
        <v>462897960.36000001</v>
      </c>
    </row>
    <row r="382" spans="1:15" s="154" customFormat="1" ht="25.5">
      <c r="A382" s="94" t="s">
        <v>190</v>
      </c>
      <c r="B382" s="92" t="s">
        <v>163</v>
      </c>
      <c r="C382" s="92" t="s">
        <v>39</v>
      </c>
      <c r="D382" s="92" t="s">
        <v>41</v>
      </c>
      <c r="E382" s="92" t="s">
        <v>463</v>
      </c>
      <c r="F382" s="117"/>
      <c r="G382" s="72">
        <f>G383+G428+G418+G402+G425+G396</f>
        <v>462891670.36000001</v>
      </c>
      <c r="H382" s="153"/>
    </row>
    <row r="383" spans="1:15" ht="30.75" customHeight="1">
      <c r="A383" s="94" t="s">
        <v>159</v>
      </c>
      <c r="B383" s="92" t="s">
        <v>163</v>
      </c>
      <c r="C383" s="92" t="s">
        <v>39</v>
      </c>
      <c r="D383" s="92" t="s">
        <v>41</v>
      </c>
      <c r="E383" s="92" t="s">
        <v>500</v>
      </c>
      <c r="F383" s="92"/>
      <c r="G383" s="72">
        <f>G384+G387+G390+G393+G399</f>
        <v>454447208.36000001</v>
      </c>
      <c r="I383" s="75"/>
      <c r="O383" s="75"/>
    </row>
    <row r="384" spans="1:15" ht="50.25" customHeight="1">
      <c r="A384" s="94" t="s">
        <v>8</v>
      </c>
      <c r="B384" s="92" t="s">
        <v>163</v>
      </c>
      <c r="C384" s="92" t="s">
        <v>39</v>
      </c>
      <c r="D384" s="92" t="s">
        <v>41</v>
      </c>
      <c r="E384" s="92" t="s">
        <v>318</v>
      </c>
      <c r="F384" s="92"/>
      <c r="G384" s="72">
        <f>G385</f>
        <v>26891757.93</v>
      </c>
    </row>
    <row r="385" spans="1:8" s="128" customFormat="1" ht="25.5">
      <c r="A385" s="94" t="s">
        <v>44</v>
      </c>
      <c r="B385" s="92" t="s">
        <v>163</v>
      </c>
      <c r="C385" s="92" t="s">
        <v>39</v>
      </c>
      <c r="D385" s="92" t="s">
        <v>41</v>
      </c>
      <c r="E385" s="92" t="s">
        <v>318</v>
      </c>
      <c r="F385" s="92" t="s">
        <v>45</v>
      </c>
      <c r="G385" s="72">
        <f>G386</f>
        <v>26891757.93</v>
      </c>
      <c r="H385" s="127"/>
    </row>
    <row r="386" spans="1:8" s="128" customFormat="1">
      <c r="A386" s="94" t="s">
        <v>46</v>
      </c>
      <c r="B386" s="92" t="s">
        <v>163</v>
      </c>
      <c r="C386" s="92" t="s">
        <v>39</v>
      </c>
      <c r="D386" s="92" t="s">
        <v>41</v>
      </c>
      <c r="E386" s="92" t="s">
        <v>318</v>
      </c>
      <c r="F386" s="92" t="s">
        <v>47</v>
      </c>
      <c r="G386" s="72">
        <v>26891757.93</v>
      </c>
      <c r="H386" s="127"/>
    </row>
    <row r="387" spans="1:8" s="128" customFormat="1" ht="15" customHeight="1">
      <c r="A387" s="94" t="s">
        <v>160</v>
      </c>
      <c r="B387" s="92" t="s">
        <v>163</v>
      </c>
      <c r="C387" s="92" t="s">
        <v>39</v>
      </c>
      <c r="D387" s="92" t="s">
        <v>41</v>
      </c>
      <c r="E387" s="92" t="s">
        <v>502</v>
      </c>
      <c r="F387" s="92"/>
      <c r="G387" s="72">
        <f>G388</f>
        <v>293557058</v>
      </c>
      <c r="H387" s="127"/>
    </row>
    <row r="388" spans="1:8" s="128" customFormat="1" ht="25.5">
      <c r="A388" s="94" t="s">
        <v>44</v>
      </c>
      <c r="B388" s="92" t="s">
        <v>163</v>
      </c>
      <c r="C388" s="92" t="s">
        <v>39</v>
      </c>
      <c r="D388" s="92" t="s">
        <v>41</v>
      </c>
      <c r="E388" s="92" t="s">
        <v>502</v>
      </c>
      <c r="F388" s="92" t="s">
        <v>45</v>
      </c>
      <c r="G388" s="72">
        <f>G389</f>
        <v>293557058</v>
      </c>
      <c r="H388" s="127"/>
    </row>
    <row r="389" spans="1:8" s="128" customFormat="1">
      <c r="A389" s="94" t="s">
        <v>46</v>
      </c>
      <c r="B389" s="92" t="s">
        <v>163</v>
      </c>
      <c r="C389" s="92" t="s">
        <v>39</v>
      </c>
      <c r="D389" s="92" t="s">
        <v>41</v>
      </c>
      <c r="E389" s="92" t="s">
        <v>317</v>
      </c>
      <c r="F389" s="92" t="s">
        <v>47</v>
      </c>
      <c r="G389" s="72">
        <f>290829280+2727778</f>
        <v>293557058</v>
      </c>
      <c r="H389" s="127"/>
    </row>
    <row r="390" spans="1:8" s="128" customFormat="1" ht="25.5" hidden="1">
      <c r="A390" s="94" t="s">
        <v>665</v>
      </c>
      <c r="B390" s="92" t="s">
        <v>163</v>
      </c>
      <c r="C390" s="92" t="s">
        <v>39</v>
      </c>
      <c r="D390" s="92" t="s">
        <v>41</v>
      </c>
      <c r="E390" s="92" t="s">
        <v>317</v>
      </c>
      <c r="F390" s="92"/>
      <c r="G390" s="72">
        <f>G391</f>
        <v>0</v>
      </c>
      <c r="H390" s="127"/>
    </row>
    <row r="391" spans="1:8" s="128" customFormat="1" hidden="1">
      <c r="A391" s="94" t="s">
        <v>106</v>
      </c>
      <c r="B391" s="92" t="s">
        <v>163</v>
      </c>
      <c r="C391" s="92" t="s">
        <v>39</v>
      </c>
      <c r="D391" s="92" t="s">
        <v>41</v>
      </c>
      <c r="E391" s="92" t="s">
        <v>317</v>
      </c>
      <c r="F391" s="92" t="s">
        <v>107</v>
      </c>
      <c r="G391" s="72">
        <f>G392</f>
        <v>0</v>
      </c>
      <c r="H391" s="127"/>
    </row>
    <row r="392" spans="1:8" s="128" customFormat="1" hidden="1">
      <c r="A392" s="94" t="s">
        <v>424</v>
      </c>
      <c r="B392" s="92" t="s">
        <v>163</v>
      </c>
      <c r="C392" s="92" t="s">
        <v>39</v>
      </c>
      <c r="D392" s="92" t="s">
        <v>41</v>
      </c>
      <c r="E392" s="92" t="s">
        <v>317</v>
      </c>
      <c r="F392" s="92" t="s">
        <v>425</v>
      </c>
      <c r="G392" s="72">
        <v>0</v>
      </c>
      <c r="H392" s="127"/>
    </row>
    <row r="393" spans="1:8" ht="39.75" customHeight="1">
      <c r="A393" s="94" t="s">
        <v>263</v>
      </c>
      <c r="B393" s="92" t="s">
        <v>163</v>
      </c>
      <c r="C393" s="92" t="s">
        <v>39</v>
      </c>
      <c r="D393" s="92" t="s">
        <v>41</v>
      </c>
      <c r="E393" s="92" t="s">
        <v>509</v>
      </c>
      <c r="F393" s="92"/>
      <c r="G393" s="72">
        <f>G394</f>
        <v>133904866.43000001</v>
      </c>
    </row>
    <row r="394" spans="1:8" ht="25.5">
      <c r="A394" s="94" t="s">
        <v>44</v>
      </c>
      <c r="B394" s="92" t="s">
        <v>163</v>
      </c>
      <c r="C394" s="92" t="s">
        <v>39</v>
      </c>
      <c r="D394" s="92" t="s">
        <v>41</v>
      </c>
      <c r="E394" s="92" t="s">
        <v>509</v>
      </c>
      <c r="F394" s="92" t="s">
        <v>45</v>
      </c>
      <c r="G394" s="72">
        <f>G395</f>
        <v>133904866.43000001</v>
      </c>
    </row>
    <row r="395" spans="1:8">
      <c r="A395" s="94" t="s">
        <v>46</v>
      </c>
      <c r="B395" s="92" t="s">
        <v>163</v>
      </c>
      <c r="C395" s="92" t="s">
        <v>39</v>
      </c>
      <c r="D395" s="92" t="s">
        <v>41</v>
      </c>
      <c r="E395" s="92" t="s">
        <v>509</v>
      </c>
      <c r="F395" s="92" t="s">
        <v>47</v>
      </c>
      <c r="G395" s="72">
        <f>87537318.12+16464934-397576+30300190.31</f>
        <v>133904866.43000001</v>
      </c>
    </row>
    <row r="396" spans="1:8" ht="33" hidden="1" customHeight="1">
      <c r="A396" s="94" t="s">
        <v>300</v>
      </c>
      <c r="B396" s="92" t="s">
        <v>163</v>
      </c>
      <c r="C396" s="92" t="s">
        <v>39</v>
      </c>
      <c r="D396" s="92" t="s">
        <v>41</v>
      </c>
      <c r="E396" s="92" t="s">
        <v>305</v>
      </c>
      <c r="F396" s="92"/>
      <c r="G396" s="72">
        <f>G397</f>
        <v>0</v>
      </c>
    </row>
    <row r="397" spans="1:8" ht="25.5" hidden="1">
      <c r="A397" s="94" t="s">
        <v>44</v>
      </c>
      <c r="B397" s="92" t="s">
        <v>163</v>
      </c>
      <c r="C397" s="92" t="s">
        <v>39</v>
      </c>
      <c r="D397" s="92" t="s">
        <v>41</v>
      </c>
      <c r="E397" s="92" t="s">
        <v>305</v>
      </c>
      <c r="F397" s="92" t="s">
        <v>45</v>
      </c>
      <c r="G397" s="72">
        <f>G398</f>
        <v>0</v>
      </c>
    </row>
    <row r="398" spans="1:8" hidden="1">
      <c r="A398" s="94" t="s">
        <v>46</v>
      </c>
      <c r="B398" s="92" t="s">
        <v>163</v>
      </c>
      <c r="C398" s="92" t="s">
        <v>39</v>
      </c>
      <c r="D398" s="92" t="s">
        <v>41</v>
      </c>
      <c r="E398" s="92" t="s">
        <v>305</v>
      </c>
      <c r="F398" s="92" t="s">
        <v>47</v>
      </c>
      <c r="G398" s="72"/>
    </row>
    <row r="399" spans="1:8" s="128" customFormat="1" ht="63.75">
      <c r="A399" s="94" t="s">
        <v>269</v>
      </c>
      <c r="B399" s="92" t="s">
        <v>163</v>
      </c>
      <c r="C399" s="92" t="s">
        <v>39</v>
      </c>
      <c r="D399" s="92" t="s">
        <v>41</v>
      </c>
      <c r="E399" s="92" t="s">
        <v>849</v>
      </c>
      <c r="F399" s="92"/>
      <c r="G399" s="72">
        <f>G400</f>
        <v>93526</v>
      </c>
      <c r="H399" s="127"/>
    </row>
    <row r="400" spans="1:8" s="128" customFormat="1" ht="25.5">
      <c r="A400" s="94" t="s">
        <v>44</v>
      </c>
      <c r="B400" s="92" t="s">
        <v>163</v>
      </c>
      <c r="C400" s="92" t="s">
        <v>39</v>
      </c>
      <c r="D400" s="92" t="s">
        <v>41</v>
      </c>
      <c r="E400" s="92" t="s">
        <v>849</v>
      </c>
      <c r="F400" s="92" t="s">
        <v>45</v>
      </c>
      <c r="G400" s="72">
        <f>G401</f>
        <v>93526</v>
      </c>
      <c r="H400" s="127"/>
    </row>
    <row r="401" spans="1:8" s="128" customFormat="1">
      <c r="A401" s="94" t="s">
        <v>46</v>
      </c>
      <c r="B401" s="92" t="s">
        <v>163</v>
      </c>
      <c r="C401" s="92" t="s">
        <v>39</v>
      </c>
      <c r="D401" s="92" t="s">
        <v>41</v>
      </c>
      <c r="E401" s="92" t="s">
        <v>849</v>
      </c>
      <c r="F401" s="92" t="s">
        <v>47</v>
      </c>
      <c r="G401" s="72">
        <v>93526</v>
      </c>
      <c r="H401" s="127"/>
    </row>
    <row r="402" spans="1:8" s="82" customFormat="1" ht="25.5">
      <c r="A402" s="94" t="s">
        <v>0</v>
      </c>
      <c r="B402" s="95">
        <v>774</v>
      </c>
      <c r="C402" s="92" t="s">
        <v>39</v>
      </c>
      <c r="D402" s="92" t="s">
        <v>41</v>
      </c>
      <c r="E402" s="92" t="s">
        <v>504</v>
      </c>
      <c r="F402" s="92"/>
      <c r="G402" s="72">
        <f>G406+G409+G412+G415+G403</f>
        <v>1610250</v>
      </c>
      <c r="H402" s="81"/>
    </row>
    <row r="403" spans="1:8" hidden="1">
      <c r="A403" s="94" t="s">
        <v>593</v>
      </c>
      <c r="B403" s="95">
        <v>774</v>
      </c>
      <c r="C403" s="92" t="s">
        <v>39</v>
      </c>
      <c r="D403" s="92" t="s">
        <v>41</v>
      </c>
      <c r="E403" s="92" t="s">
        <v>71</v>
      </c>
      <c r="F403" s="92"/>
      <c r="G403" s="135">
        <f>G404</f>
        <v>0</v>
      </c>
    </row>
    <row r="404" spans="1:8" ht="25.5" hidden="1">
      <c r="A404" s="94" t="s">
        <v>44</v>
      </c>
      <c r="B404" s="95">
        <v>774</v>
      </c>
      <c r="C404" s="92" t="s">
        <v>39</v>
      </c>
      <c r="D404" s="92" t="s">
        <v>41</v>
      </c>
      <c r="E404" s="92" t="s">
        <v>71</v>
      </c>
      <c r="F404" s="92" t="s">
        <v>45</v>
      </c>
      <c r="G404" s="135">
        <f>G405</f>
        <v>0</v>
      </c>
    </row>
    <row r="405" spans="1:8" hidden="1">
      <c r="A405" s="94" t="s">
        <v>46</v>
      </c>
      <c r="B405" s="95">
        <v>774</v>
      </c>
      <c r="C405" s="92" t="s">
        <v>39</v>
      </c>
      <c r="D405" s="92" t="s">
        <v>41</v>
      </c>
      <c r="E405" s="92" t="s">
        <v>71</v>
      </c>
      <c r="F405" s="92" t="s">
        <v>47</v>
      </c>
      <c r="G405" s="135"/>
    </row>
    <row r="406" spans="1:8" s="82" customFormat="1">
      <c r="A406" s="94" t="s">
        <v>1</v>
      </c>
      <c r="B406" s="95">
        <v>774</v>
      </c>
      <c r="C406" s="92" t="s">
        <v>39</v>
      </c>
      <c r="D406" s="92" t="s">
        <v>41</v>
      </c>
      <c r="E406" s="92" t="s">
        <v>505</v>
      </c>
      <c r="F406" s="92"/>
      <c r="G406" s="72">
        <f>G407</f>
        <v>441000</v>
      </c>
      <c r="H406" s="81"/>
    </row>
    <row r="407" spans="1:8" s="82" customFormat="1" ht="25.5">
      <c r="A407" s="94" t="s">
        <v>44</v>
      </c>
      <c r="B407" s="95">
        <v>774</v>
      </c>
      <c r="C407" s="92" t="s">
        <v>39</v>
      </c>
      <c r="D407" s="92" t="s">
        <v>41</v>
      </c>
      <c r="E407" s="92" t="s">
        <v>505</v>
      </c>
      <c r="F407" s="92" t="s">
        <v>45</v>
      </c>
      <c r="G407" s="72">
        <f>G408</f>
        <v>441000</v>
      </c>
      <c r="H407" s="81"/>
    </row>
    <row r="408" spans="1:8" s="82" customFormat="1">
      <c r="A408" s="94" t="s">
        <v>46</v>
      </c>
      <c r="B408" s="95">
        <v>774</v>
      </c>
      <c r="C408" s="92" t="s">
        <v>39</v>
      </c>
      <c r="D408" s="92" t="s">
        <v>41</v>
      </c>
      <c r="E408" s="92" t="s">
        <v>505</v>
      </c>
      <c r="F408" s="92" t="s">
        <v>47</v>
      </c>
      <c r="G408" s="72">
        <v>441000</v>
      </c>
      <c r="H408" s="81"/>
    </row>
    <row r="409" spans="1:8" s="82" customFormat="1" ht="25.5">
      <c r="A409" s="94" t="s">
        <v>658</v>
      </c>
      <c r="B409" s="95">
        <v>774</v>
      </c>
      <c r="C409" s="92" t="s">
        <v>39</v>
      </c>
      <c r="D409" s="92" t="s">
        <v>41</v>
      </c>
      <c r="E409" s="92" t="s">
        <v>657</v>
      </c>
      <c r="F409" s="92"/>
      <c r="G409" s="72">
        <f>G410</f>
        <v>1169250</v>
      </c>
      <c r="H409" s="81"/>
    </row>
    <row r="410" spans="1:8" s="82" customFormat="1" ht="25.5">
      <c r="A410" s="94" t="s">
        <v>44</v>
      </c>
      <c r="B410" s="95">
        <v>774</v>
      </c>
      <c r="C410" s="92" t="s">
        <v>39</v>
      </c>
      <c r="D410" s="92" t="s">
        <v>41</v>
      </c>
      <c r="E410" s="92" t="s">
        <v>657</v>
      </c>
      <c r="F410" s="92" t="s">
        <v>45</v>
      </c>
      <c r="G410" s="72">
        <f>G411</f>
        <v>1169250</v>
      </c>
      <c r="H410" s="81"/>
    </row>
    <row r="411" spans="1:8" s="82" customFormat="1">
      <c r="A411" s="94" t="s">
        <v>46</v>
      </c>
      <c r="B411" s="95">
        <v>774</v>
      </c>
      <c r="C411" s="92" t="s">
        <v>39</v>
      </c>
      <c r="D411" s="92" t="s">
        <v>41</v>
      </c>
      <c r="E411" s="92" t="s">
        <v>657</v>
      </c>
      <c r="F411" s="92" t="s">
        <v>47</v>
      </c>
      <c r="G411" s="72">
        <v>1169250</v>
      </c>
      <c r="H411" s="81"/>
    </row>
    <row r="412" spans="1:8" s="82" customFormat="1" ht="38.25" hidden="1">
      <c r="A412" s="94" t="s">
        <v>441</v>
      </c>
      <c r="B412" s="95">
        <v>774</v>
      </c>
      <c r="C412" s="92" t="s">
        <v>39</v>
      </c>
      <c r="D412" s="92" t="s">
        <v>41</v>
      </c>
      <c r="E412" s="92" t="s">
        <v>438</v>
      </c>
      <c r="F412" s="92"/>
      <c r="G412" s="72">
        <f>G413</f>
        <v>0</v>
      </c>
      <c r="H412" s="81"/>
    </row>
    <row r="413" spans="1:8" s="82" customFormat="1" ht="25.5" hidden="1">
      <c r="A413" s="94" t="s">
        <v>44</v>
      </c>
      <c r="B413" s="95">
        <v>774</v>
      </c>
      <c r="C413" s="92" t="s">
        <v>39</v>
      </c>
      <c r="D413" s="92" t="s">
        <v>41</v>
      </c>
      <c r="E413" s="92" t="s">
        <v>438</v>
      </c>
      <c r="F413" s="92" t="s">
        <v>45</v>
      </c>
      <c r="G413" s="72">
        <f>G414</f>
        <v>0</v>
      </c>
      <c r="H413" s="81"/>
    </row>
    <row r="414" spans="1:8" s="82" customFormat="1" hidden="1">
      <c r="A414" s="94" t="s">
        <v>46</v>
      </c>
      <c r="B414" s="95">
        <v>774</v>
      </c>
      <c r="C414" s="92" t="s">
        <v>39</v>
      </c>
      <c r="D414" s="92" t="s">
        <v>41</v>
      </c>
      <c r="E414" s="92" t="s">
        <v>438</v>
      </c>
      <c r="F414" s="92" t="s">
        <v>47</v>
      </c>
      <c r="G414" s="72"/>
      <c r="H414" s="81"/>
    </row>
    <row r="415" spans="1:8" s="82" customFormat="1" ht="38.25" hidden="1">
      <c r="A415" s="94" t="s">
        <v>443</v>
      </c>
      <c r="B415" s="95">
        <v>774</v>
      </c>
      <c r="C415" s="92" t="s">
        <v>39</v>
      </c>
      <c r="D415" s="92" t="s">
        <v>41</v>
      </c>
      <c r="E415" s="92" t="s">
        <v>442</v>
      </c>
      <c r="F415" s="92"/>
      <c r="G415" s="72">
        <f>G416</f>
        <v>0</v>
      </c>
      <c r="H415" s="81"/>
    </row>
    <row r="416" spans="1:8" s="82" customFormat="1" ht="25.5" hidden="1">
      <c r="A416" s="94" t="s">
        <v>44</v>
      </c>
      <c r="B416" s="95">
        <v>774</v>
      </c>
      <c r="C416" s="92" t="s">
        <v>39</v>
      </c>
      <c r="D416" s="92" t="s">
        <v>41</v>
      </c>
      <c r="E416" s="92" t="s">
        <v>442</v>
      </c>
      <c r="F416" s="92" t="s">
        <v>45</v>
      </c>
      <c r="G416" s="72">
        <f>G417</f>
        <v>0</v>
      </c>
      <c r="H416" s="81"/>
    </row>
    <row r="417" spans="1:8" s="82" customFormat="1" hidden="1">
      <c r="A417" s="94" t="s">
        <v>46</v>
      </c>
      <c r="B417" s="95">
        <v>774</v>
      </c>
      <c r="C417" s="92" t="s">
        <v>39</v>
      </c>
      <c r="D417" s="92" t="s">
        <v>41</v>
      </c>
      <c r="E417" s="92" t="s">
        <v>442</v>
      </c>
      <c r="F417" s="92" t="s">
        <v>47</v>
      </c>
      <c r="G417" s="72"/>
      <c r="H417" s="81"/>
    </row>
    <row r="418" spans="1:8" s="128" customFormat="1" ht="21.75" hidden="1" customHeight="1">
      <c r="A418" s="136" t="s">
        <v>264</v>
      </c>
      <c r="B418" s="95">
        <v>774</v>
      </c>
      <c r="C418" s="92" t="s">
        <v>39</v>
      </c>
      <c r="D418" s="92" t="s">
        <v>41</v>
      </c>
      <c r="E418" s="92" t="s">
        <v>464</v>
      </c>
      <c r="F418" s="92"/>
      <c r="G418" s="72">
        <f>G419+G422</f>
        <v>0</v>
      </c>
      <c r="H418" s="127"/>
    </row>
    <row r="419" spans="1:8" s="128" customFormat="1" hidden="1">
      <c r="A419" s="136" t="s">
        <v>265</v>
      </c>
      <c r="B419" s="95">
        <v>774</v>
      </c>
      <c r="C419" s="92" t="s">
        <v>39</v>
      </c>
      <c r="D419" s="92" t="s">
        <v>41</v>
      </c>
      <c r="E419" s="92" t="s">
        <v>465</v>
      </c>
      <c r="F419" s="92"/>
      <c r="G419" s="72">
        <f>G420</f>
        <v>0</v>
      </c>
      <c r="H419" s="127"/>
    </row>
    <row r="420" spans="1:8" s="128" customFormat="1" ht="25.5" hidden="1">
      <c r="A420" s="94" t="s">
        <v>44</v>
      </c>
      <c r="B420" s="95">
        <v>774</v>
      </c>
      <c r="C420" s="92" t="s">
        <v>39</v>
      </c>
      <c r="D420" s="92" t="s">
        <v>41</v>
      </c>
      <c r="E420" s="92" t="s">
        <v>465</v>
      </c>
      <c r="F420" s="92" t="s">
        <v>45</v>
      </c>
      <c r="G420" s="72">
        <f>G421</f>
        <v>0</v>
      </c>
      <c r="H420" s="127"/>
    </row>
    <row r="421" spans="1:8" s="128" customFormat="1" ht="13.5" hidden="1" customHeight="1">
      <c r="A421" s="94" t="s">
        <v>46</v>
      </c>
      <c r="B421" s="95">
        <v>774</v>
      </c>
      <c r="C421" s="92" t="s">
        <v>39</v>
      </c>
      <c r="D421" s="92" t="s">
        <v>41</v>
      </c>
      <c r="E421" s="92" t="s">
        <v>465</v>
      </c>
      <c r="F421" s="92" t="s">
        <v>47</v>
      </c>
      <c r="G421" s="72"/>
      <c r="H421" s="127"/>
    </row>
    <row r="422" spans="1:8" s="128" customFormat="1" ht="61.5" hidden="1" customHeight="1">
      <c r="A422" s="136" t="s">
        <v>762</v>
      </c>
      <c r="B422" s="95">
        <v>774</v>
      </c>
      <c r="C422" s="92" t="s">
        <v>39</v>
      </c>
      <c r="D422" s="92" t="s">
        <v>41</v>
      </c>
      <c r="E422" s="92" t="s">
        <v>466</v>
      </c>
      <c r="F422" s="92"/>
      <c r="G422" s="72">
        <f>G423</f>
        <v>0</v>
      </c>
      <c r="H422" s="127"/>
    </row>
    <row r="423" spans="1:8" s="128" customFormat="1" ht="25.5" hidden="1">
      <c r="A423" s="94" t="s">
        <v>44</v>
      </c>
      <c r="B423" s="95">
        <v>774</v>
      </c>
      <c r="C423" s="92" t="s">
        <v>39</v>
      </c>
      <c r="D423" s="92" t="s">
        <v>41</v>
      </c>
      <c r="E423" s="92" t="s">
        <v>466</v>
      </c>
      <c r="F423" s="92" t="s">
        <v>45</v>
      </c>
      <c r="G423" s="72">
        <f>G424</f>
        <v>0</v>
      </c>
      <c r="H423" s="127"/>
    </row>
    <row r="424" spans="1:8" s="128" customFormat="1" hidden="1">
      <c r="A424" s="94" t="s">
        <v>46</v>
      </c>
      <c r="B424" s="95">
        <v>774</v>
      </c>
      <c r="C424" s="92" t="s">
        <v>39</v>
      </c>
      <c r="D424" s="92" t="s">
        <v>41</v>
      </c>
      <c r="E424" s="92" t="s">
        <v>466</v>
      </c>
      <c r="F424" s="92" t="s">
        <v>47</v>
      </c>
      <c r="G424" s="72"/>
      <c r="H424" s="127"/>
    </row>
    <row r="425" spans="1:8" ht="25.5">
      <c r="A425" s="94" t="s">
        <v>433</v>
      </c>
      <c r="B425" s="95">
        <v>774</v>
      </c>
      <c r="C425" s="92" t="s">
        <v>39</v>
      </c>
      <c r="D425" s="92" t="s">
        <v>41</v>
      </c>
      <c r="E425" s="92" t="s">
        <v>815</v>
      </c>
      <c r="F425" s="92"/>
      <c r="G425" s="72">
        <f>G426</f>
        <v>6321336</v>
      </c>
    </row>
    <row r="426" spans="1:8" ht="25.5">
      <c r="A426" s="94" t="s">
        <v>44</v>
      </c>
      <c r="B426" s="95">
        <v>774</v>
      </c>
      <c r="C426" s="92" t="s">
        <v>39</v>
      </c>
      <c r="D426" s="92" t="s">
        <v>41</v>
      </c>
      <c r="E426" s="92" t="s">
        <v>815</v>
      </c>
      <c r="F426" s="92" t="s">
        <v>45</v>
      </c>
      <c r="G426" s="72">
        <f>G427</f>
        <v>6321336</v>
      </c>
    </row>
    <row r="427" spans="1:8">
      <c r="A427" s="94" t="s">
        <v>46</v>
      </c>
      <c r="B427" s="95">
        <v>774</v>
      </c>
      <c r="C427" s="92" t="s">
        <v>39</v>
      </c>
      <c r="D427" s="92" t="s">
        <v>41</v>
      </c>
      <c r="E427" s="92" t="s">
        <v>815</v>
      </c>
      <c r="F427" s="92" t="s">
        <v>47</v>
      </c>
      <c r="G427" s="72">
        <v>6321336</v>
      </c>
    </row>
    <row r="428" spans="1:8" s="82" customFormat="1" ht="18.75" customHeight="1">
      <c r="A428" s="94" t="s">
        <v>37</v>
      </c>
      <c r="B428" s="95">
        <v>774</v>
      </c>
      <c r="C428" s="92" t="s">
        <v>39</v>
      </c>
      <c r="D428" s="92" t="s">
        <v>41</v>
      </c>
      <c r="E428" s="92" t="s">
        <v>511</v>
      </c>
      <c r="F428" s="92"/>
      <c r="G428" s="72">
        <f>G429</f>
        <v>512876</v>
      </c>
      <c r="H428" s="81"/>
    </row>
    <row r="429" spans="1:8" s="82" customFormat="1" ht="24.75" customHeight="1">
      <c r="A429" s="94" t="s">
        <v>371</v>
      </c>
      <c r="B429" s="95">
        <v>774</v>
      </c>
      <c r="C429" s="92" t="s">
        <v>39</v>
      </c>
      <c r="D429" s="92" t="s">
        <v>41</v>
      </c>
      <c r="E429" s="92" t="s">
        <v>512</v>
      </c>
      <c r="F429" s="92"/>
      <c r="G429" s="72">
        <f>G430</f>
        <v>512876</v>
      </c>
      <c r="H429" s="81"/>
    </row>
    <row r="430" spans="1:8" s="128" customFormat="1" ht="25.5">
      <c r="A430" s="94" t="s">
        <v>44</v>
      </c>
      <c r="B430" s="92" t="s">
        <v>163</v>
      </c>
      <c r="C430" s="92" t="s">
        <v>39</v>
      </c>
      <c r="D430" s="92" t="s">
        <v>41</v>
      </c>
      <c r="E430" s="92" t="s">
        <v>512</v>
      </c>
      <c r="F430" s="92" t="s">
        <v>45</v>
      </c>
      <c r="G430" s="72">
        <f>G431</f>
        <v>512876</v>
      </c>
      <c r="H430" s="127"/>
    </row>
    <row r="431" spans="1:8" s="128" customFormat="1">
      <c r="A431" s="94" t="s">
        <v>46</v>
      </c>
      <c r="B431" s="92" t="s">
        <v>163</v>
      </c>
      <c r="C431" s="92" t="s">
        <v>39</v>
      </c>
      <c r="D431" s="92" t="s">
        <v>41</v>
      </c>
      <c r="E431" s="92" t="s">
        <v>512</v>
      </c>
      <c r="F431" s="92" t="s">
        <v>47</v>
      </c>
      <c r="G431" s="72">
        <f>115300+397576</f>
        <v>512876</v>
      </c>
      <c r="H431" s="127"/>
    </row>
    <row r="432" spans="1:8">
      <c r="A432" s="122" t="s">
        <v>410</v>
      </c>
      <c r="B432" s="92" t="s">
        <v>163</v>
      </c>
      <c r="C432" s="92" t="s">
        <v>39</v>
      </c>
      <c r="D432" s="92" t="s">
        <v>41</v>
      </c>
      <c r="E432" s="92" t="s">
        <v>526</v>
      </c>
      <c r="F432" s="92"/>
      <c r="G432" s="135">
        <f>G433</f>
        <v>6290</v>
      </c>
    </row>
    <row r="433" spans="1:10">
      <c r="A433" s="122" t="s">
        <v>410</v>
      </c>
      <c r="B433" s="92" t="s">
        <v>163</v>
      </c>
      <c r="C433" s="92" t="s">
        <v>39</v>
      </c>
      <c r="D433" s="92" t="s">
        <v>41</v>
      </c>
      <c r="E433" s="92" t="s">
        <v>617</v>
      </c>
      <c r="F433" s="92"/>
      <c r="G433" s="135">
        <f>G434</f>
        <v>6290</v>
      </c>
    </row>
    <row r="434" spans="1:10" ht="25.5">
      <c r="A434" s="94" t="s">
        <v>44</v>
      </c>
      <c r="B434" s="92" t="s">
        <v>163</v>
      </c>
      <c r="C434" s="92" t="s">
        <v>39</v>
      </c>
      <c r="D434" s="92" t="s">
        <v>41</v>
      </c>
      <c r="E434" s="92" t="s">
        <v>617</v>
      </c>
      <c r="F434" s="92" t="s">
        <v>45</v>
      </c>
      <c r="G434" s="135">
        <f>G435</f>
        <v>6290</v>
      </c>
    </row>
    <row r="435" spans="1:10">
      <c r="A435" s="94" t="s">
        <v>46</v>
      </c>
      <c r="B435" s="92" t="s">
        <v>163</v>
      </c>
      <c r="C435" s="92" t="s">
        <v>39</v>
      </c>
      <c r="D435" s="92" t="s">
        <v>41</v>
      </c>
      <c r="E435" s="92" t="s">
        <v>617</v>
      </c>
      <c r="F435" s="92" t="s">
        <v>47</v>
      </c>
      <c r="G435" s="135">
        <v>6290</v>
      </c>
    </row>
    <row r="436" spans="1:10" s="154" customFormat="1" ht="12" hidden="1" customHeight="1">
      <c r="A436" s="94" t="s">
        <v>50</v>
      </c>
      <c r="B436" s="92" t="s">
        <v>163</v>
      </c>
      <c r="C436" s="92" t="s">
        <v>39</v>
      </c>
      <c r="D436" s="92" t="s">
        <v>41</v>
      </c>
      <c r="E436" s="92" t="s">
        <v>471</v>
      </c>
      <c r="F436" s="117"/>
      <c r="G436" s="72">
        <f>G437</f>
        <v>0</v>
      </c>
      <c r="H436" s="153"/>
    </row>
    <row r="437" spans="1:10" s="128" customFormat="1" ht="63.75" hidden="1">
      <c r="A437" s="94" t="s">
        <v>269</v>
      </c>
      <c r="B437" s="92" t="s">
        <v>163</v>
      </c>
      <c r="C437" s="92" t="s">
        <v>39</v>
      </c>
      <c r="D437" s="92" t="s">
        <v>41</v>
      </c>
      <c r="E437" s="92" t="s">
        <v>513</v>
      </c>
      <c r="F437" s="92"/>
      <c r="G437" s="72">
        <f>G438</f>
        <v>0</v>
      </c>
      <c r="H437" s="127"/>
    </row>
    <row r="438" spans="1:10" s="128" customFormat="1" ht="25.5" hidden="1">
      <c r="A438" s="94" t="s">
        <v>44</v>
      </c>
      <c r="B438" s="92" t="s">
        <v>163</v>
      </c>
      <c r="C438" s="92" t="s">
        <v>39</v>
      </c>
      <c r="D438" s="92" t="s">
        <v>41</v>
      </c>
      <c r="E438" s="92" t="s">
        <v>513</v>
      </c>
      <c r="F438" s="92" t="s">
        <v>45</v>
      </c>
      <c r="G438" s="72">
        <f>G439</f>
        <v>0</v>
      </c>
      <c r="H438" s="127"/>
    </row>
    <row r="439" spans="1:10" s="128" customFormat="1" hidden="1">
      <c r="A439" s="94" t="s">
        <v>46</v>
      </c>
      <c r="B439" s="92" t="s">
        <v>163</v>
      </c>
      <c r="C439" s="92" t="s">
        <v>39</v>
      </c>
      <c r="D439" s="92" t="s">
        <v>41</v>
      </c>
      <c r="E439" s="92" t="s">
        <v>513</v>
      </c>
      <c r="F439" s="92" t="s">
        <v>47</v>
      </c>
      <c r="G439" s="72"/>
      <c r="H439" s="127"/>
    </row>
    <row r="440" spans="1:10" ht="18.75" customHeight="1">
      <c r="A440" s="94" t="s">
        <v>164</v>
      </c>
      <c r="B440" s="95">
        <v>774</v>
      </c>
      <c r="C440" s="92" t="s">
        <v>39</v>
      </c>
      <c r="D440" s="92" t="s">
        <v>116</v>
      </c>
      <c r="E440" s="92"/>
      <c r="F440" s="95"/>
      <c r="G440" s="72">
        <f>G441+G471+G475</f>
        <v>87263688.849999994</v>
      </c>
    </row>
    <row r="441" spans="1:10" s="154" customFormat="1" ht="25.5">
      <c r="A441" s="94" t="s">
        <v>190</v>
      </c>
      <c r="B441" s="92" t="s">
        <v>163</v>
      </c>
      <c r="C441" s="92" t="s">
        <v>39</v>
      </c>
      <c r="D441" s="92" t="s">
        <v>116</v>
      </c>
      <c r="E441" s="92" t="s">
        <v>463</v>
      </c>
      <c r="F441" s="117"/>
      <c r="G441" s="72">
        <f>G451+G467+G464+G461+G442+G445+G448</f>
        <v>85760367.849999994</v>
      </c>
      <c r="H441" s="153"/>
      <c r="J441" s="153">
        <f>G457+G460</f>
        <v>78449654.75</v>
      </c>
    </row>
    <row r="442" spans="1:10" ht="44.25" customHeight="1">
      <c r="A442" s="94" t="s">
        <v>817</v>
      </c>
      <c r="B442" s="92" t="s">
        <v>163</v>
      </c>
      <c r="C442" s="92" t="s">
        <v>39</v>
      </c>
      <c r="D442" s="92" t="s">
        <v>116</v>
      </c>
      <c r="E442" s="92" t="s">
        <v>816</v>
      </c>
      <c r="F442" s="95"/>
      <c r="G442" s="72">
        <f>G443</f>
        <v>2995204.1</v>
      </c>
    </row>
    <row r="443" spans="1:10" ht="31.5" customHeight="1">
      <c r="A443" s="94" t="s">
        <v>44</v>
      </c>
      <c r="B443" s="92" t="s">
        <v>163</v>
      </c>
      <c r="C443" s="92" t="s">
        <v>39</v>
      </c>
      <c r="D443" s="92" t="s">
        <v>116</v>
      </c>
      <c r="E443" s="92" t="s">
        <v>816</v>
      </c>
      <c r="F443" s="95">
        <v>600</v>
      </c>
      <c r="G443" s="72">
        <f>G444</f>
        <v>2995204.1</v>
      </c>
    </row>
    <row r="444" spans="1:10" ht="18.75" customHeight="1">
      <c r="A444" s="94" t="s">
        <v>46</v>
      </c>
      <c r="B444" s="92" t="s">
        <v>163</v>
      </c>
      <c r="C444" s="92" t="s">
        <v>39</v>
      </c>
      <c r="D444" s="92" t="s">
        <v>116</v>
      </c>
      <c r="E444" s="92" t="s">
        <v>816</v>
      </c>
      <c r="F444" s="95">
        <v>610</v>
      </c>
      <c r="G444" s="72">
        <v>2995204.1</v>
      </c>
    </row>
    <row r="445" spans="1:10">
      <c r="A445" s="122" t="s">
        <v>410</v>
      </c>
      <c r="B445" s="92" t="s">
        <v>163</v>
      </c>
      <c r="C445" s="92" t="s">
        <v>39</v>
      </c>
      <c r="D445" s="92" t="s">
        <v>116</v>
      </c>
      <c r="E445" s="92" t="s">
        <v>818</v>
      </c>
      <c r="F445" s="92"/>
      <c r="G445" s="135">
        <f>G446</f>
        <v>157600</v>
      </c>
    </row>
    <row r="446" spans="1:10" ht="25.5">
      <c r="A446" s="94" t="s">
        <v>44</v>
      </c>
      <c r="B446" s="92" t="s">
        <v>163</v>
      </c>
      <c r="C446" s="92" t="s">
        <v>39</v>
      </c>
      <c r="D446" s="92" t="s">
        <v>116</v>
      </c>
      <c r="E446" s="92" t="s">
        <v>818</v>
      </c>
      <c r="F446" s="92" t="s">
        <v>45</v>
      </c>
      <c r="G446" s="135">
        <f>G447</f>
        <v>157600</v>
      </c>
    </row>
    <row r="447" spans="1:10">
      <c r="A447" s="94" t="s">
        <v>46</v>
      </c>
      <c r="B447" s="92" t="s">
        <v>163</v>
      </c>
      <c r="C447" s="92" t="s">
        <v>39</v>
      </c>
      <c r="D447" s="92" t="s">
        <v>116</v>
      </c>
      <c r="E447" s="92" t="s">
        <v>818</v>
      </c>
      <c r="F447" s="92" t="s">
        <v>47</v>
      </c>
      <c r="G447" s="135">
        <v>157600</v>
      </c>
    </row>
    <row r="448" spans="1:10" ht="51">
      <c r="A448" s="122" t="s">
        <v>820</v>
      </c>
      <c r="B448" s="92" t="s">
        <v>163</v>
      </c>
      <c r="C448" s="92" t="s">
        <v>39</v>
      </c>
      <c r="D448" s="92" t="s">
        <v>116</v>
      </c>
      <c r="E448" s="92" t="s">
        <v>819</v>
      </c>
      <c r="F448" s="92"/>
      <c r="G448" s="135">
        <f>G449</f>
        <v>860000</v>
      </c>
    </row>
    <row r="449" spans="1:10" ht="25.5">
      <c r="A449" s="94" t="s">
        <v>44</v>
      </c>
      <c r="B449" s="92" t="s">
        <v>163</v>
      </c>
      <c r="C449" s="92" t="s">
        <v>39</v>
      </c>
      <c r="D449" s="92" t="s">
        <v>116</v>
      </c>
      <c r="E449" s="92" t="s">
        <v>819</v>
      </c>
      <c r="F449" s="92" t="s">
        <v>45</v>
      </c>
      <c r="G449" s="135">
        <f>G450</f>
        <v>860000</v>
      </c>
    </row>
    <row r="450" spans="1:10">
      <c r="A450" s="94" t="s">
        <v>46</v>
      </c>
      <c r="B450" s="92" t="s">
        <v>163</v>
      </c>
      <c r="C450" s="92" t="s">
        <v>39</v>
      </c>
      <c r="D450" s="92" t="s">
        <v>116</v>
      </c>
      <c r="E450" s="92" t="s">
        <v>819</v>
      </c>
      <c r="F450" s="92" t="s">
        <v>47</v>
      </c>
      <c r="G450" s="135">
        <v>860000</v>
      </c>
    </row>
    <row r="451" spans="1:10" ht="30.75" customHeight="1">
      <c r="A451" s="94" t="s">
        <v>159</v>
      </c>
      <c r="B451" s="92" t="s">
        <v>163</v>
      </c>
      <c r="C451" s="92" t="s">
        <v>39</v>
      </c>
      <c r="D451" s="92" t="s">
        <v>116</v>
      </c>
      <c r="E451" s="92" t="s">
        <v>500</v>
      </c>
      <c r="F451" s="92"/>
      <c r="G451" s="72">
        <f>G455+G458+G452</f>
        <v>80688224.75</v>
      </c>
      <c r="I451" s="75"/>
    </row>
    <row r="452" spans="1:10" ht="45" customHeight="1">
      <c r="A452" s="94" t="s">
        <v>8</v>
      </c>
      <c r="B452" s="92" t="s">
        <v>163</v>
      </c>
      <c r="C452" s="92" t="s">
        <v>39</v>
      </c>
      <c r="D452" s="92" t="s">
        <v>116</v>
      </c>
      <c r="E452" s="92" t="s">
        <v>318</v>
      </c>
      <c r="F452" s="92"/>
      <c r="G452" s="72">
        <f>G453</f>
        <v>2238570</v>
      </c>
    </row>
    <row r="453" spans="1:10" s="128" customFormat="1" ht="25.5">
      <c r="A453" s="94" t="s">
        <v>44</v>
      </c>
      <c r="B453" s="92" t="s">
        <v>163</v>
      </c>
      <c r="C453" s="92" t="s">
        <v>39</v>
      </c>
      <c r="D453" s="92" t="s">
        <v>116</v>
      </c>
      <c r="E453" s="92" t="s">
        <v>318</v>
      </c>
      <c r="F453" s="92" t="s">
        <v>45</v>
      </c>
      <c r="G453" s="72">
        <f>G454</f>
        <v>2238570</v>
      </c>
      <c r="H453" s="127"/>
    </row>
    <row r="454" spans="1:10" s="128" customFormat="1">
      <c r="A454" s="94" t="s">
        <v>46</v>
      </c>
      <c r="B454" s="92" t="s">
        <v>163</v>
      </c>
      <c r="C454" s="92" t="s">
        <v>39</v>
      </c>
      <c r="D454" s="92" t="s">
        <v>116</v>
      </c>
      <c r="E454" s="92" t="s">
        <v>318</v>
      </c>
      <c r="F454" s="92" t="s">
        <v>47</v>
      </c>
      <c r="G454" s="72">
        <v>2238570</v>
      </c>
      <c r="H454" s="127"/>
    </row>
    <row r="455" spans="1:10" s="128" customFormat="1" ht="15" customHeight="1">
      <c r="A455" s="94" t="s">
        <v>160</v>
      </c>
      <c r="B455" s="92" t="s">
        <v>163</v>
      </c>
      <c r="C455" s="92" t="s">
        <v>39</v>
      </c>
      <c r="D455" s="92" t="s">
        <v>116</v>
      </c>
      <c r="E455" s="92" t="s">
        <v>317</v>
      </c>
      <c r="F455" s="92"/>
      <c r="G455" s="72">
        <f>G456</f>
        <v>68805381</v>
      </c>
      <c r="H455" s="127"/>
    </row>
    <row r="456" spans="1:10" s="128" customFormat="1" ht="25.5">
      <c r="A456" s="94" t="s">
        <v>44</v>
      </c>
      <c r="B456" s="92" t="s">
        <v>163</v>
      </c>
      <c r="C456" s="92" t="s">
        <v>39</v>
      </c>
      <c r="D456" s="92" t="s">
        <v>116</v>
      </c>
      <c r="E456" s="92" t="s">
        <v>317</v>
      </c>
      <c r="F456" s="92" t="s">
        <v>45</v>
      </c>
      <c r="G456" s="72">
        <f>G457</f>
        <v>68805381</v>
      </c>
      <c r="H456" s="127"/>
      <c r="J456" s="127">
        <f>G457+G460</f>
        <v>78449654.75</v>
      </c>
    </row>
    <row r="457" spans="1:10" s="128" customFormat="1">
      <c r="A457" s="94" t="s">
        <v>46</v>
      </c>
      <c r="B457" s="92" t="s">
        <v>163</v>
      </c>
      <c r="C457" s="92" t="s">
        <v>39</v>
      </c>
      <c r="D457" s="92" t="s">
        <v>116</v>
      </c>
      <c r="E457" s="92" t="s">
        <v>317</v>
      </c>
      <c r="F457" s="92" t="s">
        <v>47</v>
      </c>
      <c r="G457" s="72">
        <v>68805381</v>
      </c>
      <c r="H457" s="127"/>
    </row>
    <row r="458" spans="1:10" ht="25.5">
      <c r="A458" s="94" t="s">
        <v>43</v>
      </c>
      <c r="B458" s="92" t="s">
        <v>163</v>
      </c>
      <c r="C458" s="92" t="s">
        <v>39</v>
      </c>
      <c r="D458" s="92" t="s">
        <v>116</v>
      </c>
      <c r="E458" s="92" t="s">
        <v>510</v>
      </c>
      <c r="F458" s="92"/>
      <c r="G458" s="72">
        <f>G459</f>
        <v>9644273.75</v>
      </c>
    </row>
    <row r="459" spans="1:10" ht="25.5">
      <c r="A459" s="94" t="s">
        <v>44</v>
      </c>
      <c r="B459" s="92" t="s">
        <v>163</v>
      </c>
      <c r="C459" s="92" t="s">
        <v>39</v>
      </c>
      <c r="D459" s="92" t="s">
        <v>116</v>
      </c>
      <c r="E459" s="92" t="s">
        <v>510</v>
      </c>
      <c r="F459" s="92" t="s">
        <v>45</v>
      </c>
      <c r="G459" s="72">
        <f>G460</f>
        <v>9644273.75</v>
      </c>
    </row>
    <row r="460" spans="1:10">
      <c r="A460" s="94" t="s">
        <v>46</v>
      </c>
      <c r="B460" s="92" t="s">
        <v>163</v>
      </c>
      <c r="C460" s="92" t="s">
        <v>39</v>
      </c>
      <c r="D460" s="92" t="s">
        <v>116</v>
      </c>
      <c r="E460" s="92" t="s">
        <v>510</v>
      </c>
      <c r="F460" s="92" t="s">
        <v>47</v>
      </c>
      <c r="G460" s="72">
        <f>9173473.75+470800</f>
        <v>9644273.75</v>
      </c>
    </row>
    <row r="461" spans="1:10" ht="33.75" hidden="1" customHeight="1">
      <c r="A461" s="94" t="s">
        <v>300</v>
      </c>
      <c r="B461" s="92" t="s">
        <v>163</v>
      </c>
      <c r="C461" s="92" t="s">
        <v>39</v>
      </c>
      <c r="D461" s="92" t="s">
        <v>116</v>
      </c>
      <c r="E461" s="92" t="s">
        <v>306</v>
      </c>
      <c r="F461" s="92"/>
      <c r="G461" s="72">
        <f>G462</f>
        <v>0</v>
      </c>
    </row>
    <row r="462" spans="1:10" ht="25.5" hidden="1">
      <c r="A462" s="94" t="s">
        <v>44</v>
      </c>
      <c r="B462" s="92" t="s">
        <v>163</v>
      </c>
      <c r="C462" s="92" t="s">
        <v>39</v>
      </c>
      <c r="D462" s="92" t="s">
        <v>116</v>
      </c>
      <c r="E462" s="92" t="s">
        <v>306</v>
      </c>
      <c r="F462" s="92" t="s">
        <v>45</v>
      </c>
      <c r="G462" s="72">
        <f>G463</f>
        <v>0</v>
      </c>
    </row>
    <row r="463" spans="1:10" hidden="1">
      <c r="A463" s="94" t="s">
        <v>46</v>
      </c>
      <c r="B463" s="92" t="s">
        <v>163</v>
      </c>
      <c r="C463" s="92" t="s">
        <v>39</v>
      </c>
      <c r="D463" s="92" t="s">
        <v>116</v>
      </c>
      <c r="E463" s="92" t="s">
        <v>306</v>
      </c>
      <c r="F463" s="92" t="s">
        <v>47</v>
      </c>
      <c r="G463" s="72"/>
    </row>
    <row r="464" spans="1:10" ht="25.5">
      <c r="A464" s="94" t="s">
        <v>433</v>
      </c>
      <c r="B464" s="95">
        <v>774</v>
      </c>
      <c r="C464" s="92" t="s">
        <v>39</v>
      </c>
      <c r="D464" s="92" t="s">
        <v>116</v>
      </c>
      <c r="E464" s="92" t="s">
        <v>815</v>
      </c>
      <c r="F464" s="92"/>
      <c r="G464" s="72">
        <f>G465</f>
        <v>864039</v>
      </c>
    </row>
    <row r="465" spans="1:8" ht="25.5">
      <c r="A465" s="94" t="s">
        <v>44</v>
      </c>
      <c r="B465" s="95">
        <v>774</v>
      </c>
      <c r="C465" s="92" t="s">
        <v>39</v>
      </c>
      <c r="D465" s="92" t="s">
        <v>116</v>
      </c>
      <c r="E465" s="92" t="s">
        <v>815</v>
      </c>
      <c r="F465" s="92" t="s">
        <v>45</v>
      </c>
      <c r="G465" s="72">
        <f>G466</f>
        <v>864039</v>
      </c>
    </row>
    <row r="466" spans="1:8">
      <c r="A466" s="94" t="s">
        <v>46</v>
      </c>
      <c r="B466" s="95">
        <v>774</v>
      </c>
      <c r="C466" s="92" t="s">
        <v>39</v>
      </c>
      <c r="D466" s="92" t="s">
        <v>116</v>
      </c>
      <c r="E466" s="92" t="s">
        <v>815</v>
      </c>
      <c r="F466" s="92" t="s">
        <v>47</v>
      </c>
      <c r="G466" s="72">
        <v>864039</v>
      </c>
    </row>
    <row r="467" spans="1:8" ht="25.5">
      <c r="A467" s="94" t="s">
        <v>37</v>
      </c>
      <c r="B467" s="92" t="s">
        <v>163</v>
      </c>
      <c r="C467" s="92" t="s">
        <v>39</v>
      </c>
      <c r="D467" s="92" t="s">
        <v>116</v>
      </c>
      <c r="E467" s="92" t="s">
        <v>511</v>
      </c>
      <c r="F467" s="92"/>
      <c r="G467" s="72">
        <f>G468</f>
        <v>195300</v>
      </c>
    </row>
    <row r="468" spans="1:8" ht="27" customHeight="1">
      <c r="A468" s="94" t="s">
        <v>371</v>
      </c>
      <c r="B468" s="92" t="s">
        <v>163</v>
      </c>
      <c r="C468" s="92" t="s">
        <v>39</v>
      </c>
      <c r="D468" s="92" t="s">
        <v>116</v>
      </c>
      <c r="E468" s="92" t="s">
        <v>512</v>
      </c>
      <c r="F468" s="92"/>
      <c r="G468" s="72">
        <f>G469</f>
        <v>195300</v>
      </c>
    </row>
    <row r="469" spans="1:8" ht="25.5">
      <c r="A469" s="94" t="s">
        <v>44</v>
      </c>
      <c r="B469" s="92" t="s">
        <v>163</v>
      </c>
      <c r="C469" s="92" t="s">
        <v>39</v>
      </c>
      <c r="D469" s="92" t="s">
        <v>116</v>
      </c>
      <c r="E469" s="92" t="s">
        <v>512</v>
      </c>
      <c r="F469" s="92" t="s">
        <v>45</v>
      </c>
      <c r="G469" s="72">
        <f>G470</f>
        <v>195300</v>
      </c>
    </row>
    <row r="470" spans="1:8">
      <c r="A470" s="94" t="s">
        <v>46</v>
      </c>
      <c r="B470" s="92" t="s">
        <v>163</v>
      </c>
      <c r="C470" s="92" t="s">
        <v>39</v>
      </c>
      <c r="D470" s="92" t="s">
        <v>116</v>
      </c>
      <c r="E470" s="92" t="s">
        <v>512</v>
      </c>
      <c r="F470" s="92" t="s">
        <v>47</v>
      </c>
      <c r="G470" s="72">
        <f>115300+50000+30000</f>
        <v>195300</v>
      </c>
    </row>
    <row r="471" spans="1:8" s="128" customFormat="1" ht="25.5">
      <c r="A471" s="136" t="s">
        <v>656</v>
      </c>
      <c r="B471" s="92" t="s">
        <v>163</v>
      </c>
      <c r="C471" s="92" t="s">
        <v>39</v>
      </c>
      <c r="D471" s="92" t="s">
        <v>116</v>
      </c>
      <c r="E471" s="92" t="s">
        <v>506</v>
      </c>
      <c r="F471" s="92"/>
      <c r="G471" s="72">
        <f>G472</f>
        <v>1496321</v>
      </c>
      <c r="H471" s="127"/>
    </row>
    <row r="472" spans="1:8" s="128" customFormat="1" ht="38.25">
      <c r="A472" s="94" t="s">
        <v>492</v>
      </c>
      <c r="B472" s="92" t="s">
        <v>163</v>
      </c>
      <c r="C472" s="92" t="s">
        <v>39</v>
      </c>
      <c r="D472" s="92" t="s">
        <v>116</v>
      </c>
      <c r="E472" s="92" t="s">
        <v>821</v>
      </c>
      <c r="F472" s="92"/>
      <c r="G472" s="72">
        <f>G473</f>
        <v>1496321</v>
      </c>
      <c r="H472" s="127"/>
    </row>
    <row r="473" spans="1:8" s="128" customFormat="1" ht="24.75" customHeight="1">
      <c r="A473" s="94" t="s">
        <v>44</v>
      </c>
      <c r="B473" s="92" t="s">
        <v>163</v>
      </c>
      <c r="C473" s="92" t="s">
        <v>39</v>
      </c>
      <c r="D473" s="92" t="s">
        <v>116</v>
      </c>
      <c r="E473" s="92" t="s">
        <v>821</v>
      </c>
      <c r="F473" s="92" t="s">
        <v>45</v>
      </c>
      <c r="G473" s="72">
        <f>G474</f>
        <v>1496321</v>
      </c>
      <c r="H473" s="127"/>
    </row>
    <row r="474" spans="1:8" s="128" customFormat="1">
      <c r="A474" s="94" t="s">
        <v>46</v>
      </c>
      <c r="B474" s="92" t="s">
        <v>163</v>
      </c>
      <c r="C474" s="92" t="s">
        <v>39</v>
      </c>
      <c r="D474" s="92" t="s">
        <v>116</v>
      </c>
      <c r="E474" s="92" t="s">
        <v>821</v>
      </c>
      <c r="F474" s="92" t="s">
        <v>47</v>
      </c>
      <c r="G474" s="72">
        <v>1496321</v>
      </c>
      <c r="H474" s="127"/>
    </row>
    <row r="475" spans="1:8">
      <c r="A475" s="122" t="s">
        <v>410</v>
      </c>
      <c r="B475" s="92" t="s">
        <v>163</v>
      </c>
      <c r="C475" s="92" t="s">
        <v>39</v>
      </c>
      <c r="D475" s="92" t="s">
        <v>116</v>
      </c>
      <c r="E475" s="92" t="s">
        <v>526</v>
      </c>
      <c r="F475" s="92"/>
      <c r="G475" s="135">
        <f>G476</f>
        <v>7000</v>
      </c>
    </row>
    <row r="476" spans="1:8">
      <c r="A476" s="122" t="s">
        <v>410</v>
      </c>
      <c r="B476" s="92" t="s">
        <v>163</v>
      </c>
      <c r="C476" s="92" t="s">
        <v>39</v>
      </c>
      <c r="D476" s="92" t="s">
        <v>116</v>
      </c>
      <c r="E476" s="92" t="s">
        <v>617</v>
      </c>
      <c r="F476" s="92"/>
      <c r="G476" s="135">
        <f>G477</f>
        <v>7000</v>
      </c>
    </row>
    <row r="477" spans="1:8" ht="25.5">
      <c r="A477" s="94" t="s">
        <v>44</v>
      </c>
      <c r="B477" s="92" t="s">
        <v>163</v>
      </c>
      <c r="C477" s="92" t="s">
        <v>39</v>
      </c>
      <c r="D477" s="92" t="s">
        <v>116</v>
      </c>
      <c r="E477" s="92" t="s">
        <v>617</v>
      </c>
      <c r="F477" s="92" t="s">
        <v>45</v>
      </c>
      <c r="G477" s="135">
        <f>G478</f>
        <v>7000</v>
      </c>
    </row>
    <row r="478" spans="1:8">
      <c r="A478" s="94" t="s">
        <v>46</v>
      </c>
      <c r="B478" s="92" t="s">
        <v>163</v>
      </c>
      <c r="C478" s="92" t="s">
        <v>39</v>
      </c>
      <c r="D478" s="92" t="s">
        <v>116</v>
      </c>
      <c r="E478" s="92" t="s">
        <v>617</v>
      </c>
      <c r="F478" s="92" t="s">
        <v>47</v>
      </c>
      <c r="G478" s="135">
        <v>7000</v>
      </c>
    </row>
    <row r="479" spans="1:8">
      <c r="A479" s="94" t="s">
        <v>626</v>
      </c>
      <c r="B479" s="92" t="s">
        <v>163</v>
      </c>
      <c r="C479" s="92" t="s">
        <v>39</v>
      </c>
      <c r="D479" s="92" t="s">
        <v>39</v>
      </c>
      <c r="E479" s="92"/>
      <c r="F479" s="92"/>
      <c r="G479" s="72">
        <f>G480</f>
        <v>4606100</v>
      </c>
    </row>
    <row r="480" spans="1:8" s="154" customFormat="1" ht="25.5">
      <c r="A480" s="94" t="s">
        <v>189</v>
      </c>
      <c r="B480" s="92" t="s">
        <v>163</v>
      </c>
      <c r="C480" s="92" t="s">
        <v>39</v>
      </c>
      <c r="D480" s="92" t="s">
        <v>39</v>
      </c>
      <c r="E480" s="92" t="s">
        <v>463</v>
      </c>
      <c r="F480" s="117"/>
      <c r="G480" s="72">
        <f>G481</f>
        <v>4606100</v>
      </c>
      <c r="H480" s="153"/>
    </row>
    <row r="481" spans="1:8" s="128" customFormat="1" ht="21.75" customHeight="1">
      <c r="A481" s="136" t="s">
        <v>264</v>
      </c>
      <c r="B481" s="92" t="s">
        <v>163</v>
      </c>
      <c r="C481" s="92" t="s">
        <v>39</v>
      </c>
      <c r="D481" s="92" t="s">
        <v>39</v>
      </c>
      <c r="E481" s="92" t="s">
        <v>464</v>
      </c>
      <c r="F481" s="92"/>
      <c r="G481" s="72">
        <f>G485+G490+G482</f>
        <v>4606100</v>
      </c>
      <c r="H481" s="127"/>
    </row>
    <row r="482" spans="1:8" hidden="1">
      <c r="A482" s="94" t="s">
        <v>593</v>
      </c>
      <c r="B482" s="92" t="s">
        <v>163</v>
      </c>
      <c r="C482" s="92" t="s">
        <v>39</v>
      </c>
      <c r="D482" s="92" t="s">
        <v>39</v>
      </c>
      <c r="E482" s="92" t="s">
        <v>72</v>
      </c>
      <c r="F482" s="92"/>
      <c r="G482" s="135">
        <f>G483</f>
        <v>0</v>
      </c>
    </row>
    <row r="483" spans="1:8" ht="25.5" hidden="1">
      <c r="A483" s="94" t="s">
        <v>44</v>
      </c>
      <c r="B483" s="92" t="s">
        <v>163</v>
      </c>
      <c r="C483" s="92" t="s">
        <v>39</v>
      </c>
      <c r="D483" s="92" t="s">
        <v>39</v>
      </c>
      <c r="E483" s="92" t="s">
        <v>72</v>
      </c>
      <c r="F483" s="92" t="s">
        <v>45</v>
      </c>
      <c r="G483" s="135">
        <f>G484</f>
        <v>0</v>
      </c>
    </row>
    <row r="484" spans="1:8" hidden="1">
      <c r="A484" s="94" t="s">
        <v>46</v>
      </c>
      <c r="B484" s="92" t="s">
        <v>163</v>
      </c>
      <c r="C484" s="92" t="s">
        <v>39</v>
      </c>
      <c r="D484" s="92" t="s">
        <v>39</v>
      </c>
      <c r="E484" s="92" t="s">
        <v>72</v>
      </c>
      <c r="F484" s="92" t="s">
        <v>47</v>
      </c>
      <c r="G484" s="135"/>
    </row>
    <row r="485" spans="1:8" s="128" customFormat="1" ht="52.5" customHeight="1">
      <c r="A485" s="136" t="s">
        <v>285</v>
      </c>
      <c r="B485" s="92" t="s">
        <v>163</v>
      </c>
      <c r="C485" s="92" t="s">
        <v>39</v>
      </c>
      <c r="D485" s="92" t="s">
        <v>39</v>
      </c>
      <c r="E485" s="92" t="s">
        <v>331</v>
      </c>
      <c r="F485" s="92"/>
      <c r="G485" s="72">
        <f>G486+G488</f>
        <v>4315500</v>
      </c>
      <c r="H485" s="127"/>
    </row>
    <row r="486" spans="1:8" s="128" customFormat="1" ht="25.5" hidden="1">
      <c r="A486" s="94" t="s">
        <v>53</v>
      </c>
      <c r="B486" s="92" t="s">
        <v>163</v>
      </c>
      <c r="C486" s="92" t="s">
        <v>39</v>
      </c>
      <c r="D486" s="92" t="s">
        <v>39</v>
      </c>
      <c r="E486" s="92" t="s">
        <v>331</v>
      </c>
      <c r="F486" s="92" t="s">
        <v>54</v>
      </c>
      <c r="G486" s="72">
        <f>G487</f>
        <v>0</v>
      </c>
      <c r="H486" s="127"/>
    </row>
    <row r="487" spans="1:8" s="128" customFormat="1" ht="25.5" hidden="1">
      <c r="A487" s="94" t="s">
        <v>55</v>
      </c>
      <c r="B487" s="92" t="s">
        <v>163</v>
      </c>
      <c r="C487" s="92" t="s">
        <v>39</v>
      </c>
      <c r="D487" s="92" t="s">
        <v>39</v>
      </c>
      <c r="E487" s="92" t="s">
        <v>331</v>
      </c>
      <c r="F487" s="92" t="s">
        <v>56</v>
      </c>
      <c r="G487" s="72"/>
      <c r="H487" s="127"/>
    </row>
    <row r="488" spans="1:8" s="128" customFormat="1" ht="25.5">
      <c r="A488" s="94" t="s">
        <v>44</v>
      </c>
      <c r="B488" s="92" t="s">
        <v>163</v>
      </c>
      <c r="C488" s="92" t="s">
        <v>39</v>
      </c>
      <c r="D488" s="92" t="s">
        <v>39</v>
      </c>
      <c r="E488" s="92" t="s">
        <v>331</v>
      </c>
      <c r="F488" s="92" t="s">
        <v>45</v>
      </c>
      <c r="G488" s="72">
        <f>G489</f>
        <v>4315500</v>
      </c>
      <c r="H488" s="127"/>
    </row>
    <row r="489" spans="1:8" s="128" customFormat="1" ht="13.5" customHeight="1">
      <c r="A489" s="94" t="s">
        <v>46</v>
      </c>
      <c r="B489" s="92" t="s">
        <v>163</v>
      </c>
      <c r="C489" s="92" t="s">
        <v>39</v>
      </c>
      <c r="D489" s="92" t="s">
        <v>39</v>
      </c>
      <c r="E489" s="92" t="s">
        <v>331</v>
      </c>
      <c r="F489" s="92" t="s">
        <v>47</v>
      </c>
      <c r="G489" s="72">
        <v>4315500</v>
      </c>
      <c r="H489" s="127"/>
    </row>
    <row r="490" spans="1:8" s="128" customFormat="1" ht="61.5" customHeight="1">
      <c r="A490" s="136" t="s">
        <v>762</v>
      </c>
      <c r="B490" s="92" t="s">
        <v>163</v>
      </c>
      <c r="C490" s="92" t="s">
        <v>39</v>
      </c>
      <c r="D490" s="92" t="s">
        <v>39</v>
      </c>
      <c r="E490" s="92" t="s">
        <v>466</v>
      </c>
      <c r="F490" s="92"/>
      <c r="G490" s="72">
        <f>G491+G495+G493</f>
        <v>290600</v>
      </c>
      <c r="H490" s="127"/>
    </row>
    <row r="491" spans="1:8" s="128" customFormat="1" ht="25.5">
      <c r="A491" s="94" t="s">
        <v>53</v>
      </c>
      <c r="B491" s="92" t="s">
        <v>163</v>
      </c>
      <c r="C491" s="92" t="s">
        <v>39</v>
      </c>
      <c r="D491" s="92" t="s">
        <v>39</v>
      </c>
      <c r="E491" s="92" t="s">
        <v>466</v>
      </c>
      <c r="F491" s="92" t="s">
        <v>54</v>
      </c>
      <c r="G491" s="72">
        <f>G492</f>
        <v>9400</v>
      </c>
      <c r="H491" s="127"/>
    </row>
    <row r="492" spans="1:8" s="128" customFormat="1" ht="25.5">
      <c r="A492" s="94" t="s">
        <v>55</v>
      </c>
      <c r="B492" s="92" t="s">
        <v>163</v>
      </c>
      <c r="C492" s="92" t="s">
        <v>39</v>
      </c>
      <c r="D492" s="92" t="s">
        <v>39</v>
      </c>
      <c r="E492" s="92" t="s">
        <v>466</v>
      </c>
      <c r="F492" s="92" t="s">
        <v>56</v>
      </c>
      <c r="G492" s="72">
        <v>9400</v>
      </c>
      <c r="H492" s="127"/>
    </row>
    <row r="493" spans="1:8" s="128" customFormat="1" hidden="1">
      <c r="A493" s="94" t="s">
        <v>382</v>
      </c>
      <c r="B493" s="92" t="s">
        <v>163</v>
      </c>
      <c r="C493" s="92" t="s">
        <v>39</v>
      </c>
      <c r="D493" s="92" t="s">
        <v>39</v>
      </c>
      <c r="E493" s="92" t="s">
        <v>466</v>
      </c>
      <c r="F493" s="92" t="s">
        <v>383</v>
      </c>
      <c r="G493" s="72">
        <f>G494</f>
        <v>0</v>
      </c>
      <c r="H493" s="127"/>
    </row>
    <row r="494" spans="1:8" s="128" customFormat="1" ht="25.5" hidden="1">
      <c r="A494" s="94" t="s">
        <v>384</v>
      </c>
      <c r="B494" s="92" t="s">
        <v>163</v>
      </c>
      <c r="C494" s="92" t="s">
        <v>39</v>
      </c>
      <c r="D494" s="92" t="s">
        <v>39</v>
      </c>
      <c r="E494" s="92" t="s">
        <v>466</v>
      </c>
      <c r="F494" s="92" t="s">
        <v>385</v>
      </c>
      <c r="G494" s="72"/>
      <c r="H494" s="127"/>
    </row>
    <row r="495" spans="1:8" s="128" customFormat="1" ht="25.5">
      <c r="A495" s="94" t="s">
        <v>44</v>
      </c>
      <c r="B495" s="92" t="s">
        <v>163</v>
      </c>
      <c r="C495" s="92" t="s">
        <v>39</v>
      </c>
      <c r="D495" s="92" t="s">
        <v>39</v>
      </c>
      <c r="E495" s="92" t="s">
        <v>466</v>
      </c>
      <c r="F495" s="92" t="s">
        <v>45</v>
      </c>
      <c r="G495" s="72">
        <f>G496</f>
        <v>281200</v>
      </c>
      <c r="H495" s="127"/>
    </row>
    <row r="496" spans="1:8" s="128" customFormat="1">
      <c r="A496" s="94" t="s">
        <v>46</v>
      </c>
      <c r="B496" s="92" t="s">
        <v>163</v>
      </c>
      <c r="C496" s="92" t="s">
        <v>39</v>
      </c>
      <c r="D496" s="92" t="s">
        <v>39</v>
      </c>
      <c r="E496" s="92" t="s">
        <v>466</v>
      </c>
      <c r="F496" s="92" t="s">
        <v>47</v>
      </c>
      <c r="G496" s="72">
        <v>281200</v>
      </c>
      <c r="H496" s="127"/>
    </row>
    <row r="497" spans="1:8">
      <c r="A497" s="94" t="s">
        <v>271</v>
      </c>
      <c r="B497" s="92" t="s">
        <v>163</v>
      </c>
      <c r="C497" s="92" t="s">
        <v>39</v>
      </c>
      <c r="D497" s="92" t="s">
        <v>272</v>
      </c>
      <c r="E497" s="92"/>
      <c r="F497" s="92"/>
      <c r="G497" s="72">
        <f>G499</f>
        <v>9538189</v>
      </c>
    </row>
    <row r="498" spans="1:8" ht="38.25" hidden="1">
      <c r="A498" s="136" t="s">
        <v>273</v>
      </c>
      <c r="B498" s="92" t="s">
        <v>163</v>
      </c>
      <c r="C498" s="92" t="s">
        <v>39</v>
      </c>
      <c r="D498" s="92" t="s">
        <v>272</v>
      </c>
      <c r="E498" s="92"/>
      <c r="F498" s="92"/>
      <c r="G498" s="72"/>
    </row>
    <row r="499" spans="1:8" ht="25.5">
      <c r="A499" s="94" t="s">
        <v>189</v>
      </c>
      <c r="B499" s="92" t="s">
        <v>163</v>
      </c>
      <c r="C499" s="92" t="s">
        <v>39</v>
      </c>
      <c r="D499" s="92" t="s">
        <v>272</v>
      </c>
      <c r="E499" s="92" t="s">
        <v>463</v>
      </c>
      <c r="F499" s="92"/>
      <c r="G499" s="72">
        <f>G504+G500</f>
        <v>9538189</v>
      </c>
    </row>
    <row r="500" spans="1:8" s="128" customFormat="1" ht="30" customHeight="1">
      <c r="A500" s="94" t="s">
        <v>159</v>
      </c>
      <c r="B500" s="92" t="s">
        <v>163</v>
      </c>
      <c r="C500" s="92" t="s">
        <v>39</v>
      </c>
      <c r="D500" s="92" t="s">
        <v>272</v>
      </c>
      <c r="E500" s="92" t="s">
        <v>500</v>
      </c>
      <c r="F500" s="92"/>
      <c r="G500" s="72">
        <f>G501</f>
        <v>883681</v>
      </c>
      <c r="H500" s="127"/>
    </row>
    <row r="501" spans="1:8" s="128" customFormat="1" ht="31.5" customHeight="1">
      <c r="A501" s="137" t="s">
        <v>274</v>
      </c>
      <c r="B501" s="92" t="s">
        <v>163</v>
      </c>
      <c r="C501" s="92" t="s">
        <v>39</v>
      </c>
      <c r="D501" s="92" t="s">
        <v>272</v>
      </c>
      <c r="E501" s="92" t="s">
        <v>514</v>
      </c>
      <c r="F501" s="92"/>
      <c r="G501" s="72">
        <f>G502</f>
        <v>883681</v>
      </c>
      <c r="H501" s="127"/>
    </row>
    <row r="502" spans="1:8" s="128" customFormat="1" ht="25.5">
      <c r="A502" s="94" t="s">
        <v>44</v>
      </c>
      <c r="B502" s="92" t="s">
        <v>163</v>
      </c>
      <c r="C502" s="92" t="s">
        <v>39</v>
      </c>
      <c r="D502" s="92" t="s">
        <v>272</v>
      </c>
      <c r="E502" s="92" t="s">
        <v>514</v>
      </c>
      <c r="F502" s="92" t="s">
        <v>45</v>
      </c>
      <c r="G502" s="72">
        <f>G503</f>
        <v>883681</v>
      </c>
      <c r="H502" s="127"/>
    </row>
    <row r="503" spans="1:8">
      <c r="A503" s="94" t="s">
        <v>46</v>
      </c>
      <c r="B503" s="92" t="s">
        <v>163</v>
      </c>
      <c r="C503" s="92" t="s">
        <v>39</v>
      </c>
      <c r="D503" s="92" t="s">
        <v>272</v>
      </c>
      <c r="E503" s="92" t="s">
        <v>514</v>
      </c>
      <c r="F503" s="92" t="s">
        <v>47</v>
      </c>
      <c r="G503" s="72">
        <v>883681</v>
      </c>
    </row>
    <row r="504" spans="1:8" s="128" customFormat="1" ht="32.25" customHeight="1">
      <c r="A504" s="94" t="s">
        <v>372</v>
      </c>
      <c r="B504" s="92" t="s">
        <v>163</v>
      </c>
      <c r="C504" s="92" t="s">
        <v>39</v>
      </c>
      <c r="D504" s="92" t="s">
        <v>272</v>
      </c>
      <c r="E504" s="92" t="s">
        <v>515</v>
      </c>
      <c r="F504" s="92"/>
      <c r="G504" s="72">
        <f>G505</f>
        <v>8654508</v>
      </c>
      <c r="H504" s="127"/>
    </row>
    <row r="505" spans="1:8" s="128" customFormat="1" ht="25.5">
      <c r="A505" s="94" t="s">
        <v>128</v>
      </c>
      <c r="B505" s="92" t="s">
        <v>163</v>
      </c>
      <c r="C505" s="92" t="s">
        <v>39</v>
      </c>
      <c r="D505" s="92" t="s">
        <v>272</v>
      </c>
      <c r="E505" s="92" t="s">
        <v>516</v>
      </c>
      <c r="F505" s="92"/>
      <c r="G505" s="72">
        <f>G506+G510+G512</f>
        <v>8654508</v>
      </c>
      <c r="H505" s="127"/>
    </row>
    <row r="506" spans="1:8" ht="51">
      <c r="A506" s="94" t="s">
        <v>98</v>
      </c>
      <c r="B506" s="92" t="s">
        <v>163</v>
      </c>
      <c r="C506" s="92" t="s">
        <v>39</v>
      </c>
      <c r="D506" s="92" t="s">
        <v>272</v>
      </c>
      <c r="E506" s="92" t="s">
        <v>516</v>
      </c>
      <c r="F506" s="92" t="s">
        <v>101</v>
      </c>
      <c r="G506" s="72">
        <f>G507</f>
        <v>8334747</v>
      </c>
    </row>
    <row r="507" spans="1:8" ht="25.5">
      <c r="A507" s="94" t="s">
        <v>99</v>
      </c>
      <c r="B507" s="92" t="s">
        <v>163</v>
      </c>
      <c r="C507" s="92" t="s">
        <v>39</v>
      </c>
      <c r="D507" s="92" t="s">
        <v>272</v>
      </c>
      <c r="E507" s="92" t="s">
        <v>516</v>
      </c>
      <c r="F507" s="92" t="s">
        <v>102</v>
      </c>
      <c r="G507" s="72">
        <f>8193847+20900+120000</f>
        <v>8334747</v>
      </c>
    </row>
    <row r="508" spans="1:8" ht="25.5" hidden="1">
      <c r="A508" s="99" t="s">
        <v>100</v>
      </c>
      <c r="B508" s="92" t="s">
        <v>163</v>
      </c>
      <c r="C508" s="92" t="s">
        <v>39</v>
      </c>
      <c r="D508" s="92" t="s">
        <v>272</v>
      </c>
      <c r="E508" s="92" t="s">
        <v>516</v>
      </c>
      <c r="F508" s="92" t="s">
        <v>103</v>
      </c>
      <c r="G508" s="72"/>
    </row>
    <row r="509" spans="1:8" ht="25.5" hidden="1">
      <c r="A509" s="99" t="s">
        <v>104</v>
      </c>
      <c r="B509" s="92" t="s">
        <v>163</v>
      </c>
      <c r="C509" s="92" t="s">
        <v>39</v>
      </c>
      <c r="D509" s="92" t="s">
        <v>272</v>
      </c>
      <c r="E509" s="92" t="s">
        <v>516</v>
      </c>
      <c r="F509" s="92" t="s">
        <v>105</v>
      </c>
      <c r="G509" s="72"/>
    </row>
    <row r="510" spans="1:8" ht="25.5">
      <c r="A510" s="94" t="s">
        <v>53</v>
      </c>
      <c r="B510" s="92" t="s">
        <v>163</v>
      </c>
      <c r="C510" s="92" t="s">
        <v>39</v>
      </c>
      <c r="D510" s="92" t="s">
        <v>272</v>
      </c>
      <c r="E510" s="92" t="s">
        <v>516</v>
      </c>
      <c r="F510" s="92" t="s">
        <v>54</v>
      </c>
      <c r="G510" s="72">
        <f>G511</f>
        <v>297961</v>
      </c>
    </row>
    <row r="511" spans="1:8" ht="25.5">
      <c r="A511" s="94" t="s">
        <v>55</v>
      </c>
      <c r="B511" s="92" t="s">
        <v>163</v>
      </c>
      <c r="C511" s="92" t="s">
        <v>39</v>
      </c>
      <c r="D511" s="92" t="s">
        <v>272</v>
      </c>
      <c r="E511" s="92" t="s">
        <v>516</v>
      </c>
      <c r="F511" s="92" t="s">
        <v>56</v>
      </c>
      <c r="G511" s="72">
        <v>297961</v>
      </c>
    </row>
    <row r="512" spans="1:8">
      <c r="A512" s="94" t="s">
        <v>106</v>
      </c>
      <c r="B512" s="92" t="s">
        <v>163</v>
      </c>
      <c r="C512" s="92" t="s">
        <v>39</v>
      </c>
      <c r="D512" s="92" t="s">
        <v>272</v>
      </c>
      <c r="E512" s="92" t="s">
        <v>516</v>
      </c>
      <c r="F512" s="92" t="s">
        <v>107</v>
      </c>
      <c r="G512" s="138">
        <f>G513</f>
        <v>21800</v>
      </c>
    </row>
    <row r="513" spans="1:9">
      <c r="A513" s="94" t="s">
        <v>109</v>
      </c>
      <c r="B513" s="92" t="s">
        <v>163</v>
      </c>
      <c r="C513" s="92" t="s">
        <v>39</v>
      </c>
      <c r="D513" s="92" t="s">
        <v>272</v>
      </c>
      <c r="E513" s="92" t="s">
        <v>516</v>
      </c>
      <c r="F513" s="92" t="s">
        <v>110</v>
      </c>
      <c r="G513" s="138">
        <v>21800</v>
      </c>
    </row>
    <row r="514" spans="1:9">
      <c r="A514" s="180" t="s">
        <v>374</v>
      </c>
      <c r="B514" s="130" t="s">
        <v>163</v>
      </c>
      <c r="C514" s="184" t="s">
        <v>115</v>
      </c>
      <c r="D514" s="184"/>
      <c r="E514" s="184"/>
      <c r="F514" s="184"/>
      <c r="G514" s="179">
        <f>G517+G524</f>
        <v>10033168</v>
      </c>
    </row>
    <row r="515" spans="1:9" hidden="1">
      <c r="A515" s="180"/>
      <c r="B515" s="130"/>
      <c r="C515" s="184"/>
      <c r="D515" s="184"/>
      <c r="E515" s="184"/>
      <c r="F515" s="184"/>
      <c r="G515" s="179"/>
    </row>
    <row r="516" spans="1:9" hidden="1">
      <c r="A516" s="180"/>
      <c r="B516" s="130"/>
      <c r="C516" s="184"/>
      <c r="D516" s="184"/>
      <c r="E516" s="184"/>
      <c r="F516" s="184"/>
      <c r="G516" s="179"/>
    </row>
    <row r="517" spans="1:9">
      <c r="A517" s="94" t="s">
        <v>375</v>
      </c>
      <c r="B517" s="92" t="s">
        <v>163</v>
      </c>
      <c r="C517" s="92" t="s">
        <v>115</v>
      </c>
      <c r="D517" s="92" t="s">
        <v>30</v>
      </c>
      <c r="E517" s="92"/>
      <c r="F517" s="92"/>
      <c r="G517" s="72">
        <f>G519</f>
        <v>84568</v>
      </c>
    </row>
    <row r="518" spans="1:9" s="154" customFormat="1" hidden="1">
      <c r="A518" s="164" t="s">
        <v>376</v>
      </c>
      <c r="B518" s="92" t="s">
        <v>163</v>
      </c>
      <c r="C518" s="117" t="s">
        <v>115</v>
      </c>
      <c r="D518" s="117" t="s">
        <v>30</v>
      </c>
      <c r="E518" s="117" t="s">
        <v>377</v>
      </c>
      <c r="F518" s="117" t="s">
        <v>378</v>
      </c>
      <c r="G518" s="165"/>
      <c r="H518" s="153"/>
    </row>
    <row r="519" spans="1:9" s="162" customFormat="1" ht="30.75" customHeight="1">
      <c r="A519" s="94" t="s">
        <v>640</v>
      </c>
      <c r="B519" s="92" t="s">
        <v>163</v>
      </c>
      <c r="C519" s="92" t="s">
        <v>115</v>
      </c>
      <c r="D519" s="92" t="s">
        <v>30</v>
      </c>
      <c r="E519" s="92" t="s">
        <v>639</v>
      </c>
      <c r="F519" s="117"/>
      <c r="G519" s="72">
        <f>G520</f>
        <v>84568</v>
      </c>
      <c r="H519" s="153"/>
    </row>
    <row r="520" spans="1:9" s="162" customFormat="1">
      <c r="A520" s="94" t="s">
        <v>381</v>
      </c>
      <c r="B520" s="92" t="s">
        <v>163</v>
      </c>
      <c r="C520" s="92" t="s">
        <v>115</v>
      </c>
      <c r="D520" s="92" t="s">
        <v>30</v>
      </c>
      <c r="E520" s="92" t="s">
        <v>645</v>
      </c>
      <c r="F520" s="117"/>
      <c r="G520" s="72">
        <f>G521</f>
        <v>84568</v>
      </c>
      <c r="H520" s="153"/>
    </row>
    <row r="521" spans="1:9" s="162" customFormat="1">
      <c r="A521" s="94" t="s">
        <v>382</v>
      </c>
      <c r="B521" s="92" t="s">
        <v>163</v>
      </c>
      <c r="C521" s="92" t="s">
        <v>115</v>
      </c>
      <c r="D521" s="92" t="s">
        <v>30</v>
      </c>
      <c r="E521" s="92" t="s">
        <v>645</v>
      </c>
      <c r="F521" s="92" t="s">
        <v>383</v>
      </c>
      <c r="G521" s="72">
        <f>G522</f>
        <v>84568</v>
      </c>
      <c r="H521" s="153"/>
    </row>
    <row r="522" spans="1:9" s="163" customFormat="1" ht="25.5">
      <c r="A522" s="94" t="s">
        <v>384</v>
      </c>
      <c r="B522" s="92" t="s">
        <v>163</v>
      </c>
      <c r="C522" s="92" t="s">
        <v>115</v>
      </c>
      <c r="D522" s="92" t="s">
        <v>30</v>
      </c>
      <c r="E522" s="92" t="s">
        <v>645</v>
      </c>
      <c r="F522" s="92" t="s">
        <v>385</v>
      </c>
      <c r="G522" s="72">
        <f>3000+81568</f>
        <v>84568</v>
      </c>
      <c r="H522" s="75"/>
    </row>
    <row r="523" spans="1:9" s="163" customFormat="1" ht="25.5" hidden="1">
      <c r="A523" s="99" t="s">
        <v>386</v>
      </c>
      <c r="B523" s="92" t="s">
        <v>163</v>
      </c>
      <c r="C523" s="92" t="s">
        <v>115</v>
      </c>
      <c r="D523" s="92" t="s">
        <v>30</v>
      </c>
      <c r="E523" s="92" t="s">
        <v>645</v>
      </c>
      <c r="F523" s="92" t="s">
        <v>387</v>
      </c>
      <c r="G523" s="72"/>
      <c r="H523" s="75"/>
    </row>
    <row r="524" spans="1:9">
      <c r="A524" s="136" t="s">
        <v>388</v>
      </c>
      <c r="B524" s="92" t="s">
        <v>163</v>
      </c>
      <c r="C524" s="92" t="s">
        <v>115</v>
      </c>
      <c r="D524" s="92" t="s">
        <v>95</v>
      </c>
      <c r="E524" s="92"/>
      <c r="F524" s="92"/>
      <c r="G524" s="72">
        <f>G539+G525</f>
        <v>9948600</v>
      </c>
    </row>
    <row r="525" spans="1:9" s="154" customFormat="1" ht="25.5">
      <c r="A525" s="94" t="s">
        <v>190</v>
      </c>
      <c r="B525" s="92" t="s">
        <v>163</v>
      </c>
      <c r="C525" s="92" t="s">
        <v>115</v>
      </c>
      <c r="D525" s="92" t="s">
        <v>95</v>
      </c>
      <c r="E525" s="92" t="s">
        <v>463</v>
      </c>
      <c r="F525" s="117"/>
      <c r="G525" s="72">
        <f>G526</f>
        <v>587200</v>
      </c>
      <c r="H525" s="153"/>
    </row>
    <row r="526" spans="1:9" ht="66" customHeight="1">
      <c r="A526" s="94" t="s">
        <v>108</v>
      </c>
      <c r="B526" s="92" t="s">
        <v>163</v>
      </c>
      <c r="C526" s="92" t="s">
        <v>115</v>
      </c>
      <c r="D526" s="92" t="s">
        <v>95</v>
      </c>
      <c r="E526" s="92" t="s">
        <v>822</v>
      </c>
      <c r="F526" s="92"/>
      <c r="G526" s="72">
        <f>G527</f>
        <v>587200</v>
      </c>
      <c r="I526" s="75"/>
    </row>
    <row r="527" spans="1:9" s="128" customFormat="1" ht="25.5">
      <c r="A527" s="94" t="s">
        <v>44</v>
      </c>
      <c r="B527" s="92" t="s">
        <v>163</v>
      </c>
      <c r="C527" s="92" t="s">
        <v>115</v>
      </c>
      <c r="D527" s="92" t="s">
        <v>95</v>
      </c>
      <c r="E527" s="92" t="s">
        <v>822</v>
      </c>
      <c r="F527" s="92" t="s">
        <v>45</v>
      </c>
      <c r="G527" s="72">
        <f>G528</f>
        <v>587200</v>
      </c>
      <c r="H527" s="127"/>
    </row>
    <row r="528" spans="1:9" s="128" customFormat="1">
      <c r="A528" s="94" t="s">
        <v>46</v>
      </c>
      <c r="B528" s="92" t="s">
        <v>163</v>
      </c>
      <c r="C528" s="92" t="s">
        <v>115</v>
      </c>
      <c r="D528" s="92" t="s">
        <v>95</v>
      </c>
      <c r="E528" s="92" t="s">
        <v>822</v>
      </c>
      <c r="F528" s="92" t="s">
        <v>47</v>
      </c>
      <c r="G528" s="72">
        <v>587200</v>
      </c>
      <c r="H528" s="127"/>
    </row>
    <row r="529" spans="1:11" s="128" customFormat="1" ht="51" hidden="1">
      <c r="A529" s="94" t="s">
        <v>48</v>
      </c>
      <c r="B529" s="92" t="s">
        <v>163</v>
      </c>
      <c r="C529" s="92" t="s">
        <v>115</v>
      </c>
      <c r="D529" s="92" t="s">
        <v>95</v>
      </c>
      <c r="E529" s="92" t="s">
        <v>508</v>
      </c>
      <c r="F529" s="92" t="s">
        <v>161</v>
      </c>
      <c r="G529" s="72"/>
      <c r="H529" s="127"/>
    </row>
    <row r="530" spans="1:11" s="128" customFormat="1" ht="63.75" hidden="1">
      <c r="A530" s="94" t="s">
        <v>660</v>
      </c>
      <c r="B530" s="92" t="s">
        <v>163</v>
      </c>
      <c r="C530" s="92" t="s">
        <v>115</v>
      </c>
      <c r="D530" s="92" t="s">
        <v>95</v>
      </c>
      <c r="E530" s="92" t="s">
        <v>659</v>
      </c>
      <c r="F530" s="92"/>
      <c r="G530" s="72">
        <f>G531</f>
        <v>0</v>
      </c>
      <c r="H530" s="127"/>
    </row>
    <row r="531" spans="1:11" s="128" customFormat="1" ht="25.5" hidden="1">
      <c r="A531" s="94" t="s">
        <v>44</v>
      </c>
      <c r="B531" s="92" t="s">
        <v>163</v>
      </c>
      <c r="C531" s="92" t="s">
        <v>115</v>
      </c>
      <c r="D531" s="92" t="s">
        <v>95</v>
      </c>
      <c r="E531" s="92" t="s">
        <v>659</v>
      </c>
      <c r="F531" s="92" t="s">
        <v>45</v>
      </c>
      <c r="G531" s="72">
        <f>G532</f>
        <v>0</v>
      </c>
      <c r="H531" s="127"/>
    </row>
    <row r="532" spans="1:11" s="128" customFormat="1" hidden="1">
      <c r="A532" s="94" t="s">
        <v>46</v>
      </c>
      <c r="B532" s="92" t="s">
        <v>163</v>
      </c>
      <c r="C532" s="92" t="s">
        <v>115</v>
      </c>
      <c r="D532" s="92" t="s">
        <v>95</v>
      </c>
      <c r="E532" s="92" t="s">
        <v>659</v>
      </c>
      <c r="F532" s="92" t="s">
        <v>47</v>
      </c>
      <c r="G532" s="72"/>
      <c r="H532" s="127"/>
    </row>
    <row r="533" spans="1:11" ht="50.25" hidden="1" customHeight="1">
      <c r="A533" s="94" t="s">
        <v>8</v>
      </c>
      <c r="B533" s="92" t="s">
        <v>163</v>
      </c>
      <c r="C533" s="92" t="s">
        <v>115</v>
      </c>
      <c r="D533" s="92" t="s">
        <v>95</v>
      </c>
      <c r="E533" s="92" t="s">
        <v>501</v>
      </c>
      <c r="F533" s="92"/>
      <c r="G533" s="72">
        <f>G534</f>
        <v>0</v>
      </c>
    </row>
    <row r="534" spans="1:11" s="128" customFormat="1" ht="25.5" hidden="1">
      <c r="A534" s="94" t="s">
        <v>44</v>
      </c>
      <c r="B534" s="92" t="s">
        <v>163</v>
      </c>
      <c r="C534" s="92" t="s">
        <v>115</v>
      </c>
      <c r="D534" s="92" t="s">
        <v>95</v>
      </c>
      <c r="E534" s="92" t="s">
        <v>501</v>
      </c>
      <c r="F534" s="92" t="s">
        <v>45</v>
      </c>
      <c r="G534" s="72">
        <f>G535</f>
        <v>0</v>
      </c>
      <c r="H534" s="127"/>
    </row>
    <row r="535" spans="1:11" s="128" customFormat="1" hidden="1">
      <c r="A535" s="94" t="s">
        <v>46</v>
      </c>
      <c r="B535" s="92" t="s">
        <v>163</v>
      </c>
      <c r="C535" s="92" t="s">
        <v>115</v>
      </c>
      <c r="D535" s="92" t="s">
        <v>95</v>
      </c>
      <c r="E535" s="92" t="s">
        <v>501</v>
      </c>
      <c r="F535" s="92" t="s">
        <v>47</v>
      </c>
      <c r="G535" s="72"/>
      <c r="H535" s="127"/>
    </row>
    <row r="536" spans="1:11" s="128" customFormat="1" ht="56.25" hidden="1" customHeight="1">
      <c r="A536" s="94" t="s">
        <v>660</v>
      </c>
      <c r="B536" s="92" t="s">
        <v>163</v>
      </c>
      <c r="C536" s="92" t="s">
        <v>115</v>
      </c>
      <c r="D536" s="92" t="s">
        <v>95</v>
      </c>
      <c r="E536" s="92" t="s">
        <v>659</v>
      </c>
      <c r="F536" s="92"/>
      <c r="G536" s="72">
        <f>G537</f>
        <v>0</v>
      </c>
      <c r="H536" s="127"/>
    </row>
    <row r="537" spans="1:11" s="128" customFormat="1" ht="25.5" hidden="1">
      <c r="A537" s="94" t="s">
        <v>44</v>
      </c>
      <c r="B537" s="92" t="s">
        <v>163</v>
      </c>
      <c r="C537" s="92" t="s">
        <v>115</v>
      </c>
      <c r="D537" s="92" t="s">
        <v>95</v>
      </c>
      <c r="E537" s="92" t="s">
        <v>659</v>
      </c>
      <c r="F537" s="92" t="s">
        <v>45</v>
      </c>
      <c r="G537" s="72">
        <f>G538</f>
        <v>0</v>
      </c>
      <c r="H537" s="127"/>
    </row>
    <row r="538" spans="1:11" s="128" customFormat="1" hidden="1">
      <c r="A538" s="94" t="s">
        <v>46</v>
      </c>
      <c r="B538" s="92" t="s">
        <v>163</v>
      </c>
      <c r="C538" s="92" t="s">
        <v>115</v>
      </c>
      <c r="D538" s="92" t="s">
        <v>95</v>
      </c>
      <c r="E538" s="92" t="s">
        <v>659</v>
      </c>
      <c r="F538" s="92" t="s">
        <v>47</v>
      </c>
      <c r="G538" s="72"/>
      <c r="H538" s="127"/>
    </row>
    <row r="539" spans="1:11" s="154" customFormat="1">
      <c r="A539" s="94" t="s">
        <v>380</v>
      </c>
      <c r="B539" s="92" t="s">
        <v>163</v>
      </c>
      <c r="C539" s="92" t="s">
        <v>115</v>
      </c>
      <c r="D539" s="92" t="s">
        <v>95</v>
      </c>
      <c r="E539" s="92" t="s">
        <v>517</v>
      </c>
      <c r="F539" s="117"/>
      <c r="G539" s="72">
        <f>G540</f>
        <v>9361400</v>
      </c>
      <c r="H539" s="153"/>
    </row>
    <row r="540" spans="1:11" s="154" customFormat="1" ht="54.75" customHeight="1">
      <c r="A540" s="136" t="s">
        <v>389</v>
      </c>
      <c r="B540" s="92" t="s">
        <v>163</v>
      </c>
      <c r="C540" s="92" t="s">
        <v>115</v>
      </c>
      <c r="D540" s="92" t="s">
        <v>95</v>
      </c>
      <c r="E540" s="92" t="s">
        <v>319</v>
      </c>
      <c r="F540" s="117"/>
      <c r="G540" s="72">
        <f>G541</f>
        <v>9361400</v>
      </c>
      <c r="H540" s="153"/>
      <c r="J540" s="153">
        <f>G351+G389+G392+G457</f>
        <v>521523700</v>
      </c>
      <c r="K540" s="153" t="e">
        <f>J540+#REF!+G487+G542</f>
        <v>#REF!</v>
      </c>
    </row>
    <row r="541" spans="1:11" s="154" customFormat="1" ht="25.5">
      <c r="A541" s="94" t="s">
        <v>44</v>
      </c>
      <c r="B541" s="92" t="s">
        <v>163</v>
      </c>
      <c r="C541" s="92" t="s">
        <v>115</v>
      </c>
      <c r="D541" s="92" t="s">
        <v>95</v>
      </c>
      <c r="E541" s="92" t="s">
        <v>319</v>
      </c>
      <c r="F541" s="92" t="s">
        <v>45</v>
      </c>
      <c r="G541" s="72">
        <f>G542</f>
        <v>9361400</v>
      </c>
      <c r="H541" s="153"/>
    </row>
    <row r="542" spans="1:11">
      <c r="A542" s="94" t="s">
        <v>46</v>
      </c>
      <c r="B542" s="92" t="s">
        <v>163</v>
      </c>
      <c r="C542" s="92" t="s">
        <v>115</v>
      </c>
      <c r="D542" s="92" t="s">
        <v>95</v>
      </c>
      <c r="E542" s="92" t="s">
        <v>319</v>
      </c>
      <c r="F542" s="92" t="s">
        <v>47</v>
      </c>
      <c r="G542" s="72">
        <v>9361400</v>
      </c>
    </row>
    <row r="543" spans="1:11" ht="14.25" hidden="1" customHeight="1">
      <c r="A543" s="94" t="s">
        <v>49</v>
      </c>
      <c r="B543" s="92" t="s">
        <v>163</v>
      </c>
      <c r="C543" s="92" t="s">
        <v>115</v>
      </c>
      <c r="D543" s="92" t="s">
        <v>95</v>
      </c>
      <c r="E543" s="92" t="s">
        <v>518</v>
      </c>
      <c r="F543" s="92" t="s">
        <v>93</v>
      </c>
      <c r="G543" s="72"/>
    </row>
    <row r="544" spans="1:11" s="119" customFormat="1">
      <c r="A544" s="186" t="s">
        <v>124</v>
      </c>
      <c r="B544" s="89"/>
      <c r="C544" s="130"/>
      <c r="D544" s="130"/>
      <c r="E544" s="130"/>
      <c r="F544" s="130"/>
      <c r="G544" s="169">
        <f>G340+G514</f>
        <v>856553854.5</v>
      </c>
      <c r="H544" s="118"/>
      <c r="J544" s="119">
        <v>643835027</v>
      </c>
      <c r="K544" s="118">
        <f>J544-G544</f>
        <v>-212718827.5</v>
      </c>
    </row>
    <row r="545" spans="1:10" ht="25.5">
      <c r="A545" s="187" t="s">
        <v>390</v>
      </c>
      <c r="B545" s="187"/>
      <c r="C545" s="187"/>
      <c r="D545" s="187"/>
      <c r="E545" s="187"/>
      <c r="F545" s="187"/>
      <c r="G545" s="189"/>
      <c r="J545" s="75"/>
    </row>
    <row r="546" spans="1:10">
      <c r="A546" s="185" t="s">
        <v>29</v>
      </c>
      <c r="B546" s="89">
        <v>792</v>
      </c>
      <c r="C546" s="184" t="s">
        <v>30</v>
      </c>
      <c r="D546" s="184"/>
      <c r="E546" s="184"/>
      <c r="F546" s="184"/>
      <c r="G546" s="179">
        <f>G547+G553+G567</f>
        <v>9621094.4900000002</v>
      </c>
    </row>
    <row r="547" spans="1:10" ht="38.25">
      <c r="A547" s="94" t="s">
        <v>127</v>
      </c>
      <c r="B547" s="95">
        <v>792</v>
      </c>
      <c r="C547" s="92" t="s">
        <v>30</v>
      </c>
      <c r="D547" s="92" t="s">
        <v>95</v>
      </c>
      <c r="E547" s="92"/>
      <c r="F547" s="92"/>
      <c r="G547" s="72">
        <f>G548</f>
        <v>1012500</v>
      </c>
    </row>
    <row r="548" spans="1:10" s="154" customFormat="1" ht="38.25">
      <c r="A548" s="94" t="s">
        <v>307</v>
      </c>
      <c r="B548" s="95">
        <v>792</v>
      </c>
      <c r="C548" s="92" t="s">
        <v>30</v>
      </c>
      <c r="D548" s="92" t="s">
        <v>95</v>
      </c>
      <c r="E548" s="92" t="s">
        <v>519</v>
      </c>
      <c r="F548" s="117"/>
      <c r="G548" s="72">
        <f>G550</f>
        <v>1012500</v>
      </c>
      <c r="H548" s="153"/>
    </row>
    <row r="549" spans="1:10" s="154" customFormat="1" ht="25.5">
      <c r="A549" s="94" t="s">
        <v>391</v>
      </c>
      <c r="B549" s="95">
        <v>792</v>
      </c>
      <c r="C549" s="92" t="s">
        <v>30</v>
      </c>
      <c r="D549" s="92" t="s">
        <v>95</v>
      </c>
      <c r="E549" s="92" t="s">
        <v>315</v>
      </c>
      <c r="F549" s="117"/>
      <c r="G549" s="72">
        <f>G550</f>
        <v>1012500</v>
      </c>
      <c r="H549" s="153"/>
    </row>
    <row r="550" spans="1:10" ht="25.5">
      <c r="A550" s="94" t="s">
        <v>392</v>
      </c>
      <c r="B550" s="95">
        <v>792</v>
      </c>
      <c r="C550" s="92" t="s">
        <v>30</v>
      </c>
      <c r="D550" s="92" t="s">
        <v>95</v>
      </c>
      <c r="E550" s="92" t="s">
        <v>315</v>
      </c>
      <c r="F550" s="92"/>
      <c r="G550" s="72">
        <f>G551</f>
        <v>1012500</v>
      </c>
    </row>
    <row r="551" spans="1:10">
      <c r="A551" s="94" t="s">
        <v>393</v>
      </c>
      <c r="B551" s="95">
        <v>792</v>
      </c>
      <c r="C551" s="92" t="s">
        <v>30</v>
      </c>
      <c r="D551" s="92" t="s">
        <v>95</v>
      </c>
      <c r="E551" s="92" t="s">
        <v>315</v>
      </c>
      <c r="F551" s="92" t="s">
        <v>394</v>
      </c>
      <c r="G551" s="72">
        <f>G552</f>
        <v>1012500</v>
      </c>
    </row>
    <row r="552" spans="1:10">
      <c r="A552" s="94" t="s">
        <v>395</v>
      </c>
      <c r="B552" s="95">
        <v>792</v>
      </c>
      <c r="C552" s="92" t="s">
        <v>30</v>
      </c>
      <c r="D552" s="92" t="s">
        <v>95</v>
      </c>
      <c r="E552" s="92" t="s">
        <v>315</v>
      </c>
      <c r="F552" s="92" t="s">
        <v>396</v>
      </c>
      <c r="G552" s="72">
        <v>1012500</v>
      </c>
    </row>
    <row r="553" spans="1:10" ht="38.25">
      <c r="A553" s="94" t="s">
        <v>397</v>
      </c>
      <c r="B553" s="95">
        <v>792</v>
      </c>
      <c r="C553" s="92" t="s">
        <v>30</v>
      </c>
      <c r="D553" s="92" t="s">
        <v>398</v>
      </c>
      <c r="E553" s="92"/>
      <c r="F553" s="92"/>
      <c r="G553" s="72">
        <f>G554</f>
        <v>8565464.4900000002</v>
      </c>
    </row>
    <row r="554" spans="1:10" s="112" customFormat="1" ht="48" customHeight="1">
      <c r="A554" s="94" t="s">
        <v>307</v>
      </c>
      <c r="B554" s="95">
        <v>792</v>
      </c>
      <c r="C554" s="92" t="s">
        <v>30</v>
      </c>
      <c r="D554" s="92" t="s">
        <v>398</v>
      </c>
      <c r="E554" s="92" t="s">
        <v>519</v>
      </c>
      <c r="F554" s="117"/>
      <c r="G554" s="72">
        <f>G555</f>
        <v>8565464.4900000002</v>
      </c>
      <c r="H554" s="111"/>
    </row>
    <row r="555" spans="1:10" s="114" customFormat="1" ht="41.25" customHeight="1">
      <c r="A555" s="94" t="s">
        <v>399</v>
      </c>
      <c r="B555" s="95">
        <v>792</v>
      </c>
      <c r="C555" s="92" t="s">
        <v>30</v>
      </c>
      <c r="D555" s="92" t="s">
        <v>398</v>
      </c>
      <c r="E555" s="92" t="s">
        <v>524</v>
      </c>
      <c r="F555" s="92"/>
      <c r="G555" s="72">
        <f>G556</f>
        <v>8565464.4900000002</v>
      </c>
      <c r="H555" s="113"/>
    </row>
    <row r="556" spans="1:10" s="114" customFormat="1" ht="42" customHeight="1">
      <c r="A556" s="94" t="s">
        <v>128</v>
      </c>
      <c r="B556" s="95">
        <v>792</v>
      </c>
      <c r="C556" s="92" t="s">
        <v>30</v>
      </c>
      <c r="D556" s="92" t="s">
        <v>398</v>
      </c>
      <c r="E556" s="92" t="s">
        <v>525</v>
      </c>
      <c r="F556" s="92"/>
      <c r="G556" s="72">
        <f>G557+G561+G565</f>
        <v>8565464.4900000002</v>
      </c>
      <c r="H556" s="113"/>
    </row>
    <row r="557" spans="1:10" s="114" customFormat="1" ht="51">
      <c r="A557" s="94" t="s">
        <v>98</v>
      </c>
      <c r="B557" s="95">
        <v>792</v>
      </c>
      <c r="C557" s="92" t="s">
        <v>30</v>
      </c>
      <c r="D557" s="92" t="s">
        <v>398</v>
      </c>
      <c r="E557" s="92" t="s">
        <v>525</v>
      </c>
      <c r="F557" s="92" t="s">
        <v>101</v>
      </c>
      <c r="G557" s="72">
        <f>G558</f>
        <v>7769454.4900000002</v>
      </c>
      <c r="H557" s="113"/>
    </row>
    <row r="558" spans="1:10" s="114" customFormat="1" ht="25.5">
      <c r="A558" s="94" t="s">
        <v>99</v>
      </c>
      <c r="B558" s="95">
        <v>792</v>
      </c>
      <c r="C558" s="92" t="s">
        <v>30</v>
      </c>
      <c r="D558" s="92" t="s">
        <v>398</v>
      </c>
      <c r="E558" s="92" t="s">
        <v>525</v>
      </c>
      <c r="F558" s="92" t="s">
        <v>102</v>
      </c>
      <c r="G558" s="72">
        <f>7576139+3451.61+71590+118273.88</f>
        <v>7769454.4900000002</v>
      </c>
      <c r="H558" s="113"/>
    </row>
    <row r="559" spans="1:10" s="114" customFormat="1" ht="25.5" hidden="1">
      <c r="A559" s="195" t="s">
        <v>100</v>
      </c>
      <c r="B559" s="95">
        <v>792</v>
      </c>
      <c r="C559" s="92" t="s">
        <v>30</v>
      </c>
      <c r="D559" s="92" t="s">
        <v>398</v>
      </c>
      <c r="E559" s="92" t="s">
        <v>525</v>
      </c>
      <c r="F559" s="92" t="s">
        <v>103</v>
      </c>
      <c r="G559" s="72"/>
      <c r="H559" s="113"/>
    </row>
    <row r="560" spans="1:10" s="114" customFormat="1" ht="25.5" hidden="1">
      <c r="A560" s="195" t="s">
        <v>104</v>
      </c>
      <c r="B560" s="95">
        <v>792</v>
      </c>
      <c r="C560" s="92" t="s">
        <v>30</v>
      </c>
      <c r="D560" s="92" t="s">
        <v>398</v>
      </c>
      <c r="E560" s="92" t="s">
        <v>525</v>
      </c>
      <c r="F560" s="92" t="s">
        <v>105</v>
      </c>
      <c r="G560" s="72"/>
      <c r="H560" s="113"/>
    </row>
    <row r="561" spans="1:8" s="114" customFormat="1" ht="25.5">
      <c r="A561" s="94" t="s">
        <v>53</v>
      </c>
      <c r="B561" s="95">
        <v>792</v>
      </c>
      <c r="C561" s="92" t="s">
        <v>30</v>
      </c>
      <c r="D561" s="92" t="s">
        <v>398</v>
      </c>
      <c r="E561" s="92" t="s">
        <v>525</v>
      </c>
      <c r="F561" s="92" t="s">
        <v>54</v>
      </c>
      <c r="G561" s="72">
        <f>G562</f>
        <v>771010</v>
      </c>
      <c r="H561" s="113"/>
    </row>
    <row r="562" spans="1:8" s="114" customFormat="1" ht="25.5">
      <c r="A562" s="94" t="s">
        <v>55</v>
      </c>
      <c r="B562" s="95">
        <v>792</v>
      </c>
      <c r="C562" s="92" t="s">
        <v>30</v>
      </c>
      <c r="D562" s="92" t="s">
        <v>398</v>
      </c>
      <c r="E562" s="92" t="s">
        <v>525</v>
      </c>
      <c r="F562" s="92" t="s">
        <v>56</v>
      </c>
      <c r="G562" s="72">
        <v>771010</v>
      </c>
      <c r="H562" s="113"/>
    </row>
    <row r="563" spans="1:8" s="114" customFormat="1" ht="25.5" hidden="1">
      <c r="A563" s="94" t="s">
        <v>400</v>
      </c>
      <c r="B563" s="95">
        <v>792</v>
      </c>
      <c r="C563" s="92" t="s">
        <v>30</v>
      </c>
      <c r="D563" s="92" t="s">
        <v>398</v>
      </c>
      <c r="E563" s="92" t="s">
        <v>525</v>
      </c>
      <c r="F563" s="92" t="s">
        <v>401</v>
      </c>
      <c r="G563" s="72"/>
      <c r="H563" s="113"/>
    </row>
    <row r="564" spans="1:8" s="114" customFormat="1" ht="39" hidden="1" customHeight="1">
      <c r="A564" s="94" t="s">
        <v>705</v>
      </c>
      <c r="B564" s="95">
        <v>792</v>
      </c>
      <c r="C564" s="92" t="s">
        <v>30</v>
      </c>
      <c r="D564" s="92" t="s">
        <v>398</v>
      </c>
      <c r="E564" s="92" t="s">
        <v>525</v>
      </c>
      <c r="F564" s="92" t="s">
        <v>57</v>
      </c>
      <c r="G564" s="72"/>
      <c r="H564" s="113"/>
    </row>
    <row r="565" spans="1:8" s="114" customFormat="1" ht="25.5">
      <c r="A565" s="94" t="s">
        <v>55</v>
      </c>
      <c r="B565" s="95">
        <v>792</v>
      </c>
      <c r="C565" s="92" t="s">
        <v>30</v>
      </c>
      <c r="D565" s="92" t="s">
        <v>398</v>
      </c>
      <c r="E565" s="92" t="s">
        <v>525</v>
      </c>
      <c r="F565" s="92" t="s">
        <v>107</v>
      </c>
      <c r="G565" s="72">
        <f>G566</f>
        <v>25000</v>
      </c>
      <c r="H565" s="113"/>
    </row>
    <row r="566" spans="1:8" s="114" customFormat="1">
      <c r="A566" s="94" t="s">
        <v>373</v>
      </c>
      <c r="B566" s="95">
        <v>792</v>
      </c>
      <c r="C566" s="92" t="s">
        <v>30</v>
      </c>
      <c r="D566" s="92" t="s">
        <v>398</v>
      </c>
      <c r="E566" s="92" t="s">
        <v>525</v>
      </c>
      <c r="F566" s="92" t="s">
        <v>110</v>
      </c>
      <c r="G566" s="72">
        <v>25000</v>
      </c>
      <c r="H566" s="113"/>
    </row>
    <row r="567" spans="1:8">
      <c r="A567" s="158" t="s">
        <v>35</v>
      </c>
      <c r="B567" s="95">
        <v>792</v>
      </c>
      <c r="C567" s="92" t="s">
        <v>30</v>
      </c>
      <c r="D567" s="92" t="s">
        <v>36</v>
      </c>
      <c r="E567" s="92"/>
      <c r="F567" s="92"/>
      <c r="G567" s="72">
        <f>G568</f>
        <v>43130</v>
      </c>
    </row>
    <row r="568" spans="1:8" s="112" customFormat="1" ht="15" customHeight="1">
      <c r="A568" s="94" t="s">
        <v>177</v>
      </c>
      <c r="B568" s="95">
        <v>792</v>
      </c>
      <c r="C568" s="92" t="s">
        <v>30</v>
      </c>
      <c r="D568" s="92" t="s">
        <v>36</v>
      </c>
      <c r="E568" s="95" t="s">
        <v>495</v>
      </c>
      <c r="F568" s="92"/>
      <c r="G568" s="72">
        <f>G573+G569</f>
        <v>43130</v>
      </c>
      <c r="H568" s="111"/>
    </row>
    <row r="569" spans="1:8" ht="18.75" customHeight="1">
      <c r="A569" s="94" t="s">
        <v>712</v>
      </c>
      <c r="B569" s="95">
        <v>792</v>
      </c>
      <c r="C569" s="92" t="s">
        <v>30</v>
      </c>
      <c r="D569" s="92" t="s">
        <v>36</v>
      </c>
      <c r="E569" s="92" t="s">
        <v>496</v>
      </c>
      <c r="F569" s="92"/>
      <c r="G569" s="72">
        <f>G570</f>
        <v>43130</v>
      </c>
    </row>
    <row r="570" spans="1:8" ht="19.5" customHeight="1">
      <c r="A570" s="94" t="s">
        <v>106</v>
      </c>
      <c r="B570" s="95">
        <v>792</v>
      </c>
      <c r="C570" s="92" t="s">
        <v>30</v>
      </c>
      <c r="D570" s="92" t="s">
        <v>36</v>
      </c>
      <c r="E570" s="92" t="s">
        <v>496</v>
      </c>
      <c r="F570" s="92" t="s">
        <v>107</v>
      </c>
      <c r="G570" s="72">
        <f>G571+G572</f>
        <v>43130</v>
      </c>
    </row>
    <row r="571" spans="1:8" ht="18.75" customHeight="1">
      <c r="A571" s="94" t="s">
        <v>712</v>
      </c>
      <c r="B571" s="95">
        <v>792</v>
      </c>
      <c r="C571" s="92" t="s">
        <v>30</v>
      </c>
      <c r="D571" s="92" t="s">
        <v>36</v>
      </c>
      <c r="E571" s="92" t="s">
        <v>496</v>
      </c>
      <c r="F571" s="92" t="s">
        <v>711</v>
      </c>
      <c r="G571" s="72">
        <f>21800+21330</f>
        <v>43130</v>
      </c>
    </row>
    <row r="572" spans="1:8" ht="18.75" hidden="1" customHeight="1">
      <c r="A572" s="94" t="s">
        <v>373</v>
      </c>
      <c r="B572" s="95">
        <v>792</v>
      </c>
      <c r="C572" s="92" t="s">
        <v>30</v>
      </c>
      <c r="D572" s="92" t="s">
        <v>36</v>
      </c>
      <c r="E572" s="92" t="s">
        <v>496</v>
      </c>
      <c r="F572" s="92" t="s">
        <v>110</v>
      </c>
      <c r="G572" s="72"/>
    </row>
    <row r="573" spans="1:8" hidden="1">
      <c r="A573" s="94" t="s">
        <v>178</v>
      </c>
      <c r="B573" s="95">
        <v>792</v>
      </c>
      <c r="C573" s="92" t="s">
        <v>30</v>
      </c>
      <c r="D573" s="92" t="s">
        <v>36</v>
      </c>
      <c r="E573" s="92" t="s">
        <v>176</v>
      </c>
      <c r="F573" s="92"/>
      <c r="G573" s="72">
        <f>G574</f>
        <v>0</v>
      </c>
    </row>
    <row r="574" spans="1:8" hidden="1">
      <c r="A574" s="94" t="s">
        <v>106</v>
      </c>
      <c r="B574" s="95">
        <v>792</v>
      </c>
      <c r="C574" s="92" t="s">
        <v>30</v>
      </c>
      <c r="D574" s="92" t="s">
        <v>36</v>
      </c>
      <c r="E574" s="92" t="s">
        <v>176</v>
      </c>
      <c r="F574" s="92" t="s">
        <v>107</v>
      </c>
      <c r="G574" s="72">
        <f>G575</f>
        <v>0</v>
      </c>
    </row>
    <row r="575" spans="1:8" hidden="1">
      <c r="A575" s="94" t="s">
        <v>424</v>
      </c>
      <c r="B575" s="95">
        <v>792</v>
      </c>
      <c r="C575" s="92" t="s">
        <v>30</v>
      </c>
      <c r="D575" s="92" t="s">
        <v>36</v>
      </c>
      <c r="E575" s="92" t="s">
        <v>176</v>
      </c>
      <c r="F575" s="92" t="s">
        <v>425</v>
      </c>
      <c r="G575" s="72"/>
    </row>
    <row r="576" spans="1:8">
      <c r="A576" s="186" t="s">
        <v>405</v>
      </c>
      <c r="B576" s="89">
        <v>792</v>
      </c>
      <c r="C576" s="130" t="s">
        <v>41</v>
      </c>
      <c r="D576" s="130"/>
      <c r="E576" s="130"/>
      <c r="F576" s="130"/>
      <c r="G576" s="169">
        <f>G577</f>
        <v>2615700</v>
      </c>
    </row>
    <row r="577" spans="1:8">
      <c r="A577" s="158" t="s">
        <v>406</v>
      </c>
      <c r="B577" s="95">
        <v>792</v>
      </c>
      <c r="C577" s="92" t="s">
        <v>41</v>
      </c>
      <c r="D577" s="92" t="s">
        <v>116</v>
      </c>
      <c r="E577" s="92"/>
      <c r="F577" s="92"/>
      <c r="G577" s="72">
        <f>G578</f>
        <v>2615700</v>
      </c>
    </row>
    <row r="578" spans="1:8" s="154" customFormat="1" ht="38.25">
      <c r="A578" s="94" t="s">
        <v>735</v>
      </c>
      <c r="B578" s="95">
        <v>792</v>
      </c>
      <c r="C578" s="92" t="s">
        <v>41</v>
      </c>
      <c r="D578" s="92" t="s">
        <v>116</v>
      </c>
      <c r="E578" s="92" t="s">
        <v>519</v>
      </c>
      <c r="F578" s="117"/>
      <c r="G578" s="72">
        <f>G580</f>
        <v>2615700</v>
      </c>
      <c r="H578" s="153"/>
    </row>
    <row r="579" spans="1:8" s="154" customFormat="1" ht="25.5" hidden="1">
      <c r="A579" s="94" t="s">
        <v>391</v>
      </c>
      <c r="B579" s="95">
        <v>792</v>
      </c>
      <c r="C579" s="92" t="s">
        <v>41</v>
      </c>
      <c r="D579" s="92" t="s">
        <v>116</v>
      </c>
      <c r="E579" s="92" t="s">
        <v>520</v>
      </c>
      <c r="F579" s="117"/>
      <c r="G579" s="72">
        <f>G580</f>
        <v>2615700</v>
      </c>
      <c r="H579" s="153"/>
    </row>
    <row r="580" spans="1:8" s="154" customFormat="1" ht="25.5">
      <c r="A580" s="94" t="s">
        <v>407</v>
      </c>
      <c r="B580" s="95">
        <v>792</v>
      </c>
      <c r="C580" s="92" t="s">
        <v>41</v>
      </c>
      <c r="D580" s="92" t="s">
        <v>116</v>
      </c>
      <c r="E580" s="92" t="s">
        <v>360</v>
      </c>
      <c r="F580" s="117"/>
      <c r="G580" s="72">
        <f>G581</f>
        <v>2615700</v>
      </c>
      <c r="H580" s="153"/>
    </row>
    <row r="581" spans="1:8">
      <c r="A581" s="94" t="s">
        <v>393</v>
      </c>
      <c r="B581" s="95">
        <v>792</v>
      </c>
      <c r="C581" s="92" t="s">
        <v>41</v>
      </c>
      <c r="D581" s="92" t="s">
        <v>116</v>
      </c>
      <c r="E581" s="92" t="s">
        <v>360</v>
      </c>
      <c r="F581" s="92" t="s">
        <v>394</v>
      </c>
      <c r="G581" s="72">
        <f>G582</f>
        <v>2615700</v>
      </c>
    </row>
    <row r="582" spans="1:8">
      <c r="A582" s="94" t="s">
        <v>395</v>
      </c>
      <c r="B582" s="95">
        <v>792</v>
      </c>
      <c r="C582" s="92" t="s">
        <v>41</v>
      </c>
      <c r="D582" s="92" t="s">
        <v>116</v>
      </c>
      <c r="E582" s="92" t="s">
        <v>360</v>
      </c>
      <c r="F582" s="92" t="s">
        <v>396</v>
      </c>
      <c r="G582" s="72">
        <f>2180400+435300</f>
        <v>2615700</v>
      </c>
    </row>
    <row r="583" spans="1:8" s="119" customFormat="1">
      <c r="A583" s="180" t="s">
        <v>749</v>
      </c>
      <c r="B583" s="107">
        <v>792</v>
      </c>
      <c r="C583" s="108" t="s">
        <v>415</v>
      </c>
      <c r="D583" s="108"/>
      <c r="E583" s="108"/>
      <c r="F583" s="108"/>
      <c r="G583" s="109">
        <f>G584</f>
        <v>916495</v>
      </c>
      <c r="H583" s="118"/>
    </row>
    <row r="584" spans="1:8">
      <c r="A584" s="136" t="s">
        <v>418</v>
      </c>
      <c r="B584" s="95">
        <v>792</v>
      </c>
      <c r="C584" s="92" t="s">
        <v>415</v>
      </c>
      <c r="D584" s="92" t="s">
        <v>41</v>
      </c>
      <c r="E584" s="92"/>
      <c r="F584" s="92"/>
      <c r="G584" s="72">
        <f>G585</f>
        <v>916495</v>
      </c>
    </row>
    <row r="585" spans="1:8" ht="25.5">
      <c r="A585" s="94" t="s">
        <v>417</v>
      </c>
      <c r="B585" s="95">
        <v>792</v>
      </c>
      <c r="C585" s="92" t="s">
        <v>415</v>
      </c>
      <c r="D585" s="92" t="s">
        <v>41</v>
      </c>
      <c r="E585" s="92" t="s">
        <v>531</v>
      </c>
      <c r="F585" s="92"/>
      <c r="G585" s="72">
        <f>G586</f>
        <v>916495</v>
      </c>
    </row>
    <row r="586" spans="1:8">
      <c r="A586" s="94" t="s">
        <v>729</v>
      </c>
      <c r="B586" s="95">
        <v>792</v>
      </c>
      <c r="C586" s="92" t="s">
        <v>415</v>
      </c>
      <c r="D586" s="92" t="s">
        <v>41</v>
      </c>
      <c r="E586" s="92" t="s">
        <v>713</v>
      </c>
      <c r="F586" s="92"/>
      <c r="G586" s="72">
        <f>G587</f>
        <v>916495</v>
      </c>
    </row>
    <row r="587" spans="1:8">
      <c r="A587" s="94" t="s">
        <v>106</v>
      </c>
      <c r="B587" s="95">
        <v>792</v>
      </c>
      <c r="C587" s="92" t="s">
        <v>415</v>
      </c>
      <c r="D587" s="92" t="s">
        <v>41</v>
      </c>
      <c r="E587" s="92" t="s">
        <v>713</v>
      </c>
      <c r="F587" s="92" t="s">
        <v>107</v>
      </c>
      <c r="G587" s="72">
        <f>G588</f>
        <v>916495</v>
      </c>
    </row>
    <row r="588" spans="1:8">
      <c r="A588" s="94" t="s">
        <v>712</v>
      </c>
      <c r="B588" s="95">
        <v>792</v>
      </c>
      <c r="C588" s="92" t="s">
        <v>415</v>
      </c>
      <c r="D588" s="92" t="s">
        <v>41</v>
      </c>
      <c r="E588" s="92" t="s">
        <v>713</v>
      </c>
      <c r="F588" s="92" t="s">
        <v>711</v>
      </c>
      <c r="G588" s="72">
        <v>916495</v>
      </c>
    </row>
    <row r="589" spans="1:8">
      <c r="A589" s="180" t="s">
        <v>374</v>
      </c>
      <c r="B589" s="89">
        <v>792</v>
      </c>
      <c r="C589" s="184" t="s">
        <v>115</v>
      </c>
      <c r="D589" s="184"/>
      <c r="E589" s="184"/>
      <c r="F589" s="184"/>
      <c r="G589" s="179">
        <f>G590</f>
        <v>18948.39</v>
      </c>
    </row>
    <row r="590" spans="1:8">
      <c r="A590" s="94" t="s">
        <v>375</v>
      </c>
      <c r="B590" s="95">
        <v>792</v>
      </c>
      <c r="C590" s="92" t="s">
        <v>115</v>
      </c>
      <c r="D590" s="92" t="s">
        <v>30</v>
      </c>
      <c r="E590" s="92"/>
      <c r="F590" s="92"/>
      <c r="G590" s="72">
        <f>G591</f>
        <v>18948.39</v>
      </c>
    </row>
    <row r="591" spans="1:8" s="154" customFormat="1" ht="25.5">
      <c r="A591" s="94" t="s">
        <v>640</v>
      </c>
      <c r="B591" s="95">
        <v>792</v>
      </c>
      <c r="C591" s="92" t="s">
        <v>115</v>
      </c>
      <c r="D591" s="92" t="s">
        <v>30</v>
      </c>
      <c r="E591" s="92" t="s">
        <v>639</v>
      </c>
      <c r="F591" s="117"/>
      <c r="G591" s="72">
        <f>G592</f>
        <v>18948.39</v>
      </c>
      <c r="H591" s="153"/>
    </row>
    <row r="592" spans="1:8" s="154" customFormat="1">
      <c r="A592" s="94" t="s">
        <v>381</v>
      </c>
      <c r="B592" s="95">
        <v>792</v>
      </c>
      <c r="C592" s="92" t="s">
        <v>115</v>
      </c>
      <c r="D592" s="92" t="s">
        <v>30</v>
      </c>
      <c r="E592" s="92" t="s">
        <v>645</v>
      </c>
      <c r="F592" s="117"/>
      <c r="G592" s="72">
        <f>G593</f>
        <v>18948.39</v>
      </c>
      <c r="H592" s="153"/>
    </row>
    <row r="593" spans="1:8" s="154" customFormat="1">
      <c r="A593" s="94" t="s">
        <v>382</v>
      </c>
      <c r="B593" s="95">
        <v>792</v>
      </c>
      <c r="C593" s="92" t="s">
        <v>115</v>
      </c>
      <c r="D593" s="92" t="s">
        <v>30</v>
      </c>
      <c r="E593" s="92" t="s">
        <v>645</v>
      </c>
      <c r="F593" s="92" t="s">
        <v>383</v>
      </c>
      <c r="G593" s="72">
        <f>G594</f>
        <v>18948.39</v>
      </c>
      <c r="H593" s="153"/>
    </row>
    <row r="594" spans="1:8" s="82" customFormat="1" ht="25.5">
      <c r="A594" s="94" t="s">
        <v>384</v>
      </c>
      <c r="B594" s="95">
        <v>792</v>
      </c>
      <c r="C594" s="92" t="s">
        <v>115</v>
      </c>
      <c r="D594" s="92" t="s">
        <v>30</v>
      </c>
      <c r="E594" s="92" t="s">
        <v>645</v>
      </c>
      <c r="F594" s="92" t="s">
        <v>385</v>
      </c>
      <c r="G594" s="72">
        <f>12840+9560-3451.61</f>
        <v>18948.39</v>
      </c>
      <c r="H594" s="81"/>
    </row>
    <row r="595" spans="1:8" ht="25.5">
      <c r="A595" s="196" t="s">
        <v>672</v>
      </c>
      <c r="B595" s="89">
        <v>792</v>
      </c>
      <c r="C595" s="184" t="s">
        <v>36</v>
      </c>
      <c r="D595" s="184"/>
      <c r="E595" s="184"/>
      <c r="F595" s="184"/>
      <c r="G595" s="179">
        <f t="shared" ref="G595:G600" si="0">G596</f>
        <v>880000.00000000047</v>
      </c>
    </row>
    <row r="596" spans="1:8" ht="28.5" customHeight="1">
      <c r="A596" s="136" t="s">
        <v>673</v>
      </c>
      <c r="B596" s="95">
        <v>792</v>
      </c>
      <c r="C596" s="92" t="s">
        <v>36</v>
      </c>
      <c r="D596" s="92" t="s">
        <v>30</v>
      </c>
      <c r="E596" s="108"/>
      <c r="F596" s="108"/>
      <c r="G596" s="72">
        <f t="shared" si="0"/>
        <v>880000.00000000047</v>
      </c>
    </row>
    <row r="597" spans="1:8" s="154" customFormat="1" ht="38.25">
      <c r="A597" s="94" t="s">
        <v>307</v>
      </c>
      <c r="B597" s="95">
        <v>792</v>
      </c>
      <c r="C597" s="92" t="s">
        <v>36</v>
      </c>
      <c r="D597" s="92" t="s">
        <v>30</v>
      </c>
      <c r="E597" s="92" t="s">
        <v>519</v>
      </c>
      <c r="F597" s="117"/>
      <c r="G597" s="72">
        <f t="shared" si="0"/>
        <v>880000.00000000047</v>
      </c>
      <c r="H597" s="153"/>
    </row>
    <row r="598" spans="1:8" s="154" customFormat="1" ht="25.5">
      <c r="A598" s="94" t="s">
        <v>674</v>
      </c>
      <c r="B598" s="95">
        <v>792</v>
      </c>
      <c r="C598" s="92" t="s">
        <v>36</v>
      </c>
      <c r="D598" s="92" t="s">
        <v>30</v>
      </c>
      <c r="E598" s="92" t="s">
        <v>532</v>
      </c>
      <c r="F598" s="117"/>
      <c r="G598" s="72">
        <f t="shared" si="0"/>
        <v>880000.00000000047</v>
      </c>
      <c r="H598" s="153"/>
    </row>
    <row r="599" spans="1:8">
      <c r="A599" s="94" t="s">
        <v>675</v>
      </c>
      <c r="B599" s="95">
        <v>792</v>
      </c>
      <c r="C599" s="92" t="s">
        <v>36</v>
      </c>
      <c r="D599" s="92" t="s">
        <v>30</v>
      </c>
      <c r="E599" s="92" t="s">
        <v>533</v>
      </c>
      <c r="F599" s="92"/>
      <c r="G599" s="72">
        <f t="shared" si="0"/>
        <v>880000.00000000047</v>
      </c>
    </row>
    <row r="600" spans="1:8">
      <c r="A600" s="94" t="s">
        <v>676</v>
      </c>
      <c r="B600" s="95">
        <v>792</v>
      </c>
      <c r="C600" s="92" t="s">
        <v>36</v>
      </c>
      <c r="D600" s="92" t="s">
        <v>30</v>
      </c>
      <c r="E600" s="92" t="s">
        <v>533</v>
      </c>
      <c r="F600" s="92" t="s">
        <v>677</v>
      </c>
      <c r="G600" s="72">
        <f t="shared" si="0"/>
        <v>880000.00000000047</v>
      </c>
    </row>
    <row r="601" spans="1:8">
      <c r="A601" s="94" t="s">
        <v>678</v>
      </c>
      <c r="B601" s="95">
        <v>792</v>
      </c>
      <c r="C601" s="92" t="s">
        <v>36</v>
      </c>
      <c r="D601" s="92" t="s">
        <v>30</v>
      </c>
      <c r="E601" s="92" t="s">
        <v>533</v>
      </c>
      <c r="F601" s="92" t="s">
        <v>679</v>
      </c>
      <c r="G601" s="72">
        <f>4980000-4371972.6+971972.6-700000</f>
        <v>880000.00000000047</v>
      </c>
    </row>
    <row r="602" spans="1:8" ht="38.25">
      <c r="A602" s="196" t="s">
        <v>680</v>
      </c>
      <c r="B602" s="89">
        <v>792</v>
      </c>
      <c r="C602" s="184" t="s">
        <v>681</v>
      </c>
      <c r="D602" s="184"/>
      <c r="E602" s="184"/>
      <c r="F602" s="184"/>
      <c r="G602" s="179">
        <f>G606+G619+G615</f>
        <v>27717422</v>
      </c>
    </row>
    <row r="603" spans="1:8" ht="25.5" hidden="1">
      <c r="A603" s="197" t="s">
        <v>682</v>
      </c>
      <c r="B603" s="101">
        <v>792</v>
      </c>
      <c r="C603" s="171" t="s">
        <v>681</v>
      </c>
      <c r="D603" s="171" t="s">
        <v>30</v>
      </c>
      <c r="E603" s="171"/>
      <c r="F603" s="171"/>
      <c r="G603" s="146"/>
    </row>
    <row r="604" spans="1:8" s="154" customFormat="1" ht="50.25" hidden="1" customHeight="1">
      <c r="A604" s="198" t="s">
        <v>683</v>
      </c>
      <c r="B604" s="199">
        <v>792</v>
      </c>
      <c r="C604" s="200" t="s">
        <v>681</v>
      </c>
      <c r="D604" s="200" t="s">
        <v>30</v>
      </c>
      <c r="E604" s="200" t="s">
        <v>684</v>
      </c>
      <c r="F604" s="200" t="s">
        <v>685</v>
      </c>
      <c r="G604" s="201"/>
      <c r="H604" s="153"/>
    </row>
    <row r="605" spans="1:8" s="154" customFormat="1" ht="35.25" customHeight="1">
      <c r="A605" s="136" t="s">
        <v>682</v>
      </c>
      <c r="B605" s="95">
        <v>792</v>
      </c>
      <c r="C605" s="92" t="s">
        <v>681</v>
      </c>
      <c r="D605" s="92" t="s">
        <v>30</v>
      </c>
      <c r="E605" s="117"/>
      <c r="F605" s="117"/>
      <c r="G605" s="72">
        <f>G606</f>
        <v>17177196</v>
      </c>
      <c r="H605" s="153"/>
    </row>
    <row r="606" spans="1:8" s="128" customFormat="1" ht="38.25">
      <c r="A606" s="94" t="s">
        <v>307</v>
      </c>
      <c r="B606" s="95">
        <v>792</v>
      </c>
      <c r="C606" s="92" t="s">
        <v>681</v>
      </c>
      <c r="D606" s="92" t="s">
        <v>30</v>
      </c>
      <c r="E606" s="92" t="s">
        <v>519</v>
      </c>
      <c r="F606" s="92"/>
      <c r="G606" s="72">
        <f>G612+G608</f>
        <v>17177196</v>
      </c>
      <c r="H606" s="127"/>
    </row>
    <row r="607" spans="1:8" s="128" customFormat="1" ht="25.5" hidden="1">
      <c r="A607" s="94" t="s">
        <v>391</v>
      </c>
      <c r="B607" s="95">
        <v>792</v>
      </c>
      <c r="C607" s="92" t="s">
        <v>681</v>
      </c>
      <c r="D607" s="92" t="s">
        <v>30</v>
      </c>
      <c r="E607" s="92" t="s">
        <v>519</v>
      </c>
      <c r="F607" s="92"/>
      <c r="G607" s="72">
        <f>G612+G608</f>
        <v>17177196</v>
      </c>
      <c r="H607" s="127"/>
    </row>
    <row r="608" spans="1:8" s="154" customFormat="1" ht="29.25" customHeight="1">
      <c r="A608" s="94" t="s">
        <v>690</v>
      </c>
      <c r="B608" s="95">
        <v>792</v>
      </c>
      <c r="C608" s="92" t="s">
        <v>681</v>
      </c>
      <c r="D608" s="92" t="s">
        <v>30</v>
      </c>
      <c r="E608" s="92" t="s">
        <v>316</v>
      </c>
      <c r="F608" s="92"/>
      <c r="G608" s="72">
        <f>G609</f>
        <v>5724500</v>
      </c>
      <c r="H608" s="153"/>
    </row>
    <row r="609" spans="1:8" s="154" customFormat="1">
      <c r="A609" s="94" t="s">
        <v>393</v>
      </c>
      <c r="B609" s="95">
        <v>792</v>
      </c>
      <c r="C609" s="92" t="s">
        <v>681</v>
      </c>
      <c r="D609" s="92" t="s">
        <v>30</v>
      </c>
      <c r="E609" s="92" t="s">
        <v>316</v>
      </c>
      <c r="F609" s="92" t="s">
        <v>394</v>
      </c>
      <c r="G609" s="72">
        <f>G610</f>
        <v>5724500</v>
      </c>
      <c r="H609" s="153"/>
    </row>
    <row r="610" spans="1:8" s="82" customFormat="1">
      <c r="A610" s="94" t="s">
        <v>687</v>
      </c>
      <c r="B610" s="95">
        <v>792</v>
      </c>
      <c r="C610" s="92" t="s">
        <v>681</v>
      </c>
      <c r="D610" s="92" t="s">
        <v>30</v>
      </c>
      <c r="E610" s="92" t="s">
        <v>316</v>
      </c>
      <c r="F610" s="92" t="s">
        <v>688</v>
      </c>
      <c r="G610" s="72">
        <v>5724500</v>
      </c>
      <c r="H610" s="81"/>
    </row>
    <row r="611" spans="1:8" s="82" customFormat="1" hidden="1">
      <c r="A611" s="94" t="s">
        <v>12</v>
      </c>
      <c r="B611" s="95">
        <v>792</v>
      </c>
      <c r="C611" s="92" t="s">
        <v>681</v>
      </c>
      <c r="D611" s="92" t="s">
        <v>30</v>
      </c>
      <c r="E611" s="92" t="s">
        <v>534</v>
      </c>
      <c r="F611" s="92" t="s">
        <v>11</v>
      </c>
      <c r="G611" s="72"/>
      <c r="H611" s="81"/>
    </row>
    <row r="612" spans="1:8" s="128" customFormat="1" ht="25.5">
      <c r="A612" s="94" t="s">
        <v>686</v>
      </c>
      <c r="B612" s="95">
        <v>792</v>
      </c>
      <c r="C612" s="92" t="s">
        <v>681</v>
      </c>
      <c r="D612" s="92" t="s">
        <v>30</v>
      </c>
      <c r="E612" s="92" t="s">
        <v>635</v>
      </c>
      <c r="F612" s="92"/>
      <c r="G612" s="72">
        <f>G613</f>
        <v>11452696</v>
      </c>
      <c r="H612" s="127"/>
    </row>
    <row r="613" spans="1:8" s="128" customFormat="1">
      <c r="A613" s="94" t="s">
        <v>393</v>
      </c>
      <c r="B613" s="95">
        <v>792</v>
      </c>
      <c r="C613" s="92" t="s">
        <v>681</v>
      </c>
      <c r="D613" s="92" t="s">
        <v>30</v>
      </c>
      <c r="E613" s="92" t="s">
        <v>635</v>
      </c>
      <c r="F613" s="92" t="s">
        <v>394</v>
      </c>
      <c r="G613" s="72">
        <f>G614</f>
        <v>11452696</v>
      </c>
      <c r="H613" s="127"/>
    </row>
    <row r="614" spans="1:8" s="128" customFormat="1">
      <c r="A614" s="94" t="s">
        <v>687</v>
      </c>
      <c r="B614" s="95">
        <v>792</v>
      </c>
      <c r="C614" s="92" t="s">
        <v>681</v>
      </c>
      <c r="D614" s="92" t="s">
        <v>30</v>
      </c>
      <c r="E614" s="92" t="s">
        <v>635</v>
      </c>
      <c r="F614" s="92" t="s">
        <v>688</v>
      </c>
      <c r="G614" s="72">
        <v>11452696</v>
      </c>
      <c r="H614" s="127"/>
    </row>
    <row r="615" spans="1:8" s="128" customFormat="1" hidden="1">
      <c r="A615" s="94" t="s">
        <v>758</v>
      </c>
      <c r="B615" s="95">
        <v>792</v>
      </c>
      <c r="C615" s="92" t="s">
        <v>681</v>
      </c>
      <c r="D615" s="92" t="s">
        <v>41</v>
      </c>
      <c r="E615" s="92"/>
      <c r="F615" s="92"/>
      <c r="G615" s="72">
        <f>G616</f>
        <v>0</v>
      </c>
      <c r="H615" s="127"/>
    </row>
    <row r="616" spans="1:8" s="128" customFormat="1" ht="41.25" hidden="1" customHeight="1">
      <c r="A616" s="94" t="s">
        <v>760</v>
      </c>
      <c r="B616" s="95">
        <v>792</v>
      </c>
      <c r="C616" s="92" t="s">
        <v>681</v>
      </c>
      <c r="D616" s="92" t="s">
        <v>41</v>
      </c>
      <c r="E616" s="92" t="s">
        <v>759</v>
      </c>
      <c r="F616" s="92"/>
      <c r="G616" s="72">
        <f>G617</f>
        <v>0</v>
      </c>
      <c r="H616" s="127"/>
    </row>
    <row r="617" spans="1:8" s="128" customFormat="1" hidden="1">
      <c r="A617" s="94" t="s">
        <v>393</v>
      </c>
      <c r="B617" s="95">
        <v>792</v>
      </c>
      <c r="C617" s="92" t="s">
        <v>681</v>
      </c>
      <c r="D617" s="92" t="s">
        <v>41</v>
      </c>
      <c r="E617" s="92" t="s">
        <v>759</v>
      </c>
      <c r="F617" s="92" t="s">
        <v>394</v>
      </c>
      <c r="G617" s="72">
        <f>G618</f>
        <v>0</v>
      </c>
      <c r="H617" s="127"/>
    </row>
    <row r="618" spans="1:8" s="128" customFormat="1" hidden="1">
      <c r="A618" s="94" t="s">
        <v>687</v>
      </c>
      <c r="B618" s="95">
        <v>792</v>
      </c>
      <c r="C618" s="92" t="s">
        <v>681</v>
      </c>
      <c r="D618" s="92" t="s">
        <v>41</v>
      </c>
      <c r="E618" s="92" t="s">
        <v>759</v>
      </c>
      <c r="F618" s="92" t="s">
        <v>688</v>
      </c>
      <c r="G618" s="72"/>
      <c r="H618" s="127"/>
    </row>
    <row r="619" spans="1:8" ht="18.75" customHeight="1">
      <c r="A619" s="136" t="s">
        <v>691</v>
      </c>
      <c r="B619" s="95">
        <v>792</v>
      </c>
      <c r="C619" s="92" t="s">
        <v>681</v>
      </c>
      <c r="D619" s="92" t="s">
        <v>116</v>
      </c>
      <c r="E619" s="92"/>
      <c r="F619" s="92"/>
      <c r="G619" s="72">
        <f>G620</f>
        <v>10540226</v>
      </c>
    </row>
    <row r="620" spans="1:8" s="154" customFormat="1" ht="45" customHeight="1">
      <c r="A620" s="94" t="s">
        <v>307</v>
      </c>
      <c r="B620" s="95">
        <v>792</v>
      </c>
      <c r="C620" s="92" t="s">
        <v>681</v>
      </c>
      <c r="D620" s="92" t="s">
        <v>116</v>
      </c>
      <c r="E620" s="92" t="s">
        <v>519</v>
      </c>
      <c r="F620" s="92"/>
      <c r="G620" s="72">
        <f>G622</f>
        <v>10540226</v>
      </c>
      <c r="H620" s="153"/>
    </row>
    <row r="621" spans="1:8" s="82" customFormat="1" ht="25.5" hidden="1">
      <c r="A621" s="94" t="s">
        <v>391</v>
      </c>
      <c r="B621" s="95">
        <v>792</v>
      </c>
      <c r="C621" s="92" t="s">
        <v>681</v>
      </c>
      <c r="D621" s="92" t="s">
        <v>116</v>
      </c>
      <c r="E621" s="92" t="s">
        <v>520</v>
      </c>
      <c r="F621" s="92"/>
      <c r="G621" s="72">
        <f>G622</f>
        <v>10540226</v>
      </c>
      <c r="H621" s="81"/>
    </row>
    <row r="622" spans="1:8" s="82" customFormat="1">
      <c r="A622" s="94" t="s">
        <v>692</v>
      </c>
      <c r="B622" s="95">
        <v>792</v>
      </c>
      <c r="C622" s="92" t="s">
        <v>681</v>
      </c>
      <c r="D622" s="92" t="s">
        <v>116</v>
      </c>
      <c r="E622" s="92" t="s">
        <v>535</v>
      </c>
      <c r="F622" s="92"/>
      <c r="G622" s="72">
        <f>G623</f>
        <v>10540226</v>
      </c>
      <c r="H622" s="81"/>
    </row>
    <row r="623" spans="1:8" s="82" customFormat="1">
      <c r="A623" s="94" t="s">
        <v>393</v>
      </c>
      <c r="B623" s="95">
        <v>792</v>
      </c>
      <c r="C623" s="92" t="s">
        <v>681</v>
      </c>
      <c r="D623" s="92" t="s">
        <v>116</v>
      </c>
      <c r="E623" s="92" t="s">
        <v>535</v>
      </c>
      <c r="F623" s="92" t="s">
        <v>394</v>
      </c>
      <c r="G623" s="72">
        <f>G624</f>
        <v>10540226</v>
      </c>
      <c r="H623" s="81"/>
    </row>
    <row r="624" spans="1:8" s="82" customFormat="1">
      <c r="A624" s="94" t="s">
        <v>411</v>
      </c>
      <c r="B624" s="95">
        <v>792</v>
      </c>
      <c r="C624" s="92" t="s">
        <v>681</v>
      </c>
      <c r="D624" s="92" t="s">
        <v>116</v>
      </c>
      <c r="E624" s="92" t="s">
        <v>535</v>
      </c>
      <c r="F624" s="92" t="s">
        <v>412</v>
      </c>
      <c r="G624" s="72">
        <v>10540226</v>
      </c>
      <c r="H624" s="81"/>
    </row>
    <row r="625" spans="1:10" s="82" customFormat="1" ht="47.25" hidden="1" customHeight="1">
      <c r="A625" s="94" t="s">
        <v>419</v>
      </c>
      <c r="B625" s="95">
        <v>792</v>
      </c>
      <c r="C625" s="92" t="s">
        <v>681</v>
      </c>
      <c r="D625" s="92" t="s">
        <v>116</v>
      </c>
      <c r="E625" s="92" t="s">
        <v>535</v>
      </c>
      <c r="F625" s="92" t="s">
        <v>420</v>
      </c>
      <c r="G625" s="72"/>
      <c r="H625" s="81"/>
    </row>
    <row r="626" spans="1:10" s="119" customFormat="1">
      <c r="A626" s="202" t="s">
        <v>124</v>
      </c>
      <c r="B626" s="89"/>
      <c r="C626" s="130"/>
      <c r="D626" s="130"/>
      <c r="E626" s="130"/>
      <c r="F626" s="130"/>
      <c r="G626" s="169">
        <f>G546+G576+G595+G602+G589+G583</f>
        <v>41769659.880000003</v>
      </c>
      <c r="H626" s="118"/>
      <c r="I626" s="118"/>
      <c r="J626" s="118"/>
    </row>
    <row r="627" spans="1:10" ht="25.5">
      <c r="A627" s="187" t="s">
        <v>693</v>
      </c>
      <c r="B627" s="187"/>
      <c r="C627" s="187"/>
      <c r="D627" s="187"/>
      <c r="E627" s="187"/>
      <c r="F627" s="187"/>
      <c r="G627" s="189"/>
    </row>
    <row r="628" spans="1:10">
      <c r="A628" s="185" t="s">
        <v>29</v>
      </c>
      <c r="B628" s="89">
        <v>793</v>
      </c>
      <c r="C628" s="184" t="s">
        <v>30</v>
      </c>
      <c r="D628" s="184"/>
      <c r="E628" s="184"/>
      <c r="F628" s="184"/>
      <c r="G628" s="179">
        <f>G629+G636+G702+G706+G691+G696</f>
        <v>40171443.870000005</v>
      </c>
    </row>
    <row r="629" spans="1:10" ht="25.5">
      <c r="A629" s="94" t="s">
        <v>694</v>
      </c>
      <c r="B629" s="95">
        <v>793</v>
      </c>
      <c r="C629" s="92" t="s">
        <v>30</v>
      </c>
      <c r="D629" s="92" t="s">
        <v>41</v>
      </c>
      <c r="E629" s="92"/>
      <c r="F629" s="92"/>
      <c r="G629" s="72">
        <f>G630</f>
        <v>1488017</v>
      </c>
    </row>
    <row r="630" spans="1:10" s="128" customFormat="1" ht="25.5">
      <c r="A630" s="94" t="s">
        <v>695</v>
      </c>
      <c r="B630" s="95">
        <v>793</v>
      </c>
      <c r="C630" s="92" t="s">
        <v>30</v>
      </c>
      <c r="D630" s="92" t="s">
        <v>41</v>
      </c>
      <c r="E630" s="92" t="s">
        <v>536</v>
      </c>
      <c r="F630" s="92"/>
      <c r="G630" s="72">
        <f>G631</f>
        <v>1488017</v>
      </c>
      <c r="H630" s="127"/>
      <c r="I630" s="127"/>
    </row>
    <row r="631" spans="1:10">
      <c r="A631" s="94" t="s">
        <v>697</v>
      </c>
      <c r="B631" s="95">
        <v>793</v>
      </c>
      <c r="C631" s="92" t="s">
        <v>30</v>
      </c>
      <c r="D631" s="92" t="s">
        <v>41</v>
      </c>
      <c r="E631" s="92" t="s">
        <v>537</v>
      </c>
      <c r="F631" s="92"/>
      <c r="G631" s="72">
        <f>G632</f>
        <v>1488017</v>
      </c>
    </row>
    <row r="632" spans="1:10" ht="25.5">
      <c r="A632" s="94" t="s">
        <v>128</v>
      </c>
      <c r="B632" s="95">
        <v>793</v>
      </c>
      <c r="C632" s="92" t="s">
        <v>30</v>
      </c>
      <c r="D632" s="92" t="s">
        <v>41</v>
      </c>
      <c r="E632" s="92" t="s">
        <v>538</v>
      </c>
      <c r="F632" s="92"/>
      <c r="G632" s="72">
        <f>G633</f>
        <v>1488017</v>
      </c>
    </row>
    <row r="633" spans="1:10" ht="51">
      <c r="A633" s="94" t="s">
        <v>698</v>
      </c>
      <c r="B633" s="95">
        <v>793</v>
      </c>
      <c r="C633" s="92" t="s">
        <v>30</v>
      </c>
      <c r="D633" s="92" t="s">
        <v>41</v>
      </c>
      <c r="E633" s="92" t="s">
        <v>538</v>
      </c>
      <c r="F633" s="92" t="s">
        <v>101</v>
      </c>
      <c r="G633" s="72">
        <f>G634</f>
        <v>1488017</v>
      </c>
    </row>
    <row r="634" spans="1:10" ht="25.5">
      <c r="A634" s="94" t="s">
        <v>99</v>
      </c>
      <c r="B634" s="95">
        <v>793</v>
      </c>
      <c r="C634" s="92" t="s">
        <v>30</v>
      </c>
      <c r="D634" s="92" t="s">
        <v>41</v>
      </c>
      <c r="E634" s="92" t="s">
        <v>538</v>
      </c>
      <c r="F634" s="92" t="s">
        <v>102</v>
      </c>
      <c r="G634" s="72">
        <v>1488017</v>
      </c>
    </row>
    <row r="635" spans="1:10" ht="25.5" hidden="1">
      <c r="A635" s="94" t="s">
        <v>100</v>
      </c>
      <c r="B635" s="95">
        <v>793</v>
      </c>
      <c r="C635" s="92" t="s">
        <v>30</v>
      </c>
      <c r="D635" s="92" t="s">
        <v>41</v>
      </c>
      <c r="E635" s="92" t="s">
        <v>538</v>
      </c>
      <c r="F635" s="92" t="s">
        <v>103</v>
      </c>
      <c r="G635" s="72"/>
    </row>
    <row r="636" spans="1:10" ht="38.25">
      <c r="A636" s="94" t="s">
        <v>127</v>
      </c>
      <c r="B636" s="95">
        <v>793</v>
      </c>
      <c r="C636" s="92" t="s">
        <v>30</v>
      </c>
      <c r="D636" s="92" t="s">
        <v>95</v>
      </c>
      <c r="E636" s="92"/>
      <c r="F636" s="92"/>
      <c r="G636" s="72">
        <f>G642+G637</f>
        <v>21165103.310000002</v>
      </c>
    </row>
    <row r="637" spans="1:10" ht="53.25" customHeight="1">
      <c r="A637" s="122" t="s">
        <v>308</v>
      </c>
      <c r="B637" s="95">
        <v>793</v>
      </c>
      <c r="C637" s="92" t="s">
        <v>30</v>
      </c>
      <c r="D637" s="92" t="s">
        <v>95</v>
      </c>
      <c r="E637" s="95" t="s">
        <v>539</v>
      </c>
      <c r="F637" s="95"/>
      <c r="G637" s="72">
        <f>G640</f>
        <v>25000</v>
      </c>
    </row>
    <row r="638" spans="1:10" ht="25.5">
      <c r="A638" s="94" t="s">
        <v>703</v>
      </c>
      <c r="B638" s="95">
        <v>793</v>
      </c>
      <c r="C638" s="92" t="s">
        <v>30</v>
      </c>
      <c r="D638" s="92" t="s">
        <v>95</v>
      </c>
      <c r="E638" s="92" t="s">
        <v>320</v>
      </c>
      <c r="F638" s="92"/>
      <c r="G638" s="72">
        <f>G639</f>
        <v>25000</v>
      </c>
    </row>
    <row r="639" spans="1:10">
      <c r="A639" s="94" t="s">
        <v>704</v>
      </c>
      <c r="B639" s="95">
        <v>793</v>
      </c>
      <c r="C639" s="92" t="s">
        <v>30</v>
      </c>
      <c r="D639" s="92" t="s">
        <v>95</v>
      </c>
      <c r="E639" s="92" t="s">
        <v>320</v>
      </c>
      <c r="F639" s="92" t="s">
        <v>54</v>
      </c>
      <c r="G639" s="72">
        <f>G640</f>
        <v>25000</v>
      </c>
    </row>
    <row r="640" spans="1:10" ht="25.5">
      <c r="A640" s="94" t="s">
        <v>55</v>
      </c>
      <c r="B640" s="95">
        <v>793</v>
      </c>
      <c r="C640" s="92" t="s">
        <v>30</v>
      </c>
      <c r="D640" s="92" t="s">
        <v>95</v>
      </c>
      <c r="E640" s="92" t="s">
        <v>320</v>
      </c>
      <c r="F640" s="92" t="s">
        <v>56</v>
      </c>
      <c r="G640" s="72">
        <v>25000</v>
      </c>
    </row>
    <row r="641" spans="1:8" ht="33" hidden="1" customHeight="1">
      <c r="A641" s="94" t="s">
        <v>705</v>
      </c>
      <c r="B641" s="95">
        <v>793</v>
      </c>
      <c r="C641" s="92" t="s">
        <v>30</v>
      </c>
      <c r="D641" s="92" t="s">
        <v>95</v>
      </c>
      <c r="E641" s="92" t="s">
        <v>540</v>
      </c>
      <c r="F641" s="92" t="s">
        <v>57</v>
      </c>
      <c r="G641" s="72"/>
    </row>
    <row r="642" spans="1:8" s="114" customFormat="1" ht="25.5">
      <c r="A642" s="94" t="s">
        <v>695</v>
      </c>
      <c r="B642" s="95">
        <v>793</v>
      </c>
      <c r="C642" s="92" t="s">
        <v>30</v>
      </c>
      <c r="D642" s="92" t="s">
        <v>95</v>
      </c>
      <c r="E642" s="92" t="s">
        <v>536</v>
      </c>
      <c r="F642" s="92"/>
      <c r="G642" s="72">
        <f>G643</f>
        <v>21140103.310000002</v>
      </c>
      <c r="H642" s="113"/>
    </row>
    <row r="643" spans="1:8" s="114" customFormat="1">
      <c r="A643" s="160" t="s">
        <v>706</v>
      </c>
      <c r="B643" s="95">
        <v>793</v>
      </c>
      <c r="C643" s="92" t="s">
        <v>30</v>
      </c>
      <c r="D643" s="92" t="s">
        <v>95</v>
      </c>
      <c r="E643" s="92" t="s">
        <v>541</v>
      </c>
      <c r="F643" s="92"/>
      <c r="G643" s="72">
        <f>G644+G662+G670+G678+G686</f>
        <v>21140103.310000002</v>
      </c>
      <c r="H643" s="113"/>
    </row>
    <row r="644" spans="1:8" s="114" customFormat="1" ht="25.5">
      <c r="A644" s="94" t="s">
        <v>128</v>
      </c>
      <c r="B644" s="95">
        <v>793</v>
      </c>
      <c r="C644" s="92" t="s">
        <v>30</v>
      </c>
      <c r="D644" s="92" t="s">
        <v>95</v>
      </c>
      <c r="E644" s="92" t="s">
        <v>542</v>
      </c>
      <c r="F644" s="92"/>
      <c r="G644" s="72">
        <f>G645+G649+G654+G652</f>
        <v>16634703.310000001</v>
      </c>
      <c r="H644" s="113"/>
    </row>
    <row r="645" spans="1:8" s="114" customFormat="1" ht="51">
      <c r="A645" s="94" t="s">
        <v>698</v>
      </c>
      <c r="B645" s="95">
        <v>793</v>
      </c>
      <c r="C645" s="92" t="s">
        <v>30</v>
      </c>
      <c r="D645" s="92" t="s">
        <v>95</v>
      </c>
      <c r="E645" s="92" t="s">
        <v>542</v>
      </c>
      <c r="F645" s="92" t="s">
        <v>101</v>
      </c>
      <c r="G645" s="72">
        <f>G646</f>
        <v>14936496.039999999</v>
      </c>
      <c r="H645" s="113"/>
    </row>
    <row r="646" spans="1:8" s="114" customFormat="1" ht="25.5">
      <c r="A646" s="94" t="s">
        <v>99</v>
      </c>
      <c r="B646" s="95">
        <v>793</v>
      </c>
      <c r="C646" s="92" t="s">
        <v>30</v>
      </c>
      <c r="D646" s="92" t="s">
        <v>95</v>
      </c>
      <c r="E646" s="92" t="s">
        <v>542</v>
      </c>
      <c r="F646" s="92" t="s">
        <v>102</v>
      </c>
      <c r="G646" s="72">
        <f>14178718.7+107619+401101.58+249056.76</f>
        <v>14936496.039999999</v>
      </c>
      <c r="H646" s="113"/>
    </row>
    <row r="647" spans="1:8" s="114" customFormat="1" ht="25.5" hidden="1">
      <c r="A647" s="94" t="s">
        <v>100</v>
      </c>
      <c r="B647" s="95">
        <v>793</v>
      </c>
      <c r="C647" s="92" t="s">
        <v>30</v>
      </c>
      <c r="D647" s="92" t="s">
        <v>95</v>
      </c>
      <c r="E647" s="92" t="s">
        <v>542</v>
      </c>
      <c r="F647" s="92" t="s">
        <v>103</v>
      </c>
      <c r="G647" s="72"/>
      <c r="H647" s="113"/>
    </row>
    <row r="648" spans="1:8" s="114" customFormat="1" ht="25.5" hidden="1">
      <c r="A648" s="94" t="s">
        <v>104</v>
      </c>
      <c r="B648" s="95">
        <v>793</v>
      </c>
      <c r="C648" s="92" t="s">
        <v>30</v>
      </c>
      <c r="D648" s="92" t="s">
        <v>95</v>
      </c>
      <c r="E648" s="92" t="s">
        <v>542</v>
      </c>
      <c r="F648" s="92" t="s">
        <v>105</v>
      </c>
      <c r="G648" s="72"/>
      <c r="H648" s="113"/>
    </row>
    <row r="649" spans="1:8" s="114" customFormat="1">
      <c r="A649" s="94" t="s">
        <v>704</v>
      </c>
      <c r="B649" s="95">
        <v>793</v>
      </c>
      <c r="C649" s="92" t="s">
        <v>30</v>
      </c>
      <c r="D649" s="92" t="s">
        <v>95</v>
      </c>
      <c r="E649" s="92" t="s">
        <v>542</v>
      </c>
      <c r="F649" s="92" t="s">
        <v>54</v>
      </c>
      <c r="G649" s="72">
        <f>G650</f>
        <v>1120111.97</v>
      </c>
      <c r="H649" s="113"/>
    </row>
    <row r="650" spans="1:8" s="114" customFormat="1" ht="25.5">
      <c r="A650" s="94" t="s">
        <v>55</v>
      </c>
      <c r="B650" s="95">
        <v>793</v>
      </c>
      <c r="C650" s="92" t="s">
        <v>30</v>
      </c>
      <c r="D650" s="92" t="s">
        <v>95</v>
      </c>
      <c r="E650" s="92" t="s">
        <v>542</v>
      </c>
      <c r="F650" s="92" t="s">
        <v>56</v>
      </c>
      <c r="G650" s="72">
        <v>1120111.97</v>
      </c>
      <c r="H650" s="113"/>
    </row>
    <row r="651" spans="1:8" s="114" customFormat="1" ht="25.5" hidden="1">
      <c r="A651" s="94" t="s">
        <v>705</v>
      </c>
      <c r="B651" s="95">
        <v>793</v>
      </c>
      <c r="C651" s="92" t="s">
        <v>30</v>
      </c>
      <c r="D651" s="92" t="s">
        <v>95</v>
      </c>
      <c r="E651" s="92" t="s">
        <v>542</v>
      </c>
      <c r="F651" s="92" t="s">
        <v>57</v>
      </c>
      <c r="G651" s="72"/>
      <c r="H651" s="113"/>
    </row>
    <row r="652" spans="1:8" s="114" customFormat="1">
      <c r="A652" s="94" t="s">
        <v>382</v>
      </c>
      <c r="B652" s="95">
        <v>793</v>
      </c>
      <c r="C652" s="92" t="s">
        <v>30</v>
      </c>
      <c r="D652" s="92" t="s">
        <v>95</v>
      </c>
      <c r="E652" s="92" t="s">
        <v>542</v>
      </c>
      <c r="F652" s="92" t="s">
        <v>383</v>
      </c>
      <c r="G652" s="72">
        <f>G653</f>
        <v>50770.3</v>
      </c>
      <c r="H652" s="113"/>
    </row>
    <row r="653" spans="1:8" s="114" customFormat="1" ht="25.5">
      <c r="A653" s="94" t="s">
        <v>384</v>
      </c>
      <c r="B653" s="95">
        <v>793</v>
      </c>
      <c r="C653" s="92" t="s">
        <v>30</v>
      </c>
      <c r="D653" s="92" t="s">
        <v>95</v>
      </c>
      <c r="E653" s="92" t="s">
        <v>542</v>
      </c>
      <c r="F653" s="92" t="s">
        <v>385</v>
      </c>
      <c r="G653" s="72">
        <v>50770.3</v>
      </c>
      <c r="H653" s="113"/>
    </row>
    <row r="654" spans="1:8" s="114" customFormat="1">
      <c r="A654" s="94" t="s">
        <v>106</v>
      </c>
      <c r="B654" s="95">
        <v>793</v>
      </c>
      <c r="C654" s="92" t="s">
        <v>30</v>
      </c>
      <c r="D654" s="92" t="s">
        <v>95</v>
      </c>
      <c r="E654" s="92" t="s">
        <v>542</v>
      </c>
      <c r="F654" s="92" t="s">
        <v>107</v>
      </c>
      <c r="G654" s="72">
        <f>G655+G656</f>
        <v>527325</v>
      </c>
      <c r="H654" s="113"/>
    </row>
    <row r="655" spans="1:8" s="114" customFormat="1" hidden="1">
      <c r="A655" s="94" t="s">
        <v>712</v>
      </c>
      <c r="B655" s="95">
        <v>793</v>
      </c>
      <c r="C655" s="92" t="s">
        <v>30</v>
      </c>
      <c r="D655" s="92" t="s">
        <v>95</v>
      </c>
      <c r="E655" s="92" t="s">
        <v>542</v>
      </c>
      <c r="F655" s="92" t="s">
        <v>711</v>
      </c>
      <c r="G655" s="72"/>
      <c r="H655" s="113"/>
    </row>
    <row r="656" spans="1:8" s="114" customFormat="1">
      <c r="A656" s="94" t="s">
        <v>373</v>
      </c>
      <c r="B656" s="95">
        <v>793</v>
      </c>
      <c r="C656" s="92" t="s">
        <v>30</v>
      </c>
      <c r="D656" s="92" t="s">
        <v>95</v>
      </c>
      <c r="E656" s="92" t="s">
        <v>542</v>
      </c>
      <c r="F656" s="92" t="s">
        <v>110</v>
      </c>
      <c r="G656" s="72">
        <f>427325+100000</f>
        <v>527325</v>
      </c>
      <c r="H656" s="113"/>
    </row>
    <row r="657" spans="1:8" ht="25.5" hidden="1" customHeight="1">
      <c r="A657" s="94" t="s">
        <v>111</v>
      </c>
      <c r="B657" s="95">
        <v>793</v>
      </c>
      <c r="C657" s="92" t="s">
        <v>30</v>
      </c>
      <c r="D657" s="92" t="s">
        <v>95</v>
      </c>
      <c r="E657" s="92" t="s">
        <v>542</v>
      </c>
      <c r="F657" s="92" t="s">
        <v>112</v>
      </c>
      <c r="G657" s="72"/>
    </row>
    <row r="658" spans="1:8" ht="23.25" hidden="1" customHeight="1">
      <c r="A658" s="94" t="s">
        <v>130</v>
      </c>
      <c r="B658" s="95">
        <v>793</v>
      </c>
      <c r="C658" s="92" t="s">
        <v>30</v>
      </c>
      <c r="D658" s="92" t="s">
        <v>95</v>
      </c>
      <c r="E658" s="92" t="s">
        <v>542</v>
      </c>
      <c r="F658" s="92" t="s">
        <v>131</v>
      </c>
      <c r="G658" s="72"/>
    </row>
    <row r="659" spans="1:8" s="154" customFormat="1" ht="38.25" hidden="1">
      <c r="A659" s="164" t="s">
        <v>714</v>
      </c>
      <c r="B659" s="151">
        <v>793</v>
      </c>
      <c r="C659" s="117" t="s">
        <v>30</v>
      </c>
      <c r="D659" s="117" t="s">
        <v>95</v>
      </c>
      <c r="E659" s="117" t="s">
        <v>715</v>
      </c>
      <c r="F659" s="117" t="s">
        <v>45</v>
      </c>
      <c r="G659" s="165"/>
      <c r="H659" s="153"/>
    </row>
    <row r="660" spans="1:8" s="154" customFormat="1" ht="25.5" hidden="1">
      <c r="A660" s="94" t="s">
        <v>695</v>
      </c>
      <c r="B660" s="95">
        <v>793</v>
      </c>
      <c r="C660" s="92" t="s">
        <v>30</v>
      </c>
      <c r="D660" s="92" t="s">
        <v>95</v>
      </c>
      <c r="E660" s="92" t="s">
        <v>696</v>
      </c>
      <c r="F660" s="117"/>
      <c r="G660" s="165"/>
      <c r="H660" s="153"/>
    </row>
    <row r="661" spans="1:8" s="82" customFormat="1" ht="25.5" hidden="1">
      <c r="A661" s="94" t="s">
        <v>716</v>
      </c>
      <c r="B661" s="95">
        <v>793</v>
      </c>
      <c r="C661" s="92" t="s">
        <v>30</v>
      </c>
      <c r="D661" s="92" t="s">
        <v>95</v>
      </c>
      <c r="E661" s="92" t="s">
        <v>717</v>
      </c>
      <c r="F661" s="92"/>
      <c r="G661" s="72"/>
      <c r="H661" s="81"/>
    </row>
    <row r="662" spans="1:8" s="82" customFormat="1" ht="25.5">
      <c r="A662" s="94" t="s">
        <v>718</v>
      </c>
      <c r="B662" s="95">
        <v>793</v>
      </c>
      <c r="C662" s="92" t="s">
        <v>30</v>
      </c>
      <c r="D662" s="92" t="s">
        <v>95</v>
      </c>
      <c r="E662" s="92" t="s">
        <v>322</v>
      </c>
      <c r="F662" s="92"/>
      <c r="G662" s="72">
        <f>G663+G667</f>
        <v>249700</v>
      </c>
      <c r="H662" s="81"/>
    </row>
    <row r="663" spans="1:8" s="82" customFormat="1" ht="51">
      <c r="A663" s="94" t="s">
        <v>698</v>
      </c>
      <c r="B663" s="95">
        <v>793</v>
      </c>
      <c r="C663" s="92" t="s">
        <v>30</v>
      </c>
      <c r="D663" s="92" t="s">
        <v>95</v>
      </c>
      <c r="E663" s="92" t="s">
        <v>322</v>
      </c>
      <c r="F663" s="92" t="s">
        <v>101</v>
      </c>
      <c r="G663" s="72">
        <f>G664</f>
        <v>223293</v>
      </c>
      <c r="H663" s="81"/>
    </row>
    <row r="664" spans="1:8" s="82" customFormat="1" ht="25.5">
      <c r="A664" s="94" t="s">
        <v>99</v>
      </c>
      <c r="B664" s="95">
        <v>793</v>
      </c>
      <c r="C664" s="92" t="s">
        <v>30</v>
      </c>
      <c r="D664" s="92" t="s">
        <v>95</v>
      </c>
      <c r="E664" s="92" t="s">
        <v>322</v>
      </c>
      <c r="F664" s="92" t="s">
        <v>102</v>
      </c>
      <c r="G664" s="72">
        <f>205293+18000</f>
        <v>223293</v>
      </c>
      <c r="H664" s="81"/>
    </row>
    <row r="665" spans="1:8" s="82" customFormat="1" ht="25.5" hidden="1">
      <c r="A665" s="94" t="s">
        <v>100</v>
      </c>
      <c r="B665" s="95">
        <v>793</v>
      </c>
      <c r="C665" s="92" t="s">
        <v>30</v>
      </c>
      <c r="D665" s="92" t="s">
        <v>95</v>
      </c>
      <c r="E665" s="92" t="s">
        <v>543</v>
      </c>
      <c r="F665" s="92" t="s">
        <v>103</v>
      </c>
      <c r="G665" s="72"/>
      <c r="H665" s="81"/>
    </row>
    <row r="666" spans="1:8" s="82" customFormat="1" ht="25.5" hidden="1">
      <c r="A666" s="94" t="s">
        <v>104</v>
      </c>
      <c r="B666" s="95">
        <v>793</v>
      </c>
      <c r="C666" s="92" t="s">
        <v>30</v>
      </c>
      <c r="D666" s="92" t="s">
        <v>95</v>
      </c>
      <c r="E666" s="92" t="s">
        <v>543</v>
      </c>
      <c r="F666" s="92" t="s">
        <v>105</v>
      </c>
      <c r="G666" s="72"/>
      <c r="H666" s="81"/>
    </row>
    <row r="667" spans="1:8" s="82" customFormat="1">
      <c r="A667" s="94" t="s">
        <v>704</v>
      </c>
      <c r="B667" s="95">
        <v>793</v>
      </c>
      <c r="C667" s="92" t="s">
        <v>30</v>
      </c>
      <c r="D667" s="92" t="s">
        <v>95</v>
      </c>
      <c r="E667" s="92" t="s">
        <v>322</v>
      </c>
      <c r="F667" s="92" t="s">
        <v>54</v>
      </c>
      <c r="G667" s="72">
        <f>G668</f>
        <v>26407</v>
      </c>
      <c r="H667" s="81"/>
    </row>
    <row r="668" spans="1:8" s="82" customFormat="1" ht="25.5">
      <c r="A668" s="94" t="s">
        <v>55</v>
      </c>
      <c r="B668" s="95">
        <v>793</v>
      </c>
      <c r="C668" s="92" t="s">
        <v>30</v>
      </c>
      <c r="D668" s="92" t="s">
        <v>95</v>
      </c>
      <c r="E668" s="92" t="s">
        <v>322</v>
      </c>
      <c r="F668" s="92" t="s">
        <v>56</v>
      </c>
      <c r="G668" s="72">
        <v>26407</v>
      </c>
      <c r="H668" s="81"/>
    </row>
    <row r="669" spans="1:8" s="82" customFormat="1" ht="25.5" hidden="1">
      <c r="A669" s="94" t="s">
        <v>705</v>
      </c>
      <c r="B669" s="95">
        <v>793</v>
      </c>
      <c r="C669" s="92" t="s">
        <v>30</v>
      </c>
      <c r="D669" s="92" t="s">
        <v>95</v>
      </c>
      <c r="E669" s="92" t="s">
        <v>543</v>
      </c>
      <c r="F669" s="92" t="s">
        <v>57</v>
      </c>
      <c r="G669" s="72"/>
      <c r="H669" s="81"/>
    </row>
    <row r="670" spans="1:8" ht="41.25" customHeight="1">
      <c r="A670" s="94" t="s">
        <v>723</v>
      </c>
      <c r="B670" s="95">
        <v>793</v>
      </c>
      <c r="C670" s="92" t="s">
        <v>30</v>
      </c>
      <c r="D670" s="92" t="s">
        <v>95</v>
      </c>
      <c r="E670" s="92" t="s">
        <v>321</v>
      </c>
      <c r="F670" s="92"/>
      <c r="G670" s="72">
        <f>G671+G675</f>
        <v>999000</v>
      </c>
    </row>
    <row r="671" spans="1:8" ht="51">
      <c r="A671" s="94" t="s">
        <v>698</v>
      </c>
      <c r="B671" s="95">
        <v>793</v>
      </c>
      <c r="C671" s="92" t="s">
        <v>30</v>
      </c>
      <c r="D671" s="92" t="s">
        <v>95</v>
      </c>
      <c r="E671" s="92" t="s">
        <v>321</v>
      </c>
      <c r="F671" s="92" t="s">
        <v>101</v>
      </c>
      <c r="G671" s="72">
        <f>G672</f>
        <v>947134</v>
      </c>
    </row>
    <row r="672" spans="1:8" ht="25.5" customHeight="1">
      <c r="A672" s="94" t="s">
        <v>99</v>
      </c>
      <c r="B672" s="95">
        <v>793</v>
      </c>
      <c r="C672" s="92" t="s">
        <v>30</v>
      </c>
      <c r="D672" s="92" t="s">
        <v>95</v>
      </c>
      <c r="E672" s="92" t="s">
        <v>321</v>
      </c>
      <c r="F672" s="92" t="s">
        <v>102</v>
      </c>
      <c r="G672" s="72">
        <v>947134</v>
      </c>
    </row>
    <row r="673" spans="1:8" ht="25.5" hidden="1" customHeight="1">
      <c r="A673" s="94" t="s">
        <v>100</v>
      </c>
      <c r="B673" s="95">
        <v>793</v>
      </c>
      <c r="C673" s="92" t="s">
        <v>30</v>
      </c>
      <c r="D673" s="92" t="s">
        <v>95</v>
      </c>
      <c r="E673" s="92" t="s">
        <v>321</v>
      </c>
      <c r="F673" s="92" t="s">
        <v>103</v>
      </c>
      <c r="G673" s="72"/>
    </row>
    <row r="674" spans="1:8" ht="25.5" hidden="1" customHeight="1">
      <c r="A674" s="94" t="s">
        <v>104</v>
      </c>
      <c r="B674" s="95">
        <v>793</v>
      </c>
      <c r="C674" s="92" t="s">
        <v>30</v>
      </c>
      <c r="D674" s="92" t="s">
        <v>95</v>
      </c>
      <c r="E674" s="92" t="s">
        <v>321</v>
      </c>
      <c r="F674" s="92" t="s">
        <v>105</v>
      </c>
      <c r="G674" s="72"/>
    </row>
    <row r="675" spans="1:8" ht="19.5" customHeight="1">
      <c r="A675" s="94" t="s">
        <v>704</v>
      </c>
      <c r="B675" s="95">
        <v>793</v>
      </c>
      <c r="C675" s="92" t="s">
        <v>30</v>
      </c>
      <c r="D675" s="92" t="s">
        <v>95</v>
      </c>
      <c r="E675" s="92" t="s">
        <v>321</v>
      </c>
      <c r="F675" s="92" t="s">
        <v>54</v>
      </c>
      <c r="G675" s="72">
        <f>G676</f>
        <v>51866</v>
      </c>
    </row>
    <row r="676" spans="1:8" ht="25.5" customHeight="1">
      <c r="A676" s="94" t="s">
        <v>55</v>
      </c>
      <c r="B676" s="95">
        <v>793</v>
      </c>
      <c r="C676" s="92" t="s">
        <v>30</v>
      </c>
      <c r="D676" s="92" t="s">
        <v>95</v>
      </c>
      <c r="E676" s="92" t="s">
        <v>321</v>
      </c>
      <c r="F676" s="92" t="s">
        <v>56</v>
      </c>
      <c r="G676" s="72">
        <v>51866</v>
      </c>
    </row>
    <row r="677" spans="1:8" ht="25.5" hidden="1" customHeight="1">
      <c r="A677" s="94" t="s">
        <v>705</v>
      </c>
      <c r="B677" s="95">
        <v>793</v>
      </c>
      <c r="C677" s="92" t="s">
        <v>30</v>
      </c>
      <c r="D677" s="92" t="s">
        <v>95</v>
      </c>
      <c r="E677" s="92" t="s">
        <v>544</v>
      </c>
      <c r="F677" s="92" t="s">
        <v>57</v>
      </c>
      <c r="G677" s="72"/>
    </row>
    <row r="678" spans="1:8" ht="31.5" customHeight="1">
      <c r="A678" s="94" t="s">
        <v>725</v>
      </c>
      <c r="B678" s="95">
        <v>793</v>
      </c>
      <c r="C678" s="92" t="s">
        <v>30</v>
      </c>
      <c r="D678" s="92" t="s">
        <v>95</v>
      </c>
      <c r="E678" s="92" t="s">
        <v>323</v>
      </c>
      <c r="F678" s="92"/>
      <c r="G678" s="72">
        <f>G679+G683</f>
        <v>3246700</v>
      </c>
    </row>
    <row r="679" spans="1:8" ht="51">
      <c r="A679" s="94" t="s">
        <v>698</v>
      </c>
      <c r="B679" s="95">
        <v>793</v>
      </c>
      <c r="C679" s="92" t="s">
        <v>30</v>
      </c>
      <c r="D679" s="92" t="s">
        <v>95</v>
      </c>
      <c r="E679" s="92" t="s">
        <v>323</v>
      </c>
      <c r="F679" s="92" t="s">
        <v>101</v>
      </c>
      <c r="G679" s="72">
        <f>G680</f>
        <v>2395439</v>
      </c>
    </row>
    <row r="680" spans="1:8" ht="25.5" customHeight="1">
      <c r="A680" s="94" t="s">
        <v>99</v>
      </c>
      <c r="B680" s="95">
        <v>793</v>
      </c>
      <c r="C680" s="92" t="s">
        <v>30</v>
      </c>
      <c r="D680" s="92" t="s">
        <v>95</v>
      </c>
      <c r="E680" s="92" t="s">
        <v>323</v>
      </c>
      <c r="F680" s="92" t="s">
        <v>102</v>
      </c>
      <c r="G680" s="72">
        <f>2231439+164000</f>
        <v>2395439</v>
      </c>
    </row>
    <row r="681" spans="1:8" ht="25.5" hidden="1" customHeight="1">
      <c r="A681" s="94" t="s">
        <v>100</v>
      </c>
      <c r="B681" s="95">
        <v>793</v>
      </c>
      <c r="C681" s="92" t="s">
        <v>30</v>
      </c>
      <c r="D681" s="92" t="s">
        <v>95</v>
      </c>
      <c r="E681" s="92" t="s">
        <v>545</v>
      </c>
      <c r="F681" s="92" t="s">
        <v>103</v>
      </c>
      <c r="G681" s="72"/>
    </row>
    <row r="682" spans="1:8" ht="25.5" hidden="1" customHeight="1">
      <c r="A682" s="94" t="s">
        <v>104</v>
      </c>
      <c r="B682" s="95">
        <v>793</v>
      </c>
      <c r="C682" s="92" t="s">
        <v>30</v>
      </c>
      <c r="D682" s="92" t="s">
        <v>95</v>
      </c>
      <c r="E682" s="92" t="s">
        <v>545</v>
      </c>
      <c r="F682" s="92" t="s">
        <v>105</v>
      </c>
      <c r="G682" s="72"/>
    </row>
    <row r="683" spans="1:8" ht="25.5" customHeight="1">
      <c r="A683" s="94" t="s">
        <v>704</v>
      </c>
      <c r="B683" s="95">
        <v>793</v>
      </c>
      <c r="C683" s="92" t="s">
        <v>30</v>
      </c>
      <c r="D683" s="92" t="s">
        <v>95</v>
      </c>
      <c r="E683" s="92" t="s">
        <v>323</v>
      </c>
      <c r="F683" s="92" t="s">
        <v>54</v>
      </c>
      <c r="G683" s="72">
        <f>G684</f>
        <v>851261</v>
      </c>
    </row>
    <row r="684" spans="1:8" ht="25.5" customHeight="1">
      <c r="A684" s="94" t="s">
        <v>55</v>
      </c>
      <c r="B684" s="95">
        <v>793</v>
      </c>
      <c r="C684" s="92" t="s">
        <v>30</v>
      </c>
      <c r="D684" s="92" t="s">
        <v>95</v>
      </c>
      <c r="E684" s="92" t="s">
        <v>323</v>
      </c>
      <c r="F684" s="92" t="s">
        <v>56</v>
      </c>
      <c r="G684" s="72">
        <v>851261</v>
      </c>
    </row>
    <row r="685" spans="1:8" ht="25.5" hidden="1" customHeight="1">
      <c r="A685" s="94" t="s">
        <v>705</v>
      </c>
      <c r="B685" s="95">
        <v>793</v>
      </c>
      <c r="C685" s="92" t="s">
        <v>30</v>
      </c>
      <c r="D685" s="92" t="s">
        <v>95</v>
      </c>
      <c r="E685" s="92" t="s">
        <v>545</v>
      </c>
      <c r="F685" s="92" t="s">
        <v>57</v>
      </c>
      <c r="G685" s="72"/>
    </row>
    <row r="686" spans="1:8" s="114" customFormat="1" ht="51">
      <c r="A686" s="94" t="s">
        <v>726</v>
      </c>
      <c r="B686" s="95">
        <v>793</v>
      </c>
      <c r="C686" s="92" t="s">
        <v>30</v>
      </c>
      <c r="D686" s="92" t="s">
        <v>95</v>
      </c>
      <c r="E686" s="92" t="s">
        <v>324</v>
      </c>
      <c r="F686" s="92"/>
      <c r="G686" s="72">
        <f>G689</f>
        <v>10000</v>
      </c>
      <c r="H686" s="113"/>
    </row>
    <row r="687" spans="1:8" s="114" customFormat="1" ht="51" hidden="1" customHeight="1">
      <c r="A687" s="94" t="s">
        <v>698</v>
      </c>
      <c r="B687" s="95">
        <v>793</v>
      </c>
      <c r="C687" s="92" t="s">
        <v>30</v>
      </c>
      <c r="D687" s="92" t="s">
        <v>95</v>
      </c>
      <c r="E687" s="92" t="s">
        <v>324</v>
      </c>
      <c r="F687" s="92" t="s">
        <v>101</v>
      </c>
      <c r="G687" s="72"/>
      <c r="H687" s="113"/>
    </row>
    <row r="688" spans="1:8" s="114" customFormat="1" ht="25.5" hidden="1">
      <c r="A688" s="94" t="s">
        <v>99</v>
      </c>
      <c r="B688" s="95">
        <v>793</v>
      </c>
      <c r="C688" s="92" t="s">
        <v>30</v>
      </c>
      <c r="D688" s="92" t="s">
        <v>95</v>
      </c>
      <c r="E688" s="92" t="s">
        <v>324</v>
      </c>
      <c r="F688" s="92" t="s">
        <v>102</v>
      </c>
      <c r="G688" s="72"/>
      <c r="H688" s="113"/>
    </row>
    <row r="689" spans="1:8" s="114" customFormat="1">
      <c r="A689" s="94" t="s">
        <v>704</v>
      </c>
      <c r="B689" s="95">
        <v>793</v>
      </c>
      <c r="C689" s="92" t="s">
        <v>30</v>
      </c>
      <c r="D689" s="92" t="s">
        <v>95</v>
      </c>
      <c r="E689" s="92" t="s">
        <v>324</v>
      </c>
      <c r="F689" s="92" t="s">
        <v>54</v>
      </c>
      <c r="G689" s="72">
        <f>G690</f>
        <v>10000</v>
      </c>
      <c r="H689" s="113"/>
    </row>
    <row r="690" spans="1:8" s="114" customFormat="1" ht="25.5">
      <c r="A690" s="94" t="s">
        <v>55</v>
      </c>
      <c r="B690" s="95">
        <v>793</v>
      </c>
      <c r="C690" s="92" t="s">
        <v>30</v>
      </c>
      <c r="D690" s="92" t="s">
        <v>95</v>
      </c>
      <c r="E690" s="92" t="s">
        <v>324</v>
      </c>
      <c r="F690" s="92" t="s">
        <v>56</v>
      </c>
      <c r="G690" s="72">
        <v>10000</v>
      </c>
      <c r="H690" s="113"/>
    </row>
    <row r="691" spans="1:8" s="114" customFormat="1">
      <c r="A691" s="94" t="s">
        <v>618</v>
      </c>
      <c r="B691" s="95">
        <v>793</v>
      </c>
      <c r="C691" s="92" t="s">
        <v>30</v>
      </c>
      <c r="D691" s="92" t="s">
        <v>415</v>
      </c>
      <c r="E691" s="92"/>
      <c r="F691" s="92"/>
      <c r="G691" s="72">
        <f>G692</f>
        <v>140600</v>
      </c>
      <c r="H691" s="113"/>
    </row>
    <row r="692" spans="1:8" s="114" customFormat="1">
      <c r="A692" s="94" t="s">
        <v>619</v>
      </c>
      <c r="B692" s="95">
        <v>793</v>
      </c>
      <c r="C692" s="92" t="s">
        <v>30</v>
      </c>
      <c r="D692" s="92" t="s">
        <v>415</v>
      </c>
      <c r="E692" s="92" t="s">
        <v>620</v>
      </c>
      <c r="F692" s="92"/>
      <c r="G692" s="72">
        <f>G693</f>
        <v>140600</v>
      </c>
      <c r="H692" s="113"/>
    </row>
    <row r="693" spans="1:8" s="114" customFormat="1" ht="38.25">
      <c r="A693" s="94" t="s">
        <v>624</v>
      </c>
      <c r="B693" s="95">
        <v>793</v>
      </c>
      <c r="C693" s="92" t="s">
        <v>30</v>
      </c>
      <c r="D693" s="92" t="s">
        <v>415</v>
      </c>
      <c r="E693" s="92" t="s">
        <v>328</v>
      </c>
      <c r="F693" s="92"/>
      <c r="G693" s="72">
        <f>G694</f>
        <v>140600</v>
      </c>
      <c r="H693" s="113"/>
    </row>
    <row r="694" spans="1:8" s="114" customFormat="1">
      <c r="A694" s="94" t="s">
        <v>704</v>
      </c>
      <c r="B694" s="95">
        <v>793</v>
      </c>
      <c r="C694" s="92" t="s">
        <v>30</v>
      </c>
      <c r="D694" s="92" t="s">
        <v>415</v>
      </c>
      <c r="E694" s="92" t="s">
        <v>328</v>
      </c>
      <c r="F694" s="92" t="s">
        <v>54</v>
      </c>
      <c r="G694" s="72">
        <f>G695</f>
        <v>140600</v>
      </c>
      <c r="H694" s="113"/>
    </row>
    <row r="695" spans="1:8" s="114" customFormat="1" ht="25.5">
      <c r="A695" s="94" t="s">
        <v>55</v>
      </c>
      <c r="B695" s="95">
        <v>793</v>
      </c>
      <c r="C695" s="92" t="s">
        <v>30</v>
      </c>
      <c r="D695" s="92" t="s">
        <v>415</v>
      </c>
      <c r="E695" s="92" t="s">
        <v>328</v>
      </c>
      <c r="F695" s="92" t="s">
        <v>56</v>
      </c>
      <c r="G695" s="72">
        <v>140600</v>
      </c>
      <c r="H695" s="113"/>
    </row>
    <row r="696" spans="1:8" s="114" customFormat="1">
      <c r="A696" s="94" t="s">
        <v>288</v>
      </c>
      <c r="B696" s="95">
        <v>793</v>
      </c>
      <c r="C696" s="92" t="s">
        <v>30</v>
      </c>
      <c r="D696" s="92" t="s">
        <v>39</v>
      </c>
      <c r="E696" s="92"/>
      <c r="F696" s="92"/>
      <c r="G696" s="72">
        <f>G697</f>
        <v>1829372</v>
      </c>
      <c r="H696" s="113"/>
    </row>
    <row r="697" spans="1:8" s="114" customFormat="1" ht="25.5">
      <c r="A697" s="94" t="s">
        <v>404</v>
      </c>
      <c r="B697" s="95">
        <v>793</v>
      </c>
      <c r="C697" s="92" t="s">
        <v>30</v>
      </c>
      <c r="D697" s="92" t="s">
        <v>39</v>
      </c>
      <c r="E697" s="92" t="s">
        <v>287</v>
      </c>
      <c r="F697" s="92"/>
      <c r="G697" s="72">
        <f>G698</f>
        <v>1829372</v>
      </c>
      <c r="H697" s="113"/>
    </row>
    <row r="698" spans="1:8" s="114" customFormat="1">
      <c r="A698" s="94" t="s">
        <v>289</v>
      </c>
      <c r="B698" s="95">
        <v>793</v>
      </c>
      <c r="C698" s="92" t="s">
        <v>30</v>
      </c>
      <c r="D698" s="92" t="s">
        <v>39</v>
      </c>
      <c r="E698" s="92" t="s">
        <v>286</v>
      </c>
      <c r="F698" s="92"/>
      <c r="G698" s="72">
        <f>G699</f>
        <v>1829372</v>
      </c>
      <c r="H698" s="113"/>
    </row>
    <row r="699" spans="1:8" s="114" customFormat="1">
      <c r="A699" s="94" t="s">
        <v>106</v>
      </c>
      <c r="B699" s="95">
        <v>793</v>
      </c>
      <c r="C699" s="92" t="s">
        <v>30</v>
      </c>
      <c r="D699" s="92" t="s">
        <v>39</v>
      </c>
      <c r="E699" s="92" t="s">
        <v>286</v>
      </c>
      <c r="F699" s="92" t="s">
        <v>107</v>
      </c>
      <c r="G699" s="72">
        <f>G700</f>
        <v>1829372</v>
      </c>
      <c r="H699" s="113"/>
    </row>
    <row r="700" spans="1:8" s="114" customFormat="1">
      <c r="A700" s="94" t="s">
        <v>824</v>
      </c>
      <c r="B700" s="95">
        <v>793</v>
      </c>
      <c r="C700" s="92" t="s">
        <v>30</v>
      </c>
      <c r="D700" s="92" t="s">
        <v>39</v>
      </c>
      <c r="E700" s="92" t="s">
        <v>286</v>
      </c>
      <c r="F700" s="92" t="s">
        <v>823</v>
      </c>
      <c r="G700" s="72">
        <f>2059372-230000</f>
        <v>1829372</v>
      </c>
      <c r="H700" s="113"/>
    </row>
    <row r="701" spans="1:8" s="128" customFormat="1">
      <c r="A701" s="158" t="s">
        <v>727</v>
      </c>
      <c r="B701" s="95">
        <v>793</v>
      </c>
      <c r="C701" s="92" t="s">
        <v>30</v>
      </c>
      <c r="D701" s="92" t="s">
        <v>120</v>
      </c>
      <c r="E701" s="92"/>
      <c r="F701" s="92"/>
      <c r="G701" s="72">
        <f>G702</f>
        <v>492216.85</v>
      </c>
      <c r="H701" s="127"/>
    </row>
    <row r="702" spans="1:8" s="154" customFormat="1" ht="18" customHeight="1">
      <c r="A702" s="122" t="s">
        <v>410</v>
      </c>
      <c r="B702" s="95">
        <v>793</v>
      </c>
      <c r="C702" s="92" t="s">
        <v>30</v>
      </c>
      <c r="D702" s="92" t="s">
        <v>120</v>
      </c>
      <c r="E702" s="92" t="s">
        <v>526</v>
      </c>
      <c r="F702" s="117"/>
      <c r="G702" s="72">
        <f>G703</f>
        <v>492216.85</v>
      </c>
      <c r="H702" s="153"/>
    </row>
    <row r="703" spans="1:8">
      <c r="A703" s="122" t="s">
        <v>410</v>
      </c>
      <c r="B703" s="95">
        <v>793</v>
      </c>
      <c r="C703" s="92" t="s">
        <v>30</v>
      </c>
      <c r="D703" s="92" t="s">
        <v>120</v>
      </c>
      <c r="E703" s="92" t="s">
        <v>617</v>
      </c>
      <c r="F703" s="95"/>
      <c r="G703" s="72">
        <f>G704</f>
        <v>492216.85</v>
      </c>
    </row>
    <row r="704" spans="1:8">
      <c r="A704" s="94" t="s">
        <v>106</v>
      </c>
      <c r="B704" s="95">
        <v>793</v>
      </c>
      <c r="C704" s="92" t="s">
        <v>30</v>
      </c>
      <c r="D704" s="92" t="s">
        <v>120</v>
      </c>
      <c r="E704" s="92" t="s">
        <v>617</v>
      </c>
      <c r="F704" s="92" t="s">
        <v>107</v>
      </c>
      <c r="G704" s="72">
        <f>G705</f>
        <v>492216.85</v>
      </c>
    </row>
    <row r="705" spans="1:8">
      <c r="A705" s="94" t="s">
        <v>424</v>
      </c>
      <c r="B705" s="95">
        <v>793</v>
      </c>
      <c r="C705" s="92" t="s">
        <v>30</v>
      </c>
      <c r="D705" s="92" t="s">
        <v>120</v>
      </c>
      <c r="E705" s="92" t="s">
        <v>617</v>
      </c>
      <c r="F705" s="92" t="s">
        <v>425</v>
      </c>
      <c r="G705" s="72">
        <v>492216.85</v>
      </c>
    </row>
    <row r="706" spans="1:8">
      <c r="A706" s="158" t="s">
        <v>35</v>
      </c>
      <c r="B706" s="95">
        <v>793</v>
      </c>
      <c r="C706" s="92" t="s">
        <v>30</v>
      </c>
      <c r="D706" s="92" t="s">
        <v>36</v>
      </c>
      <c r="E706" s="92"/>
      <c r="F706" s="92"/>
      <c r="G706" s="72">
        <f>G707+G743+G759+G733</f>
        <v>15056134.710000001</v>
      </c>
    </row>
    <row r="707" spans="1:8" s="112" customFormat="1" ht="51">
      <c r="A707" s="94" t="s">
        <v>191</v>
      </c>
      <c r="B707" s="95">
        <v>793</v>
      </c>
      <c r="C707" s="92" t="s">
        <v>30</v>
      </c>
      <c r="D707" s="92" t="s">
        <v>36</v>
      </c>
      <c r="E707" s="95" t="s">
        <v>546</v>
      </c>
      <c r="F707" s="92"/>
      <c r="G707" s="72">
        <f>G711+G726+G719+G708</f>
        <v>2107800</v>
      </c>
      <c r="H707" s="111"/>
    </row>
    <row r="708" spans="1:8" s="112" customFormat="1" ht="27.75" customHeight="1">
      <c r="A708" s="94" t="s">
        <v>444</v>
      </c>
      <c r="B708" s="95">
        <v>793</v>
      </c>
      <c r="C708" s="92" t="s">
        <v>30</v>
      </c>
      <c r="D708" s="92" t="s">
        <v>36</v>
      </c>
      <c r="E708" s="92" t="s">
        <v>825</v>
      </c>
      <c r="F708" s="92"/>
      <c r="G708" s="72">
        <f>G709</f>
        <v>467000</v>
      </c>
      <c r="H708" s="111"/>
    </row>
    <row r="709" spans="1:8" s="112" customFormat="1" ht="28.5" customHeight="1">
      <c r="A709" s="94" t="s">
        <v>44</v>
      </c>
      <c r="B709" s="95">
        <v>793</v>
      </c>
      <c r="C709" s="92" t="s">
        <v>30</v>
      </c>
      <c r="D709" s="92" t="s">
        <v>36</v>
      </c>
      <c r="E709" s="92" t="s">
        <v>825</v>
      </c>
      <c r="F709" s="92" t="s">
        <v>45</v>
      </c>
      <c r="G709" s="72">
        <f>G710</f>
        <v>467000</v>
      </c>
      <c r="H709" s="111"/>
    </row>
    <row r="710" spans="1:8" s="112" customFormat="1" ht="31.5" customHeight="1">
      <c r="A710" s="94" t="s">
        <v>14</v>
      </c>
      <c r="B710" s="95">
        <v>793</v>
      </c>
      <c r="C710" s="92" t="s">
        <v>30</v>
      </c>
      <c r="D710" s="92" t="s">
        <v>36</v>
      </c>
      <c r="E710" s="92" t="s">
        <v>825</v>
      </c>
      <c r="F710" s="92" t="s">
        <v>13</v>
      </c>
      <c r="G710" s="72">
        <v>467000</v>
      </c>
      <c r="H710" s="111"/>
    </row>
    <row r="711" spans="1:8" ht="25.5">
      <c r="A711" s="94" t="s">
        <v>402</v>
      </c>
      <c r="B711" s="95">
        <v>793</v>
      </c>
      <c r="C711" s="92" t="s">
        <v>30</v>
      </c>
      <c r="D711" s="92" t="s">
        <v>36</v>
      </c>
      <c r="E711" s="92" t="s">
        <v>826</v>
      </c>
      <c r="F711" s="92"/>
      <c r="G711" s="72">
        <f>G715+G712+G717</f>
        <v>1364800</v>
      </c>
    </row>
    <row r="712" spans="1:8" s="114" customFormat="1" hidden="1">
      <c r="A712" s="94" t="s">
        <v>704</v>
      </c>
      <c r="B712" s="95">
        <v>793</v>
      </c>
      <c r="C712" s="92" t="s">
        <v>30</v>
      </c>
      <c r="D712" s="92" t="s">
        <v>36</v>
      </c>
      <c r="E712" s="92" t="s">
        <v>330</v>
      </c>
      <c r="F712" s="92" t="s">
        <v>54</v>
      </c>
      <c r="G712" s="72">
        <f>G713</f>
        <v>0</v>
      </c>
      <c r="H712" s="113"/>
    </row>
    <row r="713" spans="1:8" s="114" customFormat="1" ht="25.5" hidden="1">
      <c r="A713" s="94" t="s">
        <v>55</v>
      </c>
      <c r="B713" s="95">
        <v>793</v>
      </c>
      <c r="C713" s="92" t="s">
        <v>30</v>
      </c>
      <c r="D713" s="92" t="s">
        <v>36</v>
      </c>
      <c r="E713" s="92" t="s">
        <v>330</v>
      </c>
      <c r="F713" s="92" t="s">
        <v>56</v>
      </c>
      <c r="G713" s="72">
        <v>0</v>
      </c>
      <c r="H713" s="113"/>
    </row>
    <row r="714" spans="1:8" hidden="1">
      <c r="A714" s="94"/>
      <c r="B714" s="95"/>
      <c r="C714" s="92"/>
      <c r="D714" s="92"/>
      <c r="E714" s="92"/>
      <c r="F714" s="92"/>
      <c r="G714" s="72"/>
    </row>
    <row r="715" spans="1:8" ht="19.5" hidden="1" customHeight="1">
      <c r="A715" s="94" t="s">
        <v>393</v>
      </c>
      <c r="B715" s="95">
        <v>793</v>
      </c>
      <c r="C715" s="92" t="s">
        <v>30</v>
      </c>
      <c r="D715" s="92" t="s">
        <v>36</v>
      </c>
      <c r="E715" s="92" t="s">
        <v>547</v>
      </c>
      <c r="F715" s="92" t="s">
        <v>394</v>
      </c>
      <c r="G715" s="72">
        <f>G716</f>
        <v>0</v>
      </c>
    </row>
    <row r="716" spans="1:8" ht="40.5" hidden="1" customHeight="1">
      <c r="A716" s="94" t="s">
        <v>622</v>
      </c>
      <c r="B716" s="95">
        <v>793</v>
      </c>
      <c r="C716" s="92" t="s">
        <v>30</v>
      </c>
      <c r="D716" s="92" t="s">
        <v>36</v>
      </c>
      <c r="E716" s="92" t="s">
        <v>547</v>
      </c>
      <c r="F716" s="92" t="s">
        <v>412</v>
      </c>
      <c r="G716" s="72"/>
    </row>
    <row r="717" spans="1:8" ht="24" customHeight="1">
      <c r="A717" s="94" t="s">
        <v>393</v>
      </c>
      <c r="B717" s="95">
        <v>793</v>
      </c>
      <c r="C717" s="92" t="s">
        <v>30</v>
      </c>
      <c r="D717" s="92" t="s">
        <v>36</v>
      </c>
      <c r="E717" s="92" t="s">
        <v>826</v>
      </c>
      <c r="F717" s="92" t="s">
        <v>394</v>
      </c>
      <c r="G717" s="72">
        <f>G718</f>
        <v>1364800</v>
      </c>
    </row>
    <row r="718" spans="1:8" ht="25.5" customHeight="1">
      <c r="A718" s="94" t="s">
        <v>411</v>
      </c>
      <c r="B718" s="95">
        <v>793</v>
      </c>
      <c r="C718" s="92" t="s">
        <v>30</v>
      </c>
      <c r="D718" s="92" t="s">
        <v>36</v>
      </c>
      <c r="E718" s="92" t="s">
        <v>826</v>
      </c>
      <c r="F718" s="92" t="s">
        <v>412</v>
      </c>
      <c r="G718" s="72">
        <v>1364800</v>
      </c>
    </row>
    <row r="719" spans="1:8" s="112" customFormat="1" ht="27.75" customHeight="1">
      <c r="A719" s="94" t="s">
        <v>267</v>
      </c>
      <c r="B719" s="95">
        <v>793</v>
      </c>
      <c r="C719" s="92" t="s">
        <v>30</v>
      </c>
      <c r="D719" s="92" t="s">
        <v>36</v>
      </c>
      <c r="E719" s="92" t="s">
        <v>548</v>
      </c>
      <c r="F719" s="92"/>
      <c r="G719" s="72">
        <f>G724+G720+G722</f>
        <v>276000</v>
      </c>
      <c r="H719" s="111"/>
    </row>
    <row r="720" spans="1:8" s="114" customFormat="1">
      <c r="A720" s="94" t="s">
        <v>704</v>
      </c>
      <c r="B720" s="95">
        <v>793</v>
      </c>
      <c r="C720" s="92" t="s">
        <v>30</v>
      </c>
      <c r="D720" s="92" t="s">
        <v>36</v>
      </c>
      <c r="E720" s="92" t="s">
        <v>548</v>
      </c>
      <c r="F720" s="92" t="s">
        <v>54</v>
      </c>
      <c r="G720" s="72">
        <f>G721</f>
        <v>276000</v>
      </c>
      <c r="H720" s="113"/>
    </row>
    <row r="721" spans="1:8" s="114" customFormat="1" ht="25.5">
      <c r="A721" s="94" t="s">
        <v>55</v>
      </c>
      <c r="B721" s="95">
        <v>793</v>
      </c>
      <c r="C721" s="92" t="s">
        <v>30</v>
      </c>
      <c r="D721" s="92" t="s">
        <v>36</v>
      </c>
      <c r="E721" s="92" t="s">
        <v>548</v>
      </c>
      <c r="F721" s="92" t="s">
        <v>56</v>
      </c>
      <c r="G721" s="72">
        <f>350000-104000-66000+96000</f>
        <v>276000</v>
      </c>
      <c r="H721" s="113"/>
    </row>
    <row r="722" spans="1:8" s="112" customFormat="1" ht="27.75" hidden="1" customHeight="1">
      <c r="A722" s="94" t="s">
        <v>106</v>
      </c>
      <c r="B722" s="95">
        <v>793</v>
      </c>
      <c r="C722" s="92" t="s">
        <v>30</v>
      </c>
      <c r="D722" s="92" t="s">
        <v>36</v>
      </c>
      <c r="E722" s="92" t="s">
        <v>548</v>
      </c>
      <c r="F722" s="92" t="s">
        <v>107</v>
      </c>
      <c r="G722" s="72">
        <f>G723</f>
        <v>0</v>
      </c>
      <c r="H722" s="111"/>
    </row>
    <row r="723" spans="1:8" s="112" customFormat="1" ht="27.75" hidden="1" customHeight="1">
      <c r="A723" s="94" t="s">
        <v>712</v>
      </c>
      <c r="B723" s="95">
        <v>793</v>
      </c>
      <c r="C723" s="92" t="s">
        <v>30</v>
      </c>
      <c r="D723" s="92" t="s">
        <v>36</v>
      </c>
      <c r="E723" s="92" t="s">
        <v>548</v>
      </c>
      <c r="F723" s="92" t="s">
        <v>110</v>
      </c>
      <c r="G723" s="72"/>
      <c r="H723" s="111"/>
    </row>
    <row r="724" spans="1:8" s="112" customFormat="1" ht="28.5" hidden="1" customHeight="1">
      <c r="A724" s="94" t="s">
        <v>373</v>
      </c>
      <c r="B724" s="95">
        <v>793</v>
      </c>
      <c r="C724" s="92" t="s">
        <v>30</v>
      </c>
      <c r="D724" s="92" t="s">
        <v>36</v>
      </c>
      <c r="E724" s="92" t="s">
        <v>548</v>
      </c>
      <c r="F724" s="92" t="s">
        <v>45</v>
      </c>
      <c r="G724" s="72">
        <f>G725</f>
        <v>0</v>
      </c>
      <c r="H724" s="111"/>
    </row>
    <row r="725" spans="1:8" s="112" customFormat="1" ht="31.5" hidden="1" customHeight="1">
      <c r="A725" s="94" t="s">
        <v>14</v>
      </c>
      <c r="B725" s="95">
        <v>793</v>
      </c>
      <c r="C725" s="92" t="s">
        <v>30</v>
      </c>
      <c r="D725" s="92" t="s">
        <v>36</v>
      </c>
      <c r="E725" s="92" t="s">
        <v>548</v>
      </c>
      <c r="F725" s="92" t="s">
        <v>13</v>
      </c>
      <c r="G725" s="72"/>
      <c r="H725" s="111"/>
    </row>
    <row r="726" spans="1:8" ht="25.5" hidden="1">
      <c r="A726" s="94" t="s">
        <v>403</v>
      </c>
      <c r="B726" s="95">
        <v>793</v>
      </c>
      <c r="C726" s="92" t="s">
        <v>30</v>
      </c>
      <c r="D726" s="92" t="s">
        <v>36</v>
      </c>
      <c r="E726" s="92" t="s">
        <v>549</v>
      </c>
      <c r="F726" s="92"/>
      <c r="G726" s="72">
        <f>G729+G728+G731</f>
        <v>0</v>
      </c>
    </row>
    <row r="727" spans="1:8" s="114" customFormat="1" hidden="1">
      <c r="A727" s="94" t="s">
        <v>704</v>
      </c>
      <c r="B727" s="95">
        <v>793</v>
      </c>
      <c r="C727" s="92" t="s">
        <v>30</v>
      </c>
      <c r="D727" s="92" t="s">
        <v>36</v>
      </c>
      <c r="E727" s="92" t="s">
        <v>549</v>
      </c>
      <c r="F727" s="92" t="s">
        <v>54</v>
      </c>
      <c r="G727" s="72">
        <f>G728</f>
        <v>0</v>
      </c>
      <c r="H727" s="113"/>
    </row>
    <row r="728" spans="1:8" s="114" customFormat="1" ht="25.5" hidden="1">
      <c r="A728" s="94" t="s">
        <v>55</v>
      </c>
      <c r="B728" s="95">
        <v>793</v>
      </c>
      <c r="C728" s="92" t="s">
        <v>30</v>
      </c>
      <c r="D728" s="92" t="s">
        <v>36</v>
      </c>
      <c r="E728" s="92" t="s">
        <v>549</v>
      </c>
      <c r="F728" s="92" t="s">
        <v>56</v>
      </c>
      <c r="G728" s="72"/>
      <c r="H728" s="113"/>
    </row>
    <row r="729" spans="1:8" ht="20.25" hidden="1" customHeight="1">
      <c r="A729" s="94" t="s">
        <v>393</v>
      </c>
      <c r="B729" s="95">
        <v>793</v>
      </c>
      <c r="C729" s="92" t="s">
        <v>30</v>
      </c>
      <c r="D729" s="92" t="s">
        <v>36</v>
      </c>
      <c r="E729" s="92" t="s">
        <v>549</v>
      </c>
      <c r="F729" s="92" t="s">
        <v>394</v>
      </c>
      <c r="G729" s="72">
        <f>G730</f>
        <v>0</v>
      </c>
    </row>
    <row r="730" spans="1:8" ht="35.25" hidden="1" customHeight="1">
      <c r="A730" s="94" t="s">
        <v>623</v>
      </c>
      <c r="B730" s="95">
        <v>793</v>
      </c>
      <c r="C730" s="92" t="s">
        <v>30</v>
      </c>
      <c r="D730" s="92" t="s">
        <v>36</v>
      </c>
      <c r="E730" s="92" t="s">
        <v>549</v>
      </c>
      <c r="F730" s="92" t="s">
        <v>412</v>
      </c>
      <c r="G730" s="72"/>
    </row>
    <row r="731" spans="1:8" ht="24" hidden="1" customHeight="1">
      <c r="A731" s="94" t="s">
        <v>393</v>
      </c>
      <c r="B731" s="95">
        <v>793</v>
      </c>
      <c r="C731" s="92" t="s">
        <v>30</v>
      </c>
      <c r="D731" s="92" t="s">
        <v>36</v>
      </c>
      <c r="E731" s="92" t="s">
        <v>549</v>
      </c>
      <c r="F731" s="92" t="s">
        <v>394</v>
      </c>
      <c r="G731" s="72">
        <f>G732</f>
        <v>0</v>
      </c>
    </row>
    <row r="732" spans="1:8" ht="25.5" hidden="1" customHeight="1">
      <c r="A732" s="94" t="s">
        <v>411</v>
      </c>
      <c r="B732" s="95">
        <v>793</v>
      </c>
      <c r="C732" s="92" t="s">
        <v>30</v>
      </c>
      <c r="D732" s="92" t="s">
        <v>36</v>
      </c>
      <c r="E732" s="92" t="s">
        <v>549</v>
      </c>
      <c r="F732" s="92" t="s">
        <v>412</v>
      </c>
      <c r="G732" s="72"/>
    </row>
    <row r="733" spans="1:8" ht="38.25">
      <c r="A733" s="158" t="s">
        <v>165</v>
      </c>
      <c r="B733" s="95">
        <v>793</v>
      </c>
      <c r="C733" s="92" t="s">
        <v>30</v>
      </c>
      <c r="D733" s="92" t="s">
        <v>36</v>
      </c>
      <c r="E733" s="92" t="s">
        <v>550</v>
      </c>
      <c r="F733" s="92"/>
      <c r="G733" s="72">
        <f>G734+G740+G737</f>
        <v>270496.94</v>
      </c>
    </row>
    <row r="734" spans="1:8" ht="25.5">
      <c r="A734" s="158" t="s">
        <v>421</v>
      </c>
      <c r="B734" s="95">
        <v>793</v>
      </c>
      <c r="C734" s="92" t="s">
        <v>30</v>
      </c>
      <c r="D734" s="92" t="s">
        <v>36</v>
      </c>
      <c r="E734" s="92" t="s">
        <v>551</v>
      </c>
      <c r="F734" s="92"/>
      <c r="G734" s="72">
        <f>G735</f>
        <v>130000</v>
      </c>
    </row>
    <row r="735" spans="1:8">
      <c r="A735" s="94" t="s">
        <v>704</v>
      </c>
      <c r="B735" s="95">
        <v>793</v>
      </c>
      <c r="C735" s="92" t="s">
        <v>30</v>
      </c>
      <c r="D735" s="92" t="s">
        <v>36</v>
      </c>
      <c r="E735" s="92" t="s">
        <v>551</v>
      </c>
      <c r="F735" s="92" t="s">
        <v>54</v>
      </c>
      <c r="G735" s="72">
        <f>G736</f>
        <v>130000</v>
      </c>
    </row>
    <row r="736" spans="1:8" ht="30.75" customHeight="1">
      <c r="A736" s="94" t="s">
        <v>55</v>
      </c>
      <c r="B736" s="95">
        <v>793</v>
      </c>
      <c r="C736" s="92" t="s">
        <v>30</v>
      </c>
      <c r="D736" s="92" t="s">
        <v>36</v>
      </c>
      <c r="E736" s="92" t="s">
        <v>551</v>
      </c>
      <c r="F736" s="92" t="s">
        <v>56</v>
      </c>
      <c r="G736" s="72">
        <v>130000</v>
      </c>
    </row>
    <row r="737" spans="1:7">
      <c r="A737" s="158" t="s">
        <v>844</v>
      </c>
      <c r="B737" s="95">
        <v>793</v>
      </c>
      <c r="C737" s="92" t="s">
        <v>30</v>
      </c>
      <c r="D737" s="92" t="s">
        <v>36</v>
      </c>
      <c r="E737" s="92" t="s">
        <v>843</v>
      </c>
      <c r="F737" s="92"/>
      <c r="G737" s="72">
        <f>G738</f>
        <v>120496.94</v>
      </c>
    </row>
    <row r="738" spans="1:7">
      <c r="A738" s="94" t="s">
        <v>704</v>
      </c>
      <c r="B738" s="95">
        <v>793</v>
      </c>
      <c r="C738" s="92" t="s">
        <v>30</v>
      </c>
      <c r="D738" s="92" t="s">
        <v>36</v>
      </c>
      <c r="E738" s="92" t="s">
        <v>843</v>
      </c>
      <c r="F738" s="92" t="s">
        <v>54</v>
      </c>
      <c r="G738" s="72">
        <f>G739</f>
        <v>120496.94</v>
      </c>
    </row>
    <row r="739" spans="1:7" ht="30.75" customHeight="1">
      <c r="A739" s="94" t="s">
        <v>55</v>
      </c>
      <c r="B739" s="95">
        <v>793</v>
      </c>
      <c r="C739" s="92" t="s">
        <v>30</v>
      </c>
      <c r="D739" s="92" t="s">
        <v>36</v>
      </c>
      <c r="E739" s="92" t="s">
        <v>843</v>
      </c>
      <c r="F739" s="92" t="s">
        <v>56</v>
      </c>
      <c r="G739" s="72">
        <v>120496.94</v>
      </c>
    </row>
    <row r="740" spans="1:7" ht="45" customHeight="1">
      <c r="A740" s="158" t="s">
        <v>34</v>
      </c>
      <c r="B740" s="95">
        <v>793</v>
      </c>
      <c r="C740" s="92" t="s">
        <v>30</v>
      </c>
      <c r="D740" s="92" t="s">
        <v>36</v>
      </c>
      <c r="E740" s="92" t="s">
        <v>33</v>
      </c>
      <c r="F740" s="92"/>
      <c r="G740" s="72">
        <f>G741</f>
        <v>20000</v>
      </c>
    </row>
    <row r="741" spans="1:7">
      <c r="A741" s="94" t="s">
        <v>704</v>
      </c>
      <c r="B741" s="95">
        <v>793</v>
      </c>
      <c r="C741" s="92" t="s">
        <v>30</v>
      </c>
      <c r="D741" s="92" t="s">
        <v>36</v>
      </c>
      <c r="E741" s="92" t="s">
        <v>33</v>
      </c>
      <c r="F741" s="92" t="s">
        <v>54</v>
      </c>
      <c r="G741" s="72">
        <f>G742</f>
        <v>20000</v>
      </c>
    </row>
    <row r="742" spans="1:7" ht="30.75" customHeight="1">
      <c r="A742" s="94" t="s">
        <v>55</v>
      </c>
      <c r="B742" s="95">
        <v>793</v>
      </c>
      <c r="C742" s="92" t="s">
        <v>30</v>
      </c>
      <c r="D742" s="92" t="s">
        <v>36</v>
      </c>
      <c r="E742" s="92" t="s">
        <v>33</v>
      </c>
      <c r="F742" s="92" t="s">
        <v>56</v>
      </c>
      <c r="G742" s="72">
        <v>20000</v>
      </c>
    </row>
    <row r="743" spans="1:7" ht="25.5" customHeight="1">
      <c r="A743" s="94" t="s">
        <v>728</v>
      </c>
      <c r="B743" s="95">
        <v>793</v>
      </c>
      <c r="C743" s="92" t="s">
        <v>30</v>
      </c>
      <c r="D743" s="92" t="s">
        <v>36</v>
      </c>
      <c r="E743" s="92" t="s">
        <v>552</v>
      </c>
      <c r="F743" s="92"/>
      <c r="G743" s="72">
        <f>G750+G747+G744</f>
        <v>12573003.370000001</v>
      </c>
    </row>
    <row r="744" spans="1:7" ht="25.5" hidden="1">
      <c r="A744" s="94" t="s">
        <v>300</v>
      </c>
      <c r="B744" s="95">
        <v>793</v>
      </c>
      <c r="C744" s="92" t="s">
        <v>30</v>
      </c>
      <c r="D744" s="92" t="s">
        <v>36</v>
      </c>
      <c r="E744" s="92" t="s">
        <v>299</v>
      </c>
      <c r="F744" s="92"/>
      <c r="G744" s="72">
        <f>G745</f>
        <v>0</v>
      </c>
    </row>
    <row r="745" spans="1:7" ht="51" hidden="1">
      <c r="A745" s="94" t="s">
        <v>698</v>
      </c>
      <c r="B745" s="95">
        <v>793</v>
      </c>
      <c r="C745" s="92" t="s">
        <v>30</v>
      </c>
      <c r="D745" s="92" t="s">
        <v>36</v>
      </c>
      <c r="E745" s="92" t="s">
        <v>301</v>
      </c>
      <c r="F745" s="92" t="s">
        <v>101</v>
      </c>
      <c r="G745" s="72">
        <f>G746</f>
        <v>0</v>
      </c>
    </row>
    <row r="746" spans="1:7" hidden="1">
      <c r="A746" s="94" t="s">
        <v>710</v>
      </c>
      <c r="B746" s="95">
        <v>793</v>
      </c>
      <c r="C746" s="92" t="s">
        <v>30</v>
      </c>
      <c r="D746" s="92" t="s">
        <v>36</v>
      </c>
      <c r="E746" s="92" t="s">
        <v>301</v>
      </c>
      <c r="F746" s="92" t="s">
        <v>709</v>
      </c>
      <c r="G746" s="72"/>
    </row>
    <row r="747" spans="1:7" ht="25.5">
      <c r="A747" s="94" t="s">
        <v>433</v>
      </c>
      <c r="B747" s="95">
        <v>793</v>
      </c>
      <c r="C747" s="92" t="s">
        <v>30</v>
      </c>
      <c r="D747" s="92" t="s">
        <v>36</v>
      </c>
      <c r="E747" s="92" t="s">
        <v>827</v>
      </c>
      <c r="F747" s="92"/>
      <c r="G747" s="72">
        <f>G748</f>
        <v>486440</v>
      </c>
    </row>
    <row r="748" spans="1:7" ht="51">
      <c r="A748" s="94" t="s">
        <v>698</v>
      </c>
      <c r="B748" s="95">
        <v>793</v>
      </c>
      <c r="C748" s="92" t="s">
        <v>30</v>
      </c>
      <c r="D748" s="92" t="s">
        <v>36</v>
      </c>
      <c r="E748" s="92" t="s">
        <v>827</v>
      </c>
      <c r="F748" s="92" t="s">
        <v>101</v>
      </c>
      <c r="G748" s="72">
        <f>G749</f>
        <v>486440</v>
      </c>
    </row>
    <row r="749" spans="1:7">
      <c r="A749" s="94" t="s">
        <v>710</v>
      </c>
      <c r="B749" s="95">
        <v>793</v>
      </c>
      <c r="C749" s="92" t="s">
        <v>30</v>
      </c>
      <c r="D749" s="92" t="s">
        <v>36</v>
      </c>
      <c r="E749" s="92" t="s">
        <v>827</v>
      </c>
      <c r="F749" s="92" t="s">
        <v>709</v>
      </c>
      <c r="G749" s="72">
        <v>486440</v>
      </c>
    </row>
    <row r="750" spans="1:7" ht="25.5" customHeight="1">
      <c r="A750" s="94" t="s">
        <v>87</v>
      </c>
      <c r="B750" s="95">
        <v>793</v>
      </c>
      <c r="C750" s="92" t="s">
        <v>30</v>
      </c>
      <c r="D750" s="92" t="s">
        <v>36</v>
      </c>
      <c r="E750" s="92" t="s">
        <v>651</v>
      </c>
      <c r="F750" s="92"/>
      <c r="G750" s="72">
        <f>G751+G754+G756</f>
        <v>12086563.370000001</v>
      </c>
    </row>
    <row r="751" spans="1:7" ht="51">
      <c r="A751" s="94" t="s">
        <v>698</v>
      </c>
      <c r="B751" s="95">
        <v>793</v>
      </c>
      <c r="C751" s="92" t="s">
        <v>30</v>
      </c>
      <c r="D751" s="92" t="s">
        <v>36</v>
      </c>
      <c r="E751" s="92" t="s">
        <v>651</v>
      </c>
      <c r="F751" s="92" t="s">
        <v>101</v>
      </c>
      <c r="G751" s="72">
        <f>G753+G752</f>
        <v>5761993.4500000002</v>
      </c>
    </row>
    <row r="752" spans="1:7">
      <c r="A752" s="94" t="s">
        <v>710</v>
      </c>
      <c r="B752" s="95">
        <v>793</v>
      </c>
      <c r="C752" s="92" t="s">
        <v>30</v>
      </c>
      <c r="D752" s="92" t="s">
        <v>36</v>
      </c>
      <c r="E752" s="92" t="s">
        <v>651</v>
      </c>
      <c r="F752" s="92" t="s">
        <v>709</v>
      </c>
      <c r="G752" s="72">
        <f>5612308+149685.45</f>
        <v>5761993.4500000002</v>
      </c>
    </row>
    <row r="753" spans="1:8" ht="24" hidden="1" customHeight="1">
      <c r="A753" s="94" t="s">
        <v>99</v>
      </c>
      <c r="B753" s="95">
        <v>793</v>
      </c>
      <c r="C753" s="92" t="s">
        <v>30</v>
      </c>
      <c r="D753" s="92" t="s">
        <v>36</v>
      </c>
      <c r="E753" s="92" t="s">
        <v>651</v>
      </c>
      <c r="F753" s="92" t="s">
        <v>102</v>
      </c>
      <c r="G753" s="72"/>
    </row>
    <row r="754" spans="1:8" ht="17.25" customHeight="1">
      <c r="A754" s="94" t="s">
        <v>704</v>
      </c>
      <c r="B754" s="95">
        <v>793</v>
      </c>
      <c r="C754" s="92" t="s">
        <v>30</v>
      </c>
      <c r="D754" s="92" t="s">
        <v>36</v>
      </c>
      <c r="E754" s="92" t="s">
        <v>651</v>
      </c>
      <c r="F754" s="92" t="s">
        <v>54</v>
      </c>
      <c r="G754" s="72">
        <f>G755</f>
        <v>5515774.1000000006</v>
      </c>
    </row>
    <row r="755" spans="1:8" ht="24" customHeight="1">
      <c r="A755" s="94" t="s">
        <v>55</v>
      </c>
      <c r="B755" s="95">
        <v>793</v>
      </c>
      <c r="C755" s="92" t="s">
        <v>30</v>
      </c>
      <c r="D755" s="92" t="s">
        <v>36</v>
      </c>
      <c r="E755" s="92" t="s">
        <v>651</v>
      </c>
      <c r="F755" s="92" t="s">
        <v>56</v>
      </c>
      <c r="G755" s="72">
        <f>3836524.41+1517662.03-50000+211587.66</f>
        <v>5515774.1000000006</v>
      </c>
    </row>
    <row r="756" spans="1:8" ht="18.75" customHeight="1">
      <c r="A756" s="94" t="s">
        <v>106</v>
      </c>
      <c r="B756" s="95">
        <v>793</v>
      </c>
      <c r="C756" s="92" t="s">
        <v>30</v>
      </c>
      <c r="D756" s="92" t="s">
        <v>36</v>
      </c>
      <c r="E756" s="92" t="s">
        <v>651</v>
      </c>
      <c r="F756" s="92" t="s">
        <v>107</v>
      </c>
      <c r="G756" s="72">
        <f>G758+G757</f>
        <v>808795.82000000018</v>
      </c>
    </row>
    <row r="757" spans="1:8" ht="24" customHeight="1">
      <c r="A757" s="94" t="s">
        <v>712</v>
      </c>
      <c r="B757" s="95">
        <v>793</v>
      </c>
      <c r="C757" s="92" t="s">
        <v>30</v>
      </c>
      <c r="D757" s="92" t="s">
        <v>36</v>
      </c>
      <c r="E757" s="92" t="s">
        <v>651</v>
      </c>
      <c r="F757" s="92" t="s">
        <v>711</v>
      </c>
      <c r="G757" s="72">
        <f>10823.19+1708.74</f>
        <v>12531.93</v>
      </c>
    </row>
    <row r="758" spans="1:8" ht="17.25" customHeight="1">
      <c r="A758" s="94" t="s">
        <v>373</v>
      </c>
      <c r="B758" s="95">
        <v>793</v>
      </c>
      <c r="C758" s="92" t="s">
        <v>30</v>
      </c>
      <c r="D758" s="92" t="s">
        <v>36</v>
      </c>
      <c r="E758" s="92" t="s">
        <v>651</v>
      </c>
      <c r="F758" s="92" t="s">
        <v>110</v>
      </c>
      <c r="G758" s="72">
        <f>570103.81+227868.82-1708.74</f>
        <v>796263.89000000013</v>
      </c>
    </row>
    <row r="759" spans="1:8" ht="25.5" customHeight="1">
      <c r="A759" s="94" t="s">
        <v>404</v>
      </c>
      <c r="B759" s="95">
        <v>793</v>
      </c>
      <c r="C759" s="92" t="s">
        <v>30</v>
      </c>
      <c r="D759" s="92" t="s">
        <v>36</v>
      </c>
      <c r="E759" s="92" t="s">
        <v>495</v>
      </c>
      <c r="F759" s="92"/>
      <c r="G759" s="72">
        <f>G760</f>
        <v>104834.4</v>
      </c>
    </row>
    <row r="760" spans="1:8" ht="18.75" customHeight="1">
      <c r="A760" s="94" t="s">
        <v>712</v>
      </c>
      <c r="B760" s="95">
        <v>793</v>
      </c>
      <c r="C760" s="92" t="s">
        <v>30</v>
      </c>
      <c r="D760" s="92" t="s">
        <v>36</v>
      </c>
      <c r="E760" s="92" t="s">
        <v>496</v>
      </c>
      <c r="F760" s="92"/>
      <c r="G760" s="72">
        <f>G761</f>
        <v>104834.4</v>
      </c>
    </row>
    <row r="761" spans="1:8" ht="19.5" customHeight="1">
      <c r="A761" s="94" t="s">
        <v>106</v>
      </c>
      <c r="B761" s="95">
        <v>793</v>
      </c>
      <c r="C761" s="92" t="s">
        <v>30</v>
      </c>
      <c r="D761" s="92" t="s">
        <v>36</v>
      </c>
      <c r="E761" s="92" t="s">
        <v>496</v>
      </c>
      <c r="F761" s="92" t="s">
        <v>107</v>
      </c>
      <c r="G761" s="72">
        <f>G762+G763</f>
        <v>104834.4</v>
      </c>
    </row>
    <row r="762" spans="1:8" ht="18.75" customHeight="1">
      <c r="A762" s="94" t="s">
        <v>712</v>
      </c>
      <c r="B762" s="95">
        <v>793</v>
      </c>
      <c r="C762" s="92" t="s">
        <v>30</v>
      </c>
      <c r="D762" s="92" t="s">
        <v>36</v>
      </c>
      <c r="E762" s="92" t="s">
        <v>496</v>
      </c>
      <c r="F762" s="92" t="s">
        <v>711</v>
      </c>
      <c r="G762" s="72">
        <f>9476.41+9476.41+85881.58</f>
        <v>104834.4</v>
      </c>
    </row>
    <row r="763" spans="1:8" ht="18.75" customHeight="1">
      <c r="A763" s="94" t="s">
        <v>373</v>
      </c>
      <c r="B763" s="95">
        <v>793</v>
      </c>
      <c r="C763" s="92" t="s">
        <v>30</v>
      </c>
      <c r="D763" s="92" t="s">
        <v>36</v>
      </c>
      <c r="E763" s="92" t="s">
        <v>496</v>
      </c>
      <c r="F763" s="92" t="s">
        <v>110</v>
      </c>
      <c r="G763" s="72"/>
    </row>
    <row r="764" spans="1:8" ht="25.5">
      <c r="A764" s="180" t="s">
        <v>408</v>
      </c>
      <c r="B764" s="192">
        <v>793</v>
      </c>
      <c r="C764" s="184" t="s">
        <v>116</v>
      </c>
      <c r="D764" s="184"/>
      <c r="E764" s="184"/>
      <c r="F764" s="184"/>
      <c r="G764" s="179">
        <f>G765+G797+G792</f>
        <v>336029.88</v>
      </c>
    </row>
    <row r="765" spans="1:8" s="119" customFormat="1" ht="32.25" customHeight="1">
      <c r="A765" s="157" t="s">
        <v>409</v>
      </c>
      <c r="B765" s="107">
        <v>793</v>
      </c>
      <c r="C765" s="108" t="s">
        <v>116</v>
      </c>
      <c r="D765" s="108" t="s">
        <v>272</v>
      </c>
      <c r="E765" s="108"/>
      <c r="F765" s="108"/>
      <c r="G765" s="109">
        <f>G766+G779+G775</f>
        <v>245529.88</v>
      </c>
      <c r="H765" s="118"/>
    </row>
    <row r="766" spans="1:8" s="154" customFormat="1" ht="38.25">
      <c r="A766" s="158" t="s">
        <v>192</v>
      </c>
      <c r="B766" s="95">
        <v>793</v>
      </c>
      <c r="C766" s="92" t="s">
        <v>116</v>
      </c>
      <c r="D766" s="92" t="s">
        <v>272</v>
      </c>
      <c r="E766" s="92" t="s">
        <v>553</v>
      </c>
      <c r="F766" s="117"/>
      <c r="G766" s="72">
        <f>G767+G770+G789+G786</f>
        <v>245529.88</v>
      </c>
      <c r="H766" s="127"/>
    </row>
    <row r="767" spans="1:8" s="154" customFormat="1" ht="54.75" customHeight="1">
      <c r="A767" s="158" t="s">
        <v>731</v>
      </c>
      <c r="B767" s="95">
        <v>793</v>
      </c>
      <c r="C767" s="92" t="s">
        <v>116</v>
      </c>
      <c r="D767" s="92" t="s">
        <v>272</v>
      </c>
      <c r="E767" s="92" t="s">
        <v>361</v>
      </c>
      <c r="F767" s="117"/>
      <c r="G767" s="72">
        <f>G768</f>
        <v>30000</v>
      </c>
      <c r="H767" s="127"/>
    </row>
    <row r="768" spans="1:8" s="154" customFormat="1">
      <c r="A768" s="94" t="s">
        <v>704</v>
      </c>
      <c r="B768" s="95">
        <v>793</v>
      </c>
      <c r="C768" s="92" t="s">
        <v>116</v>
      </c>
      <c r="D768" s="92" t="s">
        <v>272</v>
      </c>
      <c r="E768" s="92" t="s">
        <v>361</v>
      </c>
      <c r="F768" s="92" t="s">
        <v>54</v>
      </c>
      <c r="G768" s="72">
        <f>G769</f>
        <v>30000</v>
      </c>
      <c r="H768" s="127"/>
    </row>
    <row r="769" spans="1:8" s="154" customFormat="1" ht="25.5">
      <c r="A769" s="94" t="s">
        <v>55</v>
      </c>
      <c r="B769" s="95">
        <v>793</v>
      </c>
      <c r="C769" s="92" t="s">
        <v>116</v>
      </c>
      <c r="D769" s="92" t="s">
        <v>272</v>
      </c>
      <c r="E769" s="92" t="s">
        <v>361</v>
      </c>
      <c r="F769" s="92" t="s">
        <v>56</v>
      </c>
      <c r="G769" s="72">
        <v>30000</v>
      </c>
      <c r="H769" s="127"/>
    </row>
    <row r="770" spans="1:8" ht="33" customHeight="1">
      <c r="A770" s="159" t="s">
        <v>842</v>
      </c>
      <c r="B770" s="95">
        <v>793</v>
      </c>
      <c r="C770" s="92" t="s">
        <v>116</v>
      </c>
      <c r="D770" s="92" t="s">
        <v>272</v>
      </c>
      <c r="E770" s="92" t="s">
        <v>562</v>
      </c>
      <c r="F770" s="92"/>
      <c r="G770" s="72">
        <f>G773+G771</f>
        <v>160000</v>
      </c>
    </row>
    <row r="771" spans="1:8">
      <c r="A771" s="94" t="s">
        <v>704</v>
      </c>
      <c r="B771" s="95">
        <v>793</v>
      </c>
      <c r="C771" s="92" t="s">
        <v>116</v>
      </c>
      <c r="D771" s="92" t="s">
        <v>272</v>
      </c>
      <c r="E771" s="92" t="s">
        <v>562</v>
      </c>
      <c r="F771" s="92" t="s">
        <v>54</v>
      </c>
      <c r="G771" s="72">
        <f>G772</f>
        <v>160000</v>
      </c>
    </row>
    <row r="772" spans="1:8" ht="25.5">
      <c r="A772" s="94" t="s">
        <v>55</v>
      </c>
      <c r="B772" s="95">
        <v>793</v>
      </c>
      <c r="C772" s="92" t="s">
        <v>116</v>
      </c>
      <c r="D772" s="92" t="s">
        <v>272</v>
      </c>
      <c r="E772" s="92" t="s">
        <v>562</v>
      </c>
      <c r="F772" s="92" t="s">
        <v>56</v>
      </c>
      <c r="G772" s="72">
        <f>50000+60000+50000</f>
        <v>160000</v>
      </c>
    </row>
    <row r="773" spans="1:8" ht="17.25" customHeight="1">
      <c r="A773" s="94" t="s">
        <v>106</v>
      </c>
      <c r="B773" s="95">
        <v>793</v>
      </c>
      <c r="C773" s="92" t="s">
        <v>116</v>
      </c>
      <c r="D773" s="92" t="s">
        <v>272</v>
      </c>
      <c r="E773" s="92" t="s">
        <v>563</v>
      </c>
      <c r="F773" s="92" t="s">
        <v>107</v>
      </c>
      <c r="G773" s="72">
        <f>G774</f>
        <v>0</v>
      </c>
    </row>
    <row r="774" spans="1:8" ht="13.5" customHeight="1">
      <c r="A774" s="94" t="s">
        <v>424</v>
      </c>
      <c r="B774" s="95">
        <v>793</v>
      </c>
      <c r="C774" s="92" t="s">
        <v>116</v>
      </c>
      <c r="D774" s="92" t="s">
        <v>272</v>
      </c>
      <c r="E774" s="92" t="s">
        <v>563</v>
      </c>
      <c r="F774" s="92" t="s">
        <v>425</v>
      </c>
      <c r="G774" s="72">
        <v>0</v>
      </c>
    </row>
    <row r="775" spans="1:8" s="154" customFormat="1" ht="18" hidden="1" customHeight="1">
      <c r="A775" s="122" t="s">
        <v>410</v>
      </c>
      <c r="B775" s="95">
        <v>793</v>
      </c>
      <c r="C775" s="92" t="s">
        <v>116</v>
      </c>
      <c r="D775" s="92" t="s">
        <v>272</v>
      </c>
      <c r="E775" s="92" t="s">
        <v>526</v>
      </c>
      <c r="F775" s="117"/>
      <c r="G775" s="72">
        <f>G776</f>
        <v>0</v>
      </c>
      <c r="H775" s="153"/>
    </row>
    <row r="776" spans="1:8" hidden="1">
      <c r="A776" s="122" t="s">
        <v>410</v>
      </c>
      <c r="B776" s="95">
        <v>793</v>
      </c>
      <c r="C776" s="92" t="s">
        <v>116</v>
      </c>
      <c r="D776" s="92" t="s">
        <v>272</v>
      </c>
      <c r="E776" s="92" t="s">
        <v>617</v>
      </c>
      <c r="F776" s="95"/>
      <c r="G776" s="72">
        <f>G777</f>
        <v>0</v>
      </c>
    </row>
    <row r="777" spans="1:8" ht="19.5" hidden="1" customHeight="1">
      <c r="A777" s="94" t="s">
        <v>704</v>
      </c>
      <c r="B777" s="95">
        <v>793</v>
      </c>
      <c r="C777" s="92" t="s">
        <v>116</v>
      </c>
      <c r="D777" s="92" t="s">
        <v>272</v>
      </c>
      <c r="E777" s="92" t="s">
        <v>617</v>
      </c>
      <c r="F777" s="92" t="s">
        <v>54</v>
      </c>
      <c r="G777" s="72">
        <f>G778</f>
        <v>0</v>
      </c>
    </row>
    <row r="778" spans="1:8" ht="25.5" hidden="1">
      <c r="A778" s="94" t="s">
        <v>55</v>
      </c>
      <c r="B778" s="95">
        <v>793</v>
      </c>
      <c r="C778" s="92" t="s">
        <v>116</v>
      </c>
      <c r="D778" s="92" t="s">
        <v>272</v>
      </c>
      <c r="E778" s="92" t="s">
        <v>617</v>
      </c>
      <c r="F778" s="92" t="s">
        <v>56</v>
      </c>
      <c r="G778" s="72"/>
    </row>
    <row r="779" spans="1:8" ht="31.5" hidden="1" customHeight="1">
      <c r="A779" s="94" t="s">
        <v>730</v>
      </c>
      <c r="B779" s="95">
        <v>793</v>
      </c>
      <c r="C779" s="92" t="s">
        <v>116</v>
      </c>
      <c r="D779" s="92" t="s">
        <v>272</v>
      </c>
      <c r="E779" s="92" t="s">
        <v>564</v>
      </c>
      <c r="F779" s="92"/>
      <c r="G779" s="72">
        <f>G780+G783</f>
        <v>0</v>
      </c>
    </row>
    <row r="780" spans="1:8" ht="62.25" hidden="1" customHeight="1">
      <c r="A780" s="94" t="s">
        <v>731</v>
      </c>
      <c r="B780" s="95">
        <v>793</v>
      </c>
      <c r="C780" s="92" t="s">
        <v>116</v>
      </c>
      <c r="D780" s="92" t="s">
        <v>272</v>
      </c>
      <c r="E780" s="92" t="s">
        <v>565</v>
      </c>
      <c r="F780" s="92"/>
      <c r="G780" s="72">
        <f>G781</f>
        <v>0</v>
      </c>
    </row>
    <row r="781" spans="1:8" ht="19.5" hidden="1" customHeight="1">
      <c r="A781" s="94" t="s">
        <v>704</v>
      </c>
      <c r="B781" s="95">
        <v>793</v>
      </c>
      <c r="C781" s="92" t="s">
        <v>116</v>
      </c>
      <c r="D781" s="92" t="s">
        <v>272</v>
      </c>
      <c r="E781" s="92" t="s">
        <v>565</v>
      </c>
      <c r="F781" s="92" t="s">
        <v>54</v>
      </c>
      <c r="G781" s="72">
        <f>G782</f>
        <v>0</v>
      </c>
    </row>
    <row r="782" spans="1:8" ht="25.5" hidden="1">
      <c r="A782" s="94" t="s">
        <v>55</v>
      </c>
      <c r="B782" s="95">
        <v>793</v>
      </c>
      <c r="C782" s="92" t="s">
        <v>116</v>
      </c>
      <c r="D782" s="92" t="s">
        <v>272</v>
      </c>
      <c r="E782" s="92" t="s">
        <v>565</v>
      </c>
      <c r="F782" s="92" t="s">
        <v>56</v>
      </c>
      <c r="G782" s="72"/>
    </row>
    <row r="783" spans="1:8" ht="55.5" hidden="1" customHeight="1">
      <c r="A783" s="94" t="s">
        <v>224</v>
      </c>
      <c r="B783" s="95">
        <v>793</v>
      </c>
      <c r="C783" s="92" t="s">
        <v>116</v>
      </c>
      <c r="D783" s="92" t="s">
        <v>272</v>
      </c>
      <c r="E783" s="92" t="s">
        <v>566</v>
      </c>
      <c r="F783" s="92"/>
      <c r="G783" s="72">
        <f>G784</f>
        <v>0</v>
      </c>
    </row>
    <row r="784" spans="1:8" ht="21.75" hidden="1" customHeight="1">
      <c r="A784" s="94" t="s">
        <v>704</v>
      </c>
      <c r="B784" s="95">
        <v>793</v>
      </c>
      <c r="C784" s="92" t="s">
        <v>116</v>
      </c>
      <c r="D784" s="92" t="s">
        <v>272</v>
      </c>
      <c r="E784" s="92" t="s">
        <v>566</v>
      </c>
      <c r="F784" s="92" t="s">
        <v>54</v>
      </c>
      <c r="G784" s="72">
        <f>G785</f>
        <v>0</v>
      </c>
    </row>
    <row r="785" spans="1:8" ht="25.5" hidden="1">
      <c r="A785" s="94" t="s">
        <v>55</v>
      </c>
      <c r="B785" s="95">
        <v>793</v>
      </c>
      <c r="C785" s="92" t="s">
        <v>116</v>
      </c>
      <c r="D785" s="92" t="s">
        <v>272</v>
      </c>
      <c r="E785" s="92" t="s">
        <v>566</v>
      </c>
      <c r="F785" s="92" t="s">
        <v>56</v>
      </c>
      <c r="G785" s="72"/>
    </row>
    <row r="786" spans="1:8" ht="25.5">
      <c r="A786" s="94" t="s">
        <v>840</v>
      </c>
      <c r="B786" s="95">
        <v>793</v>
      </c>
      <c r="C786" s="92" t="s">
        <v>116</v>
      </c>
      <c r="D786" s="92" t="s">
        <v>272</v>
      </c>
      <c r="E786" s="92" t="s">
        <v>841</v>
      </c>
      <c r="F786" s="92"/>
      <c r="G786" s="72">
        <f>G787</f>
        <v>20000</v>
      </c>
    </row>
    <row r="787" spans="1:8">
      <c r="A787" s="94" t="s">
        <v>704</v>
      </c>
      <c r="B787" s="95">
        <v>793</v>
      </c>
      <c r="C787" s="92" t="s">
        <v>116</v>
      </c>
      <c r="D787" s="92" t="s">
        <v>272</v>
      </c>
      <c r="E787" s="92" t="s">
        <v>841</v>
      </c>
      <c r="F787" s="92" t="s">
        <v>54</v>
      </c>
      <c r="G787" s="72">
        <f>G788</f>
        <v>20000</v>
      </c>
    </row>
    <row r="788" spans="1:8" ht="25.5">
      <c r="A788" s="94" t="s">
        <v>55</v>
      </c>
      <c r="B788" s="95">
        <v>793</v>
      </c>
      <c r="C788" s="92" t="s">
        <v>116</v>
      </c>
      <c r="D788" s="92" t="s">
        <v>272</v>
      </c>
      <c r="E788" s="92" t="s">
        <v>841</v>
      </c>
      <c r="F788" s="92" t="s">
        <v>56</v>
      </c>
      <c r="G788" s="72">
        <f>20000</f>
        <v>20000</v>
      </c>
    </row>
    <row r="789" spans="1:8" ht="55.5" customHeight="1">
      <c r="A789" s="94" t="s">
        <v>338</v>
      </c>
      <c r="B789" s="95">
        <v>793</v>
      </c>
      <c r="C789" s="92" t="s">
        <v>116</v>
      </c>
      <c r="D789" s="92" t="s">
        <v>272</v>
      </c>
      <c r="E789" s="92" t="s">
        <v>628</v>
      </c>
      <c r="F789" s="92"/>
      <c r="G789" s="72">
        <f>G790</f>
        <v>35529.879999999997</v>
      </c>
    </row>
    <row r="790" spans="1:8" ht="21.75" customHeight="1">
      <c r="A790" s="94" t="s">
        <v>704</v>
      </c>
      <c r="B790" s="95">
        <v>793</v>
      </c>
      <c r="C790" s="92" t="s">
        <v>116</v>
      </c>
      <c r="D790" s="92" t="s">
        <v>272</v>
      </c>
      <c r="E790" s="92" t="s">
        <v>628</v>
      </c>
      <c r="F790" s="92" t="s">
        <v>54</v>
      </c>
      <c r="G790" s="72">
        <f>G791</f>
        <v>35529.879999999997</v>
      </c>
    </row>
    <row r="791" spans="1:8" ht="25.5">
      <c r="A791" s="94" t="s">
        <v>55</v>
      </c>
      <c r="B791" s="95">
        <v>793</v>
      </c>
      <c r="C791" s="92" t="s">
        <v>116</v>
      </c>
      <c r="D791" s="92" t="s">
        <v>272</v>
      </c>
      <c r="E791" s="92" t="s">
        <v>628</v>
      </c>
      <c r="F791" s="92" t="s">
        <v>56</v>
      </c>
      <c r="G791" s="72">
        <v>35529.879999999997</v>
      </c>
    </row>
    <row r="792" spans="1:8" s="119" customFormat="1" ht="17.25" hidden="1" customHeight="1">
      <c r="A792" s="106" t="s">
        <v>434</v>
      </c>
      <c r="B792" s="107">
        <v>793</v>
      </c>
      <c r="C792" s="108" t="s">
        <v>116</v>
      </c>
      <c r="D792" s="108" t="s">
        <v>115</v>
      </c>
      <c r="E792" s="108"/>
      <c r="F792" s="108"/>
      <c r="G792" s="109">
        <f>G793</f>
        <v>0</v>
      </c>
      <c r="H792" s="118"/>
    </row>
    <row r="793" spans="1:8" s="154" customFormat="1" ht="38.25" hidden="1">
      <c r="A793" s="158" t="s">
        <v>192</v>
      </c>
      <c r="B793" s="95">
        <v>793</v>
      </c>
      <c r="C793" s="92" t="s">
        <v>116</v>
      </c>
      <c r="D793" s="92" t="s">
        <v>115</v>
      </c>
      <c r="E793" s="92" t="s">
        <v>553</v>
      </c>
      <c r="F793" s="117"/>
      <c r="G793" s="72">
        <f>G794</f>
        <v>0</v>
      </c>
      <c r="H793" s="127"/>
    </row>
    <row r="794" spans="1:8" ht="25.5" hidden="1">
      <c r="A794" s="94" t="s">
        <v>840</v>
      </c>
      <c r="B794" s="95">
        <v>793</v>
      </c>
      <c r="C794" s="92" t="s">
        <v>116</v>
      </c>
      <c r="D794" s="92" t="s">
        <v>115</v>
      </c>
      <c r="E794" s="92" t="s">
        <v>841</v>
      </c>
      <c r="F794" s="92"/>
      <c r="G794" s="72">
        <f>G795</f>
        <v>0</v>
      </c>
    </row>
    <row r="795" spans="1:8" hidden="1">
      <c r="A795" s="94" t="s">
        <v>704</v>
      </c>
      <c r="B795" s="95">
        <v>793</v>
      </c>
      <c r="C795" s="92" t="s">
        <v>116</v>
      </c>
      <c r="D795" s="92" t="s">
        <v>115</v>
      </c>
      <c r="E795" s="92" t="s">
        <v>337</v>
      </c>
      <c r="F795" s="92" t="s">
        <v>54</v>
      </c>
      <c r="G795" s="72">
        <f>G796</f>
        <v>0</v>
      </c>
    </row>
    <row r="796" spans="1:8" ht="25.5" hidden="1">
      <c r="A796" s="94" t="s">
        <v>55</v>
      </c>
      <c r="B796" s="95">
        <v>793</v>
      </c>
      <c r="C796" s="92" t="s">
        <v>116</v>
      </c>
      <c r="D796" s="92" t="s">
        <v>115</v>
      </c>
      <c r="E796" s="92" t="s">
        <v>337</v>
      </c>
      <c r="F796" s="92" t="s">
        <v>56</v>
      </c>
      <c r="G796" s="72"/>
    </row>
    <row r="797" spans="1:8" s="119" customFormat="1" ht="25.5">
      <c r="A797" s="106" t="s">
        <v>732</v>
      </c>
      <c r="B797" s="107">
        <v>793</v>
      </c>
      <c r="C797" s="108" t="s">
        <v>116</v>
      </c>
      <c r="D797" s="108" t="s">
        <v>681</v>
      </c>
      <c r="E797" s="108"/>
      <c r="F797" s="108"/>
      <c r="G797" s="109">
        <f>G798+G803</f>
        <v>90500</v>
      </c>
      <c r="H797" s="118"/>
    </row>
    <row r="798" spans="1:8" ht="38.25">
      <c r="A798" s="94" t="s">
        <v>655</v>
      </c>
      <c r="B798" s="95">
        <v>793</v>
      </c>
      <c r="C798" s="92" t="s">
        <v>116</v>
      </c>
      <c r="D798" s="92" t="s">
        <v>681</v>
      </c>
      <c r="E798" s="92" t="s">
        <v>567</v>
      </c>
      <c r="F798" s="92"/>
      <c r="G798" s="72">
        <f>G799</f>
        <v>30500</v>
      </c>
    </row>
    <row r="799" spans="1:8" ht="25.5">
      <c r="A799" s="94" t="s">
        <v>733</v>
      </c>
      <c r="B799" s="95">
        <v>793</v>
      </c>
      <c r="C799" s="92" t="s">
        <v>116</v>
      </c>
      <c r="D799" s="92" t="s">
        <v>681</v>
      </c>
      <c r="E799" s="92" t="s">
        <v>568</v>
      </c>
      <c r="F799" s="92"/>
      <c r="G799" s="72">
        <f>G800</f>
        <v>30500</v>
      </c>
    </row>
    <row r="800" spans="1:8" ht="25.5">
      <c r="A800" s="94" t="s">
        <v>55</v>
      </c>
      <c r="B800" s="95">
        <v>793</v>
      </c>
      <c r="C800" s="92" t="s">
        <v>116</v>
      </c>
      <c r="D800" s="92" t="s">
        <v>681</v>
      </c>
      <c r="E800" s="92" t="s">
        <v>568</v>
      </c>
      <c r="F800" s="92" t="s">
        <v>54</v>
      </c>
      <c r="G800" s="72">
        <f>G801</f>
        <v>30500</v>
      </c>
    </row>
    <row r="801" spans="1:8" ht="30.75" customHeight="1">
      <c r="A801" s="94" t="s">
        <v>55</v>
      </c>
      <c r="B801" s="95">
        <v>793</v>
      </c>
      <c r="C801" s="92" t="s">
        <v>116</v>
      </c>
      <c r="D801" s="92" t="s">
        <v>681</v>
      </c>
      <c r="E801" s="92" t="s">
        <v>568</v>
      </c>
      <c r="F801" s="92" t="s">
        <v>56</v>
      </c>
      <c r="G801" s="72">
        <f>30000+500</f>
        <v>30500</v>
      </c>
    </row>
    <row r="802" spans="1:8" ht="25.5" hidden="1">
      <c r="A802" s="94" t="s">
        <v>705</v>
      </c>
      <c r="B802" s="95">
        <v>793</v>
      </c>
      <c r="C802" s="92" t="s">
        <v>116</v>
      </c>
      <c r="D802" s="92" t="s">
        <v>681</v>
      </c>
      <c r="E802" s="92" t="s">
        <v>568</v>
      </c>
      <c r="F802" s="92" t="s">
        <v>57</v>
      </c>
      <c r="G802" s="72"/>
    </row>
    <row r="803" spans="1:8" ht="38.25">
      <c r="A803" s="94" t="s">
        <v>295</v>
      </c>
      <c r="B803" s="95">
        <v>793</v>
      </c>
      <c r="C803" s="92" t="s">
        <v>116</v>
      </c>
      <c r="D803" s="92" t="s">
        <v>681</v>
      </c>
      <c r="E803" s="92" t="s">
        <v>569</v>
      </c>
      <c r="F803" s="92"/>
      <c r="G803" s="72">
        <f>G804</f>
        <v>60000</v>
      </c>
    </row>
    <row r="804" spans="1:8" ht="38.25">
      <c r="A804" s="94" t="s">
        <v>734</v>
      </c>
      <c r="B804" s="95">
        <v>793</v>
      </c>
      <c r="C804" s="92" t="s">
        <v>116</v>
      </c>
      <c r="D804" s="92" t="s">
        <v>681</v>
      </c>
      <c r="E804" s="92" t="s">
        <v>570</v>
      </c>
      <c r="F804" s="92"/>
      <c r="G804" s="72">
        <f>G805</f>
        <v>60000</v>
      </c>
    </row>
    <row r="805" spans="1:8" ht="25.5">
      <c r="A805" s="94" t="s">
        <v>55</v>
      </c>
      <c r="B805" s="95">
        <v>793</v>
      </c>
      <c r="C805" s="92" t="s">
        <v>116</v>
      </c>
      <c r="D805" s="92" t="s">
        <v>681</v>
      </c>
      <c r="E805" s="92" t="s">
        <v>570</v>
      </c>
      <c r="F805" s="92" t="s">
        <v>54</v>
      </c>
      <c r="G805" s="72">
        <f>G806</f>
        <v>60000</v>
      </c>
    </row>
    <row r="806" spans="1:8" ht="31.5" customHeight="1">
      <c r="A806" s="94" t="s">
        <v>55</v>
      </c>
      <c r="B806" s="95">
        <v>793</v>
      </c>
      <c r="C806" s="92" t="s">
        <v>116</v>
      </c>
      <c r="D806" s="92" t="s">
        <v>681</v>
      </c>
      <c r="E806" s="92" t="s">
        <v>570</v>
      </c>
      <c r="F806" s="92" t="s">
        <v>56</v>
      </c>
      <c r="G806" s="72">
        <v>60000</v>
      </c>
    </row>
    <row r="807" spans="1:8" ht="25.5" hidden="1">
      <c r="A807" s="94" t="s">
        <v>705</v>
      </c>
      <c r="B807" s="95">
        <v>793</v>
      </c>
      <c r="C807" s="92" t="s">
        <v>116</v>
      </c>
      <c r="D807" s="92" t="s">
        <v>681</v>
      </c>
      <c r="E807" s="92" t="s">
        <v>570</v>
      </c>
      <c r="F807" s="92" t="s">
        <v>57</v>
      </c>
      <c r="G807" s="72"/>
    </row>
    <row r="808" spans="1:8">
      <c r="A808" s="180" t="s">
        <v>145</v>
      </c>
      <c r="B808" s="192">
        <v>793</v>
      </c>
      <c r="C808" s="184" t="s">
        <v>95</v>
      </c>
      <c r="D808" s="184"/>
      <c r="E808" s="184"/>
      <c r="F808" s="184"/>
      <c r="G808" s="179">
        <f>G809+G818+G848</f>
        <v>4985931.34</v>
      </c>
    </row>
    <row r="809" spans="1:8" s="114" customFormat="1" ht="16.5" customHeight="1">
      <c r="A809" s="94" t="s">
        <v>745</v>
      </c>
      <c r="B809" s="95">
        <v>793</v>
      </c>
      <c r="C809" s="92" t="s">
        <v>95</v>
      </c>
      <c r="D809" s="92" t="s">
        <v>76</v>
      </c>
      <c r="E809" s="92"/>
      <c r="F809" s="92"/>
      <c r="G809" s="72">
        <f>G811</f>
        <v>816581.48</v>
      </c>
      <c r="H809" s="113"/>
    </row>
    <row r="810" spans="1:8" s="128" customFormat="1" ht="27" customHeight="1">
      <c r="A810" s="94" t="s">
        <v>754</v>
      </c>
      <c r="B810" s="95">
        <v>793</v>
      </c>
      <c r="C810" s="92" t="s">
        <v>95</v>
      </c>
      <c r="D810" s="92" t="s">
        <v>76</v>
      </c>
      <c r="E810" s="92" t="s">
        <v>529</v>
      </c>
      <c r="F810" s="92"/>
      <c r="G810" s="72">
        <f>G812+G815</f>
        <v>816581.48</v>
      </c>
      <c r="H810" s="127"/>
    </row>
    <row r="811" spans="1:8" s="114" customFormat="1" ht="18" customHeight="1">
      <c r="A811" s="94" t="s">
        <v>746</v>
      </c>
      <c r="B811" s="95">
        <v>793</v>
      </c>
      <c r="C811" s="92" t="s">
        <v>95</v>
      </c>
      <c r="D811" s="92" t="s">
        <v>76</v>
      </c>
      <c r="E811" s="92" t="s">
        <v>173</v>
      </c>
      <c r="F811" s="92"/>
      <c r="G811" s="72">
        <f>G812+G815</f>
        <v>816581.48</v>
      </c>
      <c r="H811" s="113"/>
    </row>
    <row r="812" spans="1:8" s="114" customFormat="1" ht="44.25" customHeight="1">
      <c r="A812" s="94" t="s">
        <v>740</v>
      </c>
      <c r="B812" s="95">
        <v>793</v>
      </c>
      <c r="C812" s="92" t="s">
        <v>95</v>
      </c>
      <c r="D812" s="92" t="s">
        <v>76</v>
      </c>
      <c r="E812" s="92" t="s">
        <v>739</v>
      </c>
      <c r="F812" s="92"/>
      <c r="G812" s="72">
        <f>G813</f>
        <v>816581.48</v>
      </c>
      <c r="H812" s="113"/>
    </row>
    <row r="813" spans="1:8" s="114" customFormat="1" ht="27.75" customHeight="1">
      <c r="A813" s="94" t="s">
        <v>55</v>
      </c>
      <c r="B813" s="95">
        <v>793</v>
      </c>
      <c r="C813" s="92" t="s">
        <v>95</v>
      </c>
      <c r="D813" s="92" t="s">
        <v>76</v>
      </c>
      <c r="E813" s="92" t="s">
        <v>739</v>
      </c>
      <c r="F813" s="92" t="s">
        <v>54</v>
      </c>
      <c r="G813" s="72">
        <f>G814</f>
        <v>816581.48</v>
      </c>
      <c r="H813" s="113"/>
    </row>
    <row r="814" spans="1:8" s="114" customFormat="1" ht="44.25" customHeight="1">
      <c r="A814" s="94" t="s">
        <v>55</v>
      </c>
      <c r="B814" s="95">
        <v>793</v>
      </c>
      <c r="C814" s="92" t="s">
        <v>95</v>
      </c>
      <c r="D814" s="92" t="s">
        <v>76</v>
      </c>
      <c r="E814" s="92" t="s">
        <v>739</v>
      </c>
      <c r="F814" s="92" t="s">
        <v>56</v>
      </c>
      <c r="G814" s="72">
        <f>1026476-209894.52</f>
        <v>816581.48</v>
      </c>
      <c r="H814" s="113"/>
    </row>
    <row r="815" spans="1:8" ht="34.5" hidden="1" customHeight="1">
      <c r="A815" s="94" t="s">
        <v>232</v>
      </c>
      <c r="B815" s="95">
        <v>793</v>
      </c>
      <c r="C815" s="92" t="s">
        <v>95</v>
      </c>
      <c r="D815" s="92" t="s">
        <v>76</v>
      </c>
      <c r="E815" s="92" t="s">
        <v>738</v>
      </c>
      <c r="F815" s="92"/>
      <c r="G815" s="72">
        <f>G816</f>
        <v>0</v>
      </c>
    </row>
    <row r="816" spans="1:8" ht="25.5" hidden="1" customHeight="1">
      <c r="A816" s="94" t="s">
        <v>55</v>
      </c>
      <c r="B816" s="95">
        <v>793</v>
      </c>
      <c r="C816" s="92" t="s">
        <v>95</v>
      </c>
      <c r="D816" s="92" t="s">
        <v>76</v>
      </c>
      <c r="E816" s="92" t="s">
        <v>738</v>
      </c>
      <c r="F816" s="92" t="s">
        <v>54</v>
      </c>
      <c r="G816" s="72">
        <f>G817</f>
        <v>0</v>
      </c>
    </row>
    <row r="817" spans="1:9" ht="39.75" hidden="1" customHeight="1">
      <c r="A817" s="94" t="s">
        <v>55</v>
      </c>
      <c r="B817" s="95">
        <v>793</v>
      </c>
      <c r="C817" s="92" t="s">
        <v>95</v>
      </c>
      <c r="D817" s="92" t="s">
        <v>76</v>
      </c>
      <c r="E817" s="92" t="s">
        <v>738</v>
      </c>
      <c r="F817" s="92" t="s">
        <v>56</v>
      </c>
      <c r="G817" s="72"/>
    </row>
    <row r="818" spans="1:9" s="114" customFormat="1">
      <c r="A818" s="136" t="s">
        <v>413</v>
      </c>
      <c r="B818" s="95">
        <v>793</v>
      </c>
      <c r="C818" s="92" t="s">
        <v>95</v>
      </c>
      <c r="D818" s="92" t="s">
        <v>272</v>
      </c>
      <c r="E818" s="92"/>
      <c r="F818" s="92"/>
      <c r="G818" s="72">
        <f>G821+G841+G834+G838</f>
        <v>1915811.88</v>
      </c>
      <c r="H818" s="113"/>
    </row>
    <row r="819" spans="1:9" s="114" customFormat="1" hidden="1">
      <c r="A819" s="136"/>
      <c r="B819" s="95"/>
      <c r="C819" s="92"/>
      <c r="D819" s="92"/>
      <c r="E819" s="92"/>
      <c r="F819" s="92"/>
      <c r="G819" s="72"/>
      <c r="H819" s="113"/>
    </row>
    <row r="820" spans="1:9" s="114" customFormat="1" hidden="1">
      <c r="A820" s="136"/>
      <c r="B820" s="95"/>
      <c r="C820" s="92"/>
      <c r="D820" s="92"/>
      <c r="E820" s="92"/>
      <c r="F820" s="92"/>
      <c r="G820" s="72"/>
      <c r="H820" s="113"/>
    </row>
    <row r="821" spans="1:9" s="128" customFormat="1" ht="27" hidden="1" customHeight="1">
      <c r="A821" s="94" t="s">
        <v>754</v>
      </c>
      <c r="B821" s="95">
        <v>793</v>
      </c>
      <c r="C821" s="92" t="s">
        <v>95</v>
      </c>
      <c r="D821" s="92" t="s">
        <v>272</v>
      </c>
      <c r="E821" s="92" t="s">
        <v>529</v>
      </c>
      <c r="F821" s="92"/>
      <c r="G821" s="72">
        <f>G822+G826+G830</f>
        <v>0</v>
      </c>
      <c r="H821" s="127"/>
    </row>
    <row r="822" spans="1:9" s="128" customFormat="1" ht="66" hidden="1" customHeight="1">
      <c r="A822" s="120" t="s">
        <v>201</v>
      </c>
      <c r="B822" s="95">
        <v>793</v>
      </c>
      <c r="C822" s="92" t="s">
        <v>95</v>
      </c>
      <c r="D822" s="92" t="s">
        <v>272</v>
      </c>
      <c r="E822" s="92" t="s">
        <v>199</v>
      </c>
      <c r="F822" s="92"/>
      <c r="G822" s="72">
        <f>G823</f>
        <v>0</v>
      </c>
      <c r="H822" s="127" t="e">
        <f>#REF!+#REF!+#REF!+#REF!</f>
        <v>#REF!</v>
      </c>
    </row>
    <row r="823" spans="1:9" s="128" customFormat="1" ht="94.5" hidden="1" customHeight="1">
      <c r="A823" s="120" t="s">
        <v>462</v>
      </c>
      <c r="B823" s="95">
        <v>793</v>
      </c>
      <c r="C823" s="92" t="s">
        <v>95</v>
      </c>
      <c r="D823" s="92" t="s">
        <v>272</v>
      </c>
      <c r="E823" s="92" t="s">
        <v>437</v>
      </c>
      <c r="F823" s="92"/>
      <c r="G823" s="72">
        <f>G824</f>
        <v>0</v>
      </c>
      <c r="H823" s="127"/>
    </row>
    <row r="824" spans="1:9" s="128" customFormat="1" ht="16.5" hidden="1" customHeight="1">
      <c r="A824" s="94" t="s">
        <v>393</v>
      </c>
      <c r="B824" s="95">
        <v>793</v>
      </c>
      <c r="C824" s="92" t="s">
        <v>95</v>
      </c>
      <c r="D824" s="92" t="s">
        <v>272</v>
      </c>
      <c r="E824" s="92" t="s">
        <v>437</v>
      </c>
      <c r="F824" s="92" t="s">
        <v>394</v>
      </c>
      <c r="G824" s="72">
        <f>G825</f>
        <v>0</v>
      </c>
      <c r="H824" s="127"/>
    </row>
    <row r="825" spans="1:9" s="128" customFormat="1" ht="15" hidden="1" customHeight="1">
      <c r="A825" s="94" t="s">
        <v>422</v>
      </c>
      <c r="B825" s="95">
        <v>793</v>
      </c>
      <c r="C825" s="92" t="s">
        <v>95</v>
      </c>
      <c r="D825" s="92" t="s">
        <v>272</v>
      </c>
      <c r="E825" s="92" t="s">
        <v>437</v>
      </c>
      <c r="F825" s="92" t="s">
        <v>423</v>
      </c>
      <c r="G825" s="72"/>
      <c r="H825" s="127"/>
    </row>
    <row r="826" spans="1:9" ht="63.75" hidden="1" customHeight="1">
      <c r="A826" s="94" t="s">
        <v>205</v>
      </c>
      <c r="B826" s="126">
        <v>795</v>
      </c>
      <c r="C826" s="92" t="s">
        <v>95</v>
      </c>
      <c r="D826" s="92" t="s">
        <v>272</v>
      </c>
      <c r="E826" s="92" t="s">
        <v>203</v>
      </c>
      <c r="F826" s="92"/>
      <c r="G826" s="72">
        <f>G827</f>
        <v>0</v>
      </c>
    </row>
    <row r="827" spans="1:9" s="128" customFormat="1" ht="101.25" hidden="1" customHeight="1">
      <c r="A827" s="94" t="s">
        <v>81</v>
      </c>
      <c r="B827" s="126">
        <v>793</v>
      </c>
      <c r="C827" s="92" t="s">
        <v>95</v>
      </c>
      <c r="D827" s="92" t="s">
        <v>272</v>
      </c>
      <c r="E827" s="92" t="s">
        <v>80</v>
      </c>
      <c r="F827" s="92"/>
      <c r="G827" s="72">
        <f>G828</f>
        <v>0</v>
      </c>
      <c r="H827" s="127"/>
    </row>
    <row r="828" spans="1:9" ht="22.5" hidden="1" customHeight="1">
      <c r="A828" s="94" t="s">
        <v>393</v>
      </c>
      <c r="B828" s="126">
        <v>793</v>
      </c>
      <c r="C828" s="92" t="s">
        <v>95</v>
      </c>
      <c r="D828" s="92" t="s">
        <v>272</v>
      </c>
      <c r="E828" s="92" t="s">
        <v>80</v>
      </c>
      <c r="F828" s="92" t="s">
        <v>394</v>
      </c>
      <c r="G828" s="72">
        <f>G829</f>
        <v>0</v>
      </c>
    </row>
    <row r="829" spans="1:9" ht="16.5" hidden="1" customHeight="1">
      <c r="A829" s="94" t="s">
        <v>422</v>
      </c>
      <c r="B829" s="126">
        <v>793</v>
      </c>
      <c r="C829" s="92" t="s">
        <v>95</v>
      </c>
      <c r="D829" s="92" t="s">
        <v>272</v>
      </c>
      <c r="E829" s="92" t="s">
        <v>80</v>
      </c>
      <c r="F829" s="92" t="s">
        <v>423</v>
      </c>
      <c r="G829" s="72"/>
    </row>
    <row r="830" spans="1:9" s="128" customFormat="1" ht="111.75" hidden="1" customHeight="1">
      <c r="A830" s="94" t="s">
        <v>702</v>
      </c>
      <c r="B830" s="126">
        <v>793</v>
      </c>
      <c r="C830" s="92" t="s">
        <v>95</v>
      </c>
      <c r="D830" s="92" t="s">
        <v>272</v>
      </c>
      <c r="E830" s="92" t="s">
        <v>198</v>
      </c>
      <c r="F830" s="92"/>
      <c r="G830" s="72">
        <f>G831</f>
        <v>0</v>
      </c>
      <c r="H830" s="127" t="e">
        <f>G848+#REF!+G923+#REF!+#REF!+#REF!</f>
        <v>#REF!</v>
      </c>
      <c r="I830" s="128">
        <v>240</v>
      </c>
    </row>
    <row r="831" spans="1:9" s="128" customFormat="1" ht="32.25" hidden="1" customHeight="1">
      <c r="A831" s="94" t="s">
        <v>172</v>
      </c>
      <c r="B831" s="126">
        <v>793</v>
      </c>
      <c r="C831" s="92" t="s">
        <v>95</v>
      </c>
      <c r="D831" s="92" t="s">
        <v>272</v>
      </c>
      <c r="E831" s="92" t="s">
        <v>701</v>
      </c>
      <c r="F831" s="92"/>
      <c r="G831" s="72">
        <f>G832</f>
        <v>0</v>
      </c>
      <c r="H831" s="127"/>
    </row>
    <row r="832" spans="1:9" s="128" customFormat="1" ht="32.25" hidden="1" customHeight="1">
      <c r="A832" s="94" t="s">
        <v>704</v>
      </c>
      <c r="B832" s="126">
        <v>793</v>
      </c>
      <c r="C832" s="92" t="s">
        <v>95</v>
      </c>
      <c r="D832" s="92" t="s">
        <v>272</v>
      </c>
      <c r="E832" s="92" t="s">
        <v>701</v>
      </c>
      <c r="F832" s="92" t="s">
        <v>54</v>
      </c>
      <c r="G832" s="72">
        <f>G833</f>
        <v>0</v>
      </c>
      <c r="H832" s="127"/>
    </row>
    <row r="833" spans="1:15" s="128" customFormat="1" ht="32.25" hidden="1" customHeight="1">
      <c r="A833" s="94" t="s">
        <v>55</v>
      </c>
      <c r="B833" s="126">
        <v>793</v>
      </c>
      <c r="C833" s="92" t="s">
        <v>95</v>
      </c>
      <c r="D833" s="92" t="s">
        <v>272</v>
      </c>
      <c r="E833" s="92" t="s">
        <v>701</v>
      </c>
      <c r="F833" s="92" t="s">
        <v>56</v>
      </c>
      <c r="G833" s="72"/>
      <c r="H833" s="127"/>
    </row>
    <row r="834" spans="1:15" s="128" customFormat="1" ht="66" customHeight="1">
      <c r="A834" s="120" t="s">
        <v>197</v>
      </c>
      <c r="B834" s="126">
        <v>793</v>
      </c>
      <c r="C834" s="92" t="s">
        <v>95</v>
      </c>
      <c r="D834" s="92" t="s">
        <v>272</v>
      </c>
      <c r="E834" s="92" t="s">
        <v>198</v>
      </c>
      <c r="F834" s="92"/>
      <c r="G834" s="72">
        <f>G835+G844</f>
        <v>215370</v>
      </c>
      <c r="H834" s="127" t="e">
        <f>#REF!+G865+#REF!+G888</f>
        <v>#REF!</v>
      </c>
    </row>
    <row r="835" spans="1:15" s="128" customFormat="1" ht="53.25" customHeight="1">
      <c r="A835" s="120" t="s">
        <v>670</v>
      </c>
      <c r="B835" s="126">
        <v>793</v>
      </c>
      <c r="C835" s="92" t="s">
        <v>95</v>
      </c>
      <c r="D835" s="92" t="s">
        <v>272</v>
      </c>
      <c r="E835" s="92" t="s">
        <v>671</v>
      </c>
      <c r="F835" s="92"/>
      <c r="G835" s="72">
        <f>G836</f>
        <v>215370</v>
      </c>
      <c r="H835" s="127"/>
    </row>
    <row r="836" spans="1:15" s="128" customFormat="1" ht="31.5" customHeight="1">
      <c r="A836" s="94" t="s">
        <v>704</v>
      </c>
      <c r="B836" s="126">
        <v>793</v>
      </c>
      <c r="C836" s="92" t="s">
        <v>95</v>
      </c>
      <c r="D836" s="92" t="s">
        <v>272</v>
      </c>
      <c r="E836" s="92" t="s">
        <v>671</v>
      </c>
      <c r="F836" s="92" t="s">
        <v>54</v>
      </c>
      <c r="G836" s="72">
        <f>G837</f>
        <v>215370</v>
      </c>
      <c r="H836" s="127"/>
    </row>
    <row r="837" spans="1:15" s="128" customFormat="1" ht="32.25" customHeight="1">
      <c r="A837" s="94" t="s">
        <v>55</v>
      </c>
      <c r="B837" s="126">
        <v>793</v>
      </c>
      <c r="C837" s="92" t="s">
        <v>95</v>
      </c>
      <c r="D837" s="92" t="s">
        <v>272</v>
      </c>
      <c r="E837" s="92" t="s">
        <v>671</v>
      </c>
      <c r="F837" s="92" t="s">
        <v>56</v>
      </c>
      <c r="G837" s="72">
        <f>700000-484630</f>
        <v>215370</v>
      </c>
      <c r="H837" s="127"/>
      <c r="O837" s="127"/>
    </row>
    <row r="838" spans="1:15" s="128" customFormat="1" ht="42.75" customHeight="1">
      <c r="A838" s="120" t="s">
        <v>864</v>
      </c>
      <c r="B838" s="126">
        <v>793</v>
      </c>
      <c r="C838" s="92" t="s">
        <v>95</v>
      </c>
      <c r="D838" s="92" t="s">
        <v>272</v>
      </c>
      <c r="E838" s="92" t="s">
        <v>863</v>
      </c>
      <c r="F838" s="92"/>
      <c r="G838" s="72">
        <f>G839</f>
        <v>920441.88</v>
      </c>
      <c r="H838" s="127"/>
    </row>
    <row r="839" spans="1:15" s="128" customFormat="1" ht="31.5" customHeight="1">
      <c r="A839" s="94" t="s">
        <v>704</v>
      </c>
      <c r="B839" s="126">
        <v>793</v>
      </c>
      <c r="C839" s="92" t="s">
        <v>95</v>
      </c>
      <c r="D839" s="92" t="s">
        <v>272</v>
      </c>
      <c r="E839" s="92" t="s">
        <v>863</v>
      </c>
      <c r="F839" s="92" t="s">
        <v>54</v>
      </c>
      <c r="G839" s="72">
        <f>G840</f>
        <v>920441.88</v>
      </c>
      <c r="H839" s="127"/>
    </row>
    <row r="840" spans="1:15" s="128" customFormat="1" ht="32.25" customHeight="1">
      <c r="A840" s="94" t="s">
        <v>55</v>
      </c>
      <c r="B840" s="126">
        <v>793</v>
      </c>
      <c r="C840" s="92" t="s">
        <v>95</v>
      </c>
      <c r="D840" s="92" t="s">
        <v>272</v>
      </c>
      <c r="E840" s="92" t="s">
        <v>863</v>
      </c>
      <c r="F840" s="92" t="s">
        <v>56</v>
      </c>
      <c r="G840" s="72">
        <f>435811.88+484630</f>
        <v>920441.88</v>
      </c>
      <c r="H840" s="127"/>
      <c r="O840" s="127"/>
    </row>
    <row r="841" spans="1:15" ht="18.75" customHeight="1">
      <c r="A841" s="94" t="s">
        <v>447</v>
      </c>
      <c r="B841" s="95">
        <v>793</v>
      </c>
      <c r="C841" s="92" t="s">
        <v>95</v>
      </c>
      <c r="D841" s="92" t="s">
        <v>272</v>
      </c>
      <c r="E841" s="92" t="s">
        <v>446</v>
      </c>
      <c r="F841" s="92"/>
      <c r="G841" s="72">
        <f>G842+G845</f>
        <v>780000</v>
      </c>
    </row>
    <row r="842" spans="1:15" ht="17.25" hidden="1" customHeight="1">
      <c r="A842" s="94" t="s">
        <v>729</v>
      </c>
      <c r="B842" s="95">
        <v>793</v>
      </c>
      <c r="C842" s="92" t="s">
        <v>95</v>
      </c>
      <c r="D842" s="92" t="s">
        <v>272</v>
      </c>
      <c r="E842" s="92" t="s">
        <v>445</v>
      </c>
      <c r="F842" s="92"/>
      <c r="G842" s="72">
        <f>G843</f>
        <v>0</v>
      </c>
    </row>
    <row r="843" spans="1:15" ht="25.5" hidden="1" customHeight="1">
      <c r="A843" s="94" t="s">
        <v>55</v>
      </c>
      <c r="B843" s="95">
        <v>793</v>
      </c>
      <c r="C843" s="92" t="s">
        <v>95</v>
      </c>
      <c r="D843" s="92" t="s">
        <v>272</v>
      </c>
      <c r="E843" s="92" t="s">
        <v>445</v>
      </c>
      <c r="F843" s="92" t="s">
        <v>54</v>
      </c>
      <c r="G843" s="72">
        <f>G844</f>
        <v>0</v>
      </c>
    </row>
    <row r="844" spans="1:15" ht="42.75" hidden="1" customHeight="1">
      <c r="A844" s="94" t="s">
        <v>55</v>
      </c>
      <c r="B844" s="95">
        <v>793</v>
      </c>
      <c r="C844" s="92" t="s">
        <v>95</v>
      </c>
      <c r="D844" s="92" t="s">
        <v>272</v>
      </c>
      <c r="E844" s="92" t="s">
        <v>445</v>
      </c>
      <c r="F844" s="92" t="s">
        <v>56</v>
      </c>
      <c r="G844" s="72"/>
    </row>
    <row r="845" spans="1:15" ht="42.75" customHeight="1">
      <c r="A845" s="94" t="s">
        <v>367</v>
      </c>
      <c r="B845" s="95">
        <v>793</v>
      </c>
      <c r="C845" s="92" t="s">
        <v>95</v>
      </c>
      <c r="D845" s="92" t="s">
        <v>272</v>
      </c>
      <c r="E845" s="92" t="s">
        <v>366</v>
      </c>
      <c r="F845" s="92"/>
      <c r="G845" s="72">
        <f>G846</f>
        <v>780000</v>
      </c>
    </row>
    <row r="846" spans="1:15" ht="24.75" customHeight="1">
      <c r="A846" s="94" t="s">
        <v>393</v>
      </c>
      <c r="B846" s="95">
        <v>793</v>
      </c>
      <c r="C846" s="92" t="s">
        <v>95</v>
      </c>
      <c r="D846" s="92" t="s">
        <v>272</v>
      </c>
      <c r="E846" s="92" t="s">
        <v>366</v>
      </c>
      <c r="F846" s="92" t="s">
        <v>394</v>
      </c>
      <c r="G846" s="72">
        <f>G847</f>
        <v>780000</v>
      </c>
    </row>
    <row r="847" spans="1:15" ht="27.75" customHeight="1">
      <c r="A847" s="94" t="s">
        <v>422</v>
      </c>
      <c r="B847" s="95">
        <v>793</v>
      </c>
      <c r="C847" s="92" t="s">
        <v>95</v>
      </c>
      <c r="D847" s="92" t="s">
        <v>272</v>
      </c>
      <c r="E847" s="92" t="s">
        <v>366</v>
      </c>
      <c r="F847" s="92" t="s">
        <v>423</v>
      </c>
      <c r="G847" s="72">
        <v>780000</v>
      </c>
    </row>
    <row r="848" spans="1:15">
      <c r="A848" s="94" t="s">
        <v>146</v>
      </c>
      <c r="B848" s="95">
        <v>793</v>
      </c>
      <c r="C848" s="92" t="s">
        <v>95</v>
      </c>
      <c r="D848" s="92" t="s">
        <v>147</v>
      </c>
      <c r="E848" s="95"/>
      <c r="F848" s="95"/>
      <c r="G848" s="72">
        <f>G849+G859</f>
        <v>2253537.98</v>
      </c>
    </row>
    <row r="849" spans="1:7" ht="42.75" customHeight="1">
      <c r="A849" s="94" t="s">
        <v>308</v>
      </c>
      <c r="B849" s="95">
        <v>793</v>
      </c>
      <c r="C849" s="92" t="s">
        <v>95</v>
      </c>
      <c r="D849" s="92" t="s">
        <v>147</v>
      </c>
      <c r="E849" s="95" t="s">
        <v>539</v>
      </c>
      <c r="F849" s="95"/>
      <c r="G849" s="72">
        <f>G853+G850+G856</f>
        <v>282125</v>
      </c>
    </row>
    <row r="850" spans="1:7" ht="30" customHeight="1">
      <c r="A850" s="94" t="s">
        <v>747</v>
      </c>
      <c r="B850" s="95">
        <v>793</v>
      </c>
      <c r="C850" s="92" t="s">
        <v>95</v>
      </c>
      <c r="D850" s="92" t="s">
        <v>147</v>
      </c>
      <c r="E850" s="95" t="s">
        <v>332</v>
      </c>
      <c r="F850" s="95"/>
      <c r="G850" s="72">
        <f>G851</f>
        <v>75900</v>
      </c>
    </row>
    <row r="851" spans="1:7">
      <c r="A851" s="94" t="s">
        <v>106</v>
      </c>
      <c r="B851" s="95">
        <v>793</v>
      </c>
      <c r="C851" s="92" t="s">
        <v>95</v>
      </c>
      <c r="D851" s="92" t="s">
        <v>147</v>
      </c>
      <c r="E851" s="95" t="s">
        <v>332</v>
      </c>
      <c r="F851" s="95">
        <v>800</v>
      </c>
      <c r="G851" s="72">
        <f>G852</f>
        <v>75900</v>
      </c>
    </row>
    <row r="852" spans="1:7" ht="45.75" customHeight="1">
      <c r="A852" s="94" t="s">
        <v>743</v>
      </c>
      <c r="B852" s="95">
        <v>793</v>
      </c>
      <c r="C852" s="92" t="s">
        <v>95</v>
      </c>
      <c r="D852" s="92" t="s">
        <v>147</v>
      </c>
      <c r="E852" s="95" t="s">
        <v>332</v>
      </c>
      <c r="F852" s="95">
        <v>810</v>
      </c>
      <c r="G852" s="72">
        <v>75900</v>
      </c>
    </row>
    <row r="853" spans="1:7" ht="47.25" customHeight="1">
      <c r="A853" s="94" t="s">
        <v>748</v>
      </c>
      <c r="B853" s="95">
        <v>793</v>
      </c>
      <c r="C853" s="92" t="s">
        <v>95</v>
      </c>
      <c r="D853" s="92" t="s">
        <v>147</v>
      </c>
      <c r="E853" s="95" t="s">
        <v>571</v>
      </c>
      <c r="F853" s="95"/>
      <c r="G853" s="72">
        <f>G854</f>
        <v>206225</v>
      </c>
    </row>
    <row r="854" spans="1:7">
      <c r="A854" s="94" t="s">
        <v>106</v>
      </c>
      <c r="B854" s="95">
        <v>793</v>
      </c>
      <c r="C854" s="92" t="s">
        <v>95</v>
      </c>
      <c r="D854" s="92" t="s">
        <v>147</v>
      </c>
      <c r="E854" s="95" t="s">
        <v>571</v>
      </c>
      <c r="F854" s="95">
        <v>800</v>
      </c>
      <c r="G854" s="72">
        <f>G855</f>
        <v>206225</v>
      </c>
    </row>
    <row r="855" spans="1:7" ht="45" customHeight="1">
      <c r="A855" s="94" t="s">
        <v>743</v>
      </c>
      <c r="B855" s="95">
        <v>793</v>
      </c>
      <c r="C855" s="92" t="s">
        <v>95</v>
      </c>
      <c r="D855" s="92" t="s">
        <v>147</v>
      </c>
      <c r="E855" s="95" t="s">
        <v>571</v>
      </c>
      <c r="F855" s="95">
        <v>810</v>
      </c>
      <c r="G855" s="72">
        <v>206225</v>
      </c>
    </row>
    <row r="856" spans="1:7" ht="29.25" hidden="1" customHeight="1">
      <c r="A856" s="94" t="s">
        <v>135</v>
      </c>
      <c r="B856" s="95">
        <v>793</v>
      </c>
      <c r="C856" s="92" t="s">
        <v>95</v>
      </c>
      <c r="D856" s="92" t="s">
        <v>147</v>
      </c>
      <c r="E856" s="95" t="s">
        <v>136</v>
      </c>
      <c r="F856" s="95"/>
      <c r="G856" s="72">
        <f>G857</f>
        <v>0</v>
      </c>
    </row>
    <row r="857" spans="1:7" hidden="1">
      <c r="A857" s="94" t="s">
        <v>704</v>
      </c>
      <c r="B857" s="95">
        <v>793</v>
      </c>
      <c r="C857" s="92" t="s">
        <v>95</v>
      </c>
      <c r="D857" s="92" t="s">
        <v>147</v>
      </c>
      <c r="E857" s="95" t="s">
        <v>136</v>
      </c>
      <c r="F857" s="95">
        <v>200</v>
      </c>
      <c r="G857" s="72">
        <f>G858</f>
        <v>0</v>
      </c>
    </row>
    <row r="858" spans="1:7" ht="34.5" hidden="1" customHeight="1">
      <c r="A858" s="94" t="s">
        <v>55</v>
      </c>
      <c r="B858" s="95">
        <v>793</v>
      </c>
      <c r="C858" s="92" t="s">
        <v>95</v>
      </c>
      <c r="D858" s="92" t="s">
        <v>147</v>
      </c>
      <c r="E858" s="95" t="s">
        <v>136</v>
      </c>
      <c r="F858" s="95">
        <v>240</v>
      </c>
      <c r="G858" s="72"/>
    </row>
    <row r="859" spans="1:7" ht="36" customHeight="1">
      <c r="A859" s="94" t="s">
        <v>193</v>
      </c>
      <c r="B859" s="95">
        <v>793</v>
      </c>
      <c r="C859" s="92" t="s">
        <v>95</v>
      </c>
      <c r="D859" s="92" t="s">
        <v>147</v>
      </c>
      <c r="E859" s="95" t="s">
        <v>572</v>
      </c>
      <c r="F859" s="95"/>
      <c r="G859" s="72">
        <f>G860+G863+G866</f>
        <v>1971412.98</v>
      </c>
    </row>
    <row r="860" spans="1:7" ht="39" customHeight="1">
      <c r="A860" s="94" t="s">
        <v>798</v>
      </c>
      <c r="B860" s="95">
        <v>793</v>
      </c>
      <c r="C860" s="92" t="s">
        <v>95</v>
      </c>
      <c r="D860" s="92" t="s">
        <v>147</v>
      </c>
      <c r="E860" s="95" t="s">
        <v>573</v>
      </c>
      <c r="F860" s="95"/>
      <c r="G860" s="72">
        <f>G861</f>
        <v>120000</v>
      </c>
    </row>
    <row r="861" spans="1:7" ht="17.25" customHeight="1">
      <c r="A861" s="94" t="s">
        <v>704</v>
      </c>
      <c r="B861" s="95">
        <v>793</v>
      </c>
      <c r="C861" s="92" t="s">
        <v>95</v>
      </c>
      <c r="D861" s="92" t="s">
        <v>147</v>
      </c>
      <c r="E861" s="95" t="s">
        <v>573</v>
      </c>
      <c r="F861" s="95">
        <v>200</v>
      </c>
      <c r="G861" s="72">
        <f>G862</f>
        <v>120000</v>
      </c>
    </row>
    <row r="862" spans="1:7" ht="27.75" customHeight="1">
      <c r="A862" s="94" t="s">
        <v>55</v>
      </c>
      <c r="B862" s="95">
        <v>793</v>
      </c>
      <c r="C862" s="92" t="s">
        <v>95</v>
      </c>
      <c r="D862" s="92" t="s">
        <v>147</v>
      </c>
      <c r="E862" s="95" t="s">
        <v>573</v>
      </c>
      <c r="F862" s="95">
        <v>240</v>
      </c>
      <c r="G862" s="72">
        <v>120000</v>
      </c>
    </row>
    <row r="863" spans="1:7" ht="59.25" customHeight="1">
      <c r="A863" s="94" t="s">
        <v>856</v>
      </c>
      <c r="B863" s="95">
        <v>793</v>
      </c>
      <c r="C863" s="92" t="s">
        <v>95</v>
      </c>
      <c r="D863" s="92" t="s">
        <v>147</v>
      </c>
      <c r="E863" s="95" t="s">
        <v>855</v>
      </c>
      <c r="F863" s="95"/>
      <c r="G863" s="72">
        <f>G864</f>
        <v>1328150.6200000001</v>
      </c>
    </row>
    <row r="864" spans="1:7" ht="17.25" customHeight="1">
      <c r="A864" s="94" t="s">
        <v>393</v>
      </c>
      <c r="B864" s="95">
        <v>793</v>
      </c>
      <c r="C864" s="92" t="s">
        <v>95</v>
      </c>
      <c r="D864" s="92" t="s">
        <v>147</v>
      </c>
      <c r="E864" s="95" t="s">
        <v>855</v>
      </c>
      <c r="F864" s="95">
        <v>500</v>
      </c>
      <c r="G864" s="72">
        <f>G865</f>
        <v>1328150.6200000001</v>
      </c>
    </row>
    <row r="865" spans="1:8">
      <c r="A865" s="94" t="s">
        <v>411</v>
      </c>
      <c r="B865" s="95">
        <v>793</v>
      </c>
      <c r="C865" s="92" t="s">
        <v>95</v>
      </c>
      <c r="D865" s="92" t="s">
        <v>147</v>
      </c>
      <c r="E865" s="95" t="s">
        <v>855</v>
      </c>
      <c r="F865" s="95">
        <v>520</v>
      </c>
      <c r="G865" s="72">
        <f>1195335.56+132815.06</f>
        <v>1328150.6200000001</v>
      </c>
    </row>
    <row r="866" spans="1:8" ht="25.5">
      <c r="A866" s="94" t="s">
        <v>858</v>
      </c>
      <c r="B866" s="95">
        <v>793</v>
      </c>
      <c r="C866" s="92" t="s">
        <v>95</v>
      </c>
      <c r="D866" s="92" t="s">
        <v>147</v>
      </c>
      <c r="E866" s="95" t="s">
        <v>857</v>
      </c>
      <c r="F866" s="95"/>
      <c r="G866" s="72">
        <f>G867</f>
        <v>523262.36</v>
      </c>
    </row>
    <row r="867" spans="1:8" ht="20.25" customHeight="1">
      <c r="A867" s="94" t="s">
        <v>393</v>
      </c>
      <c r="B867" s="95">
        <v>793</v>
      </c>
      <c r="C867" s="92" t="s">
        <v>95</v>
      </c>
      <c r="D867" s="92" t="s">
        <v>147</v>
      </c>
      <c r="E867" s="95" t="s">
        <v>857</v>
      </c>
      <c r="F867" s="95">
        <v>500</v>
      </c>
      <c r="G867" s="72">
        <f>G868</f>
        <v>523262.36</v>
      </c>
    </row>
    <row r="868" spans="1:8" ht="18.75" customHeight="1">
      <c r="A868" s="94" t="s">
        <v>411</v>
      </c>
      <c r="B868" s="95">
        <v>793</v>
      </c>
      <c r="C868" s="92" t="s">
        <v>95</v>
      </c>
      <c r="D868" s="92" t="s">
        <v>147</v>
      </c>
      <c r="E868" s="95" t="s">
        <v>857</v>
      </c>
      <c r="F868" s="95">
        <v>520</v>
      </c>
      <c r="G868" s="72">
        <f>470936.12+52326.24</f>
        <v>523262.36</v>
      </c>
    </row>
    <row r="869" spans="1:8" ht="9.75" customHeight="1">
      <c r="A869" s="94"/>
      <c r="B869" s="95"/>
      <c r="C869" s="92"/>
      <c r="D869" s="92"/>
      <c r="E869" s="95"/>
      <c r="F869" s="95"/>
      <c r="G869" s="72"/>
    </row>
    <row r="870" spans="1:8" ht="15" customHeight="1">
      <c r="A870" s="196" t="s">
        <v>749</v>
      </c>
      <c r="B870" s="101">
        <v>793</v>
      </c>
      <c r="C870" s="184" t="s">
        <v>415</v>
      </c>
      <c r="D870" s="184"/>
      <c r="E870" s="184"/>
      <c r="F870" s="184"/>
      <c r="G870" s="179">
        <f>G871+G879</f>
        <v>75752.389999999985</v>
      </c>
    </row>
    <row r="871" spans="1:8" ht="12.75" customHeight="1">
      <c r="A871" s="136" t="s">
        <v>418</v>
      </c>
      <c r="B871" s="95">
        <v>793</v>
      </c>
      <c r="C871" s="92" t="s">
        <v>415</v>
      </c>
      <c r="D871" s="92" t="s">
        <v>41</v>
      </c>
      <c r="E871" s="92"/>
      <c r="F871" s="92"/>
      <c r="G871" s="72">
        <f>G872</f>
        <v>9639</v>
      </c>
    </row>
    <row r="872" spans="1:8" s="82" customFormat="1" ht="25.5" customHeight="1">
      <c r="A872" s="203" t="s">
        <v>417</v>
      </c>
      <c r="B872" s="101">
        <v>793</v>
      </c>
      <c r="C872" s="171" t="s">
        <v>415</v>
      </c>
      <c r="D872" s="92" t="s">
        <v>41</v>
      </c>
      <c r="E872" s="167" t="s">
        <v>531</v>
      </c>
      <c r="F872" s="167"/>
      <c r="G872" s="146">
        <f>G876+G873</f>
        <v>9639</v>
      </c>
      <c r="H872" s="81"/>
    </row>
    <row r="873" spans="1:8" ht="17.25" hidden="1" customHeight="1">
      <c r="A873" s="94" t="s">
        <v>729</v>
      </c>
      <c r="B873" s="95">
        <v>793</v>
      </c>
      <c r="C873" s="171" t="s">
        <v>415</v>
      </c>
      <c r="D873" s="92" t="s">
        <v>41</v>
      </c>
      <c r="E873" s="92" t="s">
        <v>713</v>
      </c>
      <c r="F873" s="92"/>
      <c r="G873" s="72">
        <f>G874</f>
        <v>0</v>
      </c>
    </row>
    <row r="874" spans="1:8" ht="25.5" hidden="1" customHeight="1">
      <c r="A874" s="94" t="s">
        <v>55</v>
      </c>
      <c r="B874" s="95">
        <v>793</v>
      </c>
      <c r="C874" s="171" t="s">
        <v>415</v>
      </c>
      <c r="D874" s="92" t="s">
        <v>41</v>
      </c>
      <c r="E874" s="92" t="s">
        <v>713</v>
      </c>
      <c r="F874" s="92" t="s">
        <v>54</v>
      </c>
      <c r="G874" s="72">
        <f>G875</f>
        <v>0</v>
      </c>
    </row>
    <row r="875" spans="1:8" ht="39.75" hidden="1" customHeight="1">
      <c r="A875" s="94" t="s">
        <v>55</v>
      </c>
      <c r="B875" s="95">
        <v>793</v>
      </c>
      <c r="C875" s="171" t="s">
        <v>415</v>
      </c>
      <c r="D875" s="92" t="s">
        <v>41</v>
      </c>
      <c r="E875" s="92" t="s">
        <v>713</v>
      </c>
      <c r="F875" s="92" t="s">
        <v>56</v>
      </c>
      <c r="G875" s="72"/>
    </row>
    <row r="876" spans="1:8" s="128" customFormat="1" ht="21.75" customHeight="1">
      <c r="A876" s="94" t="s">
        <v>88</v>
      </c>
      <c r="B876" s="101">
        <v>793</v>
      </c>
      <c r="C876" s="92" t="s">
        <v>415</v>
      </c>
      <c r="D876" s="92" t="s">
        <v>41</v>
      </c>
      <c r="E876" s="92" t="s">
        <v>89</v>
      </c>
      <c r="F876" s="92"/>
      <c r="G876" s="72">
        <f>G877</f>
        <v>9639</v>
      </c>
      <c r="H876" s="127"/>
    </row>
    <row r="877" spans="1:8" ht="23.25" customHeight="1">
      <c r="A877" s="94" t="s">
        <v>704</v>
      </c>
      <c r="B877" s="101">
        <v>793</v>
      </c>
      <c r="C877" s="92" t="s">
        <v>415</v>
      </c>
      <c r="D877" s="92" t="s">
        <v>41</v>
      </c>
      <c r="E877" s="92" t="s">
        <v>89</v>
      </c>
      <c r="F877" s="92" t="s">
        <v>54</v>
      </c>
      <c r="G877" s="72">
        <f>G878</f>
        <v>9639</v>
      </c>
    </row>
    <row r="878" spans="1:8" s="128" customFormat="1" ht="23.25" customHeight="1">
      <c r="A878" s="94" t="s">
        <v>55</v>
      </c>
      <c r="B878" s="101">
        <v>793</v>
      </c>
      <c r="C878" s="92" t="s">
        <v>415</v>
      </c>
      <c r="D878" s="92" t="s">
        <v>41</v>
      </c>
      <c r="E878" s="92" t="s">
        <v>89</v>
      </c>
      <c r="F878" s="92" t="s">
        <v>56</v>
      </c>
      <c r="G878" s="72">
        <v>9639</v>
      </c>
      <c r="H878" s="127"/>
    </row>
    <row r="879" spans="1:8" s="119" customFormat="1" ht="17.25" customHeight="1">
      <c r="A879" s="106" t="s">
        <v>637</v>
      </c>
      <c r="B879" s="107">
        <v>793</v>
      </c>
      <c r="C879" s="108" t="s">
        <v>415</v>
      </c>
      <c r="D879" s="108" t="s">
        <v>116</v>
      </c>
      <c r="E879" s="108"/>
      <c r="F879" s="108"/>
      <c r="G879" s="109">
        <f>G880</f>
        <v>66113.389999999985</v>
      </c>
      <c r="H879" s="118"/>
    </row>
    <row r="880" spans="1:8" s="82" customFormat="1" ht="48.75" customHeight="1">
      <c r="A880" s="94" t="s">
        <v>829</v>
      </c>
      <c r="B880" s="95">
        <v>793</v>
      </c>
      <c r="C880" s="92" t="s">
        <v>415</v>
      </c>
      <c r="D880" s="92" t="s">
        <v>116</v>
      </c>
      <c r="E880" s="92" t="s">
        <v>661</v>
      </c>
      <c r="F880" s="92"/>
      <c r="G880" s="72">
        <f>G881</f>
        <v>66113.389999999985</v>
      </c>
      <c r="H880" s="81"/>
    </row>
    <row r="881" spans="1:8" s="82" customFormat="1" ht="17.25" customHeight="1">
      <c r="A881" s="94" t="s">
        <v>830</v>
      </c>
      <c r="B881" s="95">
        <v>793</v>
      </c>
      <c r="C881" s="92" t="s">
        <v>415</v>
      </c>
      <c r="D881" s="92" t="s">
        <v>116</v>
      </c>
      <c r="E881" s="92" t="s">
        <v>828</v>
      </c>
      <c r="F881" s="92"/>
      <c r="G881" s="72">
        <f>G884+G882</f>
        <v>66113.389999999985</v>
      </c>
      <c r="H881" s="81"/>
    </row>
    <row r="882" spans="1:8" ht="23.25" customHeight="1">
      <c r="A882" s="94" t="s">
        <v>704</v>
      </c>
      <c r="B882" s="101">
        <v>793</v>
      </c>
      <c r="C882" s="92" t="s">
        <v>415</v>
      </c>
      <c r="D882" s="92" t="s">
        <v>116</v>
      </c>
      <c r="E882" s="92" t="s">
        <v>828</v>
      </c>
      <c r="F882" s="92" t="s">
        <v>54</v>
      </c>
      <c r="G882" s="72">
        <f>G883</f>
        <v>66113.389999999985</v>
      </c>
    </row>
    <row r="883" spans="1:8" s="128" customFormat="1" ht="23.25" customHeight="1">
      <c r="A883" s="94" t="s">
        <v>55</v>
      </c>
      <c r="B883" s="101">
        <v>793</v>
      </c>
      <c r="C883" s="92" t="s">
        <v>415</v>
      </c>
      <c r="D883" s="92" t="s">
        <v>116</v>
      </c>
      <c r="E883" s="92" t="s">
        <v>828</v>
      </c>
      <c r="F883" s="92" t="s">
        <v>56</v>
      </c>
      <c r="G883" s="72">
        <f>19097.62+19097.62+40000-12081.85</f>
        <v>66113.389999999985</v>
      </c>
      <c r="H883" s="127"/>
    </row>
    <row r="884" spans="1:8" s="82" customFormat="1" ht="21" hidden="1" customHeight="1">
      <c r="A884" s="94" t="s">
        <v>393</v>
      </c>
      <c r="B884" s="95">
        <v>793</v>
      </c>
      <c r="C884" s="92" t="s">
        <v>415</v>
      </c>
      <c r="D884" s="92" t="s">
        <v>116</v>
      </c>
      <c r="E884" s="92"/>
      <c r="F884" s="92" t="s">
        <v>394</v>
      </c>
      <c r="G884" s="72">
        <f>G891</f>
        <v>0</v>
      </c>
      <c r="H884" s="81"/>
    </row>
    <row r="885" spans="1:8" s="119" customFormat="1">
      <c r="A885" s="87" t="s">
        <v>75</v>
      </c>
      <c r="B885" s="89">
        <v>793</v>
      </c>
      <c r="C885" s="130" t="s">
        <v>76</v>
      </c>
      <c r="D885" s="130"/>
      <c r="E885" s="130"/>
      <c r="F885" s="130"/>
      <c r="G885" s="169">
        <f>G886</f>
        <v>10000</v>
      </c>
      <c r="H885" s="118"/>
    </row>
    <row r="886" spans="1:8">
      <c r="A886" s="94" t="s">
        <v>77</v>
      </c>
      <c r="B886" s="95">
        <v>793</v>
      </c>
      <c r="C886" s="92" t="s">
        <v>76</v>
      </c>
      <c r="D886" s="92" t="s">
        <v>30</v>
      </c>
      <c r="E886" s="92"/>
      <c r="F886" s="92"/>
      <c r="G886" s="72">
        <f>G890+G940</f>
        <v>10000</v>
      </c>
    </row>
    <row r="887" spans="1:8">
      <c r="A887" s="94" t="s">
        <v>410</v>
      </c>
      <c r="B887" s="95">
        <v>793</v>
      </c>
      <c r="C887" s="92" t="s">
        <v>76</v>
      </c>
      <c r="D887" s="92" t="s">
        <v>30</v>
      </c>
      <c r="E887" s="92" t="s">
        <v>526</v>
      </c>
      <c r="F887" s="92"/>
      <c r="G887" s="72">
        <f>G889</f>
        <v>10000</v>
      </c>
    </row>
    <row r="888" spans="1:8">
      <c r="A888" s="94" t="s">
        <v>410</v>
      </c>
      <c r="B888" s="95">
        <v>793</v>
      </c>
      <c r="C888" s="92" t="s">
        <v>76</v>
      </c>
      <c r="D888" s="92" t="s">
        <v>30</v>
      </c>
      <c r="E888" s="92" t="s">
        <v>617</v>
      </c>
      <c r="F888" s="92"/>
      <c r="G888" s="72">
        <f>G889</f>
        <v>10000</v>
      </c>
    </row>
    <row r="889" spans="1:8">
      <c r="A889" s="94" t="s">
        <v>393</v>
      </c>
      <c r="B889" s="95">
        <v>793</v>
      </c>
      <c r="C889" s="92" t="s">
        <v>76</v>
      </c>
      <c r="D889" s="92" t="s">
        <v>30</v>
      </c>
      <c r="E889" s="92" t="s">
        <v>617</v>
      </c>
      <c r="F889" s="92" t="s">
        <v>394</v>
      </c>
      <c r="G889" s="72">
        <f>G890</f>
        <v>10000</v>
      </c>
    </row>
    <row r="890" spans="1:8" s="82" customFormat="1" ht="21" customHeight="1">
      <c r="A890" s="94" t="s">
        <v>422</v>
      </c>
      <c r="B890" s="95">
        <v>793</v>
      </c>
      <c r="C890" s="92" t="s">
        <v>76</v>
      </c>
      <c r="D890" s="92" t="s">
        <v>30</v>
      </c>
      <c r="E890" s="92" t="s">
        <v>617</v>
      </c>
      <c r="F890" s="92" t="s">
        <v>423</v>
      </c>
      <c r="G890" s="72">
        <v>10000</v>
      </c>
      <c r="H890" s="81"/>
    </row>
    <row r="891" spans="1:8" s="128" customFormat="1" ht="19.5" hidden="1" customHeight="1">
      <c r="A891" s="94" t="s">
        <v>422</v>
      </c>
      <c r="B891" s="95">
        <v>793</v>
      </c>
      <c r="C891" s="92" t="s">
        <v>415</v>
      </c>
      <c r="D891" s="92" t="s">
        <v>116</v>
      </c>
      <c r="E891" s="92" t="s">
        <v>617</v>
      </c>
      <c r="F891" s="92" t="s">
        <v>423</v>
      </c>
      <c r="G891" s="72"/>
      <c r="H891" s="127"/>
    </row>
    <row r="892" spans="1:8">
      <c r="A892" s="180" t="s">
        <v>374</v>
      </c>
      <c r="B892" s="89">
        <v>793</v>
      </c>
      <c r="C892" s="184" t="s">
        <v>115</v>
      </c>
      <c r="D892" s="184"/>
      <c r="E892" s="184"/>
      <c r="F892" s="184"/>
      <c r="G892" s="179">
        <f>G893+G899+G933+G957</f>
        <v>11508598.91</v>
      </c>
    </row>
    <row r="893" spans="1:8">
      <c r="A893" s="94" t="s">
        <v>375</v>
      </c>
      <c r="B893" s="95">
        <v>793</v>
      </c>
      <c r="C893" s="92" t="s">
        <v>115</v>
      </c>
      <c r="D893" s="92" t="s">
        <v>30</v>
      </c>
      <c r="E893" s="92"/>
      <c r="F893" s="92"/>
      <c r="G893" s="72">
        <f>G894</f>
        <v>403370.04000000004</v>
      </c>
    </row>
    <row r="894" spans="1:8" s="154" customFormat="1" ht="25.5">
      <c r="A894" s="94" t="s">
        <v>640</v>
      </c>
      <c r="B894" s="95">
        <v>793</v>
      </c>
      <c r="C894" s="92" t="s">
        <v>115</v>
      </c>
      <c r="D894" s="92" t="s">
        <v>30</v>
      </c>
      <c r="E894" s="92" t="s">
        <v>639</v>
      </c>
      <c r="F894" s="117"/>
      <c r="G894" s="72">
        <f>G895</f>
        <v>403370.04000000004</v>
      </c>
      <c r="H894" s="153"/>
    </row>
    <row r="895" spans="1:8" s="154" customFormat="1">
      <c r="A895" s="94" t="s">
        <v>381</v>
      </c>
      <c r="B895" s="95">
        <v>793</v>
      </c>
      <c r="C895" s="92" t="s">
        <v>115</v>
      </c>
      <c r="D895" s="92" t="s">
        <v>30</v>
      </c>
      <c r="E895" s="92" t="s">
        <v>645</v>
      </c>
      <c r="F895" s="117"/>
      <c r="G895" s="72">
        <f>G896</f>
        <v>403370.04000000004</v>
      </c>
      <c r="H895" s="153"/>
    </row>
    <row r="896" spans="1:8" s="154" customFormat="1">
      <c r="A896" s="94" t="s">
        <v>382</v>
      </c>
      <c r="B896" s="95">
        <v>793</v>
      </c>
      <c r="C896" s="92" t="s">
        <v>115</v>
      </c>
      <c r="D896" s="92" t="s">
        <v>30</v>
      </c>
      <c r="E896" s="92" t="s">
        <v>645</v>
      </c>
      <c r="F896" s="92" t="s">
        <v>383</v>
      </c>
      <c r="G896" s="72">
        <f>G897</f>
        <v>403370.04000000004</v>
      </c>
      <c r="H896" s="153"/>
    </row>
    <row r="897" spans="1:8" s="154" customFormat="1" ht="25.5">
      <c r="A897" s="94" t="s">
        <v>384</v>
      </c>
      <c r="B897" s="95">
        <v>793</v>
      </c>
      <c r="C897" s="92" t="s">
        <v>115</v>
      </c>
      <c r="D897" s="92" t="s">
        <v>30</v>
      </c>
      <c r="E897" s="92" t="s">
        <v>645</v>
      </c>
      <c r="F897" s="92" t="s">
        <v>385</v>
      </c>
      <c r="G897" s="72">
        <f>672000-91128-177501.96</f>
        <v>403370.04000000004</v>
      </c>
      <c r="H897" s="153"/>
    </row>
    <row r="898" spans="1:8" s="154" customFormat="1" ht="25.5" hidden="1">
      <c r="A898" s="94" t="s">
        <v>386</v>
      </c>
      <c r="B898" s="95">
        <v>793</v>
      </c>
      <c r="C898" s="92" t="s">
        <v>115</v>
      </c>
      <c r="D898" s="92" t="s">
        <v>30</v>
      </c>
      <c r="E898" s="92" t="s">
        <v>645</v>
      </c>
      <c r="F898" s="92" t="s">
        <v>387</v>
      </c>
      <c r="G898" s="72"/>
      <c r="H898" s="153"/>
    </row>
    <row r="899" spans="1:8">
      <c r="A899" s="94" t="s">
        <v>114</v>
      </c>
      <c r="B899" s="95">
        <v>793</v>
      </c>
      <c r="C899" s="92" t="s">
        <v>115</v>
      </c>
      <c r="D899" s="92" t="s">
        <v>116</v>
      </c>
      <c r="E899" s="92"/>
      <c r="F899" s="92"/>
      <c r="G899" s="72">
        <f>G918+G913+G925+G900+G929</f>
        <v>3764068.87</v>
      </c>
    </row>
    <row r="900" spans="1:8" ht="42.75" customHeight="1">
      <c r="A900" s="94" t="s">
        <v>294</v>
      </c>
      <c r="B900" s="95">
        <v>793</v>
      </c>
      <c r="C900" s="92" t="s">
        <v>115</v>
      </c>
      <c r="D900" s="92" t="s">
        <v>116</v>
      </c>
      <c r="E900" s="92" t="s">
        <v>576</v>
      </c>
      <c r="F900" s="92"/>
      <c r="G900" s="72">
        <f>G901+G904+G907</f>
        <v>2912292</v>
      </c>
    </row>
    <row r="901" spans="1:8" ht="67.5" customHeight="1">
      <c r="A901" s="120" t="s">
        <v>180</v>
      </c>
      <c r="B901" s="95">
        <v>793</v>
      </c>
      <c r="C901" s="92" t="s">
        <v>115</v>
      </c>
      <c r="D901" s="92" t="s">
        <v>116</v>
      </c>
      <c r="E901" s="92" t="s">
        <v>179</v>
      </c>
      <c r="F901" s="92"/>
      <c r="G901" s="72">
        <f>G902</f>
        <v>2267523.11</v>
      </c>
    </row>
    <row r="902" spans="1:8" ht="21" customHeight="1">
      <c r="A902" s="94" t="s">
        <v>382</v>
      </c>
      <c r="B902" s="95">
        <v>793</v>
      </c>
      <c r="C902" s="92" t="s">
        <v>115</v>
      </c>
      <c r="D902" s="92" t="s">
        <v>116</v>
      </c>
      <c r="E902" s="92" t="s">
        <v>179</v>
      </c>
      <c r="F902" s="92" t="s">
        <v>383</v>
      </c>
      <c r="G902" s="72">
        <f>G903</f>
        <v>2267523.11</v>
      </c>
    </row>
    <row r="903" spans="1:8" ht="30.75" customHeight="1">
      <c r="A903" s="94" t="s">
        <v>384</v>
      </c>
      <c r="B903" s="95">
        <v>793</v>
      </c>
      <c r="C903" s="92" t="s">
        <v>115</v>
      </c>
      <c r="D903" s="92" t="s">
        <v>116</v>
      </c>
      <c r="E903" s="92" t="s">
        <v>179</v>
      </c>
      <c r="F903" s="92" t="s">
        <v>385</v>
      </c>
      <c r="G903" s="72">
        <f>2731862-464338.89</f>
        <v>2267523.11</v>
      </c>
    </row>
    <row r="904" spans="1:8" ht="60" customHeight="1">
      <c r="A904" s="120" t="s">
        <v>181</v>
      </c>
      <c r="B904" s="95">
        <v>793</v>
      </c>
      <c r="C904" s="92" t="s">
        <v>115</v>
      </c>
      <c r="D904" s="92" t="s">
        <v>116</v>
      </c>
      <c r="E904" s="92" t="s">
        <v>831</v>
      </c>
      <c r="F904" s="92"/>
      <c r="G904" s="72">
        <f>G905</f>
        <v>644768.89</v>
      </c>
    </row>
    <row r="905" spans="1:8" ht="21" customHeight="1">
      <c r="A905" s="94" t="s">
        <v>382</v>
      </c>
      <c r="B905" s="95">
        <v>793</v>
      </c>
      <c r="C905" s="92" t="s">
        <v>115</v>
      </c>
      <c r="D905" s="92" t="s">
        <v>116</v>
      </c>
      <c r="E905" s="92" t="s">
        <v>831</v>
      </c>
      <c r="F905" s="92" t="s">
        <v>383</v>
      </c>
      <c r="G905" s="72">
        <f>G906</f>
        <v>644768.89</v>
      </c>
    </row>
    <row r="906" spans="1:8" ht="30.75" customHeight="1">
      <c r="A906" s="94" t="s">
        <v>384</v>
      </c>
      <c r="B906" s="95">
        <v>793</v>
      </c>
      <c r="C906" s="92" t="s">
        <v>115</v>
      </c>
      <c r="D906" s="92" t="s">
        <v>116</v>
      </c>
      <c r="E906" s="92" t="s">
        <v>831</v>
      </c>
      <c r="F906" s="92" t="s">
        <v>385</v>
      </c>
      <c r="G906" s="72">
        <f>1111374-466605.11</f>
        <v>644768.89</v>
      </c>
    </row>
    <row r="907" spans="1:8" ht="45" hidden="1" customHeight="1">
      <c r="A907" s="94" t="s">
        <v>766</v>
      </c>
      <c r="B907" s="95">
        <v>793</v>
      </c>
      <c r="C907" s="92" t="s">
        <v>115</v>
      </c>
      <c r="D907" s="92" t="s">
        <v>116</v>
      </c>
      <c r="E907" s="92" t="s">
        <v>577</v>
      </c>
      <c r="F907" s="92"/>
      <c r="G907" s="72">
        <f>G908</f>
        <v>0</v>
      </c>
    </row>
    <row r="908" spans="1:8" ht="21" hidden="1" customHeight="1">
      <c r="A908" s="94" t="s">
        <v>382</v>
      </c>
      <c r="B908" s="95">
        <v>793</v>
      </c>
      <c r="C908" s="92" t="s">
        <v>115</v>
      </c>
      <c r="D908" s="92" t="s">
        <v>116</v>
      </c>
      <c r="E908" s="92" t="s">
        <v>577</v>
      </c>
      <c r="F908" s="92" t="s">
        <v>383</v>
      </c>
      <c r="G908" s="72">
        <f>G909</f>
        <v>0</v>
      </c>
    </row>
    <row r="909" spans="1:8" ht="30.75" hidden="1" customHeight="1">
      <c r="A909" s="94" t="s">
        <v>384</v>
      </c>
      <c r="B909" s="95">
        <v>793</v>
      </c>
      <c r="C909" s="92" t="s">
        <v>115</v>
      </c>
      <c r="D909" s="92" t="s">
        <v>116</v>
      </c>
      <c r="E909" s="92" t="s">
        <v>577</v>
      </c>
      <c r="F909" s="92" t="s">
        <v>385</v>
      </c>
      <c r="G909" s="72"/>
    </row>
    <row r="910" spans="1:8" ht="48.75" hidden="1" customHeight="1">
      <c r="A910" s="94" t="s">
        <v>607</v>
      </c>
      <c r="B910" s="95">
        <v>793</v>
      </c>
      <c r="C910" s="92" t="s">
        <v>115</v>
      </c>
      <c r="D910" s="92" t="s">
        <v>116</v>
      </c>
      <c r="E910" s="92" t="s">
        <v>606</v>
      </c>
      <c r="F910" s="92"/>
      <c r="G910" s="72">
        <f>G911</f>
        <v>0</v>
      </c>
    </row>
    <row r="911" spans="1:8" ht="30.75" hidden="1" customHeight="1">
      <c r="A911" s="94" t="s">
        <v>382</v>
      </c>
      <c r="B911" s="95">
        <v>793</v>
      </c>
      <c r="C911" s="92" t="s">
        <v>115</v>
      </c>
      <c r="D911" s="92" t="s">
        <v>116</v>
      </c>
      <c r="E911" s="92" t="s">
        <v>606</v>
      </c>
      <c r="F911" s="92" t="s">
        <v>383</v>
      </c>
      <c r="G911" s="72">
        <f>G912</f>
        <v>0</v>
      </c>
    </row>
    <row r="912" spans="1:8" ht="30.75" hidden="1" customHeight="1">
      <c r="A912" s="94" t="s">
        <v>384</v>
      </c>
      <c r="B912" s="95">
        <v>793</v>
      </c>
      <c r="C912" s="92" t="s">
        <v>115</v>
      </c>
      <c r="D912" s="92" t="s">
        <v>116</v>
      </c>
      <c r="E912" s="92" t="s">
        <v>606</v>
      </c>
      <c r="F912" s="92" t="s">
        <v>385</v>
      </c>
      <c r="G912" s="72"/>
    </row>
    <row r="913" spans="1:8" s="128" customFormat="1" ht="25.5">
      <c r="A913" s="136" t="s">
        <v>656</v>
      </c>
      <c r="B913" s="95">
        <v>793</v>
      </c>
      <c r="C913" s="92" t="s">
        <v>115</v>
      </c>
      <c r="D913" s="92" t="s">
        <v>116</v>
      </c>
      <c r="E913" s="92" t="s">
        <v>506</v>
      </c>
      <c r="F913" s="92"/>
      <c r="G913" s="72">
        <f>G914</f>
        <v>320000</v>
      </c>
      <c r="H913" s="127"/>
    </row>
    <row r="914" spans="1:8" s="128" customFormat="1" ht="25.5">
      <c r="A914" s="94" t="s">
        <v>195</v>
      </c>
      <c r="B914" s="95">
        <v>793</v>
      </c>
      <c r="C914" s="92" t="s">
        <v>115</v>
      </c>
      <c r="D914" s="92" t="s">
        <v>116</v>
      </c>
      <c r="E914" s="92" t="s">
        <v>507</v>
      </c>
      <c r="F914" s="92"/>
      <c r="G914" s="72">
        <f>G915</f>
        <v>320000</v>
      </c>
      <c r="H914" s="127"/>
    </row>
    <row r="915" spans="1:8" s="128" customFormat="1" ht="24.75" customHeight="1">
      <c r="A915" s="94" t="s">
        <v>767</v>
      </c>
      <c r="B915" s="95">
        <v>793</v>
      </c>
      <c r="C915" s="92" t="s">
        <v>115</v>
      </c>
      <c r="D915" s="92" t="s">
        <v>116</v>
      </c>
      <c r="E915" s="92" t="s">
        <v>507</v>
      </c>
      <c r="F915" s="92" t="s">
        <v>383</v>
      </c>
      <c r="G915" s="72">
        <f>G916</f>
        <v>320000</v>
      </c>
      <c r="H915" s="127"/>
    </row>
    <row r="916" spans="1:8" s="128" customFormat="1">
      <c r="A916" s="94" t="s">
        <v>768</v>
      </c>
      <c r="B916" s="95">
        <v>793</v>
      </c>
      <c r="C916" s="92" t="s">
        <v>115</v>
      </c>
      <c r="D916" s="92" t="s">
        <v>116</v>
      </c>
      <c r="E916" s="92" t="s">
        <v>507</v>
      </c>
      <c r="F916" s="92" t="s">
        <v>769</v>
      </c>
      <c r="G916" s="72">
        <f>210000+50000+60000</f>
        <v>320000</v>
      </c>
      <c r="H916" s="127"/>
    </row>
    <row r="917" spans="1:8" s="128" customFormat="1" ht="25.5" hidden="1">
      <c r="A917" s="94" t="s">
        <v>770</v>
      </c>
      <c r="B917" s="95">
        <v>793</v>
      </c>
      <c r="C917" s="92" t="s">
        <v>115</v>
      </c>
      <c r="D917" s="92" t="s">
        <v>116</v>
      </c>
      <c r="E917" s="92" t="s">
        <v>507</v>
      </c>
      <c r="F917" s="92" t="s">
        <v>771</v>
      </c>
      <c r="G917" s="72"/>
      <c r="H917" s="127"/>
    </row>
    <row r="918" spans="1:8" s="154" customFormat="1" ht="27.75" customHeight="1">
      <c r="A918" s="94" t="s">
        <v>640</v>
      </c>
      <c r="B918" s="95">
        <v>793</v>
      </c>
      <c r="C918" s="92" t="s">
        <v>115</v>
      </c>
      <c r="D918" s="92" t="s">
        <v>116</v>
      </c>
      <c r="E918" s="92" t="s">
        <v>639</v>
      </c>
      <c r="F918" s="117"/>
      <c r="G918" s="72">
        <f>G919+G922</f>
        <v>391776.87</v>
      </c>
      <c r="H918" s="153"/>
    </row>
    <row r="919" spans="1:8" s="154" customFormat="1" ht="54" customHeight="1">
      <c r="A919" s="94" t="s">
        <v>772</v>
      </c>
      <c r="B919" s="95">
        <v>793</v>
      </c>
      <c r="C919" s="92" t="s">
        <v>115</v>
      </c>
      <c r="D919" s="92" t="s">
        <v>116</v>
      </c>
      <c r="E919" s="92" t="s">
        <v>329</v>
      </c>
      <c r="F919" s="117"/>
      <c r="G919" s="72">
        <f>G920</f>
        <v>152400.12</v>
      </c>
      <c r="H919" s="127"/>
    </row>
    <row r="920" spans="1:8" s="154" customFormat="1" ht="27" customHeight="1">
      <c r="A920" s="94" t="s">
        <v>106</v>
      </c>
      <c r="B920" s="95">
        <v>793</v>
      </c>
      <c r="C920" s="92" t="s">
        <v>115</v>
      </c>
      <c r="D920" s="92" t="s">
        <v>116</v>
      </c>
      <c r="E920" s="92" t="s">
        <v>329</v>
      </c>
      <c r="F920" s="92" t="s">
        <v>107</v>
      </c>
      <c r="G920" s="72">
        <f>G921</f>
        <v>152400.12</v>
      </c>
      <c r="H920" s="153"/>
    </row>
    <row r="921" spans="1:8" ht="38.25">
      <c r="A921" s="94" t="s">
        <v>743</v>
      </c>
      <c r="B921" s="95">
        <v>793</v>
      </c>
      <c r="C921" s="92" t="s">
        <v>115</v>
      </c>
      <c r="D921" s="92" t="s">
        <v>116</v>
      </c>
      <c r="E921" s="92" t="s">
        <v>329</v>
      </c>
      <c r="F921" s="92" t="s">
        <v>744</v>
      </c>
      <c r="G921" s="72">
        <f>152400+0.12</f>
        <v>152400.12</v>
      </c>
    </row>
    <row r="922" spans="1:8" ht="25.5" customHeight="1">
      <c r="A922" s="94" t="s">
        <v>773</v>
      </c>
      <c r="B922" s="95">
        <v>793</v>
      </c>
      <c r="C922" s="92" t="s">
        <v>115</v>
      </c>
      <c r="D922" s="92" t="s">
        <v>116</v>
      </c>
      <c r="E922" s="92" t="s">
        <v>649</v>
      </c>
      <c r="F922" s="92"/>
      <c r="G922" s="72">
        <f>G923</f>
        <v>239376.75</v>
      </c>
    </row>
    <row r="923" spans="1:8" ht="25.5" customHeight="1">
      <c r="A923" s="94" t="s">
        <v>780</v>
      </c>
      <c r="B923" s="95">
        <v>793</v>
      </c>
      <c r="C923" s="92" t="s">
        <v>115</v>
      </c>
      <c r="D923" s="92" t="s">
        <v>116</v>
      </c>
      <c r="E923" s="92" t="s">
        <v>649</v>
      </c>
      <c r="F923" s="92" t="s">
        <v>383</v>
      </c>
      <c r="G923" s="72">
        <f>G924</f>
        <v>239376.75</v>
      </c>
    </row>
    <row r="924" spans="1:8" ht="25.5" customHeight="1">
      <c r="A924" s="94" t="s">
        <v>768</v>
      </c>
      <c r="B924" s="95">
        <v>793</v>
      </c>
      <c r="C924" s="92" t="s">
        <v>115</v>
      </c>
      <c r="D924" s="92" t="s">
        <v>116</v>
      </c>
      <c r="E924" s="92" t="s">
        <v>649</v>
      </c>
      <c r="F924" s="92" t="s">
        <v>769</v>
      </c>
      <c r="G924" s="72">
        <f>205000+36000-1623.25</f>
        <v>239376.75</v>
      </c>
    </row>
    <row r="925" spans="1:8" ht="26.25" hidden="1" customHeight="1">
      <c r="A925" s="94" t="s">
        <v>410</v>
      </c>
      <c r="B925" s="95">
        <v>793</v>
      </c>
      <c r="C925" s="92" t="s">
        <v>115</v>
      </c>
      <c r="D925" s="92" t="s">
        <v>116</v>
      </c>
      <c r="E925" s="92" t="s">
        <v>526</v>
      </c>
      <c r="F925" s="92"/>
      <c r="G925" s="72">
        <f>G926</f>
        <v>0</v>
      </c>
    </row>
    <row r="926" spans="1:8" ht="29.25" hidden="1" customHeight="1">
      <c r="A926" s="94" t="s">
        <v>410</v>
      </c>
      <c r="B926" s="95">
        <v>793</v>
      </c>
      <c r="C926" s="92" t="s">
        <v>115</v>
      </c>
      <c r="D926" s="92" t="s">
        <v>116</v>
      </c>
      <c r="E926" s="92" t="s">
        <v>617</v>
      </c>
      <c r="F926" s="92"/>
      <c r="G926" s="72">
        <f>G928</f>
        <v>0</v>
      </c>
    </row>
    <row r="927" spans="1:8" ht="25.5" hidden="1" customHeight="1">
      <c r="A927" s="94" t="s">
        <v>780</v>
      </c>
      <c r="B927" s="95">
        <v>793</v>
      </c>
      <c r="C927" s="92" t="s">
        <v>115</v>
      </c>
      <c r="D927" s="92" t="s">
        <v>116</v>
      </c>
      <c r="E927" s="92" t="s">
        <v>617</v>
      </c>
      <c r="F927" s="92" t="s">
        <v>383</v>
      </c>
      <c r="G927" s="72">
        <f>G928</f>
        <v>0</v>
      </c>
    </row>
    <row r="928" spans="1:8" ht="30.75" hidden="1" customHeight="1">
      <c r="A928" s="94" t="s">
        <v>386</v>
      </c>
      <c r="B928" s="95">
        <v>793</v>
      </c>
      <c r="C928" s="92" t="s">
        <v>115</v>
      </c>
      <c r="D928" s="92" t="s">
        <v>116</v>
      </c>
      <c r="E928" s="92" t="s">
        <v>617</v>
      </c>
      <c r="F928" s="92" t="s">
        <v>385</v>
      </c>
      <c r="G928" s="72"/>
    </row>
    <row r="929" spans="1:8" ht="30.75" customHeight="1">
      <c r="A929" s="94" t="s">
        <v>410</v>
      </c>
      <c r="B929" s="95">
        <v>793</v>
      </c>
      <c r="C929" s="92" t="s">
        <v>115</v>
      </c>
      <c r="D929" s="92" t="s">
        <v>116</v>
      </c>
      <c r="E929" s="92" t="s">
        <v>526</v>
      </c>
      <c r="F929" s="92"/>
      <c r="G929" s="72">
        <f>G930</f>
        <v>140000</v>
      </c>
    </row>
    <row r="930" spans="1:8" ht="30.75" customHeight="1">
      <c r="A930" s="94" t="s">
        <v>410</v>
      </c>
      <c r="B930" s="95">
        <v>793</v>
      </c>
      <c r="C930" s="92" t="s">
        <v>115</v>
      </c>
      <c r="D930" s="92" t="s">
        <v>116</v>
      </c>
      <c r="E930" s="92" t="s">
        <v>617</v>
      </c>
      <c r="F930" s="92"/>
      <c r="G930" s="72">
        <f>G931</f>
        <v>140000</v>
      </c>
    </row>
    <row r="931" spans="1:8" ht="30.75" customHeight="1">
      <c r="A931" s="94" t="s">
        <v>780</v>
      </c>
      <c r="B931" s="95">
        <v>793</v>
      </c>
      <c r="C931" s="92" t="s">
        <v>115</v>
      </c>
      <c r="D931" s="92" t="s">
        <v>116</v>
      </c>
      <c r="E931" s="92" t="s">
        <v>617</v>
      </c>
      <c r="F931" s="92" t="s">
        <v>383</v>
      </c>
      <c r="G931" s="72">
        <f>G932</f>
        <v>140000</v>
      </c>
    </row>
    <row r="932" spans="1:8" ht="30.75" customHeight="1">
      <c r="A932" s="94" t="s">
        <v>384</v>
      </c>
      <c r="B932" s="95">
        <v>793</v>
      </c>
      <c r="C932" s="92" t="s">
        <v>115</v>
      </c>
      <c r="D932" s="92" t="s">
        <v>116</v>
      </c>
      <c r="E932" s="92" t="s">
        <v>617</v>
      </c>
      <c r="F932" s="92" t="s">
        <v>385</v>
      </c>
      <c r="G932" s="72">
        <v>140000</v>
      </c>
    </row>
    <row r="933" spans="1:8">
      <c r="A933" s="136" t="s">
        <v>388</v>
      </c>
      <c r="B933" s="95">
        <v>793</v>
      </c>
      <c r="C933" s="92" t="s">
        <v>115</v>
      </c>
      <c r="D933" s="92" t="s">
        <v>95</v>
      </c>
      <c r="E933" s="92"/>
      <c r="F933" s="92"/>
      <c r="G933" s="72">
        <f>G934</f>
        <v>7341160</v>
      </c>
    </row>
    <row r="934" spans="1:8" s="114" customFormat="1" ht="25.5">
      <c r="A934" s="94" t="s">
        <v>640</v>
      </c>
      <c r="B934" s="95">
        <v>793</v>
      </c>
      <c r="C934" s="92" t="s">
        <v>115</v>
      </c>
      <c r="D934" s="92" t="s">
        <v>95</v>
      </c>
      <c r="E934" s="92" t="s">
        <v>639</v>
      </c>
      <c r="F934" s="92"/>
      <c r="G934" s="72">
        <f>G942+G947+G954+G951</f>
        <v>7341160</v>
      </c>
      <c r="H934" s="113"/>
    </row>
    <row r="935" spans="1:8" s="114" customFormat="1" hidden="1">
      <c r="A935" s="94"/>
      <c r="B935" s="95">
        <v>793</v>
      </c>
      <c r="C935" s="92"/>
      <c r="D935" s="92"/>
      <c r="E935" s="92"/>
      <c r="F935" s="92"/>
      <c r="G935" s="72"/>
      <c r="H935" s="113"/>
    </row>
    <row r="936" spans="1:8" s="114" customFormat="1" ht="38.25" hidden="1">
      <c r="A936" s="94" t="s">
        <v>643</v>
      </c>
      <c r="B936" s="95">
        <v>793</v>
      </c>
      <c r="C936" s="92" t="s">
        <v>115</v>
      </c>
      <c r="D936" s="92" t="s">
        <v>95</v>
      </c>
      <c r="E936" s="92" t="s">
        <v>641</v>
      </c>
      <c r="F936" s="92"/>
      <c r="G936" s="72">
        <f>G940+G937</f>
        <v>0</v>
      </c>
      <c r="H936" s="113"/>
    </row>
    <row r="937" spans="1:8" hidden="1">
      <c r="A937" s="94" t="s">
        <v>704</v>
      </c>
      <c r="B937" s="95">
        <v>793</v>
      </c>
      <c r="C937" s="92" t="s">
        <v>115</v>
      </c>
      <c r="D937" s="92" t="s">
        <v>95</v>
      </c>
      <c r="E937" s="92" t="s">
        <v>667</v>
      </c>
      <c r="F937" s="92" t="s">
        <v>54</v>
      </c>
      <c r="G937" s="72">
        <f>G938</f>
        <v>0</v>
      </c>
    </row>
    <row r="938" spans="1:8" ht="25.5" hidden="1">
      <c r="A938" s="94" t="s">
        <v>55</v>
      </c>
      <c r="B938" s="95">
        <v>793</v>
      </c>
      <c r="C938" s="92" t="s">
        <v>115</v>
      </c>
      <c r="D938" s="92" t="s">
        <v>95</v>
      </c>
      <c r="E938" s="92" t="s">
        <v>667</v>
      </c>
      <c r="F938" s="92" t="s">
        <v>56</v>
      </c>
      <c r="G938" s="72">
        <f>G939</f>
        <v>0</v>
      </c>
    </row>
    <row r="939" spans="1:8" ht="33" hidden="1" customHeight="1">
      <c r="A939" s="94" t="s">
        <v>705</v>
      </c>
      <c r="B939" s="95">
        <v>793</v>
      </c>
      <c r="C939" s="92" t="s">
        <v>115</v>
      </c>
      <c r="D939" s="92" t="s">
        <v>95</v>
      </c>
      <c r="E939" s="92" t="s">
        <v>667</v>
      </c>
      <c r="F939" s="92" t="s">
        <v>57</v>
      </c>
      <c r="G939" s="72"/>
    </row>
    <row r="940" spans="1:8" s="114" customFormat="1" ht="25.5" hidden="1">
      <c r="A940" s="94" t="s">
        <v>752</v>
      </c>
      <c r="B940" s="95">
        <v>793</v>
      </c>
      <c r="C940" s="92" t="s">
        <v>115</v>
      </c>
      <c r="D940" s="92" t="s">
        <v>95</v>
      </c>
      <c r="E940" s="92" t="s">
        <v>641</v>
      </c>
      <c r="F940" s="92" t="s">
        <v>753</v>
      </c>
      <c r="G940" s="72">
        <f>G941</f>
        <v>0</v>
      </c>
      <c r="H940" s="113"/>
    </row>
    <row r="941" spans="1:8" s="114" customFormat="1" hidden="1">
      <c r="A941" s="94" t="s">
        <v>756</v>
      </c>
      <c r="B941" s="95">
        <v>793</v>
      </c>
      <c r="C941" s="92" t="s">
        <v>115</v>
      </c>
      <c r="D941" s="92" t="s">
        <v>95</v>
      </c>
      <c r="E941" s="92" t="s">
        <v>641</v>
      </c>
      <c r="F941" s="92" t="s">
        <v>757</v>
      </c>
      <c r="G941" s="72"/>
      <c r="H941" s="113"/>
    </row>
    <row r="942" spans="1:8" ht="60" hidden="1" customHeight="1">
      <c r="A942" s="94" t="s">
        <v>455</v>
      </c>
      <c r="B942" s="95">
        <v>793</v>
      </c>
      <c r="C942" s="92" t="s">
        <v>115</v>
      </c>
      <c r="D942" s="92" t="s">
        <v>95</v>
      </c>
      <c r="E942" s="92" t="s">
        <v>457</v>
      </c>
      <c r="F942" s="92"/>
      <c r="G942" s="72">
        <f>G943</f>
        <v>0</v>
      </c>
    </row>
    <row r="943" spans="1:8" ht="52.5" hidden="1" customHeight="1">
      <c r="A943" s="94" t="s">
        <v>456</v>
      </c>
      <c r="B943" s="95">
        <v>793</v>
      </c>
      <c r="C943" s="92" t="s">
        <v>115</v>
      </c>
      <c r="D943" s="92" t="s">
        <v>95</v>
      </c>
      <c r="E943" s="92" t="s">
        <v>454</v>
      </c>
      <c r="F943" s="92"/>
      <c r="G943" s="72">
        <f>G945</f>
        <v>0</v>
      </c>
    </row>
    <row r="944" spans="1:8" ht="25.5" hidden="1">
      <c r="A944" s="94" t="s">
        <v>752</v>
      </c>
      <c r="B944" s="95">
        <v>793</v>
      </c>
      <c r="C944" s="92" t="s">
        <v>115</v>
      </c>
      <c r="D944" s="92" t="s">
        <v>95</v>
      </c>
      <c r="E944" s="92" t="s">
        <v>642</v>
      </c>
      <c r="F944" s="92" t="s">
        <v>753</v>
      </c>
      <c r="G944" s="72">
        <f>G945</f>
        <v>0</v>
      </c>
    </row>
    <row r="945" spans="1:8" hidden="1">
      <c r="A945" s="94" t="s">
        <v>756</v>
      </c>
      <c r="B945" s="95">
        <v>793</v>
      </c>
      <c r="C945" s="92" t="s">
        <v>115</v>
      </c>
      <c r="D945" s="92" t="s">
        <v>95</v>
      </c>
      <c r="E945" s="92" t="s">
        <v>454</v>
      </c>
      <c r="F945" s="92" t="s">
        <v>757</v>
      </c>
      <c r="G945" s="72"/>
    </row>
    <row r="946" spans="1:8" s="128" customFormat="1" hidden="1">
      <c r="A946" s="94"/>
      <c r="B946" s="95"/>
      <c r="C946" s="92"/>
      <c r="D946" s="92"/>
      <c r="E946" s="92"/>
      <c r="F946" s="92"/>
      <c r="G946" s="72"/>
      <c r="H946" s="127"/>
    </row>
    <row r="947" spans="1:8" ht="60" customHeight="1">
      <c r="A947" s="94" t="s">
        <v>455</v>
      </c>
      <c r="B947" s="95">
        <v>793</v>
      </c>
      <c r="C947" s="92" t="s">
        <v>115</v>
      </c>
      <c r="D947" s="92" t="s">
        <v>95</v>
      </c>
      <c r="E947" s="92" t="s">
        <v>326</v>
      </c>
      <c r="F947" s="92"/>
      <c r="G947" s="72">
        <f>G948</f>
        <v>4521717.72</v>
      </c>
    </row>
    <row r="948" spans="1:8" ht="52.5" customHeight="1">
      <c r="A948" s="94" t="s">
        <v>456</v>
      </c>
      <c r="B948" s="95">
        <v>793</v>
      </c>
      <c r="C948" s="92" t="s">
        <v>115</v>
      </c>
      <c r="D948" s="92" t="s">
        <v>95</v>
      </c>
      <c r="E948" s="92" t="s">
        <v>326</v>
      </c>
      <c r="F948" s="92"/>
      <c r="G948" s="72">
        <f>G950</f>
        <v>4521717.72</v>
      </c>
    </row>
    <row r="949" spans="1:8" ht="25.5">
      <c r="A949" s="94" t="s">
        <v>752</v>
      </c>
      <c r="B949" s="95">
        <v>793</v>
      </c>
      <c r="C949" s="92" t="s">
        <v>115</v>
      </c>
      <c r="D949" s="92" t="s">
        <v>95</v>
      </c>
      <c r="E949" s="92" t="s">
        <v>326</v>
      </c>
      <c r="F949" s="92" t="s">
        <v>753</v>
      </c>
      <c r="G949" s="72">
        <f>G950</f>
        <v>4521717.72</v>
      </c>
    </row>
    <row r="950" spans="1:8">
      <c r="A950" s="94" t="s">
        <v>756</v>
      </c>
      <c r="B950" s="95">
        <v>793</v>
      </c>
      <c r="C950" s="92" t="s">
        <v>115</v>
      </c>
      <c r="D950" s="92" t="s">
        <v>95</v>
      </c>
      <c r="E950" s="92" t="s">
        <v>326</v>
      </c>
      <c r="F950" s="92" t="s">
        <v>757</v>
      </c>
      <c r="G950" s="72">
        <v>4521717.72</v>
      </c>
    </row>
    <row r="951" spans="1:8" ht="51">
      <c r="A951" s="94" t="s">
        <v>644</v>
      </c>
      <c r="B951" s="95">
        <v>793</v>
      </c>
      <c r="C951" s="92" t="s">
        <v>115</v>
      </c>
      <c r="D951" s="92" t="s">
        <v>95</v>
      </c>
      <c r="E951" s="92" t="s">
        <v>325</v>
      </c>
      <c r="F951" s="92"/>
      <c r="G951" s="72">
        <f>G952</f>
        <v>2635442.2799999998</v>
      </c>
    </row>
    <row r="952" spans="1:8" ht="25.5">
      <c r="A952" s="94" t="s">
        <v>752</v>
      </c>
      <c r="B952" s="95">
        <v>793</v>
      </c>
      <c r="C952" s="92" t="s">
        <v>115</v>
      </c>
      <c r="D952" s="92" t="s">
        <v>95</v>
      </c>
      <c r="E952" s="92" t="s">
        <v>325</v>
      </c>
      <c r="F952" s="92" t="s">
        <v>753</v>
      </c>
      <c r="G952" s="72">
        <f>G953</f>
        <v>2635442.2799999998</v>
      </c>
    </row>
    <row r="953" spans="1:8">
      <c r="A953" s="94" t="s">
        <v>756</v>
      </c>
      <c r="B953" s="95">
        <v>793</v>
      </c>
      <c r="C953" s="92" t="s">
        <v>115</v>
      </c>
      <c r="D953" s="92" t="s">
        <v>95</v>
      </c>
      <c r="E953" s="92" t="s">
        <v>325</v>
      </c>
      <c r="F953" s="92" t="s">
        <v>757</v>
      </c>
      <c r="G953" s="72">
        <f>2635400+42.28</f>
        <v>2635442.2799999998</v>
      </c>
    </row>
    <row r="954" spans="1:8" s="128" customFormat="1" ht="25.5">
      <c r="A954" s="94" t="s">
        <v>781</v>
      </c>
      <c r="B954" s="95">
        <v>793</v>
      </c>
      <c r="C954" s="92" t="s">
        <v>115</v>
      </c>
      <c r="D954" s="92" t="s">
        <v>95</v>
      </c>
      <c r="E954" s="92" t="s">
        <v>648</v>
      </c>
      <c r="F954" s="92"/>
      <c r="G954" s="72">
        <f>G955</f>
        <v>184000</v>
      </c>
      <c r="H954" s="127"/>
    </row>
    <row r="955" spans="1:8" s="128" customFormat="1" ht="25.5">
      <c r="A955" s="94" t="s">
        <v>773</v>
      </c>
      <c r="B955" s="95">
        <v>793</v>
      </c>
      <c r="C955" s="92" t="s">
        <v>115</v>
      </c>
      <c r="D955" s="92" t="s">
        <v>95</v>
      </c>
      <c r="E955" s="92" t="s">
        <v>648</v>
      </c>
      <c r="F955" s="92" t="s">
        <v>383</v>
      </c>
      <c r="G955" s="72">
        <f>G956</f>
        <v>184000</v>
      </c>
      <c r="H955" s="127"/>
    </row>
    <row r="956" spans="1:8" s="128" customFormat="1">
      <c r="A956" s="94" t="s">
        <v>768</v>
      </c>
      <c r="B956" s="95">
        <v>793</v>
      </c>
      <c r="C956" s="92" t="s">
        <v>115</v>
      </c>
      <c r="D956" s="92" t="s">
        <v>95</v>
      </c>
      <c r="E956" s="92" t="s">
        <v>648</v>
      </c>
      <c r="F956" s="92" t="s">
        <v>769</v>
      </c>
      <c r="G956" s="72">
        <f>220000-36000</f>
        <v>184000</v>
      </c>
      <c r="H956" s="127"/>
    </row>
    <row r="957" spans="1:8" s="114" customFormat="1" hidden="1">
      <c r="A957" s="204" t="s">
        <v>782</v>
      </c>
      <c r="B957" s="95">
        <v>793</v>
      </c>
      <c r="C957" s="92" t="s">
        <v>115</v>
      </c>
      <c r="D957" s="92" t="s">
        <v>398</v>
      </c>
      <c r="E957" s="92"/>
      <c r="F957" s="92"/>
      <c r="G957" s="72">
        <f>G958</f>
        <v>0</v>
      </c>
      <c r="H957" s="113"/>
    </row>
    <row r="958" spans="1:8" s="114" customFormat="1" ht="25.5" hidden="1">
      <c r="A958" s="94" t="s">
        <v>640</v>
      </c>
      <c r="B958" s="95">
        <v>793</v>
      </c>
      <c r="C958" s="92" t="s">
        <v>115</v>
      </c>
      <c r="D958" s="92" t="s">
        <v>398</v>
      </c>
      <c r="E958" s="92" t="s">
        <v>639</v>
      </c>
      <c r="F958" s="92"/>
      <c r="G958" s="72">
        <f>G959</f>
        <v>0</v>
      </c>
      <c r="H958" s="113"/>
    </row>
    <row r="959" spans="1:8" s="114" customFormat="1" ht="25.5" hidden="1">
      <c r="A959" s="160" t="s">
        <v>783</v>
      </c>
      <c r="B959" s="95">
        <v>793</v>
      </c>
      <c r="C959" s="92" t="s">
        <v>115</v>
      </c>
      <c r="D959" s="92" t="s">
        <v>398</v>
      </c>
      <c r="E959" s="92" t="s">
        <v>636</v>
      </c>
      <c r="F959" s="92"/>
      <c r="G959" s="72">
        <f>G960</f>
        <v>0</v>
      </c>
      <c r="H959" s="113"/>
    </row>
    <row r="960" spans="1:8" s="114" customFormat="1" hidden="1">
      <c r="A960" s="94" t="s">
        <v>780</v>
      </c>
      <c r="B960" s="95">
        <v>793</v>
      </c>
      <c r="C960" s="92" t="s">
        <v>115</v>
      </c>
      <c r="D960" s="92" t="s">
        <v>398</v>
      </c>
      <c r="E960" s="92" t="s">
        <v>636</v>
      </c>
      <c r="F960" s="92" t="s">
        <v>383</v>
      </c>
      <c r="G960" s="72">
        <f>G961</f>
        <v>0</v>
      </c>
      <c r="H960" s="113"/>
    </row>
    <row r="961" spans="1:8" s="114" customFormat="1" ht="25.5" hidden="1">
      <c r="A961" s="94" t="s">
        <v>386</v>
      </c>
      <c r="B961" s="95">
        <v>793</v>
      </c>
      <c r="C961" s="92" t="s">
        <v>115</v>
      </c>
      <c r="D961" s="92" t="s">
        <v>398</v>
      </c>
      <c r="E961" s="92" t="s">
        <v>636</v>
      </c>
      <c r="F961" s="92" t="s">
        <v>385</v>
      </c>
      <c r="G961" s="72"/>
      <c r="H961" s="113"/>
    </row>
    <row r="962" spans="1:8" s="119" customFormat="1" hidden="1">
      <c r="A962" s="106" t="s">
        <v>784</v>
      </c>
      <c r="B962" s="192">
        <v>793</v>
      </c>
      <c r="C962" s="184" t="s">
        <v>120</v>
      </c>
      <c r="D962" s="184"/>
      <c r="E962" s="184"/>
      <c r="F962" s="184"/>
      <c r="G962" s="169">
        <f>G963</f>
        <v>0</v>
      </c>
      <c r="H962" s="118"/>
    </row>
    <row r="963" spans="1:8" s="114" customFormat="1" hidden="1">
      <c r="A963" s="94" t="s">
        <v>119</v>
      </c>
      <c r="B963" s="95">
        <v>793</v>
      </c>
      <c r="C963" s="92" t="s">
        <v>120</v>
      </c>
      <c r="D963" s="92" t="s">
        <v>41</v>
      </c>
      <c r="E963" s="92"/>
      <c r="F963" s="92"/>
      <c r="G963" s="72">
        <f>G964</f>
        <v>0</v>
      </c>
      <c r="H963" s="113"/>
    </row>
    <row r="964" spans="1:8" s="114" customFormat="1" hidden="1">
      <c r="A964" s="94" t="s">
        <v>786</v>
      </c>
      <c r="B964" s="95">
        <v>793</v>
      </c>
      <c r="C964" s="92" t="s">
        <v>120</v>
      </c>
      <c r="D964" s="92" t="s">
        <v>41</v>
      </c>
      <c r="E964" s="92" t="s">
        <v>578</v>
      </c>
      <c r="F964" s="92"/>
      <c r="G964" s="72">
        <f>G965+G968</f>
        <v>0</v>
      </c>
      <c r="H964" s="113"/>
    </row>
    <row r="965" spans="1:8" s="114" customFormat="1" ht="32.25" hidden="1" customHeight="1">
      <c r="A965" s="94" t="s">
        <v>561</v>
      </c>
      <c r="B965" s="95">
        <v>793</v>
      </c>
      <c r="C965" s="92" t="s">
        <v>120</v>
      </c>
      <c r="D965" s="92" t="s">
        <v>41</v>
      </c>
      <c r="E965" s="92" t="s">
        <v>579</v>
      </c>
      <c r="F965" s="92"/>
      <c r="G965" s="72">
        <f>G966</f>
        <v>0</v>
      </c>
      <c r="H965" s="113"/>
    </row>
    <row r="966" spans="1:8" s="114" customFormat="1" ht="25.5" hidden="1">
      <c r="A966" s="94" t="s">
        <v>53</v>
      </c>
      <c r="B966" s="95">
        <v>793</v>
      </c>
      <c r="C966" s="92" t="s">
        <v>120</v>
      </c>
      <c r="D966" s="92" t="s">
        <v>41</v>
      </c>
      <c r="E966" s="92" t="s">
        <v>579</v>
      </c>
      <c r="F966" s="92" t="s">
        <v>54</v>
      </c>
      <c r="G966" s="72">
        <f>G967</f>
        <v>0</v>
      </c>
      <c r="H966" s="113"/>
    </row>
    <row r="967" spans="1:8" s="114" customFormat="1" ht="25.5" hidden="1">
      <c r="A967" s="94" t="s">
        <v>55</v>
      </c>
      <c r="B967" s="95">
        <v>793</v>
      </c>
      <c r="C967" s="92" t="s">
        <v>120</v>
      </c>
      <c r="D967" s="92" t="s">
        <v>41</v>
      </c>
      <c r="E967" s="92" t="s">
        <v>579</v>
      </c>
      <c r="F967" s="92" t="s">
        <v>56</v>
      </c>
      <c r="G967" s="72"/>
      <c r="H967" s="113"/>
    </row>
    <row r="968" spans="1:8" s="114" customFormat="1" ht="36" hidden="1" customHeight="1">
      <c r="A968" s="94" t="s">
        <v>560</v>
      </c>
      <c r="B968" s="95">
        <v>793</v>
      </c>
      <c r="C968" s="92" t="s">
        <v>120</v>
      </c>
      <c r="D968" s="92" t="s">
        <v>41</v>
      </c>
      <c r="E968" s="92" t="s">
        <v>559</v>
      </c>
      <c r="F968" s="92"/>
      <c r="G968" s="72">
        <f>G969</f>
        <v>0</v>
      </c>
      <c r="H968" s="113"/>
    </row>
    <row r="969" spans="1:8" s="114" customFormat="1" hidden="1">
      <c r="A969" s="94" t="s">
        <v>106</v>
      </c>
      <c r="B969" s="95">
        <v>793</v>
      </c>
      <c r="C969" s="92" t="s">
        <v>120</v>
      </c>
      <c r="D969" s="92" t="s">
        <v>41</v>
      </c>
      <c r="E969" s="92" t="s">
        <v>559</v>
      </c>
      <c r="F969" s="92" t="s">
        <v>107</v>
      </c>
      <c r="G969" s="72">
        <f>G970</f>
        <v>0</v>
      </c>
      <c r="H969" s="113"/>
    </row>
    <row r="970" spans="1:8" s="114" customFormat="1" hidden="1">
      <c r="A970" s="94" t="s">
        <v>109</v>
      </c>
      <c r="B970" s="95">
        <v>793</v>
      </c>
      <c r="C970" s="92" t="s">
        <v>120</v>
      </c>
      <c r="D970" s="92" t="s">
        <v>41</v>
      </c>
      <c r="E970" s="92" t="s">
        <v>559</v>
      </c>
      <c r="F970" s="92" t="s">
        <v>110</v>
      </c>
      <c r="G970" s="72"/>
      <c r="H970" s="113"/>
    </row>
    <row r="971" spans="1:8" ht="25.5">
      <c r="A971" s="196" t="s">
        <v>672</v>
      </c>
      <c r="B971" s="89">
        <v>793</v>
      </c>
      <c r="C971" s="184" t="s">
        <v>36</v>
      </c>
      <c r="D971" s="184"/>
      <c r="E971" s="184"/>
      <c r="F971" s="184"/>
      <c r="G971" s="179">
        <f t="shared" ref="G971:G976" si="1">G972</f>
        <v>822490.04999999958</v>
      </c>
    </row>
    <row r="972" spans="1:8" ht="28.5" customHeight="1">
      <c r="A972" s="136" t="s">
        <v>673</v>
      </c>
      <c r="B972" s="95">
        <v>793</v>
      </c>
      <c r="C972" s="92" t="s">
        <v>36</v>
      </c>
      <c r="D972" s="92" t="s">
        <v>30</v>
      </c>
      <c r="E972" s="108"/>
      <c r="F972" s="108"/>
      <c r="G972" s="72">
        <f t="shared" si="1"/>
        <v>822490.04999999958</v>
      </c>
    </row>
    <row r="973" spans="1:8" s="154" customFormat="1" ht="38.25">
      <c r="A973" s="94" t="s">
        <v>296</v>
      </c>
      <c r="B973" s="95">
        <v>793</v>
      </c>
      <c r="C973" s="92" t="s">
        <v>36</v>
      </c>
      <c r="D973" s="92" t="s">
        <v>30</v>
      </c>
      <c r="E973" s="92" t="s">
        <v>519</v>
      </c>
      <c r="F973" s="117"/>
      <c r="G973" s="72">
        <f t="shared" si="1"/>
        <v>822490.04999999958</v>
      </c>
      <c r="H973" s="153"/>
    </row>
    <row r="974" spans="1:8" s="154" customFormat="1" ht="25.5">
      <c r="A974" s="94" t="s">
        <v>674</v>
      </c>
      <c r="B974" s="95">
        <v>793</v>
      </c>
      <c r="C974" s="92" t="s">
        <v>36</v>
      </c>
      <c r="D974" s="92" t="s">
        <v>30</v>
      </c>
      <c r="E974" s="92" t="s">
        <v>532</v>
      </c>
      <c r="F974" s="117"/>
      <c r="G974" s="72">
        <f t="shared" si="1"/>
        <v>822490.04999999958</v>
      </c>
      <c r="H974" s="153"/>
    </row>
    <row r="975" spans="1:8">
      <c r="A975" s="94" t="s">
        <v>675</v>
      </c>
      <c r="B975" s="95">
        <v>793</v>
      </c>
      <c r="C975" s="92" t="s">
        <v>36</v>
      </c>
      <c r="D975" s="92" t="s">
        <v>30</v>
      </c>
      <c r="E975" s="92" t="s">
        <v>533</v>
      </c>
      <c r="F975" s="92"/>
      <c r="G975" s="72">
        <f t="shared" si="1"/>
        <v>822490.04999999958</v>
      </c>
    </row>
    <row r="976" spans="1:8">
      <c r="A976" s="94" t="s">
        <v>676</v>
      </c>
      <c r="B976" s="95">
        <v>793</v>
      </c>
      <c r="C976" s="92" t="s">
        <v>36</v>
      </c>
      <c r="D976" s="92" t="s">
        <v>30</v>
      </c>
      <c r="E976" s="92" t="s">
        <v>533</v>
      </c>
      <c r="F976" s="92" t="s">
        <v>677</v>
      </c>
      <c r="G976" s="72">
        <f t="shared" si="1"/>
        <v>822490.04999999958</v>
      </c>
    </row>
    <row r="977" spans="1:10">
      <c r="A977" s="94" t="s">
        <v>678</v>
      </c>
      <c r="B977" s="95">
        <v>793</v>
      </c>
      <c r="C977" s="92" t="s">
        <v>36</v>
      </c>
      <c r="D977" s="92" t="s">
        <v>30</v>
      </c>
      <c r="E977" s="92" t="s">
        <v>533</v>
      </c>
      <c r="F977" s="92" t="s">
        <v>679</v>
      </c>
      <c r="G977" s="72">
        <f>4371972.6-971972.6-2201131.75-376378.2</f>
        <v>822490.04999999958</v>
      </c>
    </row>
    <row r="978" spans="1:10" s="119" customFormat="1">
      <c r="A978" s="202" t="s">
        <v>124</v>
      </c>
      <c r="B978" s="89"/>
      <c r="C978" s="130"/>
      <c r="D978" s="130"/>
      <c r="E978" s="130"/>
      <c r="F978" s="130"/>
      <c r="G978" s="169">
        <f>G628++G764+G808+G892+G870+G962+G971+G885</f>
        <v>57910246.439999998</v>
      </c>
      <c r="H978" s="118"/>
      <c r="I978" s="118"/>
      <c r="J978" s="205"/>
    </row>
    <row r="979" spans="1:10" ht="25.5">
      <c r="A979" s="187" t="s">
        <v>787</v>
      </c>
      <c r="B979" s="206"/>
      <c r="C979" s="206"/>
      <c r="D979" s="206"/>
      <c r="E979" s="206"/>
      <c r="F979" s="206"/>
      <c r="G979" s="189"/>
    </row>
    <row r="980" spans="1:10">
      <c r="A980" s="207" t="s">
        <v>29</v>
      </c>
      <c r="B980" s="89">
        <v>794</v>
      </c>
      <c r="C980" s="184" t="s">
        <v>30</v>
      </c>
      <c r="D980" s="184"/>
      <c r="E980" s="184"/>
      <c r="F980" s="184"/>
      <c r="G980" s="179">
        <f>G981+G1003</f>
        <v>3409179</v>
      </c>
    </row>
    <row r="981" spans="1:10" ht="38.25">
      <c r="A981" s="94" t="s">
        <v>788</v>
      </c>
      <c r="B981" s="95">
        <v>794</v>
      </c>
      <c r="C981" s="92" t="s">
        <v>30</v>
      </c>
      <c r="D981" s="92" t="s">
        <v>116</v>
      </c>
      <c r="E981" s="92"/>
      <c r="F981" s="92"/>
      <c r="G981" s="72">
        <f>G982</f>
        <v>2152983.88</v>
      </c>
    </row>
    <row r="982" spans="1:10" s="114" customFormat="1">
      <c r="A982" s="94" t="s">
        <v>789</v>
      </c>
      <c r="B982" s="95">
        <v>794</v>
      </c>
      <c r="C982" s="92" t="s">
        <v>30</v>
      </c>
      <c r="D982" s="92" t="s">
        <v>116</v>
      </c>
      <c r="E982" s="92" t="s">
        <v>580</v>
      </c>
      <c r="F982" s="92"/>
      <c r="G982" s="72">
        <f>G983+G987+G991</f>
        <v>2152983.88</v>
      </c>
      <c r="H982" s="113"/>
    </row>
    <row r="983" spans="1:10" s="112" customFormat="1" ht="25.5">
      <c r="A983" s="94" t="s">
        <v>790</v>
      </c>
      <c r="B983" s="95">
        <v>794</v>
      </c>
      <c r="C983" s="92" t="s">
        <v>30</v>
      </c>
      <c r="D983" s="92" t="s">
        <v>116</v>
      </c>
      <c r="E983" s="92" t="s">
        <v>581</v>
      </c>
      <c r="F983" s="117"/>
      <c r="G983" s="72">
        <f>G984</f>
        <v>922280</v>
      </c>
      <c r="H983" s="111"/>
    </row>
    <row r="984" spans="1:10" s="112" customFormat="1" ht="25.5">
      <c r="A984" s="94" t="s">
        <v>128</v>
      </c>
      <c r="B984" s="95">
        <v>794</v>
      </c>
      <c r="C984" s="92" t="s">
        <v>30</v>
      </c>
      <c r="D984" s="92" t="s">
        <v>116</v>
      </c>
      <c r="E984" s="92" t="s">
        <v>584</v>
      </c>
      <c r="F984" s="92"/>
      <c r="G984" s="72">
        <f>G985</f>
        <v>922280</v>
      </c>
      <c r="H984" s="111"/>
    </row>
    <row r="985" spans="1:10" s="112" customFormat="1" ht="51">
      <c r="A985" s="160" t="s">
        <v>98</v>
      </c>
      <c r="B985" s="95">
        <v>794</v>
      </c>
      <c r="C985" s="92" t="s">
        <v>30</v>
      </c>
      <c r="D985" s="92" t="s">
        <v>116</v>
      </c>
      <c r="E985" s="92" t="s">
        <v>584</v>
      </c>
      <c r="F985" s="92" t="s">
        <v>101</v>
      </c>
      <c r="G985" s="72">
        <f>G986</f>
        <v>922280</v>
      </c>
      <c r="H985" s="111"/>
    </row>
    <row r="986" spans="1:10" ht="25.5">
      <c r="A986" s="160" t="s">
        <v>99</v>
      </c>
      <c r="B986" s="95">
        <v>794</v>
      </c>
      <c r="C986" s="92" t="s">
        <v>30</v>
      </c>
      <c r="D986" s="92" t="s">
        <v>116</v>
      </c>
      <c r="E986" s="92" t="s">
        <v>584</v>
      </c>
      <c r="F986" s="92" t="s">
        <v>102</v>
      </c>
      <c r="G986" s="72">
        <f>935516-13236</f>
        <v>922280</v>
      </c>
    </row>
    <row r="987" spans="1:10" s="112" customFormat="1" ht="25.5">
      <c r="A987" s="94" t="s">
        <v>791</v>
      </c>
      <c r="B987" s="95">
        <v>794</v>
      </c>
      <c r="C987" s="92" t="s">
        <v>30</v>
      </c>
      <c r="D987" s="92" t="s">
        <v>116</v>
      </c>
      <c r="E987" s="92" t="s">
        <v>585</v>
      </c>
      <c r="F987" s="117"/>
      <c r="G987" s="72">
        <f>G988</f>
        <v>342470</v>
      </c>
      <c r="H987" s="111"/>
    </row>
    <row r="988" spans="1:10" s="112" customFormat="1" ht="25.5">
      <c r="A988" s="94" t="s">
        <v>128</v>
      </c>
      <c r="B988" s="95">
        <v>794</v>
      </c>
      <c r="C988" s="92" t="s">
        <v>30</v>
      </c>
      <c r="D988" s="92" t="s">
        <v>116</v>
      </c>
      <c r="E988" s="92" t="s">
        <v>586</v>
      </c>
      <c r="F988" s="92"/>
      <c r="G988" s="72">
        <f>G989</f>
        <v>342470</v>
      </c>
      <c r="H988" s="111"/>
    </row>
    <row r="989" spans="1:10" s="112" customFormat="1" ht="51">
      <c r="A989" s="160" t="s">
        <v>98</v>
      </c>
      <c r="B989" s="95">
        <v>794</v>
      </c>
      <c r="C989" s="92" t="s">
        <v>30</v>
      </c>
      <c r="D989" s="92" t="s">
        <v>116</v>
      </c>
      <c r="E989" s="92" t="s">
        <v>586</v>
      </c>
      <c r="F989" s="92" t="s">
        <v>101</v>
      </c>
      <c r="G989" s="72">
        <f>G990</f>
        <v>342470</v>
      </c>
      <c r="H989" s="111"/>
    </row>
    <row r="990" spans="1:10" s="112" customFormat="1" ht="25.5">
      <c r="A990" s="160" t="s">
        <v>99</v>
      </c>
      <c r="B990" s="95">
        <v>794</v>
      </c>
      <c r="C990" s="92" t="s">
        <v>30</v>
      </c>
      <c r="D990" s="92" t="s">
        <v>116</v>
      </c>
      <c r="E990" s="92" t="s">
        <v>586</v>
      </c>
      <c r="F990" s="92" t="s">
        <v>102</v>
      </c>
      <c r="G990" s="72">
        <f>352000-9530</f>
        <v>342470</v>
      </c>
      <c r="H990" s="111"/>
    </row>
    <row r="991" spans="1:10">
      <c r="A991" s="160" t="s">
        <v>792</v>
      </c>
      <c r="B991" s="95">
        <v>794</v>
      </c>
      <c r="C991" s="92" t="s">
        <v>30</v>
      </c>
      <c r="D991" s="92" t="s">
        <v>116</v>
      </c>
      <c r="E991" s="92" t="s">
        <v>587</v>
      </c>
      <c r="F991" s="92"/>
      <c r="G991" s="72">
        <f>G992</f>
        <v>888233.88</v>
      </c>
    </row>
    <row r="992" spans="1:10" s="112" customFormat="1" ht="25.5">
      <c r="A992" s="94" t="s">
        <v>128</v>
      </c>
      <c r="B992" s="95">
        <v>794</v>
      </c>
      <c r="C992" s="92" t="s">
        <v>30</v>
      </c>
      <c r="D992" s="92" t="s">
        <v>116</v>
      </c>
      <c r="E992" s="92" t="s">
        <v>588</v>
      </c>
      <c r="F992" s="117"/>
      <c r="G992" s="72">
        <f>G993+G997+G999</f>
        <v>888233.88</v>
      </c>
      <c r="H992" s="111"/>
    </row>
    <row r="993" spans="1:8" ht="51">
      <c r="A993" s="160" t="s">
        <v>98</v>
      </c>
      <c r="B993" s="95">
        <v>794</v>
      </c>
      <c r="C993" s="92" t="s">
        <v>30</v>
      </c>
      <c r="D993" s="92" t="s">
        <v>116</v>
      </c>
      <c r="E993" s="92" t="s">
        <v>588</v>
      </c>
      <c r="F993" s="92" t="s">
        <v>101</v>
      </c>
      <c r="G993" s="72">
        <f>G994</f>
        <v>437983.48</v>
      </c>
    </row>
    <row r="994" spans="1:8" ht="25.5">
      <c r="A994" s="160" t="s">
        <v>99</v>
      </c>
      <c r="B994" s="95">
        <v>794</v>
      </c>
      <c r="C994" s="92" t="s">
        <v>30</v>
      </c>
      <c r="D994" s="92" t="s">
        <v>116</v>
      </c>
      <c r="E994" s="92" t="s">
        <v>588</v>
      </c>
      <c r="F994" s="92" t="s">
        <v>102</v>
      </c>
      <c r="G994" s="72">
        <f>434277.79+3705.69</f>
        <v>437983.48</v>
      </c>
    </row>
    <row r="995" spans="1:8" ht="25.5" hidden="1">
      <c r="A995" s="208" t="s">
        <v>100</v>
      </c>
      <c r="B995" s="95">
        <v>794</v>
      </c>
      <c r="C995" s="92" t="s">
        <v>30</v>
      </c>
      <c r="D995" s="92" t="s">
        <v>116</v>
      </c>
      <c r="E995" s="92" t="s">
        <v>588</v>
      </c>
      <c r="F995" s="92" t="s">
        <v>103</v>
      </c>
      <c r="G995" s="72"/>
    </row>
    <row r="996" spans="1:8" ht="25.5" hidden="1">
      <c r="A996" s="99" t="s">
        <v>104</v>
      </c>
      <c r="B996" s="95">
        <v>794</v>
      </c>
      <c r="C996" s="92" t="s">
        <v>30</v>
      </c>
      <c r="D996" s="92" t="s">
        <v>116</v>
      </c>
      <c r="E996" s="92" t="s">
        <v>588</v>
      </c>
      <c r="F996" s="92" t="s">
        <v>105</v>
      </c>
      <c r="G996" s="72"/>
    </row>
    <row r="997" spans="1:8" ht="25.5">
      <c r="A997" s="94" t="s">
        <v>53</v>
      </c>
      <c r="B997" s="95">
        <v>794</v>
      </c>
      <c r="C997" s="92" t="s">
        <v>30</v>
      </c>
      <c r="D997" s="92" t="s">
        <v>116</v>
      </c>
      <c r="E997" s="92" t="s">
        <v>588</v>
      </c>
      <c r="F997" s="92" t="s">
        <v>54</v>
      </c>
      <c r="G997" s="72">
        <f>G998</f>
        <v>450174</v>
      </c>
    </row>
    <row r="998" spans="1:8" ht="25.5">
      <c r="A998" s="94" t="s">
        <v>55</v>
      </c>
      <c r="B998" s="95">
        <v>794</v>
      </c>
      <c r="C998" s="92" t="s">
        <v>30</v>
      </c>
      <c r="D998" s="92" t="s">
        <v>116</v>
      </c>
      <c r="E998" s="92" t="s">
        <v>588</v>
      </c>
      <c r="F998" s="92" t="s">
        <v>56</v>
      </c>
      <c r="G998" s="72">
        <f>450113.07+9530-9469.07</f>
        <v>450174</v>
      </c>
    </row>
    <row r="999" spans="1:8" ht="16.5" customHeight="1">
      <c r="A999" s="94" t="s">
        <v>106</v>
      </c>
      <c r="B999" s="95">
        <v>794</v>
      </c>
      <c r="C999" s="92" t="s">
        <v>30</v>
      </c>
      <c r="D999" s="92" t="s">
        <v>116</v>
      </c>
      <c r="E999" s="92" t="s">
        <v>588</v>
      </c>
      <c r="F999" s="92" t="s">
        <v>107</v>
      </c>
      <c r="G999" s="72">
        <f>G1001+G1000</f>
        <v>76.400000000000546</v>
      </c>
    </row>
    <row r="1000" spans="1:8" ht="76.5" hidden="1">
      <c r="A1000" s="94" t="s">
        <v>137</v>
      </c>
      <c r="B1000" s="95">
        <v>794</v>
      </c>
      <c r="C1000" s="92" t="s">
        <v>30</v>
      </c>
      <c r="D1000" s="92" t="s">
        <v>116</v>
      </c>
      <c r="E1000" s="92" t="s">
        <v>588</v>
      </c>
      <c r="F1000" s="92" t="s">
        <v>711</v>
      </c>
      <c r="G1000" s="72"/>
    </row>
    <row r="1001" spans="1:8">
      <c r="A1001" s="94" t="s">
        <v>109</v>
      </c>
      <c r="B1001" s="95">
        <v>794</v>
      </c>
      <c r="C1001" s="92" t="s">
        <v>30</v>
      </c>
      <c r="D1001" s="92" t="s">
        <v>116</v>
      </c>
      <c r="E1001" s="92" t="s">
        <v>588</v>
      </c>
      <c r="F1001" s="92" t="s">
        <v>110</v>
      </c>
      <c r="G1001" s="72">
        <f>5892.14-5815.74</f>
        <v>76.400000000000546</v>
      </c>
    </row>
    <row r="1002" spans="1:8" s="112" customFormat="1" ht="39" customHeight="1">
      <c r="A1002" s="99" t="s">
        <v>794</v>
      </c>
      <c r="B1002" s="95">
        <v>794</v>
      </c>
      <c r="C1002" s="92" t="s">
        <v>30</v>
      </c>
      <c r="D1002" s="92" t="s">
        <v>398</v>
      </c>
      <c r="E1002" s="92"/>
      <c r="F1002" s="92"/>
      <c r="G1002" s="72">
        <f>G1003</f>
        <v>1256195.1199999999</v>
      </c>
      <c r="H1002" s="111"/>
    </row>
    <row r="1003" spans="1:8" s="82" customFormat="1" ht="38.25" hidden="1">
      <c r="A1003" s="94" t="s">
        <v>397</v>
      </c>
      <c r="B1003" s="95">
        <v>794</v>
      </c>
      <c r="C1003" s="92" t="s">
        <v>30</v>
      </c>
      <c r="D1003" s="92" t="s">
        <v>398</v>
      </c>
      <c r="E1003" s="92"/>
      <c r="F1003" s="92"/>
      <c r="G1003" s="72">
        <f>G1004</f>
        <v>1256195.1199999999</v>
      </c>
      <c r="H1003" s="81"/>
    </row>
    <row r="1004" spans="1:8" s="114" customFormat="1">
      <c r="A1004" s="94" t="s">
        <v>789</v>
      </c>
      <c r="B1004" s="95">
        <v>794</v>
      </c>
      <c r="C1004" s="92" t="s">
        <v>30</v>
      </c>
      <c r="D1004" s="92" t="s">
        <v>398</v>
      </c>
      <c r="E1004" s="92" t="s">
        <v>580</v>
      </c>
      <c r="F1004" s="92"/>
      <c r="G1004" s="72">
        <f>G1005</f>
        <v>1256195.1199999999</v>
      </c>
      <c r="H1004" s="113"/>
    </row>
    <row r="1005" spans="1:8" s="114" customFormat="1" ht="25.5">
      <c r="A1005" s="160" t="s">
        <v>795</v>
      </c>
      <c r="B1005" s="95">
        <v>794</v>
      </c>
      <c r="C1005" s="92" t="s">
        <v>30</v>
      </c>
      <c r="D1005" s="92" t="s">
        <v>398</v>
      </c>
      <c r="E1005" s="92" t="s">
        <v>589</v>
      </c>
      <c r="F1005" s="92"/>
      <c r="G1005" s="72">
        <f>G1006+G1014</f>
        <v>1256195.1199999999</v>
      </c>
      <c r="H1005" s="113"/>
    </row>
    <row r="1006" spans="1:8" s="114" customFormat="1" ht="25.5">
      <c r="A1006" s="94" t="s">
        <v>128</v>
      </c>
      <c r="B1006" s="95">
        <v>794</v>
      </c>
      <c r="C1006" s="92" t="s">
        <v>30</v>
      </c>
      <c r="D1006" s="92" t="s">
        <v>398</v>
      </c>
      <c r="E1006" s="92" t="s">
        <v>615</v>
      </c>
      <c r="F1006" s="92"/>
      <c r="G1006" s="72">
        <f>G1007+G1009+G1011</f>
        <v>1181015.1199999999</v>
      </c>
      <c r="H1006" s="113"/>
    </row>
    <row r="1007" spans="1:8" s="82" customFormat="1" ht="51">
      <c r="A1007" s="160" t="s">
        <v>98</v>
      </c>
      <c r="B1007" s="95">
        <v>794</v>
      </c>
      <c r="C1007" s="92" t="s">
        <v>30</v>
      </c>
      <c r="D1007" s="92" t="s">
        <v>398</v>
      </c>
      <c r="E1007" s="92" t="s">
        <v>615</v>
      </c>
      <c r="F1007" s="92" t="s">
        <v>101</v>
      </c>
      <c r="G1007" s="72">
        <f>G1008</f>
        <v>1166845.1199999999</v>
      </c>
      <c r="H1007" s="81"/>
    </row>
    <row r="1008" spans="1:8" s="82" customFormat="1" ht="25.5">
      <c r="A1008" s="160" t="s">
        <v>99</v>
      </c>
      <c r="B1008" s="95">
        <v>794</v>
      </c>
      <c r="C1008" s="92" t="s">
        <v>30</v>
      </c>
      <c r="D1008" s="92" t="s">
        <v>398</v>
      </c>
      <c r="E1008" s="92" t="s">
        <v>615</v>
      </c>
      <c r="F1008" s="92" t="s">
        <v>102</v>
      </c>
      <c r="G1008" s="72">
        <f>1133915.65+32929.47</f>
        <v>1166845.1199999999</v>
      </c>
      <c r="H1008" s="81"/>
    </row>
    <row r="1009" spans="1:8" s="82" customFormat="1" ht="25.5">
      <c r="A1009" s="94" t="s">
        <v>53</v>
      </c>
      <c r="B1009" s="95">
        <v>794</v>
      </c>
      <c r="C1009" s="92" t="s">
        <v>30</v>
      </c>
      <c r="D1009" s="92" t="s">
        <v>398</v>
      </c>
      <c r="E1009" s="92" t="s">
        <v>615</v>
      </c>
      <c r="F1009" s="92" t="s">
        <v>54</v>
      </c>
      <c r="G1009" s="72">
        <f>G1010</f>
        <v>14170</v>
      </c>
      <c r="H1009" s="81"/>
    </row>
    <row r="1010" spans="1:8" s="82" customFormat="1" ht="25.5">
      <c r="A1010" s="94" t="s">
        <v>55</v>
      </c>
      <c r="B1010" s="95">
        <v>794</v>
      </c>
      <c r="C1010" s="92" t="s">
        <v>30</v>
      </c>
      <c r="D1010" s="92" t="s">
        <v>398</v>
      </c>
      <c r="E1010" s="92" t="s">
        <v>615</v>
      </c>
      <c r="F1010" s="92" t="s">
        <v>56</v>
      </c>
      <c r="G1010" s="72">
        <f>28000-12139-1691</f>
        <v>14170</v>
      </c>
      <c r="H1010" s="81"/>
    </row>
    <row r="1011" spans="1:8" ht="16.5" customHeight="1">
      <c r="A1011" s="94" t="s">
        <v>106</v>
      </c>
      <c r="B1011" s="95">
        <v>794</v>
      </c>
      <c r="C1011" s="92" t="s">
        <v>30</v>
      </c>
      <c r="D1011" s="92" t="s">
        <v>398</v>
      </c>
      <c r="E1011" s="92" t="s">
        <v>615</v>
      </c>
      <c r="F1011" s="92" t="s">
        <v>107</v>
      </c>
      <c r="G1011" s="72">
        <f>G1013+G1012</f>
        <v>0</v>
      </c>
    </row>
    <row r="1012" spans="1:8" ht="76.5" hidden="1">
      <c r="A1012" s="94" t="s">
        <v>137</v>
      </c>
      <c r="B1012" s="95">
        <v>794</v>
      </c>
      <c r="C1012" s="92" t="s">
        <v>30</v>
      </c>
      <c r="D1012" s="92" t="s">
        <v>398</v>
      </c>
      <c r="E1012" s="92" t="s">
        <v>615</v>
      </c>
      <c r="F1012" s="92" t="s">
        <v>711</v>
      </c>
      <c r="G1012" s="72"/>
    </row>
    <row r="1013" spans="1:8">
      <c r="A1013" s="94" t="s">
        <v>109</v>
      </c>
      <c r="B1013" s="95">
        <v>794</v>
      </c>
      <c r="C1013" s="92" t="s">
        <v>30</v>
      </c>
      <c r="D1013" s="92" t="s">
        <v>398</v>
      </c>
      <c r="E1013" s="92" t="s">
        <v>615</v>
      </c>
      <c r="F1013" s="92" t="s">
        <v>110</v>
      </c>
      <c r="G1013" s="72">
        <f>6423.35-6423.35</f>
        <v>0</v>
      </c>
    </row>
    <row r="1014" spans="1:8" s="82" customFormat="1" ht="56.25" customHeight="1">
      <c r="A1014" s="99" t="s">
        <v>369</v>
      </c>
      <c r="B1014" s="95">
        <v>794</v>
      </c>
      <c r="C1014" s="92" t="s">
        <v>30</v>
      </c>
      <c r="D1014" s="92" t="s">
        <v>398</v>
      </c>
      <c r="E1014" s="92" t="s">
        <v>616</v>
      </c>
      <c r="F1014" s="92"/>
      <c r="G1014" s="72">
        <f>G1015</f>
        <v>75180</v>
      </c>
      <c r="H1014" s="81"/>
    </row>
    <row r="1015" spans="1:8" s="82" customFormat="1" ht="25.5">
      <c r="A1015" s="94" t="s">
        <v>53</v>
      </c>
      <c r="B1015" s="95">
        <v>794</v>
      </c>
      <c r="C1015" s="92" t="s">
        <v>30</v>
      </c>
      <c r="D1015" s="92" t="s">
        <v>398</v>
      </c>
      <c r="E1015" s="92" t="s">
        <v>616</v>
      </c>
      <c r="F1015" s="92" t="s">
        <v>54</v>
      </c>
      <c r="G1015" s="72">
        <f>G1016</f>
        <v>75180</v>
      </c>
      <c r="H1015" s="81"/>
    </row>
    <row r="1016" spans="1:8" s="82" customFormat="1" ht="25.5">
      <c r="A1016" s="94" t="s">
        <v>55</v>
      </c>
      <c r="B1016" s="95">
        <v>794</v>
      </c>
      <c r="C1016" s="92" t="s">
        <v>30</v>
      </c>
      <c r="D1016" s="92" t="s">
        <v>398</v>
      </c>
      <c r="E1016" s="92" t="s">
        <v>616</v>
      </c>
      <c r="F1016" s="92" t="s">
        <v>56</v>
      </c>
      <c r="G1016" s="72">
        <f>75180</f>
        <v>75180</v>
      </c>
      <c r="H1016" s="81"/>
    </row>
    <row r="1017" spans="1:8" s="119" customFormat="1">
      <c r="A1017" s="202" t="s">
        <v>124</v>
      </c>
      <c r="B1017" s="89"/>
      <c r="C1017" s="130"/>
      <c r="D1017" s="130"/>
      <c r="E1017" s="130"/>
      <c r="F1017" s="130"/>
      <c r="G1017" s="169">
        <f>G980</f>
        <v>3409179</v>
      </c>
      <c r="H1017" s="118"/>
    </row>
    <row r="1018" spans="1:8" s="119" customFormat="1" ht="38.25">
      <c r="A1018" s="187" t="s">
        <v>650</v>
      </c>
      <c r="B1018" s="89">
        <v>795</v>
      </c>
      <c r="C1018" s="130"/>
      <c r="D1018" s="130"/>
      <c r="E1018" s="130"/>
      <c r="F1018" s="130"/>
      <c r="G1018" s="169"/>
      <c r="H1018" s="118"/>
    </row>
    <row r="1019" spans="1:8">
      <c r="A1019" s="207" t="s">
        <v>29</v>
      </c>
      <c r="B1019" s="89">
        <v>795</v>
      </c>
      <c r="C1019" s="184" t="s">
        <v>30</v>
      </c>
      <c r="D1019" s="184"/>
      <c r="E1019" s="184"/>
      <c r="F1019" s="184"/>
      <c r="G1019" s="179">
        <f>G1020+G1050</f>
        <v>2000</v>
      </c>
    </row>
    <row r="1020" spans="1:8" ht="20.25" customHeight="1">
      <c r="A1020" s="158" t="s">
        <v>35</v>
      </c>
      <c r="B1020" s="126">
        <v>795</v>
      </c>
      <c r="C1020" s="92" t="s">
        <v>30</v>
      </c>
      <c r="D1020" s="92" t="s">
        <v>36</v>
      </c>
      <c r="E1020" s="92"/>
      <c r="F1020" s="92"/>
      <c r="G1020" s="72">
        <f>G1021</f>
        <v>2000</v>
      </c>
    </row>
    <row r="1021" spans="1:8" ht="25.5" customHeight="1">
      <c r="A1021" s="94" t="s">
        <v>404</v>
      </c>
      <c r="B1021" s="126">
        <v>795</v>
      </c>
      <c r="C1021" s="92" t="s">
        <v>30</v>
      </c>
      <c r="D1021" s="92" t="s">
        <v>36</v>
      </c>
      <c r="E1021" s="92" t="s">
        <v>495</v>
      </c>
      <c r="F1021" s="92"/>
      <c r="G1021" s="72">
        <f>G1022</f>
        <v>2000</v>
      </c>
    </row>
    <row r="1022" spans="1:8" ht="18.75" customHeight="1">
      <c r="A1022" s="94" t="s">
        <v>712</v>
      </c>
      <c r="B1022" s="126">
        <v>795</v>
      </c>
      <c r="C1022" s="92" t="s">
        <v>30</v>
      </c>
      <c r="D1022" s="92" t="s">
        <v>36</v>
      </c>
      <c r="E1022" s="92" t="s">
        <v>496</v>
      </c>
      <c r="F1022" s="92"/>
      <c r="G1022" s="72">
        <f>G1023</f>
        <v>2000</v>
      </c>
    </row>
    <row r="1023" spans="1:8" ht="19.5" customHeight="1">
      <c r="A1023" s="94" t="s">
        <v>106</v>
      </c>
      <c r="B1023" s="126">
        <v>795</v>
      </c>
      <c r="C1023" s="92" t="s">
        <v>30</v>
      </c>
      <c r="D1023" s="92" t="s">
        <v>36</v>
      </c>
      <c r="E1023" s="92" t="s">
        <v>496</v>
      </c>
      <c r="F1023" s="92" t="s">
        <v>107</v>
      </c>
      <c r="G1023" s="72">
        <f>G1024</f>
        <v>2000</v>
      </c>
    </row>
    <row r="1024" spans="1:8" ht="18.75" customHeight="1">
      <c r="A1024" s="94" t="s">
        <v>712</v>
      </c>
      <c r="B1024" s="126">
        <v>795</v>
      </c>
      <c r="C1024" s="92" t="s">
        <v>30</v>
      </c>
      <c r="D1024" s="92" t="s">
        <v>36</v>
      </c>
      <c r="E1024" s="92" t="s">
        <v>496</v>
      </c>
      <c r="F1024" s="92" t="s">
        <v>711</v>
      </c>
      <c r="G1024" s="72">
        <v>2000</v>
      </c>
    </row>
    <row r="1025" spans="1:15">
      <c r="A1025" s="180" t="s">
        <v>145</v>
      </c>
      <c r="B1025" s="192">
        <v>793</v>
      </c>
      <c r="C1025" s="184" t="s">
        <v>95</v>
      </c>
      <c r="D1025" s="184"/>
      <c r="E1025" s="184"/>
      <c r="F1025" s="184"/>
      <c r="G1025" s="179">
        <f>G1026+G1099</f>
        <v>37505872.949999996</v>
      </c>
    </row>
    <row r="1026" spans="1:15" s="82" customFormat="1">
      <c r="A1026" s="136" t="s">
        <v>413</v>
      </c>
      <c r="B1026" s="126">
        <v>795</v>
      </c>
      <c r="C1026" s="92" t="s">
        <v>95</v>
      </c>
      <c r="D1026" s="92" t="s">
        <v>272</v>
      </c>
      <c r="E1026" s="92"/>
      <c r="F1026" s="92"/>
      <c r="G1026" s="72">
        <f>G1027</f>
        <v>30890730.719999999</v>
      </c>
      <c r="H1026" s="81"/>
    </row>
    <row r="1027" spans="1:15" s="128" customFormat="1" ht="27" customHeight="1">
      <c r="A1027" s="94" t="s">
        <v>754</v>
      </c>
      <c r="B1027" s="126">
        <v>795</v>
      </c>
      <c r="C1027" s="92" t="s">
        <v>95</v>
      </c>
      <c r="D1027" s="92" t="s">
        <v>272</v>
      </c>
      <c r="E1027" s="92" t="s">
        <v>529</v>
      </c>
      <c r="F1027" s="92"/>
      <c r="G1027" s="72">
        <f>G1031+G1051+G1085+G1075+G1095+G1028</f>
        <v>30890730.719999999</v>
      </c>
      <c r="H1027" s="127"/>
      <c r="O1027" s="127"/>
    </row>
    <row r="1028" spans="1:15" ht="27.75" customHeight="1">
      <c r="A1028" s="120" t="s">
        <v>848</v>
      </c>
      <c r="B1028" s="126">
        <v>795</v>
      </c>
      <c r="C1028" s="92" t="s">
        <v>95</v>
      </c>
      <c r="D1028" s="92" t="s">
        <v>272</v>
      </c>
      <c r="E1028" s="92" t="s">
        <v>847</v>
      </c>
      <c r="F1028" s="92"/>
      <c r="G1028" s="72">
        <f>G1029</f>
        <v>400000</v>
      </c>
    </row>
    <row r="1029" spans="1:15" ht="15" customHeight="1">
      <c r="A1029" s="94" t="s">
        <v>393</v>
      </c>
      <c r="B1029" s="126">
        <v>795</v>
      </c>
      <c r="C1029" s="92" t="s">
        <v>95</v>
      </c>
      <c r="D1029" s="92" t="s">
        <v>272</v>
      </c>
      <c r="E1029" s="92" t="s">
        <v>847</v>
      </c>
      <c r="F1029" s="92" t="s">
        <v>394</v>
      </c>
      <c r="G1029" s="72">
        <f>G1030</f>
        <v>400000</v>
      </c>
    </row>
    <row r="1030" spans="1:15" ht="15" customHeight="1">
      <c r="A1030" s="94" t="s">
        <v>411</v>
      </c>
      <c r="B1030" s="126">
        <v>795</v>
      </c>
      <c r="C1030" s="92" t="s">
        <v>95</v>
      </c>
      <c r="D1030" s="92" t="s">
        <v>272</v>
      </c>
      <c r="E1030" s="92" t="s">
        <v>847</v>
      </c>
      <c r="F1030" s="92" t="s">
        <v>412</v>
      </c>
      <c r="G1030" s="72">
        <v>400000</v>
      </c>
    </row>
    <row r="1031" spans="1:15" s="128" customFormat="1" ht="66" customHeight="1">
      <c r="A1031" s="120" t="s">
        <v>201</v>
      </c>
      <c r="B1031" s="126">
        <v>795</v>
      </c>
      <c r="C1031" s="92" t="s">
        <v>95</v>
      </c>
      <c r="D1031" s="92" t="s">
        <v>272</v>
      </c>
      <c r="E1031" s="92" t="s">
        <v>199</v>
      </c>
      <c r="F1031" s="92"/>
      <c r="G1031" s="72">
        <f>G1032+G1038</f>
        <v>10676269.439999999</v>
      </c>
      <c r="H1031" s="127" t="e">
        <f>#REF!+G1058+#REF!+G1086</f>
        <v>#REF!</v>
      </c>
    </row>
    <row r="1032" spans="1:15" s="128" customFormat="1" ht="53.25" customHeight="1">
      <c r="A1032" s="120" t="s">
        <v>202</v>
      </c>
      <c r="B1032" s="126">
        <v>795</v>
      </c>
      <c r="C1032" s="92" t="s">
        <v>95</v>
      </c>
      <c r="D1032" s="92" t="s">
        <v>272</v>
      </c>
      <c r="E1032" s="92" t="s">
        <v>200</v>
      </c>
      <c r="F1032" s="92"/>
      <c r="G1032" s="72">
        <f>G1033+G1036+G1045+G1049+G1043</f>
        <v>10676269.439999999</v>
      </c>
      <c r="H1032" s="127"/>
    </row>
    <row r="1033" spans="1:15" s="128" customFormat="1" ht="31.5" customHeight="1">
      <c r="A1033" s="94" t="s">
        <v>704</v>
      </c>
      <c r="B1033" s="126">
        <v>795</v>
      </c>
      <c r="C1033" s="92" t="s">
        <v>95</v>
      </c>
      <c r="D1033" s="92" t="s">
        <v>272</v>
      </c>
      <c r="E1033" s="92" t="s">
        <v>200</v>
      </c>
      <c r="F1033" s="92" t="s">
        <v>54</v>
      </c>
      <c r="G1033" s="72">
        <f>G1034</f>
        <v>587155.55000000005</v>
      </c>
      <c r="H1033" s="127"/>
    </row>
    <row r="1034" spans="1:15" s="128" customFormat="1" ht="32.25" customHeight="1">
      <c r="A1034" s="94" t="s">
        <v>55</v>
      </c>
      <c r="B1034" s="126">
        <v>795</v>
      </c>
      <c r="C1034" s="92" t="s">
        <v>95</v>
      </c>
      <c r="D1034" s="92" t="s">
        <v>272</v>
      </c>
      <c r="E1034" s="92" t="s">
        <v>200</v>
      </c>
      <c r="F1034" s="92" t="s">
        <v>56</v>
      </c>
      <c r="G1034" s="72">
        <f>872688.56-285533.01</f>
        <v>587155.55000000005</v>
      </c>
      <c r="H1034" s="127"/>
      <c r="O1034" s="127"/>
    </row>
    <row r="1035" spans="1:15" ht="80.25" customHeight="1">
      <c r="A1035" s="120" t="s">
        <v>201</v>
      </c>
      <c r="B1035" s="126">
        <v>795</v>
      </c>
      <c r="C1035" s="92" t="s">
        <v>95</v>
      </c>
      <c r="D1035" s="92" t="s">
        <v>272</v>
      </c>
      <c r="E1035" s="92" t="s">
        <v>311</v>
      </c>
      <c r="F1035" s="92"/>
      <c r="G1035" s="72">
        <f>G1036+G1042</f>
        <v>3918993.17</v>
      </c>
    </row>
    <row r="1036" spans="1:15" ht="15" customHeight="1">
      <c r="A1036" s="94" t="s">
        <v>393</v>
      </c>
      <c r="B1036" s="126">
        <v>795</v>
      </c>
      <c r="C1036" s="92" t="s">
        <v>95</v>
      </c>
      <c r="D1036" s="92" t="s">
        <v>272</v>
      </c>
      <c r="E1036" s="92" t="s">
        <v>309</v>
      </c>
      <c r="F1036" s="92" t="s">
        <v>394</v>
      </c>
      <c r="G1036" s="72">
        <f>G1037</f>
        <v>3918993.17</v>
      </c>
    </row>
    <row r="1037" spans="1:15" ht="15" customHeight="1">
      <c r="A1037" s="94" t="s">
        <v>422</v>
      </c>
      <c r="B1037" s="126">
        <v>795</v>
      </c>
      <c r="C1037" s="92" t="s">
        <v>95</v>
      </c>
      <c r="D1037" s="92" t="s">
        <v>272</v>
      </c>
      <c r="E1037" s="92" t="s">
        <v>309</v>
      </c>
      <c r="F1037" s="92" t="s">
        <v>423</v>
      </c>
      <c r="G1037" s="72">
        <f>2948000+221000+290993.17+459000</f>
        <v>3918993.17</v>
      </c>
    </row>
    <row r="1038" spans="1:15" s="128" customFormat="1" ht="94.5" hidden="1" customHeight="1">
      <c r="A1038" s="120" t="s">
        <v>82</v>
      </c>
      <c r="B1038" s="126">
        <v>795</v>
      </c>
      <c r="C1038" s="92" t="s">
        <v>95</v>
      </c>
      <c r="D1038" s="92" t="s">
        <v>272</v>
      </c>
      <c r="E1038" s="92" t="s">
        <v>186</v>
      </c>
      <c r="F1038" s="92"/>
      <c r="G1038" s="72">
        <f>G1039</f>
        <v>0</v>
      </c>
      <c r="H1038" s="127"/>
    </row>
    <row r="1039" spans="1:15" s="128" customFormat="1" ht="51" hidden="1" customHeight="1">
      <c r="A1039" s="120" t="s">
        <v>202</v>
      </c>
      <c r="B1039" s="126">
        <v>795</v>
      </c>
      <c r="C1039" s="92" t="s">
        <v>95</v>
      </c>
      <c r="D1039" s="92" t="s">
        <v>272</v>
      </c>
      <c r="E1039" s="92" t="s">
        <v>437</v>
      </c>
      <c r="F1039" s="92"/>
      <c r="G1039" s="72">
        <f>G1040</f>
        <v>0</v>
      </c>
      <c r="H1039" s="127"/>
    </row>
    <row r="1040" spans="1:15" s="128" customFormat="1" ht="31.5" hidden="1" customHeight="1">
      <c r="A1040" s="94" t="s">
        <v>704</v>
      </c>
      <c r="B1040" s="126">
        <v>795</v>
      </c>
      <c r="C1040" s="92" t="s">
        <v>95</v>
      </c>
      <c r="D1040" s="92" t="s">
        <v>272</v>
      </c>
      <c r="E1040" s="92" t="s">
        <v>437</v>
      </c>
      <c r="F1040" s="92" t="s">
        <v>54</v>
      </c>
      <c r="G1040" s="72">
        <f>G1041</f>
        <v>0</v>
      </c>
      <c r="H1040" s="127"/>
    </row>
    <row r="1041" spans="1:10" s="128" customFormat="1" ht="32.25" hidden="1" customHeight="1">
      <c r="A1041" s="94" t="s">
        <v>55</v>
      </c>
      <c r="B1041" s="126">
        <v>795</v>
      </c>
      <c r="C1041" s="92" t="s">
        <v>95</v>
      </c>
      <c r="D1041" s="92" t="s">
        <v>272</v>
      </c>
      <c r="E1041" s="92" t="s">
        <v>437</v>
      </c>
      <c r="F1041" s="92" t="s">
        <v>56</v>
      </c>
      <c r="G1041" s="72"/>
      <c r="H1041" s="127"/>
    </row>
    <row r="1042" spans="1:10" s="128" customFormat="1" ht="15.75" hidden="1" customHeight="1">
      <c r="A1042" s="94" t="s">
        <v>106</v>
      </c>
      <c r="B1042" s="126">
        <v>795</v>
      </c>
      <c r="C1042" s="92" t="s">
        <v>95</v>
      </c>
      <c r="D1042" s="92" t="s">
        <v>272</v>
      </c>
      <c r="E1042" s="92" t="s">
        <v>309</v>
      </c>
      <c r="F1042" s="92" t="s">
        <v>107</v>
      </c>
      <c r="G1042" s="72">
        <f>G1043</f>
        <v>0</v>
      </c>
      <c r="H1042" s="127"/>
      <c r="J1042" s="129"/>
    </row>
    <row r="1043" spans="1:10" s="128" customFormat="1" ht="15.75" hidden="1" customHeight="1">
      <c r="A1043" s="94" t="s">
        <v>424</v>
      </c>
      <c r="B1043" s="126">
        <v>795</v>
      </c>
      <c r="C1043" s="92" t="s">
        <v>95</v>
      </c>
      <c r="D1043" s="92" t="s">
        <v>272</v>
      </c>
      <c r="E1043" s="92" t="s">
        <v>309</v>
      </c>
      <c r="F1043" s="92" t="s">
        <v>425</v>
      </c>
      <c r="G1043" s="72">
        <v>0</v>
      </c>
      <c r="H1043" s="127"/>
      <c r="J1043" s="129"/>
    </row>
    <row r="1044" spans="1:10" ht="72.75" customHeight="1">
      <c r="A1044" s="120" t="s">
        <v>182</v>
      </c>
      <c r="B1044" s="126">
        <v>795</v>
      </c>
      <c r="C1044" s="92" t="s">
        <v>95</v>
      </c>
      <c r="D1044" s="92" t="s">
        <v>272</v>
      </c>
      <c r="E1044" s="92" t="s">
        <v>312</v>
      </c>
      <c r="F1044" s="92"/>
      <c r="G1044" s="72">
        <f>G1045+G1049</f>
        <v>6170120.7199999997</v>
      </c>
    </row>
    <row r="1045" spans="1:10" ht="18" customHeight="1">
      <c r="A1045" s="94" t="s">
        <v>393</v>
      </c>
      <c r="B1045" s="126">
        <v>795</v>
      </c>
      <c r="C1045" s="92" t="s">
        <v>95</v>
      </c>
      <c r="D1045" s="92" t="s">
        <v>272</v>
      </c>
      <c r="E1045" s="92" t="s">
        <v>310</v>
      </c>
      <c r="F1045" s="92" t="s">
        <v>394</v>
      </c>
      <c r="G1045" s="72">
        <f>G1046</f>
        <v>6170120.7199999997</v>
      </c>
    </row>
    <row r="1046" spans="1:10" ht="15" customHeight="1">
      <c r="A1046" s="94" t="s">
        <v>422</v>
      </c>
      <c r="B1046" s="126">
        <v>795</v>
      </c>
      <c r="C1046" s="92" t="s">
        <v>95</v>
      </c>
      <c r="D1046" s="92" t="s">
        <v>272</v>
      </c>
      <c r="E1046" s="92" t="s">
        <v>310</v>
      </c>
      <c r="F1046" s="92" t="s">
        <v>423</v>
      </c>
      <c r="G1046" s="72">
        <v>6170120.7199999997</v>
      </c>
    </row>
    <row r="1047" spans="1:10" s="128" customFormat="1" ht="32.25" hidden="1" customHeight="1">
      <c r="A1047" s="94"/>
      <c r="B1047" s="126"/>
      <c r="C1047" s="92"/>
      <c r="D1047" s="92"/>
      <c r="E1047" s="92"/>
      <c r="F1047" s="92"/>
      <c r="G1047" s="72"/>
      <c r="H1047" s="127"/>
    </row>
    <row r="1048" spans="1:10" s="128" customFormat="1" ht="32.25" hidden="1" customHeight="1">
      <c r="A1048" s="94"/>
      <c r="B1048" s="126"/>
      <c r="C1048" s="92"/>
      <c r="D1048" s="92"/>
      <c r="E1048" s="92"/>
      <c r="F1048" s="92"/>
      <c r="G1048" s="72"/>
      <c r="H1048" s="127"/>
    </row>
    <row r="1049" spans="1:10" s="128" customFormat="1" ht="32.25" hidden="1" customHeight="1">
      <c r="A1049" s="94" t="s">
        <v>704</v>
      </c>
      <c r="B1049" s="126">
        <v>795</v>
      </c>
      <c r="C1049" s="92" t="s">
        <v>95</v>
      </c>
      <c r="D1049" s="92" t="s">
        <v>272</v>
      </c>
      <c r="E1049" s="92" t="s">
        <v>310</v>
      </c>
      <c r="F1049" s="92" t="s">
        <v>54</v>
      </c>
      <c r="G1049" s="72">
        <f>G1050</f>
        <v>0</v>
      </c>
      <c r="H1049" s="127"/>
    </row>
    <row r="1050" spans="1:10" s="128" customFormat="1" ht="32.25" hidden="1" customHeight="1">
      <c r="A1050" s="94" t="s">
        <v>55</v>
      </c>
      <c r="B1050" s="126">
        <v>795</v>
      </c>
      <c r="C1050" s="92" t="s">
        <v>95</v>
      </c>
      <c r="D1050" s="92" t="s">
        <v>272</v>
      </c>
      <c r="E1050" s="92" t="s">
        <v>310</v>
      </c>
      <c r="F1050" s="92" t="s">
        <v>56</v>
      </c>
      <c r="G1050" s="72"/>
      <c r="H1050" s="127"/>
    </row>
    <row r="1051" spans="1:10" ht="63.75" customHeight="1">
      <c r="A1051" s="94" t="s">
        <v>205</v>
      </c>
      <c r="B1051" s="126">
        <v>795</v>
      </c>
      <c r="C1051" s="92" t="s">
        <v>95</v>
      </c>
      <c r="D1051" s="92" t="s">
        <v>272</v>
      </c>
      <c r="E1051" s="92" t="s">
        <v>203</v>
      </c>
      <c r="F1051" s="92"/>
      <c r="G1051" s="72">
        <f>G1052+G1070+G1060+G1064+G1067</f>
        <v>18047461.280000001</v>
      </c>
    </row>
    <row r="1052" spans="1:10" ht="48.75" customHeight="1">
      <c r="A1052" s="94" t="s">
        <v>206</v>
      </c>
      <c r="B1052" s="126">
        <v>795</v>
      </c>
      <c r="C1052" s="92" t="s">
        <v>95</v>
      </c>
      <c r="D1052" s="92" t="s">
        <v>272</v>
      </c>
      <c r="E1052" s="92" t="s">
        <v>204</v>
      </c>
      <c r="F1052" s="92"/>
      <c r="G1052" s="72">
        <f>G1058+G1053+G1055</f>
        <v>13549232.09</v>
      </c>
    </row>
    <row r="1053" spans="1:10" s="128" customFormat="1" ht="31.5" hidden="1" customHeight="1">
      <c r="A1053" s="94" t="s">
        <v>704</v>
      </c>
      <c r="B1053" s="126">
        <v>795</v>
      </c>
      <c r="C1053" s="92" t="s">
        <v>95</v>
      </c>
      <c r="D1053" s="92" t="s">
        <v>272</v>
      </c>
      <c r="E1053" s="92" t="s">
        <v>204</v>
      </c>
      <c r="F1053" s="92" t="s">
        <v>54</v>
      </c>
      <c r="G1053" s="72">
        <f>G1054</f>
        <v>0</v>
      </c>
      <c r="H1053" s="127"/>
    </row>
    <row r="1054" spans="1:10" s="128" customFormat="1" ht="32.25" hidden="1" customHeight="1">
      <c r="A1054" s="94" t="s">
        <v>55</v>
      </c>
      <c r="B1054" s="126">
        <v>795</v>
      </c>
      <c r="C1054" s="92" t="s">
        <v>95</v>
      </c>
      <c r="D1054" s="92" t="s">
        <v>272</v>
      </c>
      <c r="E1054" s="92" t="s">
        <v>204</v>
      </c>
      <c r="F1054" s="92" t="s">
        <v>56</v>
      </c>
      <c r="G1054" s="72"/>
      <c r="H1054" s="127"/>
    </row>
    <row r="1055" spans="1:10" s="128" customFormat="1" ht="31.5" customHeight="1">
      <c r="A1055" s="94" t="s">
        <v>704</v>
      </c>
      <c r="B1055" s="126">
        <v>795</v>
      </c>
      <c r="C1055" s="92" t="s">
        <v>95</v>
      </c>
      <c r="D1055" s="92" t="s">
        <v>272</v>
      </c>
      <c r="E1055" s="92" t="s">
        <v>204</v>
      </c>
      <c r="F1055" s="92" t="s">
        <v>54</v>
      </c>
      <c r="G1055" s="72">
        <f>G1056</f>
        <v>658000</v>
      </c>
      <c r="H1055" s="127"/>
    </row>
    <row r="1056" spans="1:10" s="128" customFormat="1" ht="32.25" customHeight="1">
      <c r="A1056" s="94" t="s">
        <v>55</v>
      </c>
      <c r="B1056" s="126">
        <v>795</v>
      </c>
      <c r="C1056" s="92" t="s">
        <v>95</v>
      </c>
      <c r="D1056" s="92" t="s">
        <v>272</v>
      </c>
      <c r="E1056" s="92" t="s">
        <v>204</v>
      </c>
      <c r="F1056" s="92" t="s">
        <v>56</v>
      </c>
      <c r="G1056" s="72">
        <f>168000+490000</f>
        <v>658000</v>
      </c>
      <c r="H1056" s="127"/>
    </row>
    <row r="1057" spans="1:10" s="128" customFormat="1" ht="32.25" hidden="1" customHeight="1">
      <c r="A1057" s="94"/>
      <c r="B1057" s="126"/>
      <c r="C1057" s="92"/>
      <c r="D1057" s="92"/>
      <c r="E1057" s="92"/>
      <c r="F1057" s="92"/>
      <c r="G1057" s="72"/>
      <c r="H1057" s="127"/>
    </row>
    <row r="1058" spans="1:10" ht="22.5" customHeight="1">
      <c r="A1058" s="94" t="s">
        <v>393</v>
      </c>
      <c r="B1058" s="126">
        <v>795</v>
      </c>
      <c r="C1058" s="92" t="s">
        <v>95</v>
      </c>
      <c r="D1058" s="92" t="s">
        <v>272</v>
      </c>
      <c r="E1058" s="92" t="s">
        <v>204</v>
      </c>
      <c r="F1058" s="92" t="s">
        <v>394</v>
      </c>
      <c r="G1058" s="72">
        <f>G1059</f>
        <v>12891232.09</v>
      </c>
    </row>
    <row r="1059" spans="1:10" ht="16.5" customHeight="1">
      <c r="A1059" s="94" t="s">
        <v>422</v>
      </c>
      <c r="B1059" s="126">
        <v>795</v>
      </c>
      <c r="C1059" s="92" t="s">
        <v>95</v>
      </c>
      <c r="D1059" s="92" t="s">
        <v>272</v>
      </c>
      <c r="E1059" s="92" t="s">
        <v>204</v>
      </c>
      <c r="F1059" s="92" t="s">
        <v>423</v>
      </c>
      <c r="G1059" s="72">
        <f>11814702+286+1076244.09</f>
        <v>12891232.09</v>
      </c>
    </row>
    <row r="1060" spans="1:10" ht="105" hidden="1" customHeight="1">
      <c r="A1060" s="94" t="s">
        <v>81</v>
      </c>
      <c r="B1060" s="126">
        <v>795</v>
      </c>
      <c r="C1060" s="92" t="s">
        <v>95</v>
      </c>
      <c r="D1060" s="92" t="s">
        <v>272</v>
      </c>
      <c r="E1060" s="92" t="s">
        <v>185</v>
      </c>
      <c r="F1060" s="92"/>
      <c r="G1060" s="72">
        <f>G1061</f>
        <v>0</v>
      </c>
    </row>
    <row r="1061" spans="1:10" s="128" customFormat="1" ht="49.5" hidden="1" customHeight="1">
      <c r="A1061" s="94" t="s">
        <v>206</v>
      </c>
      <c r="B1061" s="126">
        <v>795</v>
      </c>
      <c r="C1061" s="92" t="s">
        <v>95</v>
      </c>
      <c r="D1061" s="92" t="s">
        <v>272</v>
      </c>
      <c r="E1061" s="92" t="s">
        <v>80</v>
      </c>
      <c r="F1061" s="92"/>
      <c r="G1061" s="72">
        <f>G1062</f>
        <v>0</v>
      </c>
      <c r="H1061" s="127"/>
    </row>
    <row r="1062" spans="1:10" s="128" customFormat="1" ht="34.5" hidden="1" customHeight="1">
      <c r="A1062" s="94" t="s">
        <v>53</v>
      </c>
      <c r="B1062" s="126">
        <v>795</v>
      </c>
      <c r="C1062" s="92" t="s">
        <v>95</v>
      </c>
      <c r="D1062" s="92" t="s">
        <v>272</v>
      </c>
      <c r="E1062" s="92" t="s">
        <v>80</v>
      </c>
      <c r="F1062" s="92" t="s">
        <v>54</v>
      </c>
      <c r="G1062" s="72">
        <f>G1063</f>
        <v>0</v>
      </c>
      <c r="H1062" s="127"/>
    </row>
    <row r="1063" spans="1:10" s="128" customFormat="1" ht="39" hidden="1" customHeight="1">
      <c r="A1063" s="94" t="s">
        <v>55</v>
      </c>
      <c r="B1063" s="126">
        <v>795</v>
      </c>
      <c r="C1063" s="92" t="s">
        <v>95</v>
      </c>
      <c r="D1063" s="92" t="s">
        <v>272</v>
      </c>
      <c r="E1063" s="92" t="s">
        <v>80</v>
      </c>
      <c r="F1063" s="92" t="s">
        <v>56</v>
      </c>
      <c r="G1063" s="72"/>
      <c r="H1063" s="127"/>
    </row>
    <row r="1064" spans="1:10" s="128" customFormat="1" ht="64.5" customHeight="1">
      <c r="A1064" s="94" t="s">
        <v>184</v>
      </c>
      <c r="B1064" s="126">
        <v>795</v>
      </c>
      <c r="C1064" s="92" t="s">
        <v>95</v>
      </c>
      <c r="D1064" s="92" t="s">
        <v>272</v>
      </c>
      <c r="E1064" s="92" t="s">
        <v>183</v>
      </c>
      <c r="F1064" s="92"/>
      <c r="G1064" s="72">
        <f>G1065</f>
        <v>1898429.83</v>
      </c>
      <c r="H1064" s="127"/>
      <c r="J1064" s="129"/>
    </row>
    <row r="1065" spans="1:10" s="128" customFormat="1" ht="15.75" customHeight="1">
      <c r="A1065" s="94" t="s">
        <v>393</v>
      </c>
      <c r="B1065" s="126">
        <v>795</v>
      </c>
      <c r="C1065" s="92" t="s">
        <v>95</v>
      </c>
      <c r="D1065" s="92" t="s">
        <v>272</v>
      </c>
      <c r="E1065" s="92" t="s">
        <v>183</v>
      </c>
      <c r="F1065" s="92" t="s">
        <v>394</v>
      </c>
      <c r="G1065" s="72">
        <f>G1066</f>
        <v>1898429.83</v>
      </c>
      <c r="H1065" s="127"/>
      <c r="J1065" s="129"/>
    </row>
    <row r="1066" spans="1:10" s="128" customFormat="1" ht="15.75" customHeight="1">
      <c r="A1066" s="94" t="s">
        <v>422</v>
      </c>
      <c r="B1066" s="126">
        <v>795</v>
      </c>
      <c r="C1066" s="92" t="s">
        <v>95</v>
      </c>
      <c r="D1066" s="92" t="s">
        <v>272</v>
      </c>
      <c r="E1066" s="92" t="s">
        <v>183</v>
      </c>
      <c r="F1066" s="92" t="s">
        <v>423</v>
      </c>
      <c r="G1066" s="72">
        <f>2348708.7-300000-150278.87</f>
        <v>1898429.83</v>
      </c>
      <c r="H1066" s="127"/>
      <c r="J1066" s="129"/>
    </row>
    <row r="1067" spans="1:10" ht="34.5" customHeight="1">
      <c r="A1067" s="94" t="s">
        <v>31</v>
      </c>
      <c r="B1067" s="126">
        <v>795</v>
      </c>
      <c r="C1067" s="92" t="s">
        <v>95</v>
      </c>
      <c r="D1067" s="92" t="s">
        <v>272</v>
      </c>
      <c r="E1067" s="92" t="s">
        <v>32</v>
      </c>
      <c r="F1067" s="92"/>
      <c r="G1067" s="72">
        <f>G1068</f>
        <v>1804166.9</v>
      </c>
    </row>
    <row r="1068" spans="1:10" ht="37.5" customHeight="1">
      <c r="A1068" s="94" t="s">
        <v>53</v>
      </c>
      <c r="B1068" s="126">
        <v>795</v>
      </c>
      <c r="C1068" s="92" t="s">
        <v>95</v>
      </c>
      <c r="D1068" s="92" t="s">
        <v>272</v>
      </c>
      <c r="E1068" s="92" t="s">
        <v>32</v>
      </c>
      <c r="F1068" s="92" t="s">
        <v>54</v>
      </c>
      <c r="G1068" s="72">
        <f>G1069</f>
        <v>1804166.9</v>
      </c>
    </row>
    <row r="1069" spans="1:10" ht="25.5" customHeight="1">
      <c r="A1069" s="94" t="s">
        <v>55</v>
      </c>
      <c r="B1069" s="126">
        <v>795</v>
      </c>
      <c r="C1069" s="92" t="s">
        <v>95</v>
      </c>
      <c r="D1069" s="92" t="s">
        <v>272</v>
      </c>
      <c r="E1069" s="92" t="s">
        <v>32</v>
      </c>
      <c r="F1069" s="92" t="s">
        <v>56</v>
      </c>
      <c r="G1069" s="72">
        <f>400000+1404166.9</f>
        <v>1804166.9</v>
      </c>
    </row>
    <row r="1070" spans="1:10" ht="85.5" customHeight="1">
      <c r="A1070" s="94" t="s">
        <v>339</v>
      </c>
      <c r="B1070" s="126">
        <v>795</v>
      </c>
      <c r="C1070" s="92" t="s">
        <v>95</v>
      </c>
      <c r="D1070" s="92" t="s">
        <v>272</v>
      </c>
      <c r="E1070" s="92" t="s">
        <v>17</v>
      </c>
      <c r="F1070" s="92"/>
      <c r="G1070" s="72">
        <f>G1073+G1071</f>
        <v>795632.46000000008</v>
      </c>
    </row>
    <row r="1071" spans="1:10" ht="37.5" customHeight="1">
      <c r="A1071" s="94" t="s">
        <v>53</v>
      </c>
      <c r="B1071" s="126">
        <v>795</v>
      </c>
      <c r="C1071" s="92" t="s">
        <v>95</v>
      </c>
      <c r="D1071" s="92" t="s">
        <v>272</v>
      </c>
      <c r="E1071" s="92" t="s">
        <v>17</v>
      </c>
      <c r="F1071" s="92" t="s">
        <v>54</v>
      </c>
      <c r="G1071" s="72">
        <f>G1072</f>
        <v>233940.66000000003</v>
      </c>
    </row>
    <row r="1072" spans="1:10" ht="25.5" customHeight="1">
      <c r="A1072" s="94" t="s">
        <v>55</v>
      </c>
      <c r="B1072" s="126">
        <v>795</v>
      </c>
      <c r="C1072" s="92" t="s">
        <v>95</v>
      </c>
      <c r="D1072" s="92" t="s">
        <v>272</v>
      </c>
      <c r="E1072" s="92" t="s">
        <v>17</v>
      </c>
      <c r="F1072" s="92" t="s">
        <v>56</v>
      </c>
      <c r="G1072" s="72">
        <f>723940.66-490000</f>
        <v>233940.66000000003</v>
      </c>
    </row>
    <row r="1073" spans="1:10" ht="21.75" customHeight="1">
      <c r="A1073" s="94" t="s">
        <v>393</v>
      </c>
      <c r="B1073" s="126">
        <v>795</v>
      </c>
      <c r="C1073" s="92" t="s">
        <v>95</v>
      </c>
      <c r="D1073" s="92" t="s">
        <v>272</v>
      </c>
      <c r="E1073" s="92" t="s">
        <v>17</v>
      </c>
      <c r="F1073" s="92" t="s">
        <v>394</v>
      </c>
      <c r="G1073" s="72">
        <f>G1074</f>
        <v>561691.80000000005</v>
      </c>
    </row>
    <row r="1074" spans="1:10" ht="13.5" customHeight="1">
      <c r="A1074" s="94" t="s">
        <v>422</v>
      </c>
      <c r="B1074" s="126">
        <v>795</v>
      </c>
      <c r="C1074" s="92" t="s">
        <v>95</v>
      </c>
      <c r="D1074" s="92" t="s">
        <v>272</v>
      </c>
      <c r="E1074" s="92" t="s">
        <v>17</v>
      </c>
      <c r="F1074" s="92" t="s">
        <v>423</v>
      </c>
      <c r="G1074" s="72">
        <v>561691.80000000005</v>
      </c>
    </row>
    <row r="1075" spans="1:10" s="128" customFormat="1" ht="84" hidden="1" customHeight="1">
      <c r="A1075" s="94" t="s">
        <v>197</v>
      </c>
      <c r="B1075" s="126">
        <v>795</v>
      </c>
      <c r="C1075" s="92" t="s">
        <v>95</v>
      </c>
      <c r="D1075" s="92" t="s">
        <v>272</v>
      </c>
      <c r="E1075" s="92" t="s">
        <v>198</v>
      </c>
      <c r="F1075" s="92"/>
      <c r="G1075" s="72">
        <f>G1089+G1076+G1092</f>
        <v>0</v>
      </c>
      <c r="H1075" s="127" t="e">
        <f>G1099+#REF!+G1211+#REF!+#REF!+#REF!</f>
        <v>#REF!</v>
      </c>
      <c r="I1075" s="128">
        <v>240</v>
      </c>
    </row>
    <row r="1076" spans="1:10" s="128" customFormat="1" ht="73.5" hidden="1" customHeight="1">
      <c r="A1076" s="94" t="s">
        <v>291</v>
      </c>
      <c r="B1076" s="126">
        <v>795</v>
      </c>
      <c r="C1076" s="92" t="s">
        <v>95</v>
      </c>
      <c r="D1076" s="92" t="s">
        <v>272</v>
      </c>
      <c r="E1076" s="92" t="s">
        <v>290</v>
      </c>
      <c r="F1076" s="92"/>
      <c r="G1076" s="72">
        <f>G1077+G1081</f>
        <v>0</v>
      </c>
      <c r="H1076" s="127"/>
    </row>
    <row r="1077" spans="1:10" ht="37.5" hidden="1" customHeight="1">
      <c r="A1077" s="94" t="s">
        <v>53</v>
      </c>
      <c r="B1077" s="126">
        <v>795</v>
      </c>
      <c r="C1077" s="92" t="s">
        <v>95</v>
      </c>
      <c r="D1077" s="92" t="s">
        <v>272</v>
      </c>
      <c r="E1077" s="92" t="s">
        <v>290</v>
      </c>
      <c r="F1077" s="92" t="s">
        <v>54</v>
      </c>
      <c r="G1077" s="72">
        <f>G1078</f>
        <v>0</v>
      </c>
    </row>
    <row r="1078" spans="1:10" ht="25.5" hidden="1" customHeight="1">
      <c r="A1078" s="94" t="s">
        <v>55</v>
      </c>
      <c r="B1078" s="126">
        <v>795</v>
      </c>
      <c r="C1078" s="92" t="s">
        <v>95</v>
      </c>
      <c r="D1078" s="92" t="s">
        <v>272</v>
      </c>
      <c r="E1078" s="92" t="s">
        <v>290</v>
      </c>
      <c r="F1078" s="92" t="s">
        <v>56</v>
      </c>
      <c r="G1078" s="72"/>
    </row>
    <row r="1079" spans="1:10" s="128" customFormat="1" ht="55.5" hidden="1" customHeight="1">
      <c r="A1079" s="94"/>
      <c r="B1079" s="126"/>
      <c r="C1079" s="92"/>
      <c r="D1079" s="92"/>
      <c r="E1079" s="92"/>
      <c r="F1079" s="92"/>
      <c r="G1079" s="72"/>
      <c r="H1079" s="127"/>
    </row>
    <row r="1080" spans="1:10" s="128" customFormat="1" ht="55.5" hidden="1" customHeight="1">
      <c r="A1080" s="94"/>
      <c r="B1080" s="126"/>
      <c r="C1080" s="92"/>
      <c r="D1080" s="92"/>
      <c r="E1080" s="92"/>
      <c r="F1080" s="92"/>
      <c r="G1080" s="72"/>
      <c r="H1080" s="127"/>
    </row>
    <row r="1081" spans="1:10" ht="21.75" hidden="1" customHeight="1">
      <c r="A1081" s="94" t="s">
        <v>393</v>
      </c>
      <c r="B1081" s="126">
        <v>795</v>
      </c>
      <c r="C1081" s="92" t="s">
        <v>95</v>
      </c>
      <c r="D1081" s="92" t="s">
        <v>272</v>
      </c>
      <c r="E1081" s="92" t="s">
        <v>290</v>
      </c>
      <c r="F1081" s="92" t="s">
        <v>394</v>
      </c>
      <c r="G1081" s="72">
        <f>G1082</f>
        <v>0</v>
      </c>
    </row>
    <row r="1082" spans="1:10" ht="13.5" hidden="1" customHeight="1">
      <c r="A1082" s="94" t="s">
        <v>422</v>
      </c>
      <c r="B1082" s="126">
        <v>795</v>
      </c>
      <c r="C1082" s="92" t="s">
        <v>95</v>
      </c>
      <c r="D1082" s="92" t="s">
        <v>272</v>
      </c>
      <c r="E1082" s="92" t="s">
        <v>290</v>
      </c>
      <c r="F1082" s="92" t="s">
        <v>423</v>
      </c>
      <c r="G1082" s="72"/>
    </row>
    <row r="1083" spans="1:10" s="128" customFormat="1" ht="32.25" hidden="1" customHeight="1">
      <c r="A1083" s="94" t="s">
        <v>704</v>
      </c>
      <c r="B1083" s="126">
        <v>795</v>
      </c>
      <c r="C1083" s="92" t="s">
        <v>95</v>
      </c>
      <c r="D1083" s="92" t="s">
        <v>272</v>
      </c>
      <c r="E1083" s="92" t="s">
        <v>333</v>
      </c>
      <c r="F1083" s="92" t="s">
        <v>54</v>
      </c>
      <c r="G1083" s="72">
        <f>G1084</f>
        <v>0</v>
      </c>
      <c r="H1083" s="127"/>
    </row>
    <row r="1084" spans="1:10" s="128" customFormat="1" ht="32.25" hidden="1" customHeight="1">
      <c r="A1084" s="94" t="s">
        <v>55</v>
      </c>
      <c r="B1084" s="126">
        <v>795</v>
      </c>
      <c r="C1084" s="92" t="s">
        <v>95</v>
      </c>
      <c r="D1084" s="92" t="s">
        <v>272</v>
      </c>
      <c r="E1084" s="92" t="s">
        <v>333</v>
      </c>
      <c r="F1084" s="92" t="s">
        <v>56</v>
      </c>
      <c r="G1084" s="72"/>
      <c r="H1084" s="127"/>
    </row>
    <row r="1085" spans="1:10" s="128" customFormat="1" ht="74.25" hidden="1" customHeight="1">
      <c r="A1085" s="94" t="s">
        <v>18</v>
      </c>
      <c r="B1085" s="126">
        <v>795</v>
      </c>
      <c r="C1085" s="92" t="s">
        <v>95</v>
      </c>
      <c r="D1085" s="92" t="s">
        <v>272</v>
      </c>
      <c r="E1085" s="92" t="s">
        <v>19</v>
      </c>
      <c r="F1085" s="92"/>
      <c r="G1085" s="72">
        <f>G1086</f>
        <v>0</v>
      </c>
      <c r="H1085" s="127"/>
      <c r="J1085" s="129"/>
    </row>
    <row r="1086" spans="1:10" s="128" customFormat="1" ht="75" hidden="1" customHeight="1">
      <c r="A1086" s="94" t="s">
        <v>634</v>
      </c>
      <c r="B1086" s="126">
        <v>795</v>
      </c>
      <c r="C1086" s="92" t="s">
        <v>95</v>
      </c>
      <c r="D1086" s="92" t="s">
        <v>272</v>
      </c>
      <c r="E1086" s="92" t="s">
        <v>20</v>
      </c>
      <c r="F1086" s="92"/>
      <c r="G1086" s="72">
        <f>G1087</f>
        <v>0</v>
      </c>
      <c r="H1086" s="127"/>
      <c r="J1086" s="129"/>
    </row>
    <row r="1087" spans="1:10" s="128" customFormat="1" ht="18.75" hidden="1" customHeight="1">
      <c r="A1087" s="94" t="s">
        <v>393</v>
      </c>
      <c r="B1087" s="126">
        <v>795</v>
      </c>
      <c r="C1087" s="92" t="s">
        <v>95</v>
      </c>
      <c r="D1087" s="92" t="s">
        <v>272</v>
      </c>
      <c r="E1087" s="92" t="s">
        <v>20</v>
      </c>
      <c r="F1087" s="92" t="s">
        <v>394</v>
      </c>
      <c r="G1087" s="72">
        <f>G1088</f>
        <v>0</v>
      </c>
      <c r="H1087" s="127"/>
      <c r="J1087" s="129"/>
    </row>
    <row r="1088" spans="1:10" s="128" customFormat="1" ht="15.75" hidden="1" customHeight="1">
      <c r="A1088" s="94" t="s">
        <v>422</v>
      </c>
      <c r="B1088" s="126">
        <v>795</v>
      </c>
      <c r="C1088" s="92" t="s">
        <v>95</v>
      </c>
      <c r="D1088" s="92" t="s">
        <v>272</v>
      </c>
      <c r="E1088" s="92" t="s">
        <v>20</v>
      </c>
      <c r="F1088" s="92" t="s">
        <v>423</v>
      </c>
      <c r="G1088" s="72"/>
      <c r="H1088" s="127"/>
      <c r="J1088" s="129"/>
    </row>
    <row r="1089" spans="1:10" s="128" customFormat="1" ht="84.75" hidden="1" customHeight="1">
      <c r="A1089" s="94" t="s">
        <v>634</v>
      </c>
      <c r="B1089" s="126">
        <v>795</v>
      </c>
      <c r="C1089" s="92" t="s">
        <v>95</v>
      </c>
      <c r="D1089" s="92" t="s">
        <v>272</v>
      </c>
      <c r="E1089" s="92" t="s">
        <v>333</v>
      </c>
      <c r="F1089" s="92"/>
      <c r="G1089" s="72">
        <f>G1083+G1090</f>
        <v>0</v>
      </c>
      <c r="H1089" s="127"/>
    </row>
    <row r="1090" spans="1:10" s="128" customFormat="1" ht="32.25" hidden="1" customHeight="1">
      <c r="A1090" s="94" t="s">
        <v>106</v>
      </c>
      <c r="B1090" s="126">
        <v>795</v>
      </c>
      <c r="C1090" s="92" t="s">
        <v>95</v>
      </c>
      <c r="D1090" s="92" t="s">
        <v>272</v>
      </c>
      <c r="E1090" s="92" t="s">
        <v>333</v>
      </c>
      <c r="F1090" s="92" t="s">
        <v>107</v>
      </c>
      <c r="G1090" s="72">
        <f>G1091</f>
        <v>0</v>
      </c>
      <c r="H1090" s="127"/>
    </row>
    <row r="1091" spans="1:10" s="128" customFormat="1" ht="32.25" hidden="1" customHeight="1">
      <c r="A1091" s="94" t="s">
        <v>424</v>
      </c>
      <c r="B1091" s="126">
        <v>795</v>
      </c>
      <c r="C1091" s="92" t="s">
        <v>95</v>
      </c>
      <c r="D1091" s="92" t="s">
        <v>272</v>
      </c>
      <c r="E1091" s="92" t="s">
        <v>333</v>
      </c>
      <c r="F1091" s="92" t="s">
        <v>425</v>
      </c>
      <c r="G1091" s="72">
        <f>1767000-1767000</f>
        <v>0</v>
      </c>
      <c r="H1091" s="127"/>
    </row>
    <row r="1092" spans="1:10" s="128" customFormat="1" ht="60.75" hidden="1" customHeight="1">
      <c r="A1092" s="94" t="s">
        <v>336</v>
      </c>
      <c r="B1092" s="126">
        <v>795</v>
      </c>
      <c r="C1092" s="92" t="s">
        <v>95</v>
      </c>
      <c r="D1092" s="92" t="s">
        <v>272</v>
      </c>
      <c r="E1092" s="92" t="s">
        <v>335</v>
      </c>
      <c r="F1092" s="92"/>
      <c r="G1092" s="72">
        <f>G1093</f>
        <v>0</v>
      </c>
      <c r="H1092" s="127"/>
      <c r="J1092" s="129"/>
    </row>
    <row r="1093" spans="1:10" s="128" customFormat="1" ht="15.75" hidden="1" customHeight="1">
      <c r="A1093" s="94" t="s">
        <v>106</v>
      </c>
      <c r="B1093" s="126">
        <v>795</v>
      </c>
      <c r="C1093" s="92" t="s">
        <v>95</v>
      </c>
      <c r="D1093" s="92" t="s">
        <v>272</v>
      </c>
      <c r="E1093" s="92" t="s">
        <v>335</v>
      </c>
      <c r="F1093" s="92" t="s">
        <v>107</v>
      </c>
      <c r="G1093" s="72">
        <f>G1094</f>
        <v>0</v>
      </c>
      <c r="H1093" s="127"/>
      <c r="J1093" s="129"/>
    </row>
    <row r="1094" spans="1:10" s="128" customFormat="1" ht="15.75" hidden="1" customHeight="1">
      <c r="A1094" s="94" t="s">
        <v>424</v>
      </c>
      <c r="B1094" s="126">
        <v>795</v>
      </c>
      <c r="C1094" s="92" t="s">
        <v>95</v>
      </c>
      <c r="D1094" s="92" t="s">
        <v>272</v>
      </c>
      <c r="E1094" s="92" t="s">
        <v>335</v>
      </c>
      <c r="F1094" s="92" t="s">
        <v>425</v>
      </c>
      <c r="G1094" s="72"/>
      <c r="H1094" s="127"/>
      <c r="J1094" s="129"/>
    </row>
    <row r="1095" spans="1:10" s="128" customFormat="1" ht="74.25" customHeight="1">
      <c r="A1095" s="94" t="s">
        <v>18</v>
      </c>
      <c r="B1095" s="126">
        <v>795</v>
      </c>
      <c r="C1095" s="92" t="s">
        <v>95</v>
      </c>
      <c r="D1095" s="92" t="s">
        <v>272</v>
      </c>
      <c r="E1095" s="92" t="s">
        <v>19</v>
      </c>
      <c r="F1095" s="92"/>
      <c r="G1095" s="72">
        <f>G1096</f>
        <v>1767000</v>
      </c>
      <c r="H1095" s="127"/>
      <c r="J1095" s="129"/>
    </row>
    <row r="1096" spans="1:10" s="128" customFormat="1" ht="75" customHeight="1">
      <c r="A1096" s="94" t="s">
        <v>634</v>
      </c>
      <c r="B1096" s="126">
        <v>795</v>
      </c>
      <c r="C1096" s="92" t="s">
        <v>95</v>
      </c>
      <c r="D1096" s="92" t="s">
        <v>272</v>
      </c>
      <c r="E1096" s="92" t="s">
        <v>20</v>
      </c>
      <c r="F1096" s="92"/>
      <c r="G1096" s="72">
        <f>G1097</f>
        <v>1767000</v>
      </c>
      <c r="H1096" s="127"/>
      <c r="J1096" s="129"/>
    </row>
    <row r="1097" spans="1:10" s="128" customFormat="1" ht="18.75" customHeight="1">
      <c r="A1097" s="94" t="s">
        <v>393</v>
      </c>
      <c r="B1097" s="126">
        <v>795</v>
      </c>
      <c r="C1097" s="92" t="s">
        <v>95</v>
      </c>
      <c r="D1097" s="92" t="s">
        <v>272</v>
      </c>
      <c r="E1097" s="92" t="s">
        <v>20</v>
      </c>
      <c r="F1097" s="92" t="s">
        <v>394</v>
      </c>
      <c r="G1097" s="72">
        <f>G1098</f>
        <v>1767000</v>
      </c>
      <c r="H1097" s="127"/>
      <c r="J1097" s="129"/>
    </row>
    <row r="1098" spans="1:10" s="128" customFormat="1" ht="15.75" customHeight="1">
      <c r="A1098" s="94" t="s">
        <v>411</v>
      </c>
      <c r="B1098" s="126">
        <v>795</v>
      </c>
      <c r="C1098" s="92" t="s">
        <v>95</v>
      </c>
      <c r="D1098" s="92" t="s">
        <v>272</v>
      </c>
      <c r="E1098" s="92" t="s">
        <v>20</v>
      </c>
      <c r="F1098" s="92" t="s">
        <v>412</v>
      </c>
      <c r="G1098" s="72">
        <v>1767000</v>
      </c>
      <c r="H1098" s="127"/>
      <c r="J1098" s="129"/>
    </row>
    <row r="1099" spans="1:10" s="114" customFormat="1" ht="28.5" customHeight="1">
      <c r="A1099" s="94" t="s">
        <v>146</v>
      </c>
      <c r="B1099" s="126">
        <v>795</v>
      </c>
      <c r="C1099" s="132" t="s">
        <v>95</v>
      </c>
      <c r="D1099" s="132" t="s">
        <v>147</v>
      </c>
      <c r="E1099" s="92"/>
      <c r="F1099" s="92"/>
      <c r="G1099" s="72">
        <f>G1100+G1104+G1114</f>
        <v>6615142.2299999995</v>
      </c>
      <c r="H1099" s="113"/>
    </row>
    <row r="1100" spans="1:10" s="114" customFormat="1" ht="78" customHeight="1">
      <c r="A1100" s="94" t="s">
        <v>169</v>
      </c>
      <c r="B1100" s="126">
        <v>795</v>
      </c>
      <c r="C1100" s="132" t="s">
        <v>95</v>
      </c>
      <c r="D1100" s="132" t="s">
        <v>147</v>
      </c>
      <c r="E1100" s="92" t="s">
        <v>499</v>
      </c>
      <c r="F1100" s="92"/>
      <c r="G1100" s="72">
        <f>G1101</f>
        <v>423000</v>
      </c>
      <c r="H1100" s="113"/>
      <c r="J1100" s="131"/>
    </row>
    <row r="1101" spans="1:10" s="119" customFormat="1" ht="35.25" customHeight="1">
      <c r="A1101" s="94" t="s">
        <v>613</v>
      </c>
      <c r="B1101" s="126">
        <v>795</v>
      </c>
      <c r="C1101" s="132" t="s">
        <v>95</v>
      </c>
      <c r="D1101" s="132" t="s">
        <v>147</v>
      </c>
      <c r="E1101" s="92" t="s">
        <v>170</v>
      </c>
      <c r="F1101" s="133"/>
      <c r="G1101" s="134">
        <f>G1102</f>
        <v>423000</v>
      </c>
      <c r="H1101" s="118"/>
    </row>
    <row r="1102" spans="1:10" s="119" customFormat="1" ht="35.25" customHeight="1">
      <c r="A1102" s="94" t="s">
        <v>704</v>
      </c>
      <c r="B1102" s="126">
        <v>795</v>
      </c>
      <c r="C1102" s="132" t="s">
        <v>95</v>
      </c>
      <c r="D1102" s="132" t="s">
        <v>147</v>
      </c>
      <c r="E1102" s="92" t="s">
        <v>170</v>
      </c>
      <c r="F1102" s="133" t="s">
        <v>54</v>
      </c>
      <c r="G1102" s="134">
        <f>G1103</f>
        <v>423000</v>
      </c>
      <c r="H1102" s="118"/>
    </row>
    <row r="1103" spans="1:10" s="119" customFormat="1" ht="35.25" customHeight="1">
      <c r="A1103" s="94" t="s">
        <v>55</v>
      </c>
      <c r="B1103" s="126">
        <v>795</v>
      </c>
      <c r="C1103" s="132" t="s">
        <v>95</v>
      </c>
      <c r="D1103" s="132" t="s">
        <v>147</v>
      </c>
      <c r="E1103" s="92" t="s">
        <v>170</v>
      </c>
      <c r="F1103" s="133" t="s">
        <v>56</v>
      </c>
      <c r="G1103" s="134">
        <v>423000</v>
      </c>
      <c r="H1103" s="118"/>
    </row>
    <row r="1104" spans="1:10" s="119" customFormat="1" ht="57" customHeight="1">
      <c r="A1104" s="160" t="s">
        <v>755</v>
      </c>
      <c r="B1104" s="126">
        <v>795</v>
      </c>
      <c r="C1104" s="132" t="s">
        <v>95</v>
      </c>
      <c r="D1104" s="132" t="s">
        <v>147</v>
      </c>
      <c r="E1104" s="133" t="s">
        <v>661</v>
      </c>
      <c r="F1104" s="132"/>
      <c r="G1104" s="134">
        <f>G1105</f>
        <v>6192142.2299999995</v>
      </c>
      <c r="H1104" s="118"/>
    </row>
    <row r="1105" spans="1:15" s="119" customFormat="1" ht="25.5">
      <c r="A1105" s="94" t="s">
        <v>128</v>
      </c>
      <c r="B1105" s="126">
        <v>795</v>
      </c>
      <c r="C1105" s="132" t="s">
        <v>95</v>
      </c>
      <c r="D1105" s="132" t="s">
        <v>147</v>
      </c>
      <c r="E1105" s="133" t="s">
        <v>629</v>
      </c>
      <c r="F1105" s="132"/>
      <c r="G1105" s="134">
        <f>G1106+G1108+G1111+G1112</f>
        <v>6192142.2299999995</v>
      </c>
      <c r="H1105" s="118"/>
      <c r="O1105" s="118"/>
    </row>
    <row r="1106" spans="1:15" s="119" customFormat="1" ht="51">
      <c r="A1106" s="160" t="s">
        <v>98</v>
      </c>
      <c r="B1106" s="126">
        <v>795</v>
      </c>
      <c r="C1106" s="132" t="s">
        <v>95</v>
      </c>
      <c r="D1106" s="132" t="s">
        <v>147</v>
      </c>
      <c r="E1106" s="133" t="s">
        <v>629</v>
      </c>
      <c r="F1106" s="133" t="s">
        <v>101</v>
      </c>
      <c r="G1106" s="134">
        <f>G1107</f>
        <v>5737849.9199999999</v>
      </c>
      <c r="H1106" s="118"/>
    </row>
    <row r="1107" spans="1:15" s="119" customFormat="1" ht="25.5">
      <c r="A1107" s="160" t="s">
        <v>99</v>
      </c>
      <c r="B1107" s="126">
        <v>795</v>
      </c>
      <c r="C1107" s="132" t="s">
        <v>95</v>
      </c>
      <c r="D1107" s="132" t="s">
        <v>147</v>
      </c>
      <c r="E1107" s="133" t="s">
        <v>629</v>
      </c>
      <c r="F1107" s="133" t="s">
        <v>102</v>
      </c>
      <c r="G1107" s="134">
        <v>5737849.9199999999</v>
      </c>
      <c r="H1107" s="118"/>
    </row>
    <row r="1108" spans="1:15" s="119" customFormat="1" ht="25.5" hidden="1">
      <c r="A1108" s="94" t="s">
        <v>53</v>
      </c>
      <c r="B1108" s="126">
        <v>795</v>
      </c>
      <c r="C1108" s="132" t="s">
        <v>95</v>
      </c>
      <c r="D1108" s="132" t="s">
        <v>147</v>
      </c>
      <c r="E1108" s="133" t="s">
        <v>629</v>
      </c>
      <c r="F1108" s="133" t="s">
        <v>54</v>
      </c>
      <c r="G1108" s="134">
        <f>G1109</f>
        <v>0</v>
      </c>
      <c r="H1108" s="118"/>
    </row>
    <row r="1109" spans="1:15" s="119" customFormat="1" ht="25.5" hidden="1">
      <c r="A1109" s="94" t="s">
        <v>55</v>
      </c>
      <c r="B1109" s="126">
        <v>795</v>
      </c>
      <c r="C1109" s="132" t="s">
        <v>95</v>
      </c>
      <c r="D1109" s="132" t="s">
        <v>147</v>
      </c>
      <c r="E1109" s="133" t="s">
        <v>629</v>
      </c>
      <c r="F1109" s="133" t="s">
        <v>56</v>
      </c>
      <c r="G1109" s="134"/>
      <c r="H1109" s="118"/>
    </row>
    <row r="1110" spans="1:15" ht="25.5">
      <c r="A1110" s="94" t="s">
        <v>53</v>
      </c>
      <c r="B1110" s="126">
        <v>795</v>
      </c>
      <c r="C1110" s="132" t="s">
        <v>95</v>
      </c>
      <c r="D1110" s="132" t="s">
        <v>147</v>
      </c>
      <c r="E1110" s="133" t="s">
        <v>629</v>
      </c>
      <c r="F1110" s="92" t="s">
        <v>54</v>
      </c>
      <c r="G1110" s="72">
        <f>G1111</f>
        <v>439443.81</v>
      </c>
    </row>
    <row r="1111" spans="1:15" ht="25.5">
      <c r="A1111" s="94" t="s">
        <v>55</v>
      </c>
      <c r="B1111" s="126">
        <v>795</v>
      </c>
      <c r="C1111" s="132" t="s">
        <v>95</v>
      </c>
      <c r="D1111" s="132" t="s">
        <v>147</v>
      </c>
      <c r="E1111" s="133" t="s">
        <v>629</v>
      </c>
      <c r="F1111" s="92" t="s">
        <v>56</v>
      </c>
      <c r="G1111" s="72">
        <f>442851.08-3407.27</f>
        <v>439443.81</v>
      </c>
    </row>
    <row r="1112" spans="1:15" s="114" customFormat="1">
      <c r="A1112" s="94" t="s">
        <v>106</v>
      </c>
      <c r="B1112" s="95">
        <v>795</v>
      </c>
      <c r="C1112" s="132" t="s">
        <v>95</v>
      </c>
      <c r="D1112" s="132" t="s">
        <v>147</v>
      </c>
      <c r="E1112" s="133" t="s">
        <v>629</v>
      </c>
      <c r="F1112" s="92" t="s">
        <v>107</v>
      </c>
      <c r="G1112" s="72">
        <f>G1113</f>
        <v>14848.5</v>
      </c>
      <c r="H1112" s="113"/>
    </row>
    <row r="1113" spans="1:15" s="114" customFormat="1">
      <c r="A1113" s="94" t="s">
        <v>373</v>
      </c>
      <c r="B1113" s="95">
        <v>795</v>
      </c>
      <c r="C1113" s="132" t="s">
        <v>95</v>
      </c>
      <c r="D1113" s="132" t="s">
        <v>147</v>
      </c>
      <c r="E1113" s="133" t="s">
        <v>629</v>
      </c>
      <c r="F1113" s="92" t="s">
        <v>110</v>
      </c>
      <c r="G1113" s="72">
        <f>109848.5-55000-40000</f>
        <v>14848.5</v>
      </c>
      <c r="H1113" s="113"/>
    </row>
    <row r="1114" spans="1:15" s="119" customFormat="1" ht="30" hidden="1" customHeight="1">
      <c r="A1114" s="160" t="s">
        <v>414</v>
      </c>
      <c r="B1114" s="126">
        <v>795</v>
      </c>
      <c r="C1114" s="132" t="s">
        <v>95</v>
      </c>
      <c r="D1114" s="132" t="s">
        <v>147</v>
      </c>
      <c r="E1114" s="133" t="s">
        <v>530</v>
      </c>
      <c r="F1114" s="132"/>
      <c r="G1114" s="134">
        <f>G1115</f>
        <v>0</v>
      </c>
      <c r="H1114" s="118"/>
    </row>
    <row r="1115" spans="1:15" s="119" customFormat="1" hidden="1">
      <c r="A1115" s="94" t="s">
        <v>630</v>
      </c>
      <c r="B1115" s="126">
        <v>795</v>
      </c>
      <c r="C1115" s="132" t="s">
        <v>95</v>
      </c>
      <c r="D1115" s="132" t="s">
        <v>147</v>
      </c>
      <c r="E1115" s="133" t="s">
        <v>631</v>
      </c>
      <c r="F1115" s="132"/>
      <c r="G1115" s="134">
        <f>G1116</f>
        <v>0</v>
      </c>
      <c r="H1115" s="118"/>
    </row>
    <row r="1116" spans="1:15" s="119" customFormat="1" ht="25.5" hidden="1">
      <c r="A1116" s="94" t="s">
        <v>53</v>
      </c>
      <c r="B1116" s="126">
        <v>795</v>
      </c>
      <c r="C1116" s="132" t="s">
        <v>95</v>
      </c>
      <c r="D1116" s="132" t="s">
        <v>147</v>
      </c>
      <c r="E1116" s="133" t="s">
        <v>631</v>
      </c>
      <c r="F1116" s="133" t="s">
        <v>54</v>
      </c>
      <c r="G1116" s="134">
        <f>G1117</f>
        <v>0</v>
      </c>
      <c r="H1116" s="118"/>
    </row>
    <row r="1117" spans="1:15" s="119" customFormat="1" ht="25.5" hidden="1">
      <c r="A1117" s="94" t="s">
        <v>55</v>
      </c>
      <c r="B1117" s="126">
        <v>795</v>
      </c>
      <c r="C1117" s="132" t="s">
        <v>95</v>
      </c>
      <c r="D1117" s="132" t="s">
        <v>147</v>
      </c>
      <c r="E1117" s="133" t="s">
        <v>631</v>
      </c>
      <c r="F1117" s="133" t="s">
        <v>56</v>
      </c>
      <c r="G1117" s="134"/>
      <c r="H1117" s="118"/>
    </row>
    <row r="1118" spans="1:15">
      <c r="A1118" s="196" t="s">
        <v>749</v>
      </c>
      <c r="B1118" s="89">
        <v>795</v>
      </c>
      <c r="C1118" s="184" t="s">
        <v>415</v>
      </c>
      <c r="D1118" s="184"/>
      <c r="E1118" s="184"/>
      <c r="F1118" s="184"/>
      <c r="G1118" s="179">
        <f>G1130+G1119+G1154</f>
        <v>16262847.809999999</v>
      </c>
    </row>
    <row r="1119" spans="1:15">
      <c r="A1119" s="197" t="s">
        <v>416</v>
      </c>
      <c r="B1119" s="126">
        <v>795</v>
      </c>
      <c r="C1119" s="171" t="s">
        <v>415</v>
      </c>
      <c r="D1119" s="171" t="s">
        <v>30</v>
      </c>
      <c r="E1119" s="184"/>
      <c r="F1119" s="184"/>
      <c r="G1119" s="138">
        <f>G1120</f>
        <v>5820059.1099999994</v>
      </c>
    </row>
    <row r="1120" spans="1:15" s="82" customFormat="1" ht="52.5" customHeight="1">
      <c r="A1120" s="94" t="s">
        <v>755</v>
      </c>
      <c r="B1120" s="126">
        <v>795</v>
      </c>
      <c r="C1120" s="92" t="s">
        <v>415</v>
      </c>
      <c r="D1120" s="92" t="s">
        <v>30</v>
      </c>
      <c r="E1120" s="92" t="s">
        <v>661</v>
      </c>
      <c r="F1120" s="92"/>
      <c r="G1120" s="72">
        <f>G1121+G1124+G1127</f>
        <v>5820059.1099999994</v>
      </c>
      <c r="H1120" s="81"/>
    </row>
    <row r="1121" spans="1:8" s="128" customFormat="1" ht="63" customHeight="1">
      <c r="A1121" s="94" t="s">
        <v>139</v>
      </c>
      <c r="B1121" s="126">
        <v>795</v>
      </c>
      <c r="C1121" s="92" t="s">
        <v>415</v>
      </c>
      <c r="D1121" s="92" t="s">
        <v>30</v>
      </c>
      <c r="E1121" s="92" t="s">
        <v>138</v>
      </c>
      <c r="F1121" s="92"/>
      <c r="G1121" s="72">
        <f>G1122</f>
        <v>5636651.8399999999</v>
      </c>
      <c r="H1121" s="127"/>
    </row>
    <row r="1122" spans="1:8" ht="30.75" customHeight="1">
      <c r="A1122" s="94" t="s">
        <v>53</v>
      </c>
      <c r="B1122" s="126">
        <v>795</v>
      </c>
      <c r="C1122" s="92" t="s">
        <v>415</v>
      </c>
      <c r="D1122" s="92" t="s">
        <v>30</v>
      </c>
      <c r="E1122" s="92" t="s">
        <v>138</v>
      </c>
      <c r="F1122" s="92" t="s">
        <v>54</v>
      </c>
      <c r="G1122" s="72">
        <f>G1123</f>
        <v>5636651.8399999999</v>
      </c>
    </row>
    <row r="1123" spans="1:8" s="128" customFormat="1" ht="34.5" customHeight="1">
      <c r="A1123" s="94" t="s">
        <v>55</v>
      </c>
      <c r="B1123" s="126">
        <v>795</v>
      </c>
      <c r="C1123" s="92" t="s">
        <v>415</v>
      </c>
      <c r="D1123" s="92" t="s">
        <v>30</v>
      </c>
      <c r="E1123" s="92" t="s">
        <v>138</v>
      </c>
      <c r="F1123" s="92" t="s">
        <v>56</v>
      </c>
      <c r="G1123" s="72">
        <f>2200000+176488.5+1500000+1760163.34</f>
        <v>5636651.8399999999</v>
      </c>
      <c r="H1123" s="127"/>
    </row>
    <row r="1124" spans="1:8" s="128" customFormat="1" ht="20.25" customHeight="1">
      <c r="A1124" s="94" t="s">
        <v>141</v>
      </c>
      <c r="B1124" s="126">
        <v>795</v>
      </c>
      <c r="C1124" s="92" t="s">
        <v>415</v>
      </c>
      <c r="D1124" s="92" t="s">
        <v>30</v>
      </c>
      <c r="E1124" s="92" t="s">
        <v>140</v>
      </c>
      <c r="F1124" s="92"/>
      <c r="G1124" s="72">
        <f>G1125</f>
        <v>58400</v>
      </c>
      <c r="H1124" s="127"/>
    </row>
    <row r="1125" spans="1:8" ht="30.75" customHeight="1">
      <c r="A1125" s="94" t="s">
        <v>53</v>
      </c>
      <c r="B1125" s="126">
        <v>795</v>
      </c>
      <c r="C1125" s="92" t="s">
        <v>415</v>
      </c>
      <c r="D1125" s="92" t="s">
        <v>30</v>
      </c>
      <c r="E1125" s="92" t="s">
        <v>140</v>
      </c>
      <c r="F1125" s="92" t="s">
        <v>54</v>
      </c>
      <c r="G1125" s="72">
        <f>G1126</f>
        <v>58400</v>
      </c>
    </row>
    <row r="1126" spans="1:8" s="128" customFormat="1" ht="34.5" customHeight="1">
      <c r="A1126" s="94" t="s">
        <v>55</v>
      </c>
      <c r="B1126" s="126">
        <v>795</v>
      </c>
      <c r="C1126" s="92" t="s">
        <v>415</v>
      </c>
      <c r="D1126" s="92" t="s">
        <v>30</v>
      </c>
      <c r="E1126" s="92" t="s">
        <v>140</v>
      </c>
      <c r="F1126" s="92" t="s">
        <v>56</v>
      </c>
      <c r="G1126" s="72">
        <f>80000-21600</f>
        <v>58400</v>
      </c>
      <c r="H1126" s="127"/>
    </row>
    <row r="1127" spans="1:8" s="128" customFormat="1" ht="20.25" customHeight="1">
      <c r="A1127" s="94" t="s">
        <v>143</v>
      </c>
      <c r="B1127" s="126">
        <v>795</v>
      </c>
      <c r="C1127" s="92" t="s">
        <v>415</v>
      </c>
      <c r="D1127" s="92" t="s">
        <v>30</v>
      </c>
      <c r="E1127" s="92" t="s">
        <v>142</v>
      </c>
      <c r="F1127" s="92"/>
      <c r="G1127" s="72">
        <f>G1128</f>
        <v>125007.27</v>
      </c>
      <c r="H1127" s="127"/>
    </row>
    <row r="1128" spans="1:8" ht="30.75" customHeight="1">
      <c r="A1128" s="94" t="s">
        <v>53</v>
      </c>
      <c r="B1128" s="126">
        <v>795</v>
      </c>
      <c r="C1128" s="92" t="s">
        <v>415</v>
      </c>
      <c r="D1128" s="92" t="s">
        <v>30</v>
      </c>
      <c r="E1128" s="92" t="s">
        <v>142</v>
      </c>
      <c r="F1128" s="92" t="s">
        <v>54</v>
      </c>
      <c r="G1128" s="72">
        <f>G1129</f>
        <v>125007.27</v>
      </c>
    </row>
    <row r="1129" spans="1:8" s="128" customFormat="1" ht="34.5" customHeight="1">
      <c r="A1129" s="94" t="s">
        <v>55</v>
      </c>
      <c r="B1129" s="126">
        <v>795</v>
      </c>
      <c r="C1129" s="92" t="s">
        <v>415</v>
      </c>
      <c r="D1129" s="92" t="s">
        <v>30</v>
      </c>
      <c r="E1129" s="92" t="s">
        <v>142</v>
      </c>
      <c r="F1129" s="92" t="s">
        <v>56</v>
      </c>
      <c r="G1129" s="72">
        <f>100000+21600+3407.27</f>
        <v>125007.27</v>
      </c>
      <c r="H1129" s="127"/>
    </row>
    <row r="1130" spans="1:8">
      <c r="A1130" s="136" t="s">
        <v>418</v>
      </c>
      <c r="B1130" s="126">
        <v>795</v>
      </c>
      <c r="C1130" s="92" t="s">
        <v>415</v>
      </c>
      <c r="D1130" s="92" t="s">
        <v>41</v>
      </c>
      <c r="E1130" s="92"/>
      <c r="F1130" s="92"/>
      <c r="G1130" s="72">
        <f>G1131+G1144+G1150</f>
        <v>1833016.73</v>
      </c>
    </row>
    <row r="1131" spans="1:8" s="82" customFormat="1" ht="52.5" customHeight="1">
      <c r="A1131" s="94" t="s">
        <v>755</v>
      </c>
      <c r="B1131" s="126">
        <v>795</v>
      </c>
      <c r="C1131" s="92" t="s">
        <v>415</v>
      </c>
      <c r="D1131" s="92" t="s">
        <v>41</v>
      </c>
      <c r="E1131" s="92" t="s">
        <v>661</v>
      </c>
      <c r="F1131" s="92"/>
      <c r="G1131" s="72">
        <f>G1135+G1138+G1141+G1132</f>
        <v>1789297.23</v>
      </c>
      <c r="H1131" s="81"/>
    </row>
    <row r="1132" spans="1:8" ht="18.75" customHeight="1">
      <c r="A1132" s="94" t="s">
        <v>712</v>
      </c>
      <c r="B1132" s="126">
        <v>795</v>
      </c>
      <c r="C1132" s="92" t="s">
        <v>415</v>
      </c>
      <c r="D1132" s="92" t="s">
        <v>41</v>
      </c>
      <c r="E1132" s="92" t="s">
        <v>832</v>
      </c>
      <c r="F1132" s="92"/>
      <c r="G1132" s="72">
        <f>G1133</f>
        <v>546696.99</v>
      </c>
    </row>
    <row r="1133" spans="1:8" ht="19.5" customHeight="1">
      <c r="A1133" s="94" t="s">
        <v>704</v>
      </c>
      <c r="B1133" s="126">
        <v>795</v>
      </c>
      <c r="C1133" s="92" t="s">
        <v>415</v>
      </c>
      <c r="D1133" s="92" t="s">
        <v>41</v>
      </c>
      <c r="E1133" s="92" t="s">
        <v>832</v>
      </c>
      <c r="F1133" s="92" t="s">
        <v>54</v>
      </c>
      <c r="G1133" s="72">
        <f>G1134</f>
        <v>546696.99</v>
      </c>
    </row>
    <row r="1134" spans="1:8" ht="28.5" customHeight="1">
      <c r="A1134" s="94" t="s">
        <v>55</v>
      </c>
      <c r="B1134" s="126">
        <v>795</v>
      </c>
      <c r="C1134" s="92" t="s">
        <v>415</v>
      </c>
      <c r="D1134" s="92" t="s">
        <v>41</v>
      </c>
      <c r="E1134" s="92" t="s">
        <v>832</v>
      </c>
      <c r="F1134" s="92" t="s">
        <v>56</v>
      </c>
      <c r="G1134" s="72">
        <v>546696.99</v>
      </c>
    </row>
    <row r="1135" spans="1:8">
      <c r="A1135" s="94" t="s">
        <v>664</v>
      </c>
      <c r="B1135" s="126">
        <v>795</v>
      </c>
      <c r="C1135" s="92" t="s">
        <v>415</v>
      </c>
      <c r="D1135" s="92" t="s">
        <v>41</v>
      </c>
      <c r="E1135" s="92" t="s">
        <v>662</v>
      </c>
      <c r="F1135" s="92"/>
      <c r="G1135" s="72">
        <f>G1136</f>
        <v>1220700.24</v>
      </c>
    </row>
    <row r="1136" spans="1:8" ht="25.5">
      <c r="A1136" s="94" t="s">
        <v>53</v>
      </c>
      <c r="B1136" s="126">
        <v>795</v>
      </c>
      <c r="C1136" s="92" t="s">
        <v>415</v>
      </c>
      <c r="D1136" s="92" t="s">
        <v>41</v>
      </c>
      <c r="E1136" s="92" t="s">
        <v>662</v>
      </c>
      <c r="F1136" s="92" t="s">
        <v>54</v>
      </c>
      <c r="G1136" s="72">
        <f>G1137</f>
        <v>1220700.24</v>
      </c>
    </row>
    <row r="1137" spans="1:8" ht="25.5">
      <c r="A1137" s="94" t="s">
        <v>55</v>
      </c>
      <c r="B1137" s="126">
        <v>795</v>
      </c>
      <c r="C1137" s="92" t="s">
        <v>415</v>
      </c>
      <c r="D1137" s="92" t="s">
        <v>41</v>
      </c>
      <c r="E1137" s="92" t="s">
        <v>662</v>
      </c>
      <c r="F1137" s="92" t="s">
        <v>56</v>
      </c>
      <c r="G1137" s="72">
        <f>823303.01-22602.77+420000</f>
        <v>1220700.24</v>
      </c>
    </row>
    <row r="1138" spans="1:8" s="82" customFormat="1" ht="67.5" customHeight="1">
      <c r="A1138" s="94" t="s">
        <v>699</v>
      </c>
      <c r="B1138" s="126">
        <v>795</v>
      </c>
      <c r="C1138" s="92" t="s">
        <v>415</v>
      </c>
      <c r="D1138" s="92" t="s">
        <v>41</v>
      </c>
      <c r="E1138" s="92" t="s">
        <v>700</v>
      </c>
      <c r="F1138" s="92"/>
      <c r="G1138" s="72">
        <f>G1139</f>
        <v>21900</v>
      </c>
      <c r="H1138" s="81"/>
    </row>
    <row r="1139" spans="1:8" s="82" customFormat="1" ht="19.5" customHeight="1">
      <c r="A1139" s="94" t="s">
        <v>393</v>
      </c>
      <c r="B1139" s="126">
        <v>795</v>
      </c>
      <c r="C1139" s="92" t="s">
        <v>415</v>
      </c>
      <c r="D1139" s="92" t="s">
        <v>41</v>
      </c>
      <c r="E1139" s="92" t="s">
        <v>700</v>
      </c>
      <c r="F1139" s="92" t="s">
        <v>394</v>
      </c>
      <c r="G1139" s="72">
        <f>G1140</f>
        <v>21900</v>
      </c>
      <c r="H1139" s="81"/>
    </row>
    <row r="1140" spans="1:8" ht="19.5" customHeight="1">
      <c r="A1140" s="94" t="s">
        <v>422</v>
      </c>
      <c r="B1140" s="126">
        <v>795</v>
      </c>
      <c r="C1140" s="92" t="s">
        <v>415</v>
      </c>
      <c r="D1140" s="92" t="s">
        <v>41</v>
      </c>
      <c r="E1140" s="92" t="s">
        <v>700</v>
      </c>
      <c r="F1140" s="92" t="s">
        <v>423</v>
      </c>
      <c r="G1140" s="72">
        <v>21900</v>
      </c>
    </row>
    <row r="1141" spans="1:8" ht="33.75" hidden="1" customHeight="1">
      <c r="A1141" s="94" t="s">
        <v>604</v>
      </c>
      <c r="B1141" s="126">
        <v>795</v>
      </c>
      <c r="C1141" s="92" t="s">
        <v>415</v>
      </c>
      <c r="D1141" s="92" t="s">
        <v>41</v>
      </c>
      <c r="E1141" s="92" t="s">
        <v>603</v>
      </c>
      <c r="F1141" s="92"/>
      <c r="G1141" s="72">
        <f>G1142</f>
        <v>0</v>
      </c>
    </row>
    <row r="1142" spans="1:8" ht="29.25" hidden="1" customHeight="1">
      <c r="A1142" s="94" t="s">
        <v>53</v>
      </c>
      <c r="B1142" s="126">
        <v>795</v>
      </c>
      <c r="C1142" s="92" t="s">
        <v>415</v>
      </c>
      <c r="D1142" s="92" t="s">
        <v>41</v>
      </c>
      <c r="E1142" s="92" t="s">
        <v>603</v>
      </c>
      <c r="F1142" s="92" t="s">
        <v>54</v>
      </c>
      <c r="G1142" s="72">
        <f>G1143</f>
        <v>0</v>
      </c>
    </row>
    <row r="1143" spans="1:8" ht="34.5" hidden="1" customHeight="1">
      <c r="A1143" s="94" t="s">
        <v>55</v>
      </c>
      <c r="B1143" s="126">
        <v>795</v>
      </c>
      <c r="C1143" s="92" t="s">
        <v>415</v>
      </c>
      <c r="D1143" s="92" t="s">
        <v>41</v>
      </c>
      <c r="E1143" s="92" t="s">
        <v>603</v>
      </c>
      <c r="F1143" s="92" t="s">
        <v>56</v>
      </c>
      <c r="G1143" s="72"/>
    </row>
    <row r="1144" spans="1:8" s="82" customFormat="1" ht="19.5" hidden="1" customHeight="1">
      <c r="A1144" s="94" t="s">
        <v>410</v>
      </c>
      <c r="B1144" s="126">
        <v>795</v>
      </c>
      <c r="C1144" s="92" t="s">
        <v>415</v>
      </c>
      <c r="D1144" s="92" t="s">
        <v>41</v>
      </c>
      <c r="E1144" s="92" t="s">
        <v>526</v>
      </c>
      <c r="F1144" s="92"/>
      <c r="G1144" s="72">
        <f>G1145</f>
        <v>0</v>
      </c>
      <c r="H1144" s="81"/>
    </row>
    <row r="1145" spans="1:8" s="82" customFormat="1" ht="21.75" hidden="1" customHeight="1">
      <c r="A1145" s="94" t="s">
        <v>410</v>
      </c>
      <c r="B1145" s="126">
        <v>795</v>
      </c>
      <c r="C1145" s="92" t="s">
        <v>415</v>
      </c>
      <c r="D1145" s="92" t="s">
        <v>41</v>
      </c>
      <c r="E1145" s="92" t="s">
        <v>617</v>
      </c>
      <c r="F1145" s="92"/>
      <c r="G1145" s="72">
        <f>G1148+G1146</f>
        <v>0</v>
      </c>
      <c r="H1145" s="81"/>
    </row>
    <row r="1146" spans="1:8" ht="23.25" hidden="1" customHeight="1">
      <c r="A1146" s="94" t="s">
        <v>704</v>
      </c>
      <c r="B1146" s="126">
        <v>795</v>
      </c>
      <c r="C1146" s="92" t="s">
        <v>415</v>
      </c>
      <c r="D1146" s="92" t="s">
        <v>41</v>
      </c>
      <c r="E1146" s="92" t="s">
        <v>617</v>
      </c>
      <c r="F1146" s="92" t="s">
        <v>54</v>
      </c>
      <c r="G1146" s="72">
        <f>G1147</f>
        <v>0</v>
      </c>
    </row>
    <row r="1147" spans="1:8" s="128" customFormat="1" ht="23.25" hidden="1" customHeight="1">
      <c r="A1147" s="94" t="s">
        <v>55</v>
      </c>
      <c r="B1147" s="126">
        <v>795</v>
      </c>
      <c r="C1147" s="92" t="s">
        <v>415</v>
      </c>
      <c r="D1147" s="92" t="s">
        <v>41</v>
      </c>
      <c r="E1147" s="92" t="s">
        <v>617</v>
      </c>
      <c r="F1147" s="92" t="s">
        <v>56</v>
      </c>
      <c r="G1147" s="72"/>
      <c r="H1147" s="127"/>
    </row>
    <row r="1148" spans="1:8" s="82" customFormat="1" ht="29.25" hidden="1" customHeight="1">
      <c r="A1148" s="94" t="s">
        <v>53</v>
      </c>
      <c r="B1148" s="126">
        <v>795</v>
      </c>
      <c r="C1148" s="92" t="s">
        <v>415</v>
      </c>
      <c r="D1148" s="92" t="s">
        <v>41</v>
      </c>
      <c r="E1148" s="92" t="s">
        <v>617</v>
      </c>
      <c r="F1148" s="92" t="s">
        <v>54</v>
      </c>
      <c r="G1148" s="72">
        <f>G1149</f>
        <v>0</v>
      </c>
      <c r="H1148" s="81"/>
    </row>
    <row r="1149" spans="1:8" s="128" customFormat="1" ht="33" hidden="1" customHeight="1">
      <c r="A1149" s="94" t="s">
        <v>55</v>
      </c>
      <c r="B1149" s="126">
        <v>795</v>
      </c>
      <c r="C1149" s="92" t="s">
        <v>415</v>
      </c>
      <c r="D1149" s="92" t="s">
        <v>41</v>
      </c>
      <c r="E1149" s="92" t="s">
        <v>617</v>
      </c>
      <c r="F1149" s="92" t="s">
        <v>56</v>
      </c>
      <c r="G1149" s="72"/>
      <c r="H1149" s="127"/>
    </row>
    <row r="1150" spans="1:8" ht="30.75" customHeight="1">
      <c r="A1150" s="94" t="s">
        <v>417</v>
      </c>
      <c r="B1150" s="126">
        <v>795</v>
      </c>
      <c r="C1150" s="92" t="s">
        <v>415</v>
      </c>
      <c r="D1150" s="92" t="s">
        <v>41</v>
      </c>
      <c r="E1150" s="92" t="s">
        <v>531</v>
      </c>
      <c r="F1150" s="92"/>
      <c r="G1150" s="72">
        <f>G1151</f>
        <v>43719.5</v>
      </c>
    </row>
    <row r="1151" spans="1:8" ht="27.75" customHeight="1">
      <c r="A1151" s="94" t="s">
        <v>833</v>
      </c>
      <c r="B1151" s="126">
        <v>795</v>
      </c>
      <c r="C1151" s="92" t="s">
        <v>415</v>
      </c>
      <c r="D1151" s="92" t="s">
        <v>41</v>
      </c>
      <c r="E1151" s="92" t="s">
        <v>713</v>
      </c>
      <c r="F1151" s="92"/>
      <c r="G1151" s="72">
        <f>G1152</f>
        <v>43719.5</v>
      </c>
    </row>
    <row r="1152" spans="1:8" ht="29.25" customHeight="1">
      <c r="A1152" s="94" t="s">
        <v>53</v>
      </c>
      <c r="B1152" s="126">
        <v>795</v>
      </c>
      <c r="C1152" s="92" t="s">
        <v>415</v>
      </c>
      <c r="D1152" s="92" t="s">
        <v>41</v>
      </c>
      <c r="E1152" s="92" t="s">
        <v>713</v>
      </c>
      <c r="F1152" s="92" t="s">
        <v>54</v>
      </c>
      <c r="G1152" s="72">
        <f>G1153</f>
        <v>43719.5</v>
      </c>
    </row>
    <row r="1153" spans="1:8" ht="34.5" customHeight="1">
      <c r="A1153" s="94" t="s">
        <v>55</v>
      </c>
      <c r="B1153" s="126">
        <v>795</v>
      </c>
      <c r="C1153" s="92" t="s">
        <v>415</v>
      </c>
      <c r="D1153" s="92" t="s">
        <v>41</v>
      </c>
      <c r="E1153" s="92" t="s">
        <v>713</v>
      </c>
      <c r="F1153" s="92" t="s">
        <v>56</v>
      </c>
      <c r="G1153" s="72">
        <v>43719.5</v>
      </c>
    </row>
    <row r="1154" spans="1:8" s="119" customFormat="1">
      <c r="A1154" s="106" t="s">
        <v>637</v>
      </c>
      <c r="B1154" s="89">
        <v>795</v>
      </c>
      <c r="C1154" s="108" t="s">
        <v>415</v>
      </c>
      <c r="D1154" s="108" t="s">
        <v>116</v>
      </c>
      <c r="E1154" s="108"/>
      <c r="F1154" s="108"/>
      <c r="G1154" s="109">
        <f>G1155+G1175+G1181+G1196+G1189+G1156</f>
        <v>8609771.9699999988</v>
      </c>
      <c r="H1154" s="118"/>
    </row>
    <row r="1155" spans="1:8" ht="51">
      <c r="A1155" s="94" t="s">
        <v>755</v>
      </c>
      <c r="B1155" s="126">
        <v>795</v>
      </c>
      <c r="C1155" s="92" t="s">
        <v>415</v>
      </c>
      <c r="D1155" s="92" t="s">
        <v>116</v>
      </c>
      <c r="E1155" s="92" t="s">
        <v>661</v>
      </c>
      <c r="F1155" s="92"/>
      <c r="G1155" s="72">
        <f>G1159+G1164+G1167+G1171+G1186</f>
        <v>382602.77</v>
      </c>
    </row>
    <row r="1156" spans="1:8">
      <c r="A1156" s="94" t="s">
        <v>593</v>
      </c>
      <c r="B1156" s="126">
        <v>795</v>
      </c>
      <c r="C1156" s="92" t="s">
        <v>415</v>
      </c>
      <c r="D1156" s="92" t="s">
        <v>41</v>
      </c>
      <c r="E1156" s="92" t="s">
        <v>603</v>
      </c>
      <c r="F1156" s="92"/>
      <c r="G1156" s="135">
        <f>G1157</f>
        <v>616400</v>
      </c>
    </row>
    <row r="1157" spans="1:8">
      <c r="A1157" s="94" t="s">
        <v>393</v>
      </c>
      <c r="B1157" s="126">
        <v>795</v>
      </c>
      <c r="C1157" s="92" t="s">
        <v>415</v>
      </c>
      <c r="D1157" s="92" t="s">
        <v>41</v>
      </c>
      <c r="E1157" s="92" t="s">
        <v>603</v>
      </c>
      <c r="F1157" s="92" t="s">
        <v>394</v>
      </c>
      <c r="G1157" s="135">
        <f>G1158</f>
        <v>616400</v>
      </c>
    </row>
    <row r="1158" spans="1:8">
      <c r="A1158" s="94" t="s">
        <v>422</v>
      </c>
      <c r="B1158" s="126">
        <v>795</v>
      </c>
      <c r="C1158" s="92" t="s">
        <v>415</v>
      </c>
      <c r="D1158" s="92" t="s">
        <v>41</v>
      </c>
      <c r="E1158" s="92" t="s">
        <v>603</v>
      </c>
      <c r="F1158" s="92" t="s">
        <v>423</v>
      </c>
      <c r="G1158" s="135">
        <v>616400</v>
      </c>
    </row>
    <row r="1159" spans="1:8">
      <c r="A1159" s="94" t="s">
        <v>134</v>
      </c>
      <c r="B1159" s="126">
        <v>795</v>
      </c>
      <c r="C1159" s="92" t="s">
        <v>415</v>
      </c>
      <c r="D1159" s="92" t="s">
        <v>116</v>
      </c>
      <c r="E1159" s="92" t="s">
        <v>196</v>
      </c>
      <c r="F1159" s="92"/>
      <c r="G1159" s="72">
        <f>G1160+G1162</f>
        <v>300000</v>
      </c>
    </row>
    <row r="1160" spans="1:8" ht="25.5">
      <c r="A1160" s="94" t="s">
        <v>53</v>
      </c>
      <c r="B1160" s="126">
        <v>795</v>
      </c>
      <c r="C1160" s="92" t="s">
        <v>415</v>
      </c>
      <c r="D1160" s="92" t="s">
        <v>116</v>
      </c>
      <c r="E1160" s="92" t="s">
        <v>196</v>
      </c>
      <c r="F1160" s="92" t="s">
        <v>54</v>
      </c>
      <c r="G1160" s="72">
        <f>G1161</f>
        <v>132310</v>
      </c>
    </row>
    <row r="1161" spans="1:8" ht="25.5">
      <c r="A1161" s="94" t="s">
        <v>55</v>
      </c>
      <c r="B1161" s="126">
        <v>795</v>
      </c>
      <c r="C1161" s="92" t="s">
        <v>415</v>
      </c>
      <c r="D1161" s="92" t="s">
        <v>116</v>
      </c>
      <c r="E1161" s="92" t="s">
        <v>196</v>
      </c>
      <c r="F1161" s="92" t="s">
        <v>56</v>
      </c>
      <c r="G1161" s="72">
        <f>80000+52310</f>
        <v>132310</v>
      </c>
    </row>
    <row r="1162" spans="1:8">
      <c r="A1162" s="94" t="s">
        <v>393</v>
      </c>
      <c r="B1162" s="126">
        <v>795</v>
      </c>
      <c r="C1162" s="92" t="s">
        <v>415</v>
      </c>
      <c r="D1162" s="92" t="s">
        <v>116</v>
      </c>
      <c r="E1162" s="92" t="s">
        <v>196</v>
      </c>
      <c r="F1162" s="92" t="s">
        <v>394</v>
      </c>
      <c r="G1162" s="72">
        <f>G1163</f>
        <v>167690</v>
      </c>
    </row>
    <row r="1163" spans="1:8">
      <c r="A1163" s="94" t="s">
        <v>422</v>
      </c>
      <c r="B1163" s="126">
        <v>795</v>
      </c>
      <c r="C1163" s="92" t="s">
        <v>415</v>
      </c>
      <c r="D1163" s="92" t="s">
        <v>116</v>
      </c>
      <c r="E1163" s="92" t="s">
        <v>196</v>
      </c>
      <c r="F1163" s="92" t="s">
        <v>423</v>
      </c>
      <c r="G1163" s="72">
        <f>220000-52310</f>
        <v>167690</v>
      </c>
    </row>
    <row r="1164" spans="1:8" ht="21.75" customHeight="1">
      <c r="A1164" s="94" t="s">
        <v>132</v>
      </c>
      <c r="B1164" s="126">
        <v>795</v>
      </c>
      <c r="C1164" s="92" t="s">
        <v>415</v>
      </c>
      <c r="D1164" s="92" t="s">
        <v>116</v>
      </c>
      <c r="E1164" s="92" t="s">
        <v>133</v>
      </c>
      <c r="F1164" s="92"/>
      <c r="G1164" s="72">
        <f>G1165</f>
        <v>20000</v>
      </c>
    </row>
    <row r="1165" spans="1:8" ht="26.25" customHeight="1">
      <c r="A1165" s="94" t="s">
        <v>53</v>
      </c>
      <c r="B1165" s="126">
        <v>795</v>
      </c>
      <c r="C1165" s="92" t="s">
        <v>415</v>
      </c>
      <c r="D1165" s="92" t="s">
        <v>116</v>
      </c>
      <c r="E1165" s="92" t="s">
        <v>133</v>
      </c>
      <c r="F1165" s="92" t="s">
        <v>54</v>
      </c>
      <c r="G1165" s="72">
        <f>G1166</f>
        <v>20000</v>
      </c>
    </row>
    <row r="1166" spans="1:8" ht="25.5">
      <c r="A1166" s="94" t="s">
        <v>55</v>
      </c>
      <c r="B1166" s="126">
        <v>795</v>
      </c>
      <c r="C1166" s="92" t="s">
        <v>415</v>
      </c>
      <c r="D1166" s="92" t="s">
        <v>116</v>
      </c>
      <c r="E1166" s="92" t="s">
        <v>133</v>
      </c>
      <c r="F1166" s="92" t="s">
        <v>56</v>
      </c>
      <c r="G1166" s="72">
        <f>50000-30000</f>
        <v>20000</v>
      </c>
    </row>
    <row r="1167" spans="1:8" ht="48" hidden="1" customHeight="1">
      <c r="A1167" s="94" t="s">
        <v>720</v>
      </c>
      <c r="B1167" s="126">
        <v>795</v>
      </c>
      <c r="C1167" s="92" t="s">
        <v>415</v>
      </c>
      <c r="D1167" s="92" t="s">
        <v>116</v>
      </c>
      <c r="E1167" s="92" t="s">
        <v>458</v>
      </c>
      <c r="F1167" s="92"/>
      <c r="G1167" s="72">
        <f>G1168</f>
        <v>0</v>
      </c>
    </row>
    <row r="1168" spans="1:8" ht="48" hidden="1" customHeight="1">
      <c r="A1168" s="94" t="s">
        <v>459</v>
      </c>
      <c r="B1168" s="126">
        <v>795</v>
      </c>
      <c r="C1168" s="92" t="s">
        <v>415</v>
      </c>
      <c r="D1168" s="92" t="s">
        <v>116</v>
      </c>
      <c r="E1168" s="92" t="s">
        <v>719</v>
      </c>
      <c r="F1168" s="92"/>
      <c r="G1168" s="72">
        <f>G1169</f>
        <v>0</v>
      </c>
    </row>
    <row r="1169" spans="1:8" ht="18.75" hidden="1" customHeight="1">
      <c r="A1169" s="94" t="s">
        <v>393</v>
      </c>
      <c r="B1169" s="126">
        <v>795</v>
      </c>
      <c r="C1169" s="92" t="s">
        <v>415</v>
      </c>
      <c r="D1169" s="92" t="s">
        <v>116</v>
      </c>
      <c r="E1169" s="92" t="s">
        <v>719</v>
      </c>
      <c r="F1169" s="92" t="s">
        <v>394</v>
      </c>
      <c r="G1169" s="72">
        <f>G1170</f>
        <v>0</v>
      </c>
    </row>
    <row r="1170" spans="1:8" hidden="1">
      <c r="A1170" s="94" t="s">
        <v>411</v>
      </c>
      <c r="B1170" s="126">
        <v>795</v>
      </c>
      <c r="C1170" s="92" t="s">
        <v>415</v>
      </c>
      <c r="D1170" s="92" t="s">
        <v>116</v>
      </c>
      <c r="E1170" s="92" t="s">
        <v>719</v>
      </c>
      <c r="F1170" s="92" t="s">
        <v>412</v>
      </c>
      <c r="G1170" s="72"/>
    </row>
    <row r="1171" spans="1:8" ht="48" hidden="1" customHeight="1">
      <c r="A1171" s="94" t="s">
        <v>722</v>
      </c>
      <c r="B1171" s="126">
        <v>795</v>
      </c>
      <c r="C1171" s="92" t="s">
        <v>415</v>
      </c>
      <c r="D1171" s="92" t="s">
        <v>116</v>
      </c>
      <c r="E1171" s="92" t="s">
        <v>461</v>
      </c>
      <c r="F1171" s="92"/>
      <c r="G1171" s="72">
        <f>G1172</f>
        <v>0</v>
      </c>
    </row>
    <row r="1172" spans="1:8" ht="48" hidden="1" customHeight="1">
      <c r="A1172" s="94" t="s">
        <v>460</v>
      </c>
      <c r="B1172" s="126">
        <v>795</v>
      </c>
      <c r="C1172" s="92" t="s">
        <v>415</v>
      </c>
      <c r="D1172" s="92" t="s">
        <v>116</v>
      </c>
      <c r="E1172" s="92" t="s">
        <v>721</v>
      </c>
      <c r="F1172" s="92"/>
      <c r="G1172" s="72">
        <f>G1173</f>
        <v>0</v>
      </c>
    </row>
    <row r="1173" spans="1:8" ht="18.75" hidden="1" customHeight="1">
      <c r="A1173" s="94" t="s">
        <v>393</v>
      </c>
      <c r="B1173" s="126">
        <v>795</v>
      </c>
      <c r="C1173" s="92" t="s">
        <v>415</v>
      </c>
      <c r="D1173" s="92" t="s">
        <v>116</v>
      </c>
      <c r="E1173" s="92" t="s">
        <v>721</v>
      </c>
      <c r="F1173" s="92" t="s">
        <v>394</v>
      </c>
      <c r="G1173" s="72">
        <f>G1174</f>
        <v>0</v>
      </c>
    </row>
    <row r="1174" spans="1:8" hidden="1">
      <c r="A1174" s="94" t="s">
        <v>411</v>
      </c>
      <c r="B1174" s="126">
        <v>795</v>
      </c>
      <c r="C1174" s="92" t="s">
        <v>415</v>
      </c>
      <c r="D1174" s="92" t="s">
        <v>116</v>
      </c>
      <c r="E1174" s="92" t="s">
        <v>721</v>
      </c>
      <c r="F1174" s="92" t="s">
        <v>412</v>
      </c>
      <c r="G1174" s="72"/>
    </row>
    <row r="1175" spans="1:8" s="82" customFormat="1" ht="19.5" hidden="1" customHeight="1">
      <c r="A1175" s="94" t="s">
        <v>410</v>
      </c>
      <c r="B1175" s="126">
        <v>795</v>
      </c>
      <c r="C1175" s="92" t="s">
        <v>415</v>
      </c>
      <c r="D1175" s="92" t="s">
        <v>116</v>
      </c>
      <c r="E1175" s="92" t="s">
        <v>526</v>
      </c>
      <c r="F1175" s="92"/>
      <c r="G1175" s="72">
        <f>G1176</f>
        <v>0</v>
      </c>
      <c r="H1175" s="81"/>
    </row>
    <row r="1176" spans="1:8" s="82" customFormat="1" ht="21.75" hidden="1" customHeight="1">
      <c r="A1176" s="94" t="s">
        <v>410</v>
      </c>
      <c r="B1176" s="126">
        <v>795</v>
      </c>
      <c r="C1176" s="92" t="s">
        <v>415</v>
      </c>
      <c r="D1176" s="92" t="s">
        <v>116</v>
      </c>
      <c r="E1176" s="92" t="s">
        <v>617</v>
      </c>
      <c r="F1176" s="92"/>
      <c r="G1176" s="72">
        <f>G1179+G1177</f>
        <v>0</v>
      </c>
      <c r="H1176" s="81"/>
    </row>
    <row r="1177" spans="1:8" ht="23.25" hidden="1" customHeight="1">
      <c r="A1177" s="94" t="s">
        <v>704</v>
      </c>
      <c r="B1177" s="126">
        <v>795</v>
      </c>
      <c r="C1177" s="92" t="s">
        <v>415</v>
      </c>
      <c r="D1177" s="92" t="s">
        <v>116</v>
      </c>
      <c r="E1177" s="92" t="s">
        <v>617</v>
      </c>
      <c r="F1177" s="92" t="s">
        <v>54</v>
      </c>
      <c r="G1177" s="72">
        <f>G1178</f>
        <v>0</v>
      </c>
    </row>
    <row r="1178" spans="1:8" s="128" customFormat="1" ht="23.25" hidden="1" customHeight="1">
      <c r="A1178" s="94" t="s">
        <v>55</v>
      </c>
      <c r="B1178" s="126">
        <v>795</v>
      </c>
      <c r="C1178" s="92" t="s">
        <v>415</v>
      </c>
      <c r="D1178" s="92" t="s">
        <v>116</v>
      </c>
      <c r="E1178" s="92" t="s">
        <v>617</v>
      </c>
      <c r="F1178" s="92" t="s">
        <v>56</v>
      </c>
      <c r="G1178" s="72"/>
      <c r="H1178" s="127"/>
    </row>
    <row r="1179" spans="1:8" s="82" customFormat="1" ht="29.25" hidden="1" customHeight="1">
      <c r="A1179" s="94" t="s">
        <v>53</v>
      </c>
      <c r="B1179" s="126">
        <v>795</v>
      </c>
      <c r="C1179" s="92" t="s">
        <v>415</v>
      </c>
      <c r="D1179" s="92" t="s">
        <v>116</v>
      </c>
      <c r="E1179" s="92" t="s">
        <v>617</v>
      </c>
      <c r="F1179" s="92" t="s">
        <v>54</v>
      </c>
      <c r="G1179" s="72">
        <f>G1180</f>
        <v>0</v>
      </c>
      <c r="H1179" s="81"/>
    </row>
    <row r="1180" spans="1:8" s="128" customFormat="1" ht="33" hidden="1" customHeight="1">
      <c r="A1180" s="94" t="s">
        <v>55</v>
      </c>
      <c r="B1180" s="126">
        <v>795</v>
      </c>
      <c r="C1180" s="92" t="s">
        <v>415</v>
      </c>
      <c r="D1180" s="92" t="s">
        <v>116</v>
      </c>
      <c r="E1180" s="92" t="s">
        <v>617</v>
      </c>
      <c r="F1180" s="92" t="s">
        <v>56</v>
      </c>
      <c r="G1180" s="72"/>
      <c r="H1180" s="127"/>
    </row>
    <row r="1181" spans="1:8" s="128" customFormat="1" ht="33" hidden="1" customHeight="1">
      <c r="A1181" s="94" t="s">
        <v>417</v>
      </c>
      <c r="B1181" s="126">
        <v>795</v>
      </c>
      <c r="C1181" s="92" t="s">
        <v>415</v>
      </c>
      <c r="D1181" s="92" t="s">
        <v>116</v>
      </c>
      <c r="E1181" s="92" t="s">
        <v>531</v>
      </c>
      <c r="F1181" s="92"/>
      <c r="G1181" s="72">
        <f>G1182</f>
        <v>0</v>
      </c>
      <c r="H1181" s="127"/>
    </row>
    <row r="1182" spans="1:8" s="128" customFormat="1" ht="33" hidden="1" customHeight="1">
      <c r="A1182" s="94" t="s">
        <v>593</v>
      </c>
      <c r="B1182" s="126">
        <v>795</v>
      </c>
      <c r="C1182" s="92" t="s">
        <v>415</v>
      </c>
      <c r="D1182" s="92" t="s">
        <v>116</v>
      </c>
      <c r="E1182" s="92" t="s">
        <v>605</v>
      </c>
      <c r="F1182" s="92"/>
      <c r="G1182" s="72">
        <f>G1183</f>
        <v>0</v>
      </c>
      <c r="H1182" s="127"/>
    </row>
    <row r="1183" spans="1:8" s="128" customFormat="1" ht="33" hidden="1" customHeight="1">
      <c r="A1183" s="94" t="s">
        <v>393</v>
      </c>
      <c r="B1183" s="126">
        <v>795</v>
      </c>
      <c r="C1183" s="92" t="s">
        <v>415</v>
      </c>
      <c r="D1183" s="92" t="s">
        <v>116</v>
      </c>
      <c r="E1183" s="92" t="s">
        <v>605</v>
      </c>
      <c r="F1183" s="92" t="s">
        <v>394</v>
      </c>
      <c r="G1183" s="72">
        <f>G1184</f>
        <v>0</v>
      </c>
      <c r="H1183" s="127"/>
    </row>
    <row r="1184" spans="1:8" s="128" customFormat="1" ht="33" hidden="1" customHeight="1">
      <c r="A1184" s="94" t="s">
        <v>422</v>
      </c>
      <c r="B1184" s="126">
        <v>795</v>
      </c>
      <c r="C1184" s="92" t="s">
        <v>415</v>
      </c>
      <c r="D1184" s="92" t="s">
        <v>116</v>
      </c>
      <c r="E1184" s="92" t="s">
        <v>605</v>
      </c>
      <c r="F1184" s="92" t="s">
        <v>423</v>
      </c>
      <c r="G1184" s="72"/>
      <c r="H1184" s="127"/>
    </row>
    <row r="1185" spans="1:8" s="128" customFormat="1" ht="33" hidden="1" customHeight="1">
      <c r="A1185" s="94"/>
      <c r="B1185" s="126"/>
      <c r="C1185" s="92"/>
      <c r="D1185" s="92"/>
      <c r="E1185" s="92"/>
      <c r="F1185" s="92"/>
      <c r="G1185" s="72"/>
      <c r="H1185" s="127"/>
    </row>
    <row r="1186" spans="1:8" s="128" customFormat="1" ht="63" customHeight="1">
      <c r="A1186" s="94" t="s">
        <v>139</v>
      </c>
      <c r="B1186" s="126">
        <v>795</v>
      </c>
      <c r="C1186" s="92" t="s">
        <v>415</v>
      </c>
      <c r="D1186" s="92" t="s">
        <v>116</v>
      </c>
      <c r="E1186" s="92" t="s">
        <v>138</v>
      </c>
      <c r="F1186" s="92"/>
      <c r="G1186" s="72">
        <f>G1187</f>
        <v>62602.77</v>
      </c>
      <c r="H1186" s="127"/>
    </row>
    <row r="1187" spans="1:8" ht="30.75" customHeight="1">
      <c r="A1187" s="94" t="s">
        <v>53</v>
      </c>
      <c r="B1187" s="126">
        <v>795</v>
      </c>
      <c r="C1187" s="92" t="s">
        <v>415</v>
      </c>
      <c r="D1187" s="92" t="s">
        <v>116</v>
      </c>
      <c r="E1187" s="92" t="s">
        <v>138</v>
      </c>
      <c r="F1187" s="92" t="s">
        <v>54</v>
      </c>
      <c r="G1187" s="72">
        <f>G1188</f>
        <v>62602.77</v>
      </c>
    </row>
    <row r="1188" spans="1:8" s="128" customFormat="1" ht="34.5" customHeight="1">
      <c r="A1188" s="94" t="s">
        <v>55</v>
      </c>
      <c r="B1188" s="126">
        <v>795</v>
      </c>
      <c r="C1188" s="92" t="s">
        <v>415</v>
      </c>
      <c r="D1188" s="92" t="s">
        <v>116</v>
      </c>
      <c r="E1188" s="92" t="s">
        <v>138</v>
      </c>
      <c r="F1188" s="92" t="s">
        <v>56</v>
      </c>
      <c r="G1188" s="72">
        <v>62602.77</v>
      </c>
      <c r="H1188" s="127"/>
    </row>
    <row r="1189" spans="1:8" s="128" customFormat="1" ht="54" customHeight="1">
      <c r="A1189" s="94" t="s">
        <v>363</v>
      </c>
      <c r="B1189" s="126">
        <v>795</v>
      </c>
      <c r="C1189" s="92" t="s">
        <v>415</v>
      </c>
      <c r="D1189" s="92" t="s">
        <v>116</v>
      </c>
      <c r="E1189" s="92" t="s">
        <v>362</v>
      </c>
      <c r="F1189" s="92"/>
      <c r="G1189" s="72">
        <f>G1190+G1193</f>
        <v>7258747.5499999998</v>
      </c>
      <c r="H1189" s="127"/>
    </row>
    <row r="1190" spans="1:8" s="128" customFormat="1" ht="44.25" customHeight="1">
      <c r="A1190" s="94" t="s">
        <v>459</v>
      </c>
      <c r="B1190" s="126">
        <v>795</v>
      </c>
      <c r="C1190" s="92" t="s">
        <v>415</v>
      </c>
      <c r="D1190" s="92" t="s">
        <v>116</v>
      </c>
      <c r="E1190" s="92" t="s">
        <v>834</v>
      </c>
      <c r="F1190" s="92"/>
      <c r="G1190" s="72">
        <f>G1191</f>
        <v>6667476.5800000001</v>
      </c>
      <c r="H1190" s="127"/>
    </row>
    <row r="1191" spans="1:8" s="128" customFormat="1" ht="19.5" customHeight="1">
      <c r="A1191" s="94" t="s">
        <v>106</v>
      </c>
      <c r="B1191" s="126">
        <v>795</v>
      </c>
      <c r="C1191" s="92" t="s">
        <v>415</v>
      </c>
      <c r="D1191" s="92" t="s">
        <v>116</v>
      </c>
      <c r="E1191" s="92" t="s">
        <v>834</v>
      </c>
      <c r="F1191" s="92" t="s">
        <v>394</v>
      </c>
      <c r="G1191" s="72">
        <f>G1192</f>
        <v>6667476.5800000001</v>
      </c>
      <c r="H1191" s="127"/>
    </row>
    <row r="1192" spans="1:8" s="128" customFormat="1" ht="18" customHeight="1">
      <c r="A1192" s="94" t="s">
        <v>411</v>
      </c>
      <c r="B1192" s="126">
        <v>795</v>
      </c>
      <c r="C1192" s="92" t="s">
        <v>415</v>
      </c>
      <c r="D1192" s="92" t="s">
        <v>116</v>
      </c>
      <c r="E1192" s="92" t="s">
        <v>834</v>
      </c>
      <c r="F1192" s="92" t="s">
        <v>412</v>
      </c>
      <c r="G1192" s="72">
        <v>6667476.5800000001</v>
      </c>
      <c r="H1192" s="127"/>
    </row>
    <row r="1193" spans="1:8" s="128" customFormat="1" ht="33" customHeight="1">
      <c r="A1193" s="94" t="s">
        <v>836</v>
      </c>
      <c r="B1193" s="126">
        <v>793</v>
      </c>
      <c r="C1193" s="92" t="s">
        <v>415</v>
      </c>
      <c r="D1193" s="92" t="s">
        <v>116</v>
      </c>
      <c r="E1193" s="92" t="s">
        <v>835</v>
      </c>
      <c r="F1193" s="92"/>
      <c r="G1193" s="72">
        <f>G1194</f>
        <v>591270.97</v>
      </c>
      <c r="H1193" s="127"/>
    </row>
    <row r="1194" spans="1:8" s="128" customFormat="1" ht="18.75" customHeight="1">
      <c r="A1194" s="94" t="s">
        <v>106</v>
      </c>
      <c r="B1194" s="126">
        <v>793</v>
      </c>
      <c r="C1194" s="92" t="s">
        <v>415</v>
      </c>
      <c r="D1194" s="92" t="s">
        <v>116</v>
      </c>
      <c r="E1194" s="92" t="s">
        <v>835</v>
      </c>
      <c r="F1194" s="92" t="s">
        <v>394</v>
      </c>
      <c r="G1194" s="72">
        <f>G1195</f>
        <v>591270.97</v>
      </c>
      <c r="H1194" s="127"/>
    </row>
    <row r="1195" spans="1:8" s="128" customFormat="1" ht="18.75" customHeight="1">
      <c r="A1195" s="94" t="s">
        <v>411</v>
      </c>
      <c r="B1195" s="126">
        <v>793</v>
      </c>
      <c r="C1195" s="92" t="s">
        <v>415</v>
      </c>
      <c r="D1195" s="92" t="s">
        <v>116</v>
      </c>
      <c r="E1195" s="92" t="s">
        <v>835</v>
      </c>
      <c r="F1195" s="92" t="s">
        <v>412</v>
      </c>
      <c r="G1195" s="72">
        <v>591270.97</v>
      </c>
      <c r="H1195" s="127"/>
    </row>
    <row r="1196" spans="1:8" ht="30.75" customHeight="1">
      <c r="A1196" s="94" t="s">
        <v>410</v>
      </c>
      <c r="B1196" s="126">
        <v>795</v>
      </c>
      <c r="C1196" s="92" t="s">
        <v>415</v>
      </c>
      <c r="D1196" s="92" t="s">
        <v>116</v>
      </c>
      <c r="E1196" s="92" t="s">
        <v>526</v>
      </c>
      <c r="F1196" s="92"/>
      <c r="G1196" s="72">
        <f>G1197</f>
        <v>352021.65</v>
      </c>
    </row>
    <row r="1197" spans="1:8" ht="30.75" customHeight="1">
      <c r="A1197" s="94" t="s">
        <v>410</v>
      </c>
      <c r="B1197" s="126">
        <v>795</v>
      </c>
      <c r="C1197" s="92" t="s">
        <v>415</v>
      </c>
      <c r="D1197" s="92" t="s">
        <v>116</v>
      </c>
      <c r="E1197" s="92" t="s">
        <v>617</v>
      </c>
      <c r="F1197" s="92"/>
      <c r="G1197" s="72">
        <f>G1200+G1198</f>
        <v>352021.65</v>
      </c>
    </row>
    <row r="1198" spans="1:8" s="82" customFormat="1" ht="38.25" customHeight="1">
      <c r="A1198" s="94" t="s">
        <v>53</v>
      </c>
      <c r="B1198" s="126">
        <v>795</v>
      </c>
      <c r="C1198" s="92" t="s">
        <v>415</v>
      </c>
      <c r="D1198" s="92" t="s">
        <v>116</v>
      </c>
      <c r="E1198" s="92" t="s">
        <v>617</v>
      </c>
      <c r="F1198" s="92" t="s">
        <v>54</v>
      </c>
      <c r="G1198" s="72">
        <f>G1199</f>
        <v>291280.75</v>
      </c>
      <c r="H1198" s="81"/>
    </row>
    <row r="1199" spans="1:8" s="82" customFormat="1" ht="38.25" customHeight="1">
      <c r="A1199" s="94" t="s">
        <v>55</v>
      </c>
      <c r="B1199" s="126">
        <v>795</v>
      </c>
      <c r="C1199" s="92" t="s">
        <v>415</v>
      </c>
      <c r="D1199" s="92" t="s">
        <v>116</v>
      </c>
      <c r="E1199" s="92" t="s">
        <v>617</v>
      </c>
      <c r="F1199" s="92" t="s">
        <v>56</v>
      </c>
      <c r="G1199" s="72">
        <v>291280.75</v>
      </c>
      <c r="H1199" s="81"/>
    </row>
    <row r="1200" spans="1:8" ht="30.75" customHeight="1">
      <c r="A1200" s="94" t="s">
        <v>393</v>
      </c>
      <c r="B1200" s="126">
        <v>795</v>
      </c>
      <c r="C1200" s="92" t="s">
        <v>415</v>
      </c>
      <c r="D1200" s="92" t="s">
        <v>116</v>
      </c>
      <c r="E1200" s="92" t="s">
        <v>617</v>
      </c>
      <c r="F1200" s="92" t="s">
        <v>394</v>
      </c>
      <c r="G1200" s="72">
        <f>G1201</f>
        <v>60740.9</v>
      </c>
    </row>
    <row r="1201" spans="1:8" ht="30.75" customHeight="1">
      <c r="A1201" s="94" t="s">
        <v>422</v>
      </c>
      <c r="B1201" s="126">
        <v>795</v>
      </c>
      <c r="C1201" s="92" t="s">
        <v>415</v>
      </c>
      <c r="D1201" s="92" t="s">
        <v>116</v>
      </c>
      <c r="E1201" s="92" t="s">
        <v>617</v>
      </c>
      <c r="F1201" s="92" t="s">
        <v>423</v>
      </c>
      <c r="G1201" s="72">
        <v>60740.9</v>
      </c>
    </row>
    <row r="1202" spans="1:8" s="119" customFormat="1" ht="22.5" customHeight="1">
      <c r="A1202" s="106" t="s">
        <v>2</v>
      </c>
      <c r="B1202" s="89">
        <v>795</v>
      </c>
      <c r="C1202" s="108" t="s">
        <v>398</v>
      </c>
      <c r="D1202" s="108"/>
      <c r="E1202" s="108"/>
      <c r="F1202" s="108"/>
      <c r="G1202" s="109">
        <f>G1203</f>
        <v>8511.5</v>
      </c>
      <c r="H1202" s="118"/>
    </row>
    <row r="1203" spans="1:8" s="82" customFormat="1" ht="24.75" customHeight="1">
      <c r="A1203" s="94" t="s">
        <v>763</v>
      </c>
      <c r="B1203" s="126">
        <v>795</v>
      </c>
      <c r="C1203" s="92" t="s">
        <v>398</v>
      </c>
      <c r="D1203" s="92" t="s">
        <v>415</v>
      </c>
      <c r="E1203" s="92"/>
      <c r="F1203" s="92"/>
      <c r="G1203" s="72">
        <f>G1204</f>
        <v>8511.5</v>
      </c>
      <c r="H1203" s="81"/>
    </row>
    <row r="1204" spans="1:8" s="82" customFormat="1" ht="38.25" customHeight="1">
      <c r="A1204" s="94" t="s">
        <v>194</v>
      </c>
      <c r="B1204" s="126">
        <v>795</v>
      </c>
      <c r="C1204" s="92" t="s">
        <v>398</v>
      </c>
      <c r="D1204" s="92" t="s">
        <v>415</v>
      </c>
      <c r="E1204" s="92" t="s">
        <v>574</v>
      </c>
      <c r="F1204" s="92"/>
      <c r="G1204" s="72">
        <f>G1205</f>
        <v>8511.5</v>
      </c>
      <c r="H1204" s="81"/>
    </row>
    <row r="1205" spans="1:8" s="82" customFormat="1" ht="26.25" customHeight="1">
      <c r="A1205" s="94" t="s">
        <v>292</v>
      </c>
      <c r="B1205" s="126">
        <v>795</v>
      </c>
      <c r="C1205" s="92" t="s">
        <v>398</v>
      </c>
      <c r="D1205" s="92" t="s">
        <v>415</v>
      </c>
      <c r="E1205" s="92" t="s">
        <v>638</v>
      </c>
      <c r="F1205" s="92"/>
      <c r="G1205" s="72">
        <f>G1207</f>
        <v>8511.5</v>
      </c>
      <c r="H1205" s="81"/>
    </row>
    <row r="1206" spans="1:8" s="82" customFormat="1" ht="32.25" customHeight="1">
      <c r="A1206" s="94" t="s">
        <v>53</v>
      </c>
      <c r="B1206" s="126">
        <v>795</v>
      </c>
      <c r="C1206" s="92" t="s">
        <v>398</v>
      </c>
      <c r="D1206" s="92" t="s">
        <v>415</v>
      </c>
      <c r="E1206" s="92" t="s">
        <v>638</v>
      </c>
      <c r="F1206" s="92" t="s">
        <v>54</v>
      </c>
      <c r="G1206" s="72">
        <f>G1207</f>
        <v>8511.5</v>
      </c>
      <c r="H1206" s="81"/>
    </row>
    <row r="1207" spans="1:8" s="82" customFormat="1" ht="32.25" customHeight="1">
      <c r="A1207" s="94" t="s">
        <v>55</v>
      </c>
      <c r="B1207" s="126">
        <v>795</v>
      </c>
      <c r="C1207" s="92" t="s">
        <v>398</v>
      </c>
      <c r="D1207" s="92" t="s">
        <v>415</v>
      </c>
      <c r="E1207" s="92" t="s">
        <v>638</v>
      </c>
      <c r="F1207" s="92" t="s">
        <v>56</v>
      </c>
      <c r="G1207" s="72">
        <f>100000-91488.5</f>
        <v>8511.5</v>
      </c>
      <c r="H1207" s="81"/>
    </row>
    <row r="1208" spans="1:8" s="82" customFormat="1" ht="20.25" hidden="1" customHeight="1">
      <c r="A1208" s="180" t="s">
        <v>38</v>
      </c>
      <c r="B1208" s="89">
        <v>795</v>
      </c>
      <c r="C1208" s="108" t="s">
        <v>39</v>
      </c>
      <c r="D1208" s="108"/>
      <c r="E1208" s="108"/>
      <c r="F1208" s="108"/>
      <c r="G1208" s="109">
        <f>G1209</f>
        <v>0</v>
      </c>
      <c r="H1208" s="81"/>
    </row>
    <row r="1209" spans="1:8" hidden="1">
      <c r="A1209" s="94" t="s">
        <v>40</v>
      </c>
      <c r="B1209" s="126">
        <v>795</v>
      </c>
      <c r="C1209" s="92" t="s">
        <v>39</v>
      </c>
      <c r="D1209" s="92" t="s">
        <v>41</v>
      </c>
      <c r="E1209" s="92"/>
      <c r="F1209" s="92"/>
      <c r="G1209" s="72">
        <f>G1210</f>
        <v>0</v>
      </c>
    </row>
    <row r="1210" spans="1:8" ht="60" hidden="1" customHeight="1">
      <c r="A1210" s="94" t="s">
        <v>169</v>
      </c>
      <c r="B1210" s="126">
        <v>795</v>
      </c>
      <c r="C1210" s="92" t="s">
        <v>39</v>
      </c>
      <c r="D1210" s="92" t="s">
        <v>41</v>
      </c>
      <c r="E1210" s="92" t="s">
        <v>499</v>
      </c>
      <c r="F1210" s="92"/>
      <c r="G1210" s="72">
        <f>G1211+G1216</f>
        <v>0</v>
      </c>
    </row>
    <row r="1211" spans="1:8" ht="25.5" hidden="1">
      <c r="A1211" s="94" t="s">
        <v>663</v>
      </c>
      <c r="B1211" s="126">
        <v>795</v>
      </c>
      <c r="C1211" s="92" t="s">
        <v>39</v>
      </c>
      <c r="D1211" s="92" t="s">
        <v>41</v>
      </c>
      <c r="E1211" s="92" t="s">
        <v>652</v>
      </c>
      <c r="F1211" s="92"/>
      <c r="G1211" s="72">
        <f>G1212</f>
        <v>0</v>
      </c>
    </row>
    <row r="1212" spans="1:8" ht="25.5" hidden="1">
      <c r="A1212" s="94" t="s">
        <v>752</v>
      </c>
      <c r="B1212" s="126">
        <v>795</v>
      </c>
      <c r="C1212" s="92" t="s">
        <v>39</v>
      </c>
      <c r="D1212" s="92" t="s">
        <v>41</v>
      </c>
      <c r="E1212" s="92" t="s">
        <v>652</v>
      </c>
      <c r="F1212" s="92" t="s">
        <v>753</v>
      </c>
      <c r="G1212" s="72">
        <f>G1213</f>
        <v>0</v>
      </c>
    </row>
    <row r="1213" spans="1:8" hidden="1">
      <c r="A1213" s="94" t="s">
        <v>756</v>
      </c>
      <c r="B1213" s="126">
        <v>795</v>
      </c>
      <c r="C1213" s="92" t="s">
        <v>39</v>
      </c>
      <c r="D1213" s="92" t="s">
        <v>41</v>
      </c>
      <c r="E1213" s="92" t="s">
        <v>652</v>
      </c>
      <c r="F1213" s="92" t="s">
        <v>757</v>
      </c>
      <c r="G1213" s="72"/>
    </row>
    <row r="1214" spans="1:8" ht="38.25" hidden="1">
      <c r="A1214" s="94" t="s">
        <v>654</v>
      </c>
      <c r="B1214" s="126">
        <v>795</v>
      </c>
      <c r="C1214" s="92" t="s">
        <v>39</v>
      </c>
      <c r="D1214" s="92" t="s">
        <v>41</v>
      </c>
      <c r="E1214" s="92" t="s">
        <v>653</v>
      </c>
      <c r="F1214" s="92"/>
      <c r="G1214" s="72">
        <f>G1215</f>
        <v>0</v>
      </c>
    </row>
    <row r="1215" spans="1:8" ht="25.5" hidden="1">
      <c r="A1215" s="94" t="s">
        <v>752</v>
      </c>
      <c r="B1215" s="126">
        <v>795</v>
      </c>
      <c r="C1215" s="92" t="s">
        <v>39</v>
      </c>
      <c r="D1215" s="92" t="s">
        <v>41</v>
      </c>
      <c r="E1215" s="92" t="s">
        <v>653</v>
      </c>
      <c r="F1215" s="92" t="s">
        <v>753</v>
      </c>
      <c r="G1215" s="72">
        <f>G1216</f>
        <v>0</v>
      </c>
    </row>
    <row r="1216" spans="1:8" hidden="1">
      <c r="A1216" s="94" t="s">
        <v>756</v>
      </c>
      <c r="B1216" s="126">
        <v>795</v>
      </c>
      <c r="C1216" s="92" t="s">
        <v>39</v>
      </c>
      <c r="D1216" s="92" t="s">
        <v>41</v>
      </c>
      <c r="E1216" s="92" t="s">
        <v>653</v>
      </c>
      <c r="F1216" s="92" t="s">
        <v>757</v>
      </c>
      <c r="G1216" s="72">
        <f>1000000-1000000</f>
        <v>0</v>
      </c>
    </row>
    <row r="1217" spans="1:15" s="119" customFormat="1">
      <c r="A1217" s="202" t="s">
        <v>124</v>
      </c>
      <c r="B1217" s="89"/>
      <c r="C1217" s="108"/>
      <c r="D1217" s="108"/>
      <c r="E1217" s="108"/>
      <c r="F1217" s="108"/>
      <c r="G1217" s="109">
        <f>G1020+G1118+G1209+G1202+G1025</f>
        <v>53779232.25999999</v>
      </c>
      <c r="H1217" s="118"/>
    </row>
    <row r="1218" spans="1:15" s="119" customFormat="1">
      <c r="A1218" s="209" t="s">
        <v>796</v>
      </c>
      <c r="B1218" s="89"/>
      <c r="C1218" s="89"/>
      <c r="D1218" s="89"/>
      <c r="E1218" s="89"/>
      <c r="F1218" s="89"/>
      <c r="G1218" s="169">
        <f>G301+G338+G544+G626+G978+G1017+G1217</f>
        <v>1194327279</v>
      </c>
      <c r="H1218" s="118"/>
    </row>
    <row r="1223" spans="1:15">
      <c r="O1223" s="75"/>
    </row>
  </sheetData>
  <mergeCells count="25">
    <mergeCell ref="D1:G1"/>
    <mergeCell ref="D2:H2"/>
    <mergeCell ref="D3:G3"/>
    <mergeCell ref="D4:H4"/>
    <mergeCell ref="D13:G13"/>
    <mergeCell ref="D14:H14"/>
    <mergeCell ref="D15:G15"/>
    <mergeCell ref="D5:G5"/>
    <mergeCell ref="D6:H6"/>
    <mergeCell ref="D7:G7"/>
    <mergeCell ref="D8:H8"/>
    <mergeCell ref="D12:H12"/>
    <mergeCell ref="D9:G9"/>
    <mergeCell ref="D10:H10"/>
    <mergeCell ref="D11:G11"/>
    <mergeCell ref="D16:H16"/>
    <mergeCell ref="C20:C21"/>
    <mergeCell ref="A19:G19"/>
    <mergeCell ref="D17:G17"/>
    <mergeCell ref="D18:H18"/>
    <mergeCell ref="A20:A21"/>
    <mergeCell ref="B20:B21"/>
    <mergeCell ref="F20:F21"/>
    <mergeCell ref="D20:D21"/>
    <mergeCell ref="E20:E21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085" max="7" man="1"/>
    <brk id="1127" max="7" man="1"/>
    <brk id="1222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180"/>
  <sheetViews>
    <sheetView topLeftCell="A17" zoomScaleSheetLayoutView="100" workbookViewId="0">
      <selection activeCell="A26" sqref="A26"/>
    </sheetView>
  </sheetViews>
  <sheetFormatPr defaultRowHeight="12.75"/>
  <cols>
    <col min="1" max="1" width="51.85546875" style="76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172" customWidth="1"/>
    <col min="8" max="8" width="15.140625" style="75" hidden="1" customWidth="1"/>
    <col min="9" max="9" width="18.42578125" style="76" hidden="1" customWidth="1"/>
    <col min="10" max="11" width="12.85546875" style="76" hidden="1" customWidth="1"/>
    <col min="12" max="12" width="0" style="76" hidden="1" customWidth="1"/>
    <col min="13" max="13" width="13.85546875" style="76" hidden="1" customWidth="1"/>
    <col min="14" max="14" width="17.140625" style="76" hidden="1" customWidth="1"/>
    <col min="15" max="19" width="0" style="76" hidden="1" customWidth="1"/>
    <col min="20" max="20" width="10" style="76" hidden="1" customWidth="1"/>
    <col min="21" max="30" width="0" style="76" hidden="1" customWidth="1"/>
    <col min="31" max="31" width="23.42578125" style="76" bestFit="1" customWidth="1"/>
    <col min="32" max="32" width="10.140625" style="76" bestFit="1" customWidth="1"/>
    <col min="33" max="16384" width="9.140625" style="76"/>
  </cols>
  <sheetData>
    <row r="1" spans="5:15" ht="15.75" hidden="1" customHeight="1">
      <c r="G1" s="74" t="s">
        <v>207</v>
      </c>
      <c r="N1" s="77"/>
      <c r="O1" s="77"/>
    </row>
    <row r="2" spans="5:15" ht="32.25" hidden="1" customHeight="1">
      <c r="E2" s="224" t="s">
        <v>208</v>
      </c>
      <c r="F2" s="224"/>
      <c r="G2" s="224"/>
      <c r="N2" s="77"/>
      <c r="O2" s="77"/>
    </row>
    <row r="3" spans="5:15" ht="15" hidden="1" customHeight="1">
      <c r="G3" s="74" t="s">
        <v>207</v>
      </c>
      <c r="N3" s="77"/>
      <c r="O3" s="77"/>
    </row>
    <row r="4" spans="5:15" ht="30" hidden="1" customHeight="1">
      <c r="E4" s="224" t="s">
        <v>209</v>
      </c>
      <c r="F4" s="224"/>
      <c r="G4" s="224"/>
      <c r="N4" s="77"/>
      <c r="O4" s="77"/>
    </row>
    <row r="5" spans="5:15" ht="15.75" hidden="1" customHeight="1">
      <c r="G5" s="74" t="s">
        <v>207</v>
      </c>
      <c r="N5" s="77"/>
      <c r="O5" s="77"/>
    </row>
    <row r="6" spans="5:15" ht="27.75" hidden="1" customHeight="1">
      <c r="E6" s="224" t="s">
        <v>210</v>
      </c>
      <c r="F6" s="224"/>
      <c r="G6" s="224"/>
      <c r="N6" s="77"/>
      <c r="O6" s="77"/>
    </row>
    <row r="7" spans="5:15" ht="15" hidden="1" customHeight="1">
      <c r="G7" s="74" t="s">
        <v>207</v>
      </c>
      <c r="N7" s="77"/>
      <c r="O7" s="77"/>
    </row>
    <row r="8" spans="5:15" ht="28.5" hidden="1" customHeight="1">
      <c r="E8" s="224" t="s">
        <v>211</v>
      </c>
      <c r="F8" s="224"/>
      <c r="G8" s="224"/>
      <c r="N8" s="77"/>
      <c r="O8" s="77"/>
    </row>
    <row r="9" spans="5:15" ht="55.5" hidden="1" customHeight="1">
      <c r="E9" s="224" t="s">
        <v>212</v>
      </c>
      <c r="F9" s="225"/>
      <c r="G9" s="225"/>
      <c r="N9" s="77"/>
      <c r="O9" s="77"/>
    </row>
    <row r="10" spans="5:15" ht="14.25" hidden="1" customHeight="1">
      <c r="G10" s="74" t="s">
        <v>213</v>
      </c>
      <c r="N10" s="77"/>
      <c r="O10" s="77"/>
    </row>
    <row r="11" spans="5:15" ht="30.75" hidden="1" customHeight="1">
      <c r="E11" s="224" t="s">
        <v>214</v>
      </c>
      <c r="F11" s="224"/>
      <c r="G11" s="224"/>
      <c r="N11" s="77"/>
      <c r="O11" s="77"/>
    </row>
    <row r="12" spans="5:15" ht="13.5" hidden="1" customHeight="1">
      <c r="G12" s="74" t="s">
        <v>213</v>
      </c>
      <c r="N12" s="77"/>
      <c r="O12" s="77"/>
    </row>
    <row r="13" spans="5:15" ht="27.75" hidden="1" customHeight="1">
      <c r="E13" s="224" t="s">
        <v>215</v>
      </c>
      <c r="F13" s="224"/>
      <c r="G13" s="224"/>
      <c r="N13" s="77"/>
      <c r="O13" s="77"/>
    </row>
    <row r="14" spans="5:15" ht="16.5" hidden="1" customHeight="1">
      <c r="G14" s="74" t="s">
        <v>216</v>
      </c>
      <c r="N14" s="77"/>
      <c r="O14" s="77"/>
    </row>
    <row r="15" spans="5:15" ht="33" hidden="1" customHeight="1">
      <c r="E15" s="224" t="s">
        <v>217</v>
      </c>
      <c r="F15" s="224"/>
      <c r="G15" s="224"/>
      <c r="N15" s="77"/>
      <c r="O15" s="77"/>
    </row>
    <row r="16" spans="5:15" ht="15" hidden="1" customHeight="1">
      <c r="G16" s="74" t="s">
        <v>741</v>
      </c>
      <c r="N16" s="77"/>
      <c r="O16" s="77"/>
    </row>
    <row r="17" spans="2:15" ht="1.5" customHeight="1">
      <c r="E17" s="224" t="s">
        <v>218</v>
      </c>
      <c r="F17" s="225"/>
      <c r="G17" s="225"/>
      <c r="N17" s="77"/>
      <c r="O17" s="77"/>
    </row>
    <row r="18" spans="2:15" s="1" customFormat="1" ht="14.25" customHeight="1">
      <c r="B18" s="36"/>
      <c r="C18" s="71"/>
      <c r="D18" s="210" t="s">
        <v>341</v>
      </c>
      <c r="E18" s="210"/>
      <c r="F18" s="210"/>
      <c r="G18" s="210"/>
      <c r="H18" s="2"/>
    </row>
    <row r="19" spans="2:15" s="1" customFormat="1" ht="37.5" customHeight="1">
      <c r="C19" s="36"/>
      <c r="D19" s="211" t="s">
        <v>866</v>
      </c>
      <c r="E19" s="211"/>
      <c r="F19" s="211"/>
      <c r="G19" s="211"/>
      <c r="H19" s="211"/>
      <c r="K19" s="61"/>
      <c r="L19" s="60"/>
      <c r="M19" s="60"/>
    </row>
    <row r="20" spans="2:15" ht="31.5" customHeight="1">
      <c r="B20" s="76"/>
      <c r="D20" s="218" t="s">
        <v>861</v>
      </c>
      <c r="E20" s="218"/>
      <c r="F20" s="218"/>
      <c r="G20" s="218"/>
      <c r="H20" s="218"/>
      <c r="K20" s="79"/>
      <c r="L20" s="77"/>
      <c r="M20" s="77"/>
    </row>
    <row r="21" spans="2:15" ht="12.75" customHeight="1">
      <c r="C21" s="78"/>
      <c r="D21" s="222" t="s">
        <v>741</v>
      </c>
      <c r="E21" s="222"/>
      <c r="F21" s="222"/>
      <c r="G21" s="222"/>
    </row>
    <row r="22" spans="2:15" ht="30.75" customHeight="1">
      <c r="B22" s="76"/>
      <c r="D22" s="218" t="s">
        <v>803</v>
      </c>
      <c r="E22" s="218"/>
      <c r="F22" s="218"/>
      <c r="G22" s="218"/>
      <c r="H22" s="218"/>
      <c r="K22" s="79"/>
      <c r="L22" s="77"/>
      <c r="M22" s="77"/>
    </row>
    <row r="23" spans="2:15" ht="12.75" customHeight="1">
      <c r="C23" s="78"/>
      <c r="D23" s="222" t="s">
        <v>669</v>
      </c>
      <c r="E23" s="222"/>
      <c r="F23" s="222"/>
      <c r="G23" s="222"/>
    </row>
    <row r="24" spans="2:15" ht="33" customHeight="1">
      <c r="B24" s="76"/>
      <c r="D24" s="218" t="s">
        <v>799</v>
      </c>
      <c r="E24" s="218"/>
      <c r="F24" s="218"/>
      <c r="G24" s="218"/>
      <c r="H24" s="218"/>
      <c r="K24" s="79"/>
      <c r="L24" s="77"/>
      <c r="M24" s="77"/>
    </row>
    <row r="25" spans="2:15" ht="12.75" customHeight="1">
      <c r="C25" s="78"/>
      <c r="D25" s="222" t="s">
        <v>213</v>
      </c>
      <c r="E25" s="222"/>
      <c r="F25" s="222"/>
      <c r="G25" s="222"/>
    </row>
    <row r="26" spans="2:15" ht="33" customHeight="1">
      <c r="B26" s="76"/>
      <c r="D26" s="218" t="s">
        <v>490</v>
      </c>
      <c r="E26" s="218"/>
      <c r="F26" s="218"/>
      <c r="G26" s="218"/>
      <c r="H26" s="218"/>
      <c r="K26" s="79"/>
      <c r="L26" s="77"/>
      <c r="M26" s="77"/>
    </row>
    <row r="27" spans="2:15" ht="12.75" customHeight="1">
      <c r="C27" s="78"/>
      <c r="D27" s="222" t="s">
        <v>213</v>
      </c>
      <c r="E27" s="222"/>
      <c r="F27" s="222"/>
      <c r="G27" s="222"/>
    </row>
    <row r="28" spans="2:15" ht="33" customHeight="1">
      <c r="B28" s="76"/>
      <c r="D28" s="218" t="s">
        <v>488</v>
      </c>
      <c r="E28" s="218"/>
      <c r="F28" s="218"/>
      <c r="G28" s="218"/>
      <c r="H28" s="218"/>
      <c r="K28" s="79"/>
      <c r="L28" s="77"/>
      <c r="M28" s="77"/>
    </row>
    <row r="29" spans="2:15" ht="16.5" customHeight="1">
      <c r="E29" s="80" t="s">
        <v>342</v>
      </c>
      <c r="F29" s="80"/>
      <c r="G29" s="80"/>
      <c r="N29" s="77"/>
      <c r="O29" s="77"/>
    </row>
    <row r="30" spans="2:15" ht="28.5" customHeight="1">
      <c r="B30" s="76"/>
      <c r="D30" s="218" t="s">
        <v>489</v>
      </c>
      <c r="E30" s="218"/>
      <c r="F30" s="218"/>
      <c r="G30" s="218"/>
      <c r="H30" s="218"/>
      <c r="K30" s="79"/>
      <c r="L30" s="77"/>
      <c r="M30" s="77"/>
    </row>
    <row r="31" spans="2:15" ht="16.5" customHeight="1">
      <c r="E31" s="80" t="s">
        <v>342</v>
      </c>
      <c r="F31" s="80"/>
      <c r="G31" s="80"/>
      <c r="N31" s="77"/>
      <c r="O31" s="77"/>
    </row>
    <row r="32" spans="2:15" ht="30.75" customHeight="1">
      <c r="B32" s="76"/>
      <c r="D32" s="218" t="s">
        <v>343</v>
      </c>
      <c r="E32" s="218"/>
      <c r="F32" s="218"/>
      <c r="G32" s="218"/>
      <c r="H32" s="218"/>
      <c r="K32" s="79"/>
      <c r="L32" s="77"/>
      <c r="M32" s="77"/>
    </row>
    <row r="33" spans="1:31" ht="16.5" customHeight="1">
      <c r="E33" s="80" t="s">
        <v>219</v>
      </c>
      <c r="F33" s="80"/>
      <c r="G33" s="80"/>
      <c r="N33" s="77"/>
      <c r="O33" s="77"/>
    </row>
    <row r="34" spans="1:31" ht="29.25" customHeight="1">
      <c r="B34" s="76"/>
      <c r="D34" s="218" t="s">
        <v>611</v>
      </c>
      <c r="E34" s="218"/>
      <c r="F34" s="218"/>
      <c r="G34" s="218"/>
      <c r="H34" s="218"/>
      <c r="K34" s="79"/>
      <c r="L34" s="77"/>
      <c r="M34" s="77"/>
    </row>
    <row r="35" spans="1:31" ht="61.5" customHeight="1">
      <c r="A35" s="221" t="s">
        <v>284</v>
      </c>
      <c r="B35" s="221"/>
      <c r="C35" s="221"/>
      <c r="D35" s="221"/>
      <c r="E35" s="221"/>
      <c r="F35" s="221"/>
      <c r="G35" s="221"/>
    </row>
    <row r="36" spans="1:31" ht="14.25" hidden="1" customHeight="1">
      <c r="G36" s="74"/>
    </row>
    <row r="37" spans="1:31" s="82" customFormat="1" ht="23.25" customHeight="1">
      <c r="A37" s="223" t="s">
        <v>21</v>
      </c>
      <c r="B37" s="219" t="s">
        <v>22</v>
      </c>
      <c r="C37" s="219" t="s">
        <v>23</v>
      </c>
      <c r="D37" s="219" t="s">
        <v>24</v>
      </c>
      <c r="E37" s="219" t="s">
        <v>25</v>
      </c>
      <c r="F37" s="219" t="s">
        <v>26</v>
      </c>
      <c r="G37" s="229" t="s">
        <v>220</v>
      </c>
      <c r="H37" s="81"/>
    </row>
    <row r="38" spans="1:31" s="82" customFormat="1" ht="69.75" customHeight="1">
      <c r="A38" s="223"/>
      <c r="B38" s="220"/>
      <c r="C38" s="220"/>
      <c r="D38" s="220"/>
      <c r="E38" s="220"/>
      <c r="F38" s="220"/>
      <c r="G38" s="230"/>
      <c r="H38" s="81"/>
    </row>
    <row r="39" spans="1:31" s="86" customFormat="1" ht="23.25" customHeight="1">
      <c r="A39" s="226" t="s">
        <v>221</v>
      </c>
      <c r="B39" s="227"/>
      <c r="C39" s="227"/>
      <c r="D39" s="227"/>
      <c r="E39" s="228"/>
      <c r="F39" s="83"/>
      <c r="G39" s="84">
        <f>G62+G87+G113+G144+G161+G268+G283+G419+G433+G596+G633+G644+G690+G695+G704+G709+G777+G806+G867+G40+G429+G796+G412</f>
        <v>1141328386.4200001</v>
      </c>
      <c r="H39" s="85"/>
      <c r="AE39" s="85"/>
    </row>
    <row r="40" spans="1:31" s="86" customFormat="1" ht="42" customHeight="1">
      <c r="A40" s="87" t="s">
        <v>689</v>
      </c>
      <c r="B40" s="88"/>
      <c r="C40" s="88"/>
      <c r="D40" s="88"/>
      <c r="E40" s="89" t="s">
        <v>222</v>
      </c>
      <c r="F40" s="83"/>
      <c r="G40" s="90">
        <f>G50+G56+G59</f>
        <v>22997132.5</v>
      </c>
      <c r="H40" s="85"/>
      <c r="N40" s="86">
        <v>64921</v>
      </c>
    </row>
    <row r="41" spans="1:31" s="86" customFormat="1" ht="102" hidden="1" customHeight="1">
      <c r="A41" s="91" t="s">
        <v>602</v>
      </c>
      <c r="B41" s="88"/>
      <c r="C41" s="88"/>
      <c r="D41" s="88"/>
      <c r="E41" s="92" t="s">
        <v>601</v>
      </c>
      <c r="F41" s="83"/>
      <c r="G41" s="93">
        <f>G42</f>
        <v>22600390</v>
      </c>
      <c r="H41" s="85"/>
    </row>
    <row r="42" spans="1:31" s="97" customFormat="1" ht="30.75" hidden="1" customHeight="1">
      <c r="A42" s="94" t="s">
        <v>382</v>
      </c>
      <c r="B42" s="95">
        <v>757</v>
      </c>
      <c r="C42" s="92" t="s">
        <v>115</v>
      </c>
      <c r="D42" s="92" t="s">
        <v>116</v>
      </c>
      <c r="E42" s="92" t="s">
        <v>601</v>
      </c>
      <c r="F42" s="92" t="s">
        <v>383</v>
      </c>
      <c r="G42" s="72">
        <f>G43</f>
        <v>22600390</v>
      </c>
      <c r="H42" s="96"/>
    </row>
    <row r="43" spans="1:31" s="97" customFormat="1" ht="30.75" hidden="1" customHeight="1">
      <c r="A43" s="94" t="s">
        <v>384</v>
      </c>
      <c r="B43" s="95">
        <v>757</v>
      </c>
      <c r="C43" s="92" t="s">
        <v>115</v>
      </c>
      <c r="D43" s="92" t="s">
        <v>116</v>
      </c>
      <c r="E43" s="92" t="s">
        <v>601</v>
      </c>
      <c r="F43" s="92" t="s">
        <v>385</v>
      </c>
      <c r="G43" s="72">
        <f>'Прилож 4'!G281</f>
        <v>22600390</v>
      </c>
      <c r="H43" s="96"/>
    </row>
    <row r="44" spans="1:31" s="97" customFormat="1" ht="76.5" hidden="1" customHeight="1">
      <c r="A44" s="98" t="s">
        <v>68</v>
      </c>
      <c r="B44" s="95">
        <v>757</v>
      </c>
      <c r="C44" s="92" t="s">
        <v>115</v>
      </c>
      <c r="D44" s="92" t="s">
        <v>116</v>
      </c>
      <c r="E44" s="92" t="s">
        <v>67</v>
      </c>
      <c r="F44" s="92"/>
      <c r="G44" s="72" t="e">
        <f>G45</f>
        <v>#REF!</v>
      </c>
      <c r="H44" s="96"/>
    </row>
    <row r="45" spans="1:31" s="97" customFormat="1" ht="30.75" hidden="1" customHeight="1">
      <c r="A45" s="94" t="s">
        <v>382</v>
      </c>
      <c r="B45" s="95">
        <v>757</v>
      </c>
      <c r="C45" s="92" t="s">
        <v>115</v>
      </c>
      <c r="D45" s="92" t="s">
        <v>116</v>
      </c>
      <c r="E45" s="92" t="s">
        <v>601</v>
      </c>
      <c r="F45" s="92" t="s">
        <v>383</v>
      </c>
      <c r="G45" s="72" t="e">
        <f>G46</f>
        <v>#REF!</v>
      </c>
      <c r="H45" s="96"/>
    </row>
    <row r="46" spans="1:31" s="97" customFormat="1" ht="30.75" hidden="1" customHeight="1">
      <c r="A46" s="94" t="s">
        <v>384</v>
      </c>
      <c r="B46" s="95">
        <v>757</v>
      </c>
      <c r="C46" s="92" t="s">
        <v>115</v>
      </c>
      <c r="D46" s="92" t="s">
        <v>116</v>
      </c>
      <c r="E46" s="92" t="s">
        <v>601</v>
      </c>
      <c r="F46" s="92" t="s">
        <v>385</v>
      </c>
      <c r="G46" s="72" t="e">
        <f>'Прилож 4'!#REF!</f>
        <v>#REF!</v>
      </c>
      <c r="H46" s="96"/>
    </row>
    <row r="47" spans="1:31" s="97" customFormat="1" ht="108.75" hidden="1" customHeight="1">
      <c r="A47" s="94" t="s">
        <v>600</v>
      </c>
      <c r="B47" s="95"/>
      <c r="C47" s="92"/>
      <c r="D47" s="92"/>
      <c r="E47" s="92" t="s">
        <v>599</v>
      </c>
      <c r="F47" s="92"/>
      <c r="G47" s="72">
        <f>G48</f>
        <v>371753</v>
      </c>
      <c r="H47" s="96"/>
    </row>
    <row r="48" spans="1:31" s="97" customFormat="1" ht="30.75" hidden="1" customHeight="1">
      <c r="A48" s="94" t="s">
        <v>382</v>
      </c>
      <c r="B48" s="95">
        <v>757</v>
      </c>
      <c r="C48" s="92" t="s">
        <v>115</v>
      </c>
      <c r="D48" s="92" t="s">
        <v>116</v>
      </c>
      <c r="E48" s="92" t="s">
        <v>599</v>
      </c>
      <c r="F48" s="92" t="s">
        <v>383</v>
      </c>
      <c r="G48" s="72">
        <f>G49</f>
        <v>371753</v>
      </c>
      <c r="H48" s="96"/>
    </row>
    <row r="49" spans="1:14" s="97" customFormat="1" ht="30.75" hidden="1" customHeight="1">
      <c r="A49" s="94" t="s">
        <v>384</v>
      </c>
      <c r="B49" s="95">
        <v>757</v>
      </c>
      <c r="C49" s="92" t="s">
        <v>115</v>
      </c>
      <c r="D49" s="92" t="s">
        <v>116</v>
      </c>
      <c r="E49" s="92" t="s">
        <v>599</v>
      </c>
      <c r="F49" s="92" t="s">
        <v>385</v>
      </c>
      <c r="G49" s="72">
        <f>'Прилож 4'!G284</f>
        <v>371753</v>
      </c>
      <c r="H49" s="96"/>
    </row>
    <row r="50" spans="1:14" s="86" customFormat="1" ht="34.5" customHeight="1">
      <c r="A50" s="99" t="s">
        <v>793</v>
      </c>
      <c r="B50" s="100"/>
      <c r="C50" s="100"/>
      <c r="D50" s="100"/>
      <c r="E50" s="101" t="s">
        <v>223</v>
      </c>
      <c r="F50" s="102"/>
      <c r="G50" s="103">
        <f>G51</f>
        <v>24989.5</v>
      </c>
      <c r="H50" s="85"/>
    </row>
    <row r="51" spans="1:14" s="86" customFormat="1" ht="24.75" customHeight="1">
      <c r="A51" s="94" t="s">
        <v>382</v>
      </c>
      <c r="B51" s="100"/>
      <c r="C51" s="100"/>
      <c r="D51" s="100"/>
      <c r="E51" s="101" t="s">
        <v>223</v>
      </c>
      <c r="F51" s="104">
        <v>300</v>
      </c>
      <c r="G51" s="103">
        <f>G52</f>
        <v>24989.5</v>
      </c>
      <c r="H51" s="85"/>
    </row>
    <row r="52" spans="1:14" s="86" customFormat="1" ht="32.25" customHeight="1">
      <c r="A52" s="105" t="s">
        <v>384</v>
      </c>
      <c r="B52" s="100"/>
      <c r="C52" s="100"/>
      <c r="D52" s="100"/>
      <c r="E52" s="101" t="s">
        <v>223</v>
      </c>
      <c r="F52" s="104">
        <v>320</v>
      </c>
      <c r="G52" s="103">
        <f>'Прилож 4'!G287</f>
        <v>24989.5</v>
      </c>
      <c r="H52" s="85"/>
    </row>
    <row r="53" spans="1:14" s="97" customFormat="1" ht="70.5" hidden="1" customHeight="1">
      <c r="A53" s="99" t="s">
        <v>245</v>
      </c>
      <c r="B53" s="95">
        <v>757</v>
      </c>
      <c r="C53" s="92" t="s">
        <v>115</v>
      </c>
      <c r="D53" s="92" t="s">
        <v>116</v>
      </c>
      <c r="E53" s="92" t="s">
        <v>244</v>
      </c>
      <c r="F53" s="92"/>
      <c r="G53" s="72">
        <f>G54</f>
        <v>46372.5</v>
      </c>
      <c r="H53" s="96"/>
    </row>
    <row r="54" spans="1:14" ht="18.75" hidden="1" customHeight="1">
      <c r="A54" s="94" t="s">
        <v>382</v>
      </c>
      <c r="B54" s="95">
        <v>757</v>
      </c>
      <c r="C54" s="92" t="s">
        <v>115</v>
      </c>
      <c r="D54" s="92" t="s">
        <v>116</v>
      </c>
      <c r="E54" s="92" t="s">
        <v>244</v>
      </c>
      <c r="F54" s="92" t="s">
        <v>383</v>
      </c>
      <c r="G54" s="72">
        <f>G55</f>
        <v>46372.5</v>
      </c>
    </row>
    <row r="55" spans="1:14" ht="33" hidden="1" customHeight="1">
      <c r="A55" s="94" t="s">
        <v>384</v>
      </c>
      <c r="B55" s="95">
        <v>757</v>
      </c>
      <c r="C55" s="92" t="s">
        <v>115</v>
      </c>
      <c r="D55" s="92" t="s">
        <v>116</v>
      </c>
      <c r="E55" s="92" t="s">
        <v>244</v>
      </c>
      <c r="F55" s="92" t="s">
        <v>385</v>
      </c>
      <c r="G55" s="72">
        <f>'Прилож 4'!G290</f>
        <v>46372.5</v>
      </c>
    </row>
    <row r="56" spans="1:14" s="97" customFormat="1" ht="29.25" customHeight="1">
      <c r="A56" s="99" t="s">
        <v>431</v>
      </c>
      <c r="B56" s="95">
        <v>757</v>
      </c>
      <c r="C56" s="92" t="s">
        <v>115</v>
      </c>
      <c r="D56" s="92" t="s">
        <v>116</v>
      </c>
      <c r="E56" s="92" t="s">
        <v>806</v>
      </c>
      <c r="F56" s="92"/>
      <c r="G56" s="72">
        <f>G57</f>
        <v>22600390</v>
      </c>
      <c r="H56" s="96"/>
    </row>
    <row r="57" spans="1:14" s="97" customFormat="1" ht="30.75" customHeight="1">
      <c r="A57" s="94" t="s">
        <v>382</v>
      </c>
      <c r="B57" s="95">
        <v>757</v>
      </c>
      <c r="C57" s="92" t="s">
        <v>115</v>
      </c>
      <c r="D57" s="92" t="s">
        <v>116</v>
      </c>
      <c r="E57" s="92" t="s">
        <v>806</v>
      </c>
      <c r="F57" s="92" t="s">
        <v>383</v>
      </c>
      <c r="G57" s="72">
        <f>G58</f>
        <v>22600390</v>
      </c>
      <c r="H57" s="96"/>
    </row>
    <row r="58" spans="1:14" s="97" customFormat="1" ht="30.75" customHeight="1">
      <c r="A58" s="94" t="s">
        <v>384</v>
      </c>
      <c r="B58" s="95">
        <v>757</v>
      </c>
      <c r="C58" s="92" t="s">
        <v>115</v>
      </c>
      <c r="D58" s="92" t="s">
        <v>116</v>
      </c>
      <c r="E58" s="92" t="s">
        <v>806</v>
      </c>
      <c r="F58" s="92" t="s">
        <v>385</v>
      </c>
      <c r="G58" s="72">
        <f>'Прилож 4'!G281</f>
        <v>22600390</v>
      </c>
      <c r="H58" s="96"/>
    </row>
    <row r="59" spans="1:14" s="97" customFormat="1" ht="80.25" customHeight="1">
      <c r="A59" s="99" t="s">
        <v>851</v>
      </c>
      <c r="B59" s="95">
        <v>757</v>
      </c>
      <c r="C59" s="92" t="s">
        <v>115</v>
      </c>
      <c r="D59" s="92" t="s">
        <v>116</v>
      </c>
      <c r="E59" s="92" t="s">
        <v>850</v>
      </c>
      <c r="F59" s="92"/>
      <c r="G59" s="72">
        <f>G60</f>
        <v>371753</v>
      </c>
      <c r="H59" s="96"/>
    </row>
    <row r="60" spans="1:14" s="97" customFormat="1" ht="30.75" customHeight="1">
      <c r="A60" s="94" t="s">
        <v>382</v>
      </c>
      <c r="B60" s="95">
        <v>757</v>
      </c>
      <c r="C60" s="92" t="s">
        <v>115</v>
      </c>
      <c r="D60" s="92" t="s">
        <v>116</v>
      </c>
      <c r="E60" s="92" t="s">
        <v>850</v>
      </c>
      <c r="F60" s="92" t="s">
        <v>383</v>
      </c>
      <c r="G60" s="72">
        <f>G61</f>
        <v>371753</v>
      </c>
      <c r="H60" s="96"/>
    </row>
    <row r="61" spans="1:14" s="97" customFormat="1" ht="30.75" customHeight="1">
      <c r="A61" s="94" t="s">
        <v>384</v>
      </c>
      <c r="B61" s="95">
        <v>757</v>
      </c>
      <c r="C61" s="92" t="s">
        <v>115</v>
      </c>
      <c r="D61" s="92" t="s">
        <v>116</v>
      </c>
      <c r="E61" s="92" t="s">
        <v>850</v>
      </c>
      <c r="F61" s="92" t="s">
        <v>385</v>
      </c>
      <c r="G61" s="72">
        <f>'Прилож 4'!G284</f>
        <v>371753</v>
      </c>
      <c r="H61" s="96"/>
    </row>
    <row r="62" spans="1:14" s="110" customFormat="1" ht="63.75">
      <c r="A62" s="106" t="s">
        <v>191</v>
      </c>
      <c r="B62" s="107">
        <v>793</v>
      </c>
      <c r="C62" s="108" t="s">
        <v>30</v>
      </c>
      <c r="D62" s="108" t="s">
        <v>36</v>
      </c>
      <c r="E62" s="107" t="s">
        <v>546</v>
      </c>
      <c r="F62" s="108"/>
      <c r="G62" s="109">
        <f>G66+G73+G78+G63</f>
        <v>2107800</v>
      </c>
      <c r="H62" s="109" t="e">
        <f>H66+#REF!+H73+H78</f>
        <v>#REF!</v>
      </c>
      <c r="I62" s="109" t="e">
        <f>I66+#REF!+I73+I78</f>
        <v>#REF!</v>
      </c>
      <c r="J62" s="109" t="e">
        <f>J66+#REF!+J73+J78</f>
        <v>#REF!</v>
      </c>
      <c r="K62" s="109" t="e">
        <f>K66+#REF!+K73+K78</f>
        <v>#REF!</v>
      </c>
      <c r="L62" s="109" t="e">
        <f>L66+#REF!+L73+L78</f>
        <v>#REF!</v>
      </c>
      <c r="M62" s="109" t="e">
        <f>M66+#REF!+M73+M78</f>
        <v>#REF!</v>
      </c>
      <c r="N62" s="110">
        <v>528130</v>
      </c>
    </row>
    <row r="63" spans="1:14" s="112" customFormat="1" ht="27.75" customHeight="1">
      <c r="A63" s="94" t="s">
        <v>444</v>
      </c>
      <c r="B63" s="95">
        <v>793</v>
      </c>
      <c r="C63" s="92" t="s">
        <v>30</v>
      </c>
      <c r="D63" s="92" t="s">
        <v>36</v>
      </c>
      <c r="E63" s="92" t="s">
        <v>825</v>
      </c>
      <c r="F63" s="92"/>
      <c r="G63" s="72">
        <f>G64</f>
        <v>467000</v>
      </c>
      <c r="H63" s="111"/>
    </row>
    <row r="64" spans="1:14" s="112" customFormat="1" ht="28.5" customHeight="1">
      <c r="A64" s="94" t="s">
        <v>44</v>
      </c>
      <c r="B64" s="95">
        <v>793</v>
      </c>
      <c r="C64" s="92" t="s">
        <v>30</v>
      </c>
      <c r="D64" s="92" t="s">
        <v>36</v>
      </c>
      <c r="E64" s="92" t="s">
        <v>825</v>
      </c>
      <c r="F64" s="92" t="s">
        <v>45</v>
      </c>
      <c r="G64" s="72">
        <f>G65</f>
        <v>467000</v>
      </c>
      <c r="H64" s="111"/>
    </row>
    <row r="65" spans="1:8" s="112" customFormat="1" ht="31.5" customHeight="1">
      <c r="A65" s="94" t="s">
        <v>14</v>
      </c>
      <c r="B65" s="95">
        <v>793</v>
      </c>
      <c r="C65" s="92" t="s">
        <v>30</v>
      </c>
      <c r="D65" s="92" t="s">
        <v>36</v>
      </c>
      <c r="E65" s="92" t="s">
        <v>825</v>
      </c>
      <c r="F65" s="92" t="s">
        <v>13</v>
      </c>
      <c r="G65" s="72">
        <f>'Прилож 4'!G710</f>
        <v>467000</v>
      </c>
      <c r="H65" s="111"/>
    </row>
    <row r="66" spans="1:8" ht="25.5">
      <c r="A66" s="94" t="s">
        <v>402</v>
      </c>
      <c r="B66" s="95">
        <v>793</v>
      </c>
      <c r="C66" s="92" t="s">
        <v>30</v>
      </c>
      <c r="D66" s="92" t="s">
        <v>36</v>
      </c>
      <c r="E66" s="92" t="s">
        <v>826</v>
      </c>
      <c r="F66" s="92"/>
      <c r="G66" s="72">
        <f>G69+G67+G71</f>
        <v>1364800</v>
      </c>
    </row>
    <row r="67" spans="1:8" ht="25.5" hidden="1">
      <c r="A67" s="94" t="s">
        <v>53</v>
      </c>
      <c r="B67" s="95">
        <v>763</v>
      </c>
      <c r="C67" s="92" t="s">
        <v>30</v>
      </c>
      <c r="D67" s="92" t="s">
        <v>95</v>
      </c>
      <c r="E67" s="92" t="s">
        <v>330</v>
      </c>
      <c r="F67" s="92" t="s">
        <v>54</v>
      </c>
      <c r="G67" s="72">
        <f>SUM(G68)</f>
        <v>0</v>
      </c>
    </row>
    <row r="68" spans="1:8" ht="25.5" hidden="1">
      <c r="A68" s="94" t="s">
        <v>55</v>
      </c>
      <c r="B68" s="95">
        <v>763</v>
      </c>
      <c r="C68" s="92" t="s">
        <v>30</v>
      </c>
      <c r="D68" s="92" t="s">
        <v>95</v>
      </c>
      <c r="E68" s="92" t="s">
        <v>330</v>
      </c>
      <c r="F68" s="92" t="s">
        <v>56</v>
      </c>
      <c r="G68" s="72">
        <f>'Прилож 4'!G713</f>
        <v>0</v>
      </c>
    </row>
    <row r="69" spans="1:8" ht="21" hidden="1" customHeight="1">
      <c r="A69" s="94" t="s">
        <v>393</v>
      </c>
      <c r="B69" s="95">
        <v>793</v>
      </c>
      <c r="C69" s="92" t="s">
        <v>30</v>
      </c>
      <c r="D69" s="92" t="s">
        <v>36</v>
      </c>
      <c r="E69" s="92" t="s">
        <v>547</v>
      </c>
      <c r="F69" s="92" t="s">
        <v>394</v>
      </c>
      <c r="G69" s="72">
        <f>G70</f>
        <v>0</v>
      </c>
    </row>
    <row r="70" spans="1:8" ht="46.5" hidden="1" customHeight="1">
      <c r="A70" s="94" t="s">
        <v>623</v>
      </c>
      <c r="B70" s="95">
        <v>793</v>
      </c>
      <c r="C70" s="92" t="s">
        <v>30</v>
      </c>
      <c r="D70" s="92" t="s">
        <v>36</v>
      </c>
      <c r="E70" s="92" t="s">
        <v>547</v>
      </c>
      <c r="F70" s="92" t="s">
        <v>412</v>
      </c>
      <c r="G70" s="72">
        <f>'Прилож 4'!G716</f>
        <v>0</v>
      </c>
    </row>
    <row r="71" spans="1:8" ht="24" customHeight="1">
      <c r="A71" s="94" t="s">
        <v>393</v>
      </c>
      <c r="B71" s="95">
        <v>793</v>
      </c>
      <c r="C71" s="92" t="s">
        <v>30</v>
      </c>
      <c r="D71" s="92" t="s">
        <v>36</v>
      </c>
      <c r="E71" s="92" t="s">
        <v>826</v>
      </c>
      <c r="F71" s="92" t="s">
        <v>394</v>
      </c>
      <c r="G71" s="72">
        <f>G72</f>
        <v>1364800</v>
      </c>
    </row>
    <row r="72" spans="1:8" ht="25.5" customHeight="1">
      <c r="A72" s="94" t="s">
        <v>411</v>
      </c>
      <c r="B72" s="95">
        <v>793</v>
      </c>
      <c r="C72" s="92" t="s">
        <v>30</v>
      </c>
      <c r="D72" s="92" t="s">
        <v>36</v>
      </c>
      <c r="E72" s="92" t="s">
        <v>826</v>
      </c>
      <c r="F72" s="92" t="s">
        <v>412</v>
      </c>
      <c r="G72" s="72">
        <f>'Прилож 4'!G718</f>
        <v>1364800</v>
      </c>
    </row>
    <row r="73" spans="1:8" s="112" customFormat="1" ht="27.75" customHeight="1">
      <c r="A73" s="94" t="s">
        <v>267</v>
      </c>
      <c r="B73" s="95">
        <v>793</v>
      </c>
      <c r="C73" s="92" t="s">
        <v>30</v>
      </c>
      <c r="D73" s="92" t="s">
        <v>36</v>
      </c>
      <c r="E73" s="92" t="s">
        <v>548</v>
      </c>
      <c r="F73" s="92"/>
      <c r="G73" s="72">
        <f>G76+G74+G85</f>
        <v>276000</v>
      </c>
      <c r="H73" s="111"/>
    </row>
    <row r="74" spans="1:8" s="114" customFormat="1" ht="25.5">
      <c r="A74" s="94" t="s">
        <v>704</v>
      </c>
      <c r="B74" s="95">
        <v>793</v>
      </c>
      <c r="C74" s="92" t="s">
        <v>30</v>
      </c>
      <c r="D74" s="92" t="s">
        <v>36</v>
      </c>
      <c r="E74" s="92" t="s">
        <v>548</v>
      </c>
      <c r="F74" s="92" t="s">
        <v>54</v>
      </c>
      <c r="G74" s="72">
        <f>G75</f>
        <v>276000</v>
      </c>
      <c r="H74" s="113"/>
    </row>
    <row r="75" spans="1:8" s="114" customFormat="1" ht="25.5">
      <c r="A75" s="94" t="s">
        <v>55</v>
      </c>
      <c r="B75" s="95">
        <v>793</v>
      </c>
      <c r="C75" s="92" t="s">
        <v>30</v>
      </c>
      <c r="D75" s="92" t="s">
        <v>36</v>
      </c>
      <c r="E75" s="92" t="s">
        <v>548</v>
      </c>
      <c r="F75" s="92" t="s">
        <v>56</v>
      </c>
      <c r="G75" s="72">
        <f>'Прилож 4'!G721</f>
        <v>276000</v>
      </c>
      <c r="H75" s="113"/>
    </row>
    <row r="76" spans="1:8" s="112" customFormat="1" ht="35.25" hidden="1" customHeight="1">
      <c r="A76" s="94" t="s">
        <v>44</v>
      </c>
      <c r="B76" s="95">
        <v>793</v>
      </c>
      <c r="C76" s="92" t="s">
        <v>30</v>
      </c>
      <c r="D76" s="92" t="s">
        <v>36</v>
      </c>
      <c r="E76" s="92" t="s">
        <v>548</v>
      </c>
      <c r="F76" s="92" t="s">
        <v>45</v>
      </c>
      <c r="G76" s="72">
        <f>G77</f>
        <v>0</v>
      </c>
      <c r="H76" s="111"/>
    </row>
    <row r="77" spans="1:8" s="112" customFormat="1" ht="38.25" hidden="1">
      <c r="A77" s="94" t="s">
        <v>14</v>
      </c>
      <c r="B77" s="95">
        <v>793</v>
      </c>
      <c r="C77" s="92" t="s">
        <v>30</v>
      </c>
      <c r="D77" s="92" t="s">
        <v>36</v>
      </c>
      <c r="E77" s="92" t="s">
        <v>548</v>
      </c>
      <c r="F77" s="92" t="s">
        <v>13</v>
      </c>
      <c r="G77" s="72">
        <f>'Прилож 4'!G725</f>
        <v>0</v>
      </c>
      <c r="H77" s="111"/>
    </row>
    <row r="78" spans="1:8" ht="25.5" hidden="1">
      <c r="A78" s="94" t="s">
        <v>403</v>
      </c>
      <c r="B78" s="95">
        <v>793</v>
      </c>
      <c r="C78" s="92" t="s">
        <v>30</v>
      </c>
      <c r="D78" s="92" t="s">
        <v>36</v>
      </c>
      <c r="E78" s="92" t="s">
        <v>549</v>
      </c>
      <c r="F78" s="92"/>
      <c r="G78" s="72">
        <f>G81+G79+G83</f>
        <v>0</v>
      </c>
    </row>
    <row r="79" spans="1:8" s="114" customFormat="1" ht="25.5" hidden="1">
      <c r="A79" s="94" t="s">
        <v>704</v>
      </c>
      <c r="B79" s="95">
        <v>793</v>
      </c>
      <c r="C79" s="92" t="s">
        <v>30</v>
      </c>
      <c r="D79" s="92" t="s">
        <v>36</v>
      </c>
      <c r="E79" s="92" t="s">
        <v>549</v>
      </c>
      <c r="F79" s="92" t="s">
        <v>54</v>
      </c>
      <c r="G79" s="72">
        <f>G80</f>
        <v>0</v>
      </c>
      <c r="H79" s="113"/>
    </row>
    <row r="80" spans="1:8" s="114" customFormat="1" ht="25.5" hidden="1">
      <c r="A80" s="94" t="s">
        <v>55</v>
      </c>
      <c r="B80" s="95">
        <v>793</v>
      </c>
      <c r="C80" s="92" t="s">
        <v>30</v>
      </c>
      <c r="D80" s="92" t="s">
        <v>36</v>
      </c>
      <c r="E80" s="92" t="s">
        <v>549</v>
      </c>
      <c r="F80" s="92" t="s">
        <v>56</v>
      </c>
      <c r="G80" s="72">
        <f>'Прилож 4'!G728</f>
        <v>0</v>
      </c>
      <c r="H80" s="113"/>
    </row>
    <row r="81" spans="1:16" hidden="1">
      <c r="A81" s="94" t="s">
        <v>393</v>
      </c>
      <c r="B81" s="95">
        <v>793</v>
      </c>
      <c r="C81" s="92" t="s">
        <v>30</v>
      </c>
      <c r="D81" s="92" t="s">
        <v>36</v>
      </c>
      <c r="E81" s="92" t="s">
        <v>549</v>
      </c>
      <c r="F81" s="92" t="s">
        <v>394</v>
      </c>
      <c r="G81" s="72">
        <f>G82</f>
        <v>0</v>
      </c>
    </row>
    <row r="82" spans="1:16" ht="38.25" hidden="1">
      <c r="A82" s="94" t="s">
        <v>623</v>
      </c>
      <c r="B82" s="95">
        <v>793</v>
      </c>
      <c r="C82" s="92" t="s">
        <v>30</v>
      </c>
      <c r="D82" s="92" t="s">
        <v>36</v>
      </c>
      <c r="E82" s="92" t="s">
        <v>549</v>
      </c>
      <c r="F82" s="92" t="s">
        <v>412</v>
      </c>
      <c r="G82" s="72">
        <f>'Прилож 4'!G730</f>
        <v>0</v>
      </c>
    </row>
    <row r="83" spans="1:16" ht="24" hidden="1" customHeight="1">
      <c r="A83" s="94" t="s">
        <v>393</v>
      </c>
      <c r="B83" s="95">
        <v>793</v>
      </c>
      <c r="C83" s="92" t="s">
        <v>30</v>
      </c>
      <c r="D83" s="92" t="s">
        <v>36</v>
      </c>
      <c r="E83" s="92" t="s">
        <v>549</v>
      </c>
      <c r="F83" s="92" t="s">
        <v>394</v>
      </c>
      <c r="G83" s="72">
        <f>G84</f>
        <v>0</v>
      </c>
    </row>
    <row r="84" spans="1:16" ht="25.5" hidden="1" customHeight="1">
      <c r="A84" s="94" t="s">
        <v>411</v>
      </c>
      <c r="B84" s="95">
        <v>793</v>
      </c>
      <c r="C84" s="92" t="s">
        <v>30</v>
      </c>
      <c r="D84" s="92" t="s">
        <v>36</v>
      </c>
      <c r="E84" s="92" t="s">
        <v>549</v>
      </c>
      <c r="F84" s="92" t="s">
        <v>412</v>
      </c>
      <c r="G84" s="72">
        <f>'Прилож 4'!G732</f>
        <v>0</v>
      </c>
    </row>
    <row r="85" spans="1:16" s="112" customFormat="1" ht="27.75" customHeight="1">
      <c r="A85" s="94" t="s">
        <v>106</v>
      </c>
      <c r="B85" s="95">
        <v>793</v>
      </c>
      <c r="C85" s="92" t="s">
        <v>30</v>
      </c>
      <c r="D85" s="92" t="s">
        <v>36</v>
      </c>
      <c r="E85" s="92" t="s">
        <v>548</v>
      </c>
      <c r="F85" s="92" t="s">
        <v>107</v>
      </c>
      <c r="G85" s="72">
        <f>G86</f>
        <v>0</v>
      </c>
      <c r="H85" s="111"/>
    </row>
    <row r="86" spans="1:16" s="112" customFormat="1" ht="27.75" customHeight="1">
      <c r="A86" s="94" t="s">
        <v>712</v>
      </c>
      <c r="B86" s="95">
        <v>793</v>
      </c>
      <c r="C86" s="92" t="s">
        <v>30</v>
      </c>
      <c r="D86" s="92" t="s">
        <v>36</v>
      </c>
      <c r="E86" s="92" t="s">
        <v>548</v>
      </c>
      <c r="F86" s="92" t="s">
        <v>110</v>
      </c>
      <c r="G86" s="72">
        <f>'Прилож 4'!G723</f>
        <v>0</v>
      </c>
      <c r="H86" s="111"/>
    </row>
    <row r="87" spans="1:16" s="110" customFormat="1" ht="51">
      <c r="A87" s="106" t="s">
        <v>188</v>
      </c>
      <c r="B87" s="107">
        <v>763</v>
      </c>
      <c r="C87" s="108" t="s">
        <v>30</v>
      </c>
      <c r="D87" s="108" t="s">
        <v>95</v>
      </c>
      <c r="E87" s="108" t="s">
        <v>486</v>
      </c>
      <c r="F87" s="115"/>
      <c r="G87" s="109">
        <f>G88+G97+G103+G108+G100</f>
        <v>6396399</v>
      </c>
      <c r="H87" s="116"/>
      <c r="M87" s="116" t="e">
        <f>#REF!+#REF!+#REF!+#REF!</f>
        <v>#REF!</v>
      </c>
      <c r="N87" s="110">
        <v>5787528</v>
      </c>
      <c r="O87" s="110">
        <v>150000</v>
      </c>
      <c r="P87" s="110">
        <v>272300</v>
      </c>
    </row>
    <row r="88" spans="1:16" s="112" customFormat="1" ht="25.5">
      <c r="A88" s="94" t="s">
        <v>128</v>
      </c>
      <c r="B88" s="95">
        <v>763</v>
      </c>
      <c r="C88" s="92" t="s">
        <v>30</v>
      </c>
      <c r="D88" s="92" t="s">
        <v>95</v>
      </c>
      <c r="E88" s="92" t="s">
        <v>493</v>
      </c>
      <c r="F88" s="117"/>
      <c r="G88" s="72">
        <f>G89+G93+G95</f>
        <v>5860697</v>
      </c>
      <c r="H88" s="111"/>
    </row>
    <row r="89" spans="1:16" ht="63.75">
      <c r="A89" s="94" t="s">
        <v>98</v>
      </c>
      <c r="B89" s="95">
        <v>763</v>
      </c>
      <c r="C89" s="92" t="s">
        <v>30</v>
      </c>
      <c r="D89" s="92" t="s">
        <v>95</v>
      </c>
      <c r="E89" s="92" t="s">
        <v>493</v>
      </c>
      <c r="F89" s="92" t="s">
        <v>101</v>
      </c>
      <c r="G89" s="72">
        <f>SUM(G90)</f>
        <v>5497323</v>
      </c>
    </row>
    <row r="90" spans="1:16" ht="25.5">
      <c r="A90" s="94" t="s">
        <v>99</v>
      </c>
      <c r="B90" s="95">
        <v>763</v>
      </c>
      <c r="C90" s="92" t="s">
        <v>30</v>
      </c>
      <c r="D90" s="92" t="s">
        <v>95</v>
      </c>
      <c r="E90" s="92" t="s">
        <v>493</v>
      </c>
      <c r="F90" s="92" t="s">
        <v>102</v>
      </c>
      <c r="G90" s="72">
        <f>'Прилож 4'!G308</f>
        <v>5497323</v>
      </c>
    </row>
    <row r="91" spans="1:16" ht="34.5" hidden="1" customHeight="1">
      <c r="A91" s="99" t="s">
        <v>100</v>
      </c>
      <c r="B91" s="95">
        <v>763</v>
      </c>
      <c r="C91" s="92" t="s">
        <v>30</v>
      </c>
      <c r="D91" s="92" t="s">
        <v>95</v>
      </c>
      <c r="E91" s="92" t="s">
        <v>493</v>
      </c>
      <c r="F91" s="92" t="s">
        <v>103</v>
      </c>
      <c r="G91" s="72"/>
    </row>
    <row r="92" spans="1:16" ht="30" hidden="1" customHeight="1">
      <c r="A92" s="99" t="s">
        <v>129</v>
      </c>
      <c r="B92" s="95">
        <v>763</v>
      </c>
      <c r="C92" s="92" t="s">
        <v>30</v>
      </c>
      <c r="D92" s="92" t="s">
        <v>95</v>
      </c>
      <c r="E92" s="92" t="s">
        <v>493</v>
      </c>
      <c r="F92" s="92" t="s">
        <v>105</v>
      </c>
      <c r="G92" s="72"/>
    </row>
    <row r="93" spans="1:16" ht="25.5">
      <c r="A93" s="94" t="s">
        <v>53</v>
      </c>
      <c r="B93" s="95">
        <v>763</v>
      </c>
      <c r="C93" s="92" t="s">
        <v>30</v>
      </c>
      <c r="D93" s="92" t="s">
        <v>95</v>
      </c>
      <c r="E93" s="92" t="s">
        <v>493</v>
      </c>
      <c r="F93" s="92" t="s">
        <v>54</v>
      </c>
      <c r="G93" s="72">
        <f>SUM(G94)</f>
        <v>362374</v>
      </c>
    </row>
    <row r="94" spans="1:16" ht="25.5">
      <c r="A94" s="94" t="s">
        <v>55</v>
      </c>
      <c r="B94" s="95">
        <v>763</v>
      </c>
      <c r="C94" s="92" t="s">
        <v>30</v>
      </c>
      <c r="D94" s="92" t="s">
        <v>95</v>
      </c>
      <c r="E94" s="92" t="s">
        <v>493</v>
      </c>
      <c r="F94" s="92" t="s">
        <v>56</v>
      </c>
      <c r="G94" s="72">
        <f>'Прилож 4'!G310</f>
        <v>362374</v>
      </c>
    </row>
    <row r="95" spans="1:16">
      <c r="A95" s="94" t="s">
        <v>106</v>
      </c>
      <c r="B95" s="95"/>
      <c r="C95" s="92"/>
      <c r="D95" s="92"/>
      <c r="E95" s="92" t="s">
        <v>493</v>
      </c>
      <c r="F95" s="92" t="s">
        <v>107</v>
      </c>
      <c r="G95" s="72">
        <f>G96</f>
        <v>1000</v>
      </c>
    </row>
    <row r="96" spans="1:16">
      <c r="A96" s="94" t="s">
        <v>373</v>
      </c>
      <c r="B96" s="95"/>
      <c r="C96" s="92"/>
      <c r="D96" s="92"/>
      <c r="E96" s="92" t="s">
        <v>493</v>
      </c>
      <c r="F96" s="92" t="s">
        <v>110</v>
      </c>
      <c r="G96" s="72">
        <f>'Прилож 4'!G312</f>
        <v>1000</v>
      </c>
    </row>
    <row r="97" spans="1:7" ht="33.75" customHeight="1">
      <c r="A97" s="94" t="s">
        <v>144</v>
      </c>
      <c r="B97" s="95">
        <v>763</v>
      </c>
      <c r="C97" s="92" t="s">
        <v>30</v>
      </c>
      <c r="D97" s="92" t="s">
        <v>36</v>
      </c>
      <c r="E97" s="92" t="s">
        <v>494</v>
      </c>
      <c r="F97" s="92"/>
      <c r="G97" s="72">
        <f>G98</f>
        <v>119449.97</v>
      </c>
    </row>
    <row r="98" spans="1:7" ht="27.75" customHeight="1">
      <c r="A98" s="94" t="s">
        <v>53</v>
      </c>
      <c r="B98" s="95">
        <v>763</v>
      </c>
      <c r="C98" s="92" t="s">
        <v>30</v>
      </c>
      <c r="D98" s="92" t="s">
        <v>36</v>
      </c>
      <c r="E98" s="92" t="s">
        <v>494</v>
      </c>
      <c r="F98" s="92" t="s">
        <v>54</v>
      </c>
      <c r="G98" s="72">
        <f>G99</f>
        <v>119449.97</v>
      </c>
    </row>
    <row r="99" spans="1:7" ht="28.5" customHeight="1">
      <c r="A99" s="94" t="s">
        <v>55</v>
      </c>
      <c r="B99" s="95">
        <v>763</v>
      </c>
      <c r="C99" s="92" t="s">
        <v>30</v>
      </c>
      <c r="D99" s="92" t="s">
        <v>36</v>
      </c>
      <c r="E99" s="92" t="s">
        <v>494</v>
      </c>
      <c r="F99" s="92" t="s">
        <v>56</v>
      </c>
      <c r="G99" s="72">
        <f>'Прилож 4'!G317</f>
        <v>119449.97</v>
      </c>
    </row>
    <row r="100" spans="1:7" ht="32.25" customHeight="1">
      <c r="A100" s="94" t="s">
        <v>860</v>
      </c>
      <c r="B100" s="95">
        <v>763</v>
      </c>
      <c r="C100" s="92" t="s">
        <v>30</v>
      </c>
      <c r="D100" s="92" t="s">
        <v>36</v>
      </c>
      <c r="E100" s="92" t="s">
        <v>859</v>
      </c>
      <c r="F100" s="92"/>
      <c r="G100" s="72">
        <f>G101</f>
        <v>5702</v>
      </c>
    </row>
    <row r="101" spans="1:7" ht="27.75" customHeight="1">
      <c r="A101" s="94" t="s">
        <v>53</v>
      </c>
      <c r="B101" s="95">
        <v>763</v>
      </c>
      <c r="C101" s="92" t="s">
        <v>30</v>
      </c>
      <c r="D101" s="92" t="s">
        <v>36</v>
      </c>
      <c r="E101" s="92" t="s">
        <v>859</v>
      </c>
      <c r="F101" s="92" t="s">
        <v>54</v>
      </c>
      <c r="G101" s="72">
        <f>G102</f>
        <v>5702</v>
      </c>
    </row>
    <row r="102" spans="1:7" ht="28.5" customHeight="1">
      <c r="A102" s="94" t="s">
        <v>55</v>
      </c>
      <c r="B102" s="95">
        <v>763</v>
      </c>
      <c r="C102" s="92" t="s">
        <v>30</v>
      </c>
      <c r="D102" s="92" t="s">
        <v>36</v>
      </c>
      <c r="E102" s="92" t="s">
        <v>859</v>
      </c>
      <c r="F102" s="92" t="s">
        <v>56</v>
      </c>
      <c r="G102" s="72">
        <f>'Прилож 4'!G320</f>
        <v>5702</v>
      </c>
    </row>
    <row r="103" spans="1:7" ht="125.25" customHeight="1">
      <c r="A103" s="94" t="s">
        <v>621</v>
      </c>
      <c r="B103" s="95">
        <v>763</v>
      </c>
      <c r="C103" s="92" t="s">
        <v>95</v>
      </c>
      <c r="D103" s="92" t="s">
        <v>147</v>
      </c>
      <c r="E103" s="92" t="s">
        <v>497</v>
      </c>
      <c r="F103" s="92"/>
      <c r="G103" s="72">
        <f>SUM(G104)+G106</f>
        <v>233550.03</v>
      </c>
    </row>
    <row r="104" spans="1:7" ht="25.5">
      <c r="A104" s="94" t="s">
        <v>53</v>
      </c>
      <c r="B104" s="95">
        <v>763</v>
      </c>
      <c r="C104" s="92" t="s">
        <v>95</v>
      </c>
      <c r="D104" s="92" t="s">
        <v>147</v>
      </c>
      <c r="E104" s="92" t="s">
        <v>497</v>
      </c>
      <c r="F104" s="92" t="s">
        <v>54</v>
      </c>
      <c r="G104" s="72">
        <f>SUM(G105)</f>
        <v>219550.03</v>
      </c>
    </row>
    <row r="105" spans="1:7" ht="25.5" customHeight="1">
      <c r="A105" s="94" t="s">
        <v>55</v>
      </c>
      <c r="B105" s="95">
        <v>763</v>
      </c>
      <c r="C105" s="92" t="s">
        <v>95</v>
      </c>
      <c r="D105" s="92" t="s">
        <v>147</v>
      </c>
      <c r="E105" s="92" t="s">
        <v>497</v>
      </c>
      <c r="F105" s="92" t="s">
        <v>56</v>
      </c>
      <c r="G105" s="72">
        <f>'Прилож 4'!G326</f>
        <v>219550.03</v>
      </c>
    </row>
    <row r="106" spans="1:7" ht="25.5" customHeight="1">
      <c r="A106" s="99" t="s">
        <v>106</v>
      </c>
      <c r="B106" s="95">
        <v>763</v>
      </c>
      <c r="C106" s="92" t="s">
        <v>95</v>
      </c>
      <c r="D106" s="92" t="s">
        <v>147</v>
      </c>
      <c r="E106" s="92" t="s">
        <v>497</v>
      </c>
      <c r="F106" s="92" t="s">
        <v>107</v>
      </c>
      <c r="G106" s="72">
        <f>G107</f>
        <v>14000</v>
      </c>
    </row>
    <row r="107" spans="1:7" ht="25.5" customHeight="1">
      <c r="A107" s="99" t="s">
        <v>373</v>
      </c>
      <c r="B107" s="95">
        <v>763</v>
      </c>
      <c r="C107" s="92" t="s">
        <v>95</v>
      </c>
      <c r="D107" s="92" t="s">
        <v>147</v>
      </c>
      <c r="E107" s="92" t="s">
        <v>497</v>
      </c>
      <c r="F107" s="92" t="s">
        <v>110</v>
      </c>
      <c r="G107" s="72">
        <f>'Прилож 4'!G328</f>
        <v>14000</v>
      </c>
    </row>
    <row r="108" spans="1:7" ht="141.75" customHeight="1">
      <c r="A108" s="99" t="s">
        <v>612</v>
      </c>
      <c r="B108" s="95">
        <v>763</v>
      </c>
      <c r="C108" s="92" t="s">
        <v>95</v>
      </c>
      <c r="D108" s="92" t="s">
        <v>147</v>
      </c>
      <c r="E108" s="92" t="s">
        <v>498</v>
      </c>
      <c r="F108" s="92"/>
      <c r="G108" s="72">
        <f>G109+G111</f>
        <v>177000</v>
      </c>
    </row>
    <row r="109" spans="1:7" ht="25.5">
      <c r="A109" s="94" t="s">
        <v>53</v>
      </c>
      <c r="B109" s="95">
        <v>763</v>
      </c>
      <c r="C109" s="92" t="s">
        <v>95</v>
      </c>
      <c r="D109" s="92" t="s">
        <v>147</v>
      </c>
      <c r="E109" s="92" t="s">
        <v>498</v>
      </c>
      <c r="F109" s="92" t="s">
        <v>54</v>
      </c>
      <c r="G109" s="72">
        <f>SUM(G110)</f>
        <v>168000</v>
      </c>
    </row>
    <row r="110" spans="1:7" ht="25.5" customHeight="1">
      <c r="A110" s="94" t="s">
        <v>55</v>
      </c>
      <c r="B110" s="95">
        <v>763</v>
      </c>
      <c r="C110" s="92" t="s">
        <v>95</v>
      </c>
      <c r="D110" s="92" t="s">
        <v>147</v>
      </c>
      <c r="E110" s="92" t="s">
        <v>498</v>
      </c>
      <c r="F110" s="92" t="s">
        <v>56</v>
      </c>
      <c r="G110" s="72">
        <f>'Прилож 4'!G331</f>
        <v>168000</v>
      </c>
    </row>
    <row r="111" spans="1:7" ht="25.5" customHeight="1">
      <c r="A111" s="99" t="s">
        <v>106</v>
      </c>
      <c r="B111" s="95">
        <v>763</v>
      </c>
      <c r="C111" s="92" t="s">
        <v>95</v>
      </c>
      <c r="D111" s="92" t="s">
        <v>147</v>
      </c>
      <c r="E111" s="92" t="s">
        <v>498</v>
      </c>
      <c r="F111" s="92" t="s">
        <v>107</v>
      </c>
      <c r="G111" s="72">
        <f>G112</f>
        <v>9000</v>
      </c>
    </row>
    <row r="112" spans="1:7" ht="25.5" customHeight="1">
      <c r="A112" s="99" t="s">
        <v>712</v>
      </c>
      <c r="B112" s="95">
        <v>763</v>
      </c>
      <c r="C112" s="92" t="s">
        <v>95</v>
      </c>
      <c r="D112" s="92" t="s">
        <v>147</v>
      </c>
      <c r="E112" s="92" t="s">
        <v>498</v>
      </c>
      <c r="F112" s="92" t="s">
        <v>711</v>
      </c>
      <c r="G112" s="72">
        <f>'Прилож 4'!G333</f>
        <v>9000</v>
      </c>
    </row>
    <row r="113" spans="1:13" s="119" customFormat="1" ht="48" customHeight="1">
      <c r="A113" s="106" t="s">
        <v>293</v>
      </c>
      <c r="B113" s="107">
        <v>793</v>
      </c>
      <c r="C113" s="108" t="s">
        <v>115</v>
      </c>
      <c r="D113" s="108" t="s">
        <v>116</v>
      </c>
      <c r="E113" s="108" t="s">
        <v>576</v>
      </c>
      <c r="F113" s="108"/>
      <c r="G113" s="109">
        <f>G114</f>
        <v>2912292</v>
      </c>
      <c r="H113" s="118">
        <v>100000</v>
      </c>
      <c r="M113" s="118">
        <f>G138</f>
        <v>0</v>
      </c>
    </row>
    <row r="114" spans="1:13" ht="42.75" customHeight="1">
      <c r="A114" s="94" t="s">
        <v>294</v>
      </c>
      <c r="B114" s="95">
        <v>793</v>
      </c>
      <c r="C114" s="92" t="s">
        <v>115</v>
      </c>
      <c r="D114" s="92" t="s">
        <v>116</v>
      </c>
      <c r="E114" s="92" t="s">
        <v>576</v>
      </c>
      <c r="F114" s="92"/>
      <c r="G114" s="72">
        <f>G115+G129+G118</f>
        <v>2912292</v>
      </c>
    </row>
    <row r="115" spans="1:13" ht="80.25" customHeight="1">
      <c r="A115" s="120" t="s">
        <v>180</v>
      </c>
      <c r="B115" s="95">
        <v>793</v>
      </c>
      <c r="C115" s="92" t="s">
        <v>115</v>
      </c>
      <c r="D115" s="92" t="s">
        <v>116</v>
      </c>
      <c r="E115" s="92" t="s">
        <v>179</v>
      </c>
      <c r="F115" s="92"/>
      <c r="G115" s="72">
        <f>G116</f>
        <v>2267523.11</v>
      </c>
    </row>
    <row r="116" spans="1:13" ht="21" customHeight="1">
      <c r="A116" s="94" t="s">
        <v>382</v>
      </c>
      <c r="B116" s="95">
        <v>793</v>
      </c>
      <c r="C116" s="92" t="s">
        <v>115</v>
      </c>
      <c r="D116" s="92" t="s">
        <v>116</v>
      </c>
      <c r="E116" s="92" t="s">
        <v>179</v>
      </c>
      <c r="F116" s="92" t="s">
        <v>383</v>
      </c>
      <c r="G116" s="72">
        <f>G117</f>
        <v>2267523.11</v>
      </c>
    </row>
    <row r="117" spans="1:13" ht="30.75" customHeight="1">
      <c r="A117" s="94" t="s">
        <v>384</v>
      </c>
      <c r="B117" s="95">
        <v>793</v>
      </c>
      <c r="C117" s="92" t="s">
        <v>115</v>
      </c>
      <c r="D117" s="92" t="s">
        <v>116</v>
      </c>
      <c r="E117" s="92" t="s">
        <v>179</v>
      </c>
      <c r="F117" s="92" t="s">
        <v>385</v>
      </c>
      <c r="G117" s="72">
        <f>'Прилож 4'!G903</f>
        <v>2267523.11</v>
      </c>
    </row>
    <row r="118" spans="1:13" ht="67.5" customHeight="1">
      <c r="A118" s="120" t="s">
        <v>181</v>
      </c>
      <c r="B118" s="95">
        <v>793</v>
      </c>
      <c r="C118" s="92" t="s">
        <v>115</v>
      </c>
      <c r="D118" s="92" t="s">
        <v>116</v>
      </c>
      <c r="E118" s="92" t="s">
        <v>831</v>
      </c>
      <c r="F118" s="92"/>
      <c r="G118" s="72">
        <f>G119</f>
        <v>644768.89</v>
      </c>
    </row>
    <row r="119" spans="1:13" ht="21" customHeight="1">
      <c r="A119" s="94" t="s">
        <v>382</v>
      </c>
      <c r="B119" s="95">
        <v>793</v>
      </c>
      <c r="C119" s="92" t="s">
        <v>115</v>
      </c>
      <c r="D119" s="92" t="s">
        <v>116</v>
      </c>
      <c r="E119" s="92" t="s">
        <v>831</v>
      </c>
      <c r="F119" s="92" t="s">
        <v>383</v>
      </c>
      <c r="G119" s="72">
        <f>G120</f>
        <v>644768.89</v>
      </c>
    </row>
    <row r="120" spans="1:13" ht="30.75" customHeight="1">
      <c r="A120" s="94" t="s">
        <v>384</v>
      </c>
      <c r="B120" s="95">
        <v>793</v>
      </c>
      <c r="C120" s="92" t="s">
        <v>115</v>
      </c>
      <c r="D120" s="92" t="s">
        <v>116</v>
      </c>
      <c r="E120" s="92" t="s">
        <v>831</v>
      </c>
      <c r="F120" s="92" t="s">
        <v>385</v>
      </c>
      <c r="G120" s="72">
        <f>'Прилож 4'!G906</f>
        <v>644768.89</v>
      </c>
    </row>
    <row r="121" spans="1:13" ht="46.5" hidden="1" customHeight="1">
      <c r="A121" s="120" t="s">
        <v>450</v>
      </c>
      <c r="B121" s="95">
        <v>793</v>
      </c>
      <c r="C121" s="92" t="s">
        <v>115</v>
      </c>
      <c r="D121" s="92" t="s">
        <v>116</v>
      </c>
      <c r="E121" s="92" t="s">
        <v>448</v>
      </c>
      <c r="F121" s="92"/>
      <c r="G121" s="72" t="e">
        <f>G122</f>
        <v>#REF!</v>
      </c>
    </row>
    <row r="122" spans="1:13" ht="67.5" hidden="1" customHeight="1">
      <c r="A122" s="120" t="s">
        <v>558</v>
      </c>
      <c r="B122" s="95">
        <v>793</v>
      </c>
      <c r="C122" s="92" t="s">
        <v>115</v>
      </c>
      <c r="D122" s="92" t="s">
        <v>116</v>
      </c>
      <c r="E122" s="92" t="s">
        <v>449</v>
      </c>
      <c r="F122" s="92"/>
      <c r="G122" s="72" t="e">
        <f>G123</f>
        <v>#REF!</v>
      </c>
    </row>
    <row r="123" spans="1:13" ht="21" hidden="1" customHeight="1">
      <c r="A123" s="94" t="s">
        <v>382</v>
      </c>
      <c r="B123" s="95">
        <v>793</v>
      </c>
      <c r="C123" s="92" t="s">
        <v>115</v>
      </c>
      <c r="D123" s="92" t="s">
        <v>116</v>
      </c>
      <c r="E123" s="92" t="s">
        <v>449</v>
      </c>
      <c r="F123" s="92" t="s">
        <v>383</v>
      </c>
      <c r="G123" s="72" t="e">
        <f>G124</f>
        <v>#REF!</v>
      </c>
    </row>
    <row r="124" spans="1:13" ht="30.75" hidden="1" customHeight="1">
      <c r="A124" s="94" t="s">
        <v>384</v>
      </c>
      <c r="B124" s="95">
        <v>793</v>
      </c>
      <c r="C124" s="92" t="s">
        <v>115</v>
      </c>
      <c r="D124" s="92" t="s">
        <v>116</v>
      </c>
      <c r="E124" s="92" t="s">
        <v>449</v>
      </c>
      <c r="F124" s="92" t="s">
        <v>385</v>
      </c>
      <c r="G124" s="72" t="e">
        <f>'Прилож 4'!#REF!</f>
        <v>#REF!</v>
      </c>
    </row>
    <row r="125" spans="1:13" ht="46.5" hidden="1" customHeight="1">
      <c r="A125" s="120" t="s">
        <v>453</v>
      </c>
      <c r="B125" s="95">
        <v>793</v>
      </c>
      <c r="C125" s="92" t="s">
        <v>115</v>
      </c>
      <c r="D125" s="92" t="s">
        <v>116</v>
      </c>
      <c r="E125" s="92" t="s">
        <v>451</v>
      </c>
      <c r="F125" s="92"/>
      <c r="G125" s="72" t="e">
        <f>G126</f>
        <v>#REF!</v>
      </c>
    </row>
    <row r="126" spans="1:13" ht="67.5" hidden="1" customHeight="1">
      <c r="A126" s="120" t="s">
        <v>558</v>
      </c>
      <c r="B126" s="95">
        <v>793</v>
      </c>
      <c r="C126" s="92" t="s">
        <v>115</v>
      </c>
      <c r="D126" s="92" t="s">
        <v>116</v>
      </c>
      <c r="E126" s="92" t="s">
        <v>452</v>
      </c>
      <c r="F126" s="92"/>
      <c r="G126" s="72" t="e">
        <f>G127</f>
        <v>#REF!</v>
      </c>
    </row>
    <row r="127" spans="1:13" ht="21" hidden="1" customHeight="1">
      <c r="A127" s="94" t="s">
        <v>382</v>
      </c>
      <c r="B127" s="95">
        <v>793</v>
      </c>
      <c r="C127" s="92" t="s">
        <v>115</v>
      </c>
      <c r="D127" s="92" t="s">
        <v>116</v>
      </c>
      <c r="E127" s="92" t="s">
        <v>452</v>
      </c>
      <c r="F127" s="92" t="s">
        <v>383</v>
      </c>
      <c r="G127" s="72" t="e">
        <f>G128</f>
        <v>#REF!</v>
      </c>
    </row>
    <row r="128" spans="1:13" ht="30.75" hidden="1" customHeight="1">
      <c r="A128" s="94" t="s">
        <v>384</v>
      </c>
      <c r="B128" s="95">
        <v>793</v>
      </c>
      <c r="C128" s="92" t="s">
        <v>115</v>
      </c>
      <c r="D128" s="92" t="s">
        <v>116</v>
      </c>
      <c r="E128" s="92" t="s">
        <v>452</v>
      </c>
      <c r="F128" s="92" t="s">
        <v>385</v>
      </c>
      <c r="G128" s="72" t="e">
        <f>'Прилож 4'!#REF!</f>
        <v>#REF!</v>
      </c>
    </row>
    <row r="129" spans="1:15" ht="42.75" hidden="1" customHeight="1">
      <c r="A129" s="94" t="s">
        <v>766</v>
      </c>
      <c r="B129" s="95">
        <v>793</v>
      </c>
      <c r="C129" s="92" t="s">
        <v>115</v>
      </c>
      <c r="D129" s="92" t="s">
        <v>116</v>
      </c>
      <c r="E129" s="92" t="s">
        <v>577</v>
      </c>
      <c r="F129" s="92"/>
      <c r="G129" s="72">
        <f>G130</f>
        <v>0</v>
      </c>
    </row>
    <row r="130" spans="1:15" ht="20.25" hidden="1" customHeight="1">
      <c r="A130" s="94" t="s">
        <v>382</v>
      </c>
      <c r="B130" s="95">
        <v>793</v>
      </c>
      <c r="C130" s="92" t="s">
        <v>115</v>
      </c>
      <c r="D130" s="92" t="s">
        <v>116</v>
      </c>
      <c r="E130" s="92" t="s">
        <v>577</v>
      </c>
      <c r="F130" s="92" t="s">
        <v>383</v>
      </c>
      <c r="G130" s="72">
        <f>G131</f>
        <v>0</v>
      </c>
    </row>
    <row r="131" spans="1:15" ht="30.75" hidden="1" customHeight="1">
      <c r="A131" s="94" t="s">
        <v>384</v>
      </c>
      <c r="B131" s="95">
        <v>793</v>
      </c>
      <c r="C131" s="92" t="s">
        <v>115</v>
      </c>
      <c r="D131" s="92" t="s">
        <v>116</v>
      </c>
      <c r="E131" s="92" t="s">
        <v>577</v>
      </c>
      <c r="F131" s="92" t="s">
        <v>385</v>
      </c>
      <c r="G131" s="72">
        <f>'Прилож 4'!G909</f>
        <v>0</v>
      </c>
    </row>
    <row r="132" spans="1:15" ht="50.25" hidden="1" customHeight="1">
      <c r="A132" s="94" t="s">
        <v>764</v>
      </c>
      <c r="B132" s="95">
        <v>793</v>
      </c>
      <c r="C132" s="92" t="s">
        <v>115</v>
      </c>
      <c r="D132" s="92" t="s">
        <v>116</v>
      </c>
      <c r="E132" s="92" t="s">
        <v>225</v>
      </c>
      <c r="F132" s="92"/>
      <c r="G132" s="72">
        <f>G133</f>
        <v>0</v>
      </c>
    </row>
    <row r="133" spans="1:15" ht="30.75" hidden="1" customHeight="1">
      <c r="A133" s="94" t="s">
        <v>117</v>
      </c>
      <c r="B133" s="95">
        <v>793</v>
      </c>
      <c r="C133" s="92" t="s">
        <v>115</v>
      </c>
      <c r="D133" s="92" t="s">
        <v>116</v>
      </c>
      <c r="E133" s="92" t="s">
        <v>225</v>
      </c>
      <c r="F133" s="92" t="s">
        <v>118</v>
      </c>
      <c r="G133" s="72"/>
    </row>
    <row r="134" spans="1:15" ht="78.75" hidden="1" customHeight="1">
      <c r="A134" s="94" t="s">
        <v>765</v>
      </c>
      <c r="B134" s="95">
        <v>793</v>
      </c>
      <c r="C134" s="92" t="s">
        <v>115</v>
      </c>
      <c r="D134" s="92" t="s">
        <v>116</v>
      </c>
      <c r="E134" s="92" t="s">
        <v>226</v>
      </c>
      <c r="F134" s="92"/>
      <c r="G134" s="72">
        <f>G135</f>
        <v>0</v>
      </c>
    </row>
    <row r="135" spans="1:15" ht="22.5" hidden="1" customHeight="1">
      <c r="A135" s="94" t="s">
        <v>117</v>
      </c>
      <c r="B135" s="95">
        <v>793</v>
      </c>
      <c r="C135" s="92" t="s">
        <v>115</v>
      </c>
      <c r="D135" s="92" t="s">
        <v>116</v>
      </c>
      <c r="E135" s="92" t="s">
        <v>226</v>
      </c>
      <c r="F135" s="92" t="s">
        <v>118</v>
      </c>
      <c r="G135" s="72"/>
    </row>
    <row r="136" spans="1:15" ht="65.25" hidden="1" customHeight="1">
      <c r="A136" s="94" t="s">
        <v>766</v>
      </c>
      <c r="B136" s="95">
        <v>793</v>
      </c>
      <c r="C136" s="92" t="s">
        <v>115</v>
      </c>
      <c r="D136" s="92" t="s">
        <v>116</v>
      </c>
      <c r="E136" s="92" t="s">
        <v>227</v>
      </c>
      <c r="F136" s="92"/>
      <c r="G136" s="72">
        <f>G137</f>
        <v>0</v>
      </c>
    </row>
    <row r="137" spans="1:15" ht="27.75" hidden="1" customHeight="1">
      <c r="A137" s="94" t="s">
        <v>382</v>
      </c>
      <c r="B137" s="95">
        <v>793</v>
      </c>
      <c r="C137" s="92" t="s">
        <v>115</v>
      </c>
      <c r="D137" s="92" t="s">
        <v>116</v>
      </c>
      <c r="E137" s="92" t="s">
        <v>227</v>
      </c>
      <c r="F137" s="92" t="s">
        <v>383</v>
      </c>
      <c r="G137" s="72">
        <f>G138</f>
        <v>0</v>
      </c>
    </row>
    <row r="138" spans="1:15" ht="43.5" hidden="1" customHeight="1">
      <c r="A138" s="94" t="s">
        <v>384</v>
      </c>
      <c r="B138" s="95">
        <v>793</v>
      </c>
      <c r="C138" s="92" t="s">
        <v>115</v>
      </c>
      <c r="D138" s="92" t="s">
        <v>116</v>
      </c>
      <c r="E138" s="92" t="s">
        <v>227</v>
      </c>
      <c r="F138" s="92" t="s">
        <v>385</v>
      </c>
      <c r="G138" s="72">
        <f>G139</f>
        <v>0</v>
      </c>
    </row>
    <row r="139" spans="1:15" ht="22.5" hidden="1" customHeight="1">
      <c r="A139" s="94" t="s">
        <v>117</v>
      </c>
      <c r="B139" s="95">
        <v>793</v>
      </c>
      <c r="C139" s="92" t="s">
        <v>115</v>
      </c>
      <c r="D139" s="92" t="s">
        <v>116</v>
      </c>
      <c r="E139" s="92" t="s">
        <v>227</v>
      </c>
      <c r="F139" s="92" t="s">
        <v>118</v>
      </c>
      <c r="G139" s="72"/>
    </row>
    <row r="140" spans="1:15" ht="48.75" hidden="1" customHeight="1">
      <c r="A140" s="94" t="s">
        <v>607</v>
      </c>
      <c r="B140" s="95">
        <v>793</v>
      </c>
      <c r="C140" s="92" t="s">
        <v>115</v>
      </c>
      <c r="D140" s="92" t="s">
        <v>116</v>
      </c>
      <c r="E140" s="92" t="s">
        <v>606</v>
      </c>
      <c r="F140" s="92"/>
      <c r="G140" s="72">
        <f>G141</f>
        <v>0</v>
      </c>
    </row>
    <row r="141" spans="1:15" ht="30.75" hidden="1" customHeight="1">
      <c r="A141" s="94" t="s">
        <v>382</v>
      </c>
      <c r="B141" s="95">
        <v>793</v>
      </c>
      <c r="C141" s="92" t="s">
        <v>115</v>
      </c>
      <c r="D141" s="92" t="s">
        <v>116</v>
      </c>
      <c r="E141" s="92" t="s">
        <v>606</v>
      </c>
      <c r="F141" s="92" t="s">
        <v>383</v>
      </c>
      <c r="G141" s="72">
        <f>G142</f>
        <v>0</v>
      </c>
    </row>
    <row r="142" spans="1:15" ht="30.75" hidden="1" customHeight="1">
      <c r="A142" s="94" t="s">
        <v>384</v>
      </c>
      <c r="B142" s="95">
        <v>793</v>
      </c>
      <c r="C142" s="92" t="s">
        <v>115</v>
      </c>
      <c r="D142" s="92" t="s">
        <v>116</v>
      </c>
      <c r="E142" s="92" t="s">
        <v>606</v>
      </c>
      <c r="F142" s="92" t="s">
        <v>385</v>
      </c>
      <c r="G142" s="72">
        <f>'Прилож 4'!G912</f>
        <v>0</v>
      </c>
    </row>
    <row r="143" spans="1:15" ht="22.5" hidden="1" customHeight="1">
      <c r="A143" s="94"/>
      <c r="B143" s="95"/>
      <c r="C143" s="92"/>
      <c r="D143" s="92"/>
      <c r="E143" s="92"/>
      <c r="F143" s="92"/>
      <c r="G143" s="72"/>
    </row>
    <row r="144" spans="1:15" s="119" customFormat="1" ht="43.5" customHeight="1">
      <c r="A144" s="121" t="s">
        <v>308</v>
      </c>
      <c r="B144" s="107">
        <v>793</v>
      </c>
      <c r="C144" s="108" t="s">
        <v>30</v>
      </c>
      <c r="D144" s="108" t="s">
        <v>95</v>
      </c>
      <c r="E144" s="107" t="s">
        <v>539</v>
      </c>
      <c r="F144" s="107"/>
      <c r="G144" s="109">
        <f>G146+G149+G155+G158</f>
        <v>307125</v>
      </c>
      <c r="H144" s="118"/>
      <c r="M144" s="118" t="e">
        <f>#REF!</f>
        <v>#REF!</v>
      </c>
      <c r="N144" s="119">
        <v>25000</v>
      </c>
      <c r="O144" s="119">
        <v>84000</v>
      </c>
    </row>
    <row r="145" spans="1:7" ht="42" hidden="1" customHeight="1">
      <c r="A145" s="122"/>
      <c r="B145" s="95"/>
      <c r="C145" s="92"/>
      <c r="D145" s="92"/>
      <c r="E145" s="95"/>
      <c r="F145" s="95"/>
      <c r="G145" s="72"/>
    </row>
    <row r="146" spans="1:7" ht="25.5">
      <c r="A146" s="122" t="s">
        <v>747</v>
      </c>
      <c r="B146" s="95"/>
      <c r="C146" s="92"/>
      <c r="D146" s="92"/>
      <c r="E146" s="95" t="s">
        <v>332</v>
      </c>
      <c r="F146" s="95"/>
      <c r="G146" s="72">
        <f>G147</f>
        <v>75900</v>
      </c>
    </row>
    <row r="147" spans="1:7">
      <c r="A147" s="94" t="s">
        <v>106</v>
      </c>
      <c r="B147" s="95">
        <v>793</v>
      </c>
      <c r="C147" s="92" t="s">
        <v>95</v>
      </c>
      <c r="D147" s="92" t="s">
        <v>147</v>
      </c>
      <c r="E147" s="95" t="s">
        <v>332</v>
      </c>
      <c r="F147" s="95">
        <v>800</v>
      </c>
      <c r="G147" s="72">
        <f>G148</f>
        <v>75900</v>
      </c>
    </row>
    <row r="148" spans="1:7" ht="51" customHeight="1">
      <c r="A148" s="94" t="s">
        <v>743</v>
      </c>
      <c r="B148" s="95">
        <v>793</v>
      </c>
      <c r="C148" s="92" t="s">
        <v>95</v>
      </c>
      <c r="D148" s="92" t="s">
        <v>147</v>
      </c>
      <c r="E148" s="95" t="s">
        <v>332</v>
      </c>
      <c r="F148" s="95">
        <v>810</v>
      </c>
      <c r="G148" s="72">
        <f>'Прилож 4'!G852</f>
        <v>75900</v>
      </c>
    </row>
    <row r="149" spans="1:7" ht="25.5">
      <c r="A149" s="94" t="s">
        <v>703</v>
      </c>
      <c r="B149" s="95">
        <v>793</v>
      </c>
      <c r="C149" s="92" t="s">
        <v>30</v>
      </c>
      <c r="D149" s="92" t="s">
        <v>95</v>
      </c>
      <c r="E149" s="92" t="s">
        <v>320</v>
      </c>
      <c r="F149" s="92"/>
      <c r="G149" s="72">
        <f>G150</f>
        <v>25000</v>
      </c>
    </row>
    <row r="150" spans="1:7" ht="25.5">
      <c r="A150" s="94" t="s">
        <v>704</v>
      </c>
      <c r="B150" s="95">
        <v>793</v>
      </c>
      <c r="C150" s="92" t="s">
        <v>30</v>
      </c>
      <c r="D150" s="92" t="s">
        <v>95</v>
      </c>
      <c r="E150" s="92" t="s">
        <v>320</v>
      </c>
      <c r="F150" s="92" t="s">
        <v>54</v>
      </c>
      <c r="G150" s="72">
        <f>G151</f>
        <v>25000</v>
      </c>
    </row>
    <row r="151" spans="1:7" ht="25.5">
      <c r="A151" s="94" t="s">
        <v>55</v>
      </c>
      <c r="B151" s="95">
        <v>793</v>
      </c>
      <c r="C151" s="92" t="s">
        <v>30</v>
      </c>
      <c r="D151" s="92" t="s">
        <v>95</v>
      </c>
      <c r="E151" s="92" t="s">
        <v>320</v>
      </c>
      <c r="F151" s="92" t="s">
        <v>56</v>
      </c>
      <c r="G151" s="72">
        <f>'Прилож 4'!G640</f>
        <v>25000</v>
      </c>
    </row>
    <row r="152" spans="1:7" ht="30.75" hidden="1" customHeight="1">
      <c r="A152" s="94" t="s">
        <v>633</v>
      </c>
      <c r="B152" s="95">
        <v>793</v>
      </c>
      <c r="C152" s="92" t="s">
        <v>30</v>
      </c>
      <c r="D152" s="92" t="s">
        <v>36</v>
      </c>
      <c r="E152" s="92" t="s">
        <v>632</v>
      </c>
      <c r="F152" s="92"/>
      <c r="G152" s="72">
        <f>G153</f>
        <v>0</v>
      </c>
    </row>
    <row r="153" spans="1:7" ht="30.75" hidden="1" customHeight="1">
      <c r="A153" s="94" t="s">
        <v>704</v>
      </c>
      <c r="B153" s="95">
        <v>793</v>
      </c>
      <c r="C153" s="92" t="s">
        <v>30</v>
      </c>
      <c r="D153" s="92" t="s">
        <v>36</v>
      </c>
      <c r="E153" s="92" t="s">
        <v>632</v>
      </c>
      <c r="F153" s="92" t="s">
        <v>54</v>
      </c>
      <c r="G153" s="72">
        <f>G154</f>
        <v>0</v>
      </c>
    </row>
    <row r="154" spans="1:7" ht="30.75" hidden="1" customHeight="1">
      <c r="A154" s="94" t="s">
        <v>55</v>
      </c>
      <c r="B154" s="95">
        <v>793</v>
      </c>
      <c r="C154" s="92" t="s">
        <v>30</v>
      </c>
      <c r="D154" s="92" t="s">
        <v>36</v>
      </c>
      <c r="E154" s="92" t="s">
        <v>632</v>
      </c>
      <c r="F154" s="92" t="s">
        <v>56</v>
      </c>
      <c r="G154" s="72"/>
    </row>
    <row r="155" spans="1:7" ht="47.25" customHeight="1">
      <c r="A155" s="94" t="s">
        <v>228</v>
      </c>
      <c r="B155" s="95">
        <v>793</v>
      </c>
      <c r="C155" s="92" t="s">
        <v>95</v>
      </c>
      <c r="D155" s="92" t="s">
        <v>147</v>
      </c>
      <c r="E155" s="95" t="s">
        <v>571</v>
      </c>
      <c r="F155" s="95"/>
      <c r="G155" s="72">
        <f>G156</f>
        <v>206225</v>
      </c>
    </row>
    <row r="156" spans="1:7">
      <c r="A156" s="94" t="s">
        <v>106</v>
      </c>
      <c r="B156" s="95">
        <v>793</v>
      </c>
      <c r="C156" s="92" t="s">
        <v>95</v>
      </c>
      <c r="D156" s="92" t="s">
        <v>147</v>
      </c>
      <c r="E156" s="95" t="s">
        <v>571</v>
      </c>
      <c r="F156" s="95">
        <v>800</v>
      </c>
      <c r="G156" s="72">
        <f>G157</f>
        <v>206225</v>
      </c>
    </row>
    <row r="157" spans="1:7" ht="51" customHeight="1">
      <c r="A157" s="94" t="s">
        <v>743</v>
      </c>
      <c r="B157" s="95">
        <v>793</v>
      </c>
      <c r="C157" s="92" t="s">
        <v>95</v>
      </c>
      <c r="D157" s="92" t="s">
        <v>147</v>
      </c>
      <c r="E157" s="95" t="s">
        <v>571</v>
      </c>
      <c r="F157" s="95">
        <v>810</v>
      </c>
      <c r="G157" s="72">
        <f>'Прилож 4'!G855</f>
        <v>206225</v>
      </c>
    </row>
    <row r="158" spans="1:7" ht="29.25" hidden="1" customHeight="1">
      <c r="A158" s="94" t="s">
        <v>135</v>
      </c>
      <c r="B158" s="95">
        <v>793</v>
      </c>
      <c r="C158" s="92" t="s">
        <v>95</v>
      </c>
      <c r="D158" s="92" t="s">
        <v>147</v>
      </c>
      <c r="E158" s="95" t="s">
        <v>136</v>
      </c>
      <c r="F158" s="95"/>
      <c r="G158" s="72">
        <f>G159</f>
        <v>0</v>
      </c>
    </row>
    <row r="159" spans="1:7" ht="25.5" hidden="1">
      <c r="A159" s="94" t="s">
        <v>704</v>
      </c>
      <c r="B159" s="95">
        <v>793</v>
      </c>
      <c r="C159" s="92" t="s">
        <v>95</v>
      </c>
      <c r="D159" s="92" t="s">
        <v>147</v>
      </c>
      <c r="E159" s="95" t="s">
        <v>136</v>
      </c>
      <c r="F159" s="95">
        <v>200</v>
      </c>
      <c r="G159" s="72">
        <f>G160</f>
        <v>0</v>
      </c>
    </row>
    <row r="160" spans="1:7" ht="34.5" hidden="1" customHeight="1">
      <c r="A160" s="94" t="s">
        <v>55</v>
      </c>
      <c r="B160" s="95">
        <v>793</v>
      </c>
      <c r="C160" s="92" t="s">
        <v>95</v>
      </c>
      <c r="D160" s="92" t="s">
        <v>147</v>
      </c>
      <c r="E160" s="95" t="s">
        <v>136</v>
      </c>
      <c r="F160" s="95">
        <v>240</v>
      </c>
      <c r="G160" s="72">
        <f>'Прилож 4'!G858</f>
        <v>0</v>
      </c>
    </row>
    <row r="161" spans="1:31" s="124" customFormat="1" ht="28.5" customHeight="1">
      <c r="A161" s="106" t="s">
        <v>754</v>
      </c>
      <c r="B161" s="107">
        <v>792</v>
      </c>
      <c r="C161" s="108" t="s">
        <v>95</v>
      </c>
      <c r="D161" s="108" t="s">
        <v>272</v>
      </c>
      <c r="E161" s="108" t="s">
        <v>529</v>
      </c>
      <c r="F161" s="108"/>
      <c r="G161" s="109">
        <f>G162+G169</f>
        <v>32843124.079999998</v>
      </c>
      <c r="H161" s="123"/>
      <c r="M161" s="123" t="e">
        <f>#REF!+#REF!+#REF!+#REF!</f>
        <v>#REF!</v>
      </c>
      <c r="N161" s="124">
        <v>500000</v>
      </c>
      <c r="AE161" s="123"/>
    </row>
    <row r="162" spans="1:31" s="114" customFormat="1" ht="18" customHeight="1">
      <c r="A162" s="94" t="s">
        <v>746</v>
      </c>
      <c r="B162" s="95">
        <v>793</v>
      </c>
      <c r="C162" s="92" t="s">
        <v>95</v>
      </c>
      <c r="D162" s="92" t="s">
        <v>76</v>
      </c>
      <c r="E162" s="92" t="s">
        <v>173</v>
      </c>
      <c r="F162" s="92"/>
      <c r="G162" s="72">
        <f>G163+G166</f>
        <v>816581.48</v>
      </c>
      <c r="H162" s="113"/>
    </row>
    <row r="163" spans="1:31" s="114" customFormat="1" ht="44.25" customHeight="1">
      <c r="A163" s="94" t="s">
        <v>740</v>
      </c>
      <c r="B163" s="95">
        <v>793</v>
      </c>
      <c r="C163" s="92" t="s">
        <v>95</v>
      </c>
      <c r="D163" s="92" t="s">
        <v>76</v>
      </c>
      <c r="E163" s="92" t="s">
        <v>739</v>
      </c>
      <c r="F163" s="92"/>
      <c r="G163" s="72">
        <f>G164</f>
        <v>816581.48</v>
      </c>
      <c r="H163" s="113"/>
    </row>
    <row r="164" spans="1:31" s="114" customFormat="1" ht="15.75" customHeight="1">
      <c r="A164" s="94" t="s">
        <v>704</v>
      </c>
      <c r="B164" s="95">
        <v>793</v>
      </c>
      <c r="C164" s="92" t="s">
        <v>95</v>
      </c>
      <c r="D164" s="92" t="s">
        <v>76</v>
      </c>
      <c r="E164" s="92" t="s">
        <v>739</v>
      </c>
      <c r="F164" s="92" t="s">
        <v>54</v>
      </c>
      <c r="G164" s="72">
        <f>G165</f>
        <v>816581.48</v>
      </c>
      <c r="H164" s="113"/>
    </row>
    <row r="165" spans="1:31" s="114" customFormat="1" ht="44.25" customHeight="1">
      <c r="A165" s="94" t="s">
        <v>55</v>
      </c>
      <c r="B165" s="95">
        <v>793</v>
      </c>
      <c r="C165" s="92" t="s">
        <v>95</v>
      </c>
      <c r="D165" s="92" t="s">
        <v>76</v>
      </c>
      <c r="E165" s="92" t="s">
        <v>739</v>
      </c>
      <c r="F165" s="92" t="s">
        <v>56</v>
      </c>
      <c r="G165" s="72">
        <f>'Прилож 4'!G814</f>
        <v>816581.48</v>
      </c>
      <c r="H165" s="113"/>
    </row>
    <row r="166" spans="1:31" ht="34.5" hidden="1" customHeight="1">
      <c r="A166" s="94" t="s">
        <v>232</v>
      </c>
      <c r="B166" s="95">
        <v>793</v>
      </c>
      <c r="C166" s="92" t="s">
        <v>95</v>
      </c>
      <c r="D166" s="92" t="s">
        <v>76</v>
      </c>
      <c r="E166" s="92" t="s">
        <v>738</v>
      </c>
      <c r="F166" s="92"/>
      <c r="G166" s="72">
        <f>G167</f>
        <v>0</v>
      </c>
    </row>
    <row r="167" spans="1:31" ht="21" hidden="1" customHeight="1">
      <c r="A167" s="94" t="s">
        <v>704</v>
      </c>
      <c r="B167" s="95">
        <v>793</v>
      </c>
      <c r="C167" s="92" t="s">
        <v>95</v>
      </c>
      <c r="D167" s="92" t="s">
        <v>76</v>
      </c>
      <c r="E167" s="92" t="s">
        <v>738</v>
      </c>
      <c r="F167" s="92" t="s">
        <v>54</v>
      </c>
      <c r="G167" s="72">
        <f>G168</f>
        <v>0</v>
      </c>
    </row>
    <row r="168" spans="1:31" ht="39.75" hidden="1" customHeight="1">
      <c r="A168" s="94" t="s">
        <v>55</v>
      </c>
      <c r="B168" s="95">
        <v>793</v>
      </c>
      <c r="C168" s="92" t="s">
        <v>95</v>
      </c>
      <c r="D168" s="92" t="s">
        <v>76</v>
      </c>
      <c r="E168" s="92" t="s">
        <v>738</v>
      </c>
      <c r="F168" s="92" t="s">
        <v>56</v>
      </c>
      <c r="G168" s="72">
        <f>'Прилож 4'!G817</f>
        <v>0</v>
      </c>
    </row>
    <row r="169" spans="1:31" s="82" customFormat="1">
      <c r="A169" s="125" t="s">
        <v>413</v>
      </c>
      <c r="B169" s="126">
        <v>795</v>
      </c>
      <c r="C169" s="92" t="s">
        <v>95</v>
      </c>
      <c r="D169" s="92" t="s">
        <v>272</v>
      </c>
      <c r="E169" s="92"/>
      <c r="F169" s="92"/>
      <c r="G169" s="109">
        <f>G170+G257</f>
        <v>32026542.599999998</v>
      </c>
      <c r="H169" s="81"/>
    </row>
    <row r="170" spans="1:31" s="128" customFormat="1" ht="27" customHeight="1">
      <c r="A170" s="94" t="s">
        <v>797</v>
      </c>
      <c r="B170" s="126">
        <v>795</v>
      </c>
      <c r="C170" s="92" t="s">
        <v>95</v>
      </c>
      <c r="D170" s="92" t="s">
        <v>272</v>
      </c>
      <c r="E170" s="92" t="s">
        <v>529</v>
      </c>
      <c r="F170" s="92"/>
      <c r="G170" s="72">
        <f>G174+G198+G253+G247+G209+G240+G264+G171+G261</f>
        <v>31811172.599999998</v>
      </c>
      <c r="H170" s="127"/>
      <c r="AE170" s="127"/>
    </row>
    <row r="171" spans="1:31" ht="27.75" customHeight="1">
      <c r="A171" s="120" t="s">
        <v>848</v>
      </c>
      <c r="B171" s="126">
        <v>795</v>
      </c>
      <c r="C171" s="92" t="s">
        <v>95</v>
      </c>
      <c r="D171" s="92" t="s">
        <v>272</v>
      </c>
      <c r="E171" s="92" t="s">
        <v>847</v>
      </c>
      <c r="F171" s="92"/>
      <c r="G171" s="72">
        <f>G172</f>
        <v>400000</v>
      </c>
    </row>
    <row r="172" spans="1:31" ht="15" customHeight="1">
      <c r="A172" s="94" t="s">
        <v>393</v>
      </c>
      <c r="B172" s="126">
        <v>795</v>
      </c>
      <c r="C172" s="92" t="s">
        <v>95</v>
      </c>
      <c r="D172" s="92" t="s">
        <v>272</v>
      </c>
      <c r="E172" s="92" t="s">
        <v>847</v>
      </c>
      <c r="F172" s="92" t="s">
        <v>394</v>
      </c>
      <c r="G172" s="72">
        <f>G173</f>
        <v>400000</v>
      </c>
    </row>
    <row r="173" spans="1:31" ht="15" customHeight="1">
      <c r="A173" s="94" t="s">
        <v>411</v>
      </c>
      <c r="B173" s="126">
        <v>795</v>
      </c>
      <c r="C173" s="92" t="s">
        <v>95</v>
      </c>
      <c r="D173" s="92" t="s">
        <v>272</v>
      </c>
      <c r="E173" s="92" t="s">
        <v>847</v>
      </c>
      <c r="F173" s="92" t="s">
        <v>412</v>
      </c>
      <c r="G173" s="72">
        <f>'Прилож 4'!G1030</f>
        <v>400000</v>
      </c>
    </row>
    <row r="174" spans="1:31" s="128" customFormat="1" ht="66" customHeight="1">
      <c r="A174" s="120" t="s">
        <v>201</v>
      </c>
      <c r="B174" s="95">
        <v>793</v>
      </c>
      <c r="C174" s="92" t="s">
        <v>95</v>
      </c>
      <c r="D174" s="92" t="s">
        <v>272</v>
      </c>
      <c r="E174" s="92" t="s">
        <v>199</v>
      </c>
      <c r="F174" s="92"/>
      <c r="G174" s="72">
        <f>G175+G192</f>
        <v>10676269.439999999</v>
      </c>
      <c r="H174" s="127" t="e">
        <f>#REF!+G207+G232+#REF!</f>
        <v>#REF!</v>
      </c>
      <c r="AE174" s="127"/>
    </row>
    <row r="175" spans="1:31" s="128" customFormat="1" ht="53.25" customHeight="1">
      <c r="A175" s="120" t="s">
        <v>202</v>
      </c>
      <c r="B175" s="126">
        <v>795</v>
      </c>
      <c r="C175" s="92" t="s">
        <v>95</v>
      </c>
      <c r="D175" s="92" t="s">
        <v>272</v>
      </c>
      <c r="E175" s="92" t="s">
        <v>200</v>
      </c>
      <c r="F175" s="92"/>
      <c r="G175" s="72">
        <f>G176+G178+G188+G180+G185</f>
        <v>10676269.439999999</v>
      </c>
      <c r="H175" s="127"/>
    </row>
    <row r="176" spans="1:31" s="128" customFormat="1" ht="18" customHeight="1">
      <c r="A176" s="94" t="s">
        <v>704</v>
      </c>
      <c r="B176" s="126">
        <v>795</v>
      </c>
      <c r="C176" s="92" t="s">
        <v>95</v>
      </c>
      <c r="D176" s="92" t="s">
        <v>272</v>
      </c>
      <c r="E176" s="92" t="s">
        <v>200</v>
      </c>
      <c r="F176" s="92" t="s">
        <v>54</v>
      </c>
      <c r="G176" s="72">
        <f>G177</f>
        <v>587155.55000000005</v>
      </c>
      <c r="H176" s="127"/>
    </row>
    <row r="177" spans="1:31" s="128" customFormat="1" ht="32.25" customHeight="1">
      <c r="A177" s="94" t="s">
        <v>55</v>
      </c>
      <c r="B177" s="126">
        <v>795</v>
      </c>
      <c r="C177" s="92" t="s">
        <v>95</v>
      </c>
      <c r="D177" s="92" t="s">
        <v>272</v>
      </c>
      <c r="E177" s="92" t="s">
        <v>200</v>
      </c>
      <c r="F177" s="92" t="s">
        <v>56</v>
      </c>
      <c r="G177" s="72">
        <f>'Прилож 4'!G1034</f>
        <v>587155.55000000005</v>
      </c>
      <c r="H177" s="127"/>
    </row>
    <row r="178" spans="1:31" hidden="1">
      <c r="A178" s="94" t="s">
        <v>393</v>
      </c>
      <c r="B178" s="126">
        <v>795</v>
      </c>
      <c r="C178" s="92" t="s">
        <v>415</v>
      </c>
      <c r="D178" s="92" t="s">
        <v>116</v>
      </c>
      <c r="E178" s="92" t="s">
        <v>200</v>
      </c>
      <c r="F178" s="92" t="s">
        <v>394</v>
      </c>
      <c r="G178" s="72">
        <f>G179</f>
        <v>0</v>
      </c>
    </row>
    <row r="179" spans="1:31" hidden="1">
      <c r="A179" s="94" t="s">
        <v>422</v>
      </c>
      <c r="B179" s="126">
        <v>795</v>
      </c>
      <c r="C179" s="92" t="s">
        <v>415</v>
      </c>
      <c r="D179" s="92" t="s">
        <v>116</v>
      </c>
      <c r="E179" s="92" t="s">
        <v>200</v>
      </c>
      <c r="F179" s="92" t="s">
        <v>423</v>
      </c>
      <c r="G179" s="72"/>
    </row>
    <row r="180" spans="1:31" ht="80.25" customHeight="1">
      <c r="A180" s="120" t="s">
        <v>201</v>
      </c>
      <c r="B180" s="126">
        <v>795</v>
      </c>
      <c r="C180" s="92" t="s">
        <v>95</v>
      </c>
      <c r="D180" s="92" t="s">
        <v>272</v>
      </c>
      <c r="E180" s="92" t="s">
        <v>311</v>
      </c>
      <c r="F180" s="92"/>
      <c r="G180" s="72">
        <f>G183+G181</f>
        <v>3918993.17</v>
      </c>
    </row>
    <row r="181" spans="1:31" s="128" customFormat="1" ht="15.75" hidden="1" customHeight="1">
      <c r="A181" s="94" t="s">
        <v>106</v>
      </c>
      <c r="B181" s="126">
        <v>795</v>
      </c>
      <c r="C181" s="92" t="s">
        <v>95</v>
      </c>
      <c r="D181" s="92" t="s">
        <v>272</v>
      </c>
      <c r="E181" s="92" t="s">
        <v>309</v>
      </c>
      <c r="F181" s="92" t="s">
        <v>107</v>
      </c>
      <c r="G181" s="72">
        <f>G182</f>
        <v>0</v>
      </c>
      <c r="H181" s="127"/>
      <c r="J181" s="129"/>
    </row>
    <row r="182" spans="1:31" s="128" customFormat="1" ht="15.75" hidden="1" customHeight="1">
      <c r="A182" s="94" t="s">
        <v>424</v>
      </c>
      <c r="B182" s="126">
        <v>795</v>
      </c>
      <c r="C182" s="92" t="s">
        <v>95</v>
      </c>
      <c r="D182" s="92" t="s">
        <v>272</v>
      </c>
      <c r="E182" s="92" t="s">
        <v>309</v>
      </c>
      <c r="F182" s="92" t="s">
        <v>425</v>
      </c>
      <c r="G182" s="72">
        <f>'Прилож 4'!G1043</f>
        <v>0</v>
      </c>
      <c r="H182" s="127"/>
      <c r="J182" s="129"/>
    </row>
    <row r="183" spans="1:31" ht="15" customHeight="1">
      <c r="A183" s="94" t="s">
        <v>393</v>
      </c>
      <c r="B183" s="126">
        <v>795</v>
      </c>
      <c r="C183" s="92" t="s">
        <v>95</v>
      </c>
      <c r="D183" s="92" t="s">
        <v>272</v>
      </c>
      <c r="E183" s="92" t="s">
        <v>309</v>
      </c>
      <c r="F183" s="92" t="s">
        <v>394</v>
      </c>
      <c r="G183" s="72">
        <f>G184</f>
        <v>3918993.17</v>
      </c>
    </row>
    <row r="184" spans="1:31" ht="15" customHeight="1">
      <c r="A184" s="94" t="s">
        <v>422</v>
      </c>
      <c r="B184" s="126">
        <v>795</v>
      </c>
      <c r="C184" s="92" t="s">
        <v>95</v>
      </c>
      <c r="D184" s="92" t="s">
        <v>272</v>
      </c>
      <c r="E184" s="92" t="s">
        <v>309</v>
      </c>
      <c r="F184" s="92" t="s">
        <v>423</v>
      </c>
      <c r="G184" s="72">
        <f>'Прилож 4'!G1037</f>
        <v>3918993.17</v>
      </c>
    </row>
    <row r="185" spans="1:31" ht="78" customHeight="1">
      <c r="A185" s="120" t="s">
        <v>182</v>
      </c>
      <c r="B185" s="126">
        <v>795</v>
      </c>
      <c r="C185" s="92" t="s">
        <v>95</v>
      </c>
      <c r="D185" s="92" t="s">
        <v>272</v>
      </c>
      <c r="E185" s="92" t="s">
        <v>312</v>
      </c>
      <c r="F185" s="92"/>
      <c r="G185" s="72">
        <f>G186</f>
        <v>6170120.7199999997</v>
      </c>
    </row>
    <row r="186" spans="1:31" ht="18" customHeight="1">
      <c r="A186" s="94" t="s">
        <v>393</v>
      </c>
      <c r="B186" s="126">
        <v>795</v>
      </c>
      <c r="C186" s="92" t="s">
        <v>95</v>
      </c>
      <c r="D186" s="92" t="s">
        <v>272</v>
      </c>
      <c r="E186" s="92" t="s">
        <v>310</v>
      </c>
      <c r="F186" s="92" t="s">
        <v>394</v>
      </c>
      <c r="G186" s="72">
        <f>G187</f>
        <v>6170120.7199999997</v>
      </c>
    </row>
    <row r="187" spans="1:31" ht="15" customHeight="1">
      <c r="A187" s="94" t="s">
        <v>422</v>
      </c>
      <c r="B187" s="126">
        <v>795</v>
      </c>
      <c r="C187" s="92" t="s">
        <v>95</v>
      </c>
      <c r="D187" s="92" t="s">
        <v>272</v>
      </c>
      <c r="E187" s="92" t="s">
        <v>310</v>
      </c>
      <c r="F187" s="92" t="s">
        <v>423</v>
      </c>
      <c r="G187" s="72">
        <f>'Прилож 4'!G1046</f>
        <v>6170120.7199999997</v>
      </c>
    </row>
    <row r="188" spans="1:31" ht="21" hidden="1" customHeight="1">
      <c r="A188" s="94" t="s">
        <v>393</v>
      </c>
      <c r="B188" s="126">
        <v>795</v>
      </c>
      <c r="C188" s="92" t="s">
        <v>95</v>
      </c>
      <c r="D188" s="92" t="s">
        <v>272</v>
      </c>
      <c r="E188" s="92" t="s">
        <v>200</v>
      </c>
      <c r="F188" s="92" t="s">
        <v>394</v>
      </c>
      <c r="G188" s="72">
        <f>G189</f>
        <v>0</v>
      </c>
    </row>
    <row r="189" spans="1:31" ht="18.75" hidden="1" customHeight="1">
      <c r="A189" s="94" t="s">
        <v>422</v>
      </c>
      <c r="B189" s="126">
        <v>795</v>
      </c>
      <c r="C189" s="92" t="s">
        <v>95</v>
      </c>
      <c r="D189" s="92" t="s">
        <v>272</v>
      </c>
      <c r="E189" s="92" t="s">
        <v>200</v>
      </c>
      <c r="F189" s="92" t="s">
        <v>423</v>
      </c>
      <c r="G189" s="72"/>
      <c r="AE189" s="75"/>
    </row>
    <row r="190" spans="1:31" hidden="1">
      <c r="A190" s="94"/>
      <c r="B190" s="126"/>
      <c r="C190" s="92"/>
      <c r="D190" s="92"/>
      <c r="E190" s="92"/>
      <c r="F190" s="92"/>
      <c r="G190" s="72"/>
    </row>
    <row r="191" spans="1:31" hidden="1">
      <c r="A191" s="94"/>
      <c r="B191" s="126"/>
      <c r="C191" s="92"/>
      <c r="D191" s="92"/>
      <c r="E191" s="92"/>
      <c r="F191" s="92"/>
      <c r="G191" s="72"/>
    </row>
    <row r="192" spans="1:31" s="128" customFormat="1" ht="94.5" hidden="1" customHeight="1">
      <c r="A192" s="120" t="s">
        <v>462</v>
      </c>
      <c r="B192" s="126">
        <v>795</v>
      </c>
      <c r="C192" s="92" t="s">
        <v>95</v>
      </c>
      <c r="D192" s="92" t="s">
        <v>272</v>
      </c>
      <c r="E192" s="92" t="s">
        <v>186</v>
      </c>
      <c r="F192" s="92"/>
      <c r="G192" s="72">
        <f>G193</f>
        <v>0</v>
      </c>
      <c r="H192" s="127"/>
    </row>
    <row r="193" spans="1:31" s="128" customFormat="1" ht="54" hidden="1" customHeight="1">
      <c r="A193" s="94" t="s">
        <v>202</v>
      </c>
      <c r="B193" s="126">
        <v>795</v>
      </c>
      <c r="C193" s="92" t="s">
        <v>95</v>
      </c>
      <c r="D193" s="92" t="s">
        <v>272</v>
      </c>
      <c r="E193" s="92" t="s">
        <v>437</v>
      </c>
      <c r="F193" s="92"/>
      <c r="G193" s="72">
        <f>G194+G196</f>
        <v>0</v>
      </c>
      <c r="H193" s="127"/>
      <c r="AE193" s="127"/>
    </row>
    <row r="194" spans="1:31" s="128" customFormat="1" ht="21.75" hidden="1" customHeight="1">
      <c r="A194" s="94" t="s">
        <v>704</v>
      </c>
      <c r="B194" s="126">
        <v>795</v>
      </c>
      <c r="C194" s="92" t="s">
        <v>95</v>
      </c>
      <c r="D194" s="92" t="s">
        <v>272</v>
      </c>
      <c r="E194" s="92" t="s">
        <v>437</v>
      </c>
      <c r="F194" s="92" t="s">
        <v>54</v>
      </c>
      <c r="G194" s="72">
        <f>G195</f>
        <v>0</v>
      </c>
      <c r="H194" s="127"/>
    </row>
    <row r="195" spans="1:31" s="128" customFormat="1" ht="32.25" hidden="1" customHeight="1">
      <c r="A195" s="94" t="s">
        <v>55</v>
      </c>
      <c r="B195" s="126">
        <v>795</v>
      </c>
      <c r="C195" s="92" t="s">
        <v>95</v>
      </c>
      <c r="D195" s="92" t="s">
        <v>272</v>
      </c>
      <c r="E195" s="92" t="s">
        <v>437</v>
      </c>
      <c r="F195" s="92" t="s">
        <v>56</v>
      </c>
      <c r="G195" s="72">
        <f>'Прилож 4'!G1041</f>
        <v>0</v>
      </c>
      <c r="H195" s="127"/>
    </row>
    <row r="196" spans="1:31" s="128" customFormat="1" ht="22.5" hidden="1" customHeight="1">
      <c r="A196" s="94" t="s">
        <v>393</v>
      </c>
      <c r="B196" s="126">
        <v>795</v>
      </c>
      <c r="C196" s="92" t="s">
        <v>95</v>
      </c>
      <c r="D196" s="92" t="s">
        <v>272</v>
      </c>
      <c r="E196" s="92" t="s">
        <v>437</v>
      </c>
      <c r="F196" s="92" t="s">
        <v>394</v>
      </c>
      <c r="G196" s="72">
        <f>G197</f>
        <v>0</v>
      </c>
      <c r="H196" s="127"/>
    </row>
    <row r="197" spans="1:31" s="128" customFormat="1" ht="17.25" hidden="1" customHeight="1">
      <c r="A197" s="94" t="s">
        <v>422</v>
      </c>
      <c r="B197" s="126">
        <v>795</v>
      </c>
      <c r="C197" s="92" t="s">
        <v>95</v>
      </c>
      <c r="D197" s="92" t="s">
        <v>272</v>
      </c>
      <c r="E197" s="92" t="s">
        <v>437</v>
      </c>
      <c r="F197" s="92" t="s">
        <v>423</v>
      </c>
      <c r="G197" s="72">
        <f>'Прилож 4'!G825</f>
        <v>0</v>
      </c>
      <c r="H197" s="127"/>
    </row>
    <row r="198" spans="1:31" ht="78.75" customHeight="1">
      <c r="A198" s="94" t="s">
        <v>205</v>
      </c>
      <c r="B198" s="126">
        <v>795</v>
      </c>
      <c r="C198" s="92" t="s">
        <v>95</v>
      </c>
      <c r="D198" s="92" t="s">
        <v>272</v>
      </c>
      <c r="E198" s="92" t="s">
        <v>203</v>
      </c>
      <c r="F198" s="92"/>
      <c r="G198" s="72">
        <f>G202+G199+G227+G234+G221+G224</f>
        <v>18047461.280000001</v>
      </c>
      <c r="AE198" s="75"/>
    </row>
    <row r="199" spans="1:31" s="128" customFormat="1" ht="80.25" hidden="1" customHeight="1">
      <c r="A199" s="94" t="s">
        <v>634</v>
      </c>
      <c r="B199" s="126">
        <v>795</v>
      </c>
      <c r="C199" s="92" t="s">
        <v>95</v>
      </c>
      <c r="D199" s="92" t="s">
        <v>272</v>
      </c>
      <c r="E199" s="92" t="s">
        <v>126</v>
      </c>
      <c r="F199" s="92"/>
      <c r="G199" s="72">
        <f>G200</f>
        <v>0</v>
      </c>
      <c r="H199" s="127"/>
    </row>
    <row r="200" spans="1:31" hidden="1">
      <c r="A200" s="94" t="s">
        <v>393</v>
      </c>
      <c r="B200" s="126">
        <v>795</v>
      </c>
      <c r="C200" s="92" t="s">
        <v>95</v>
      </c>
      <c r="D200" s="92" t="s">
        <v>272</v>
      </c>
      <c r="E200" s="92" t="s">
        <v>126</v>
      </c>
      <c r="F200" s="92" t="s">
        <v>394</v>
      </c>
      <c r="G200" s="72">
        <f>G201</f>
        <v>0</v>
      </c>
    </row>
    <row r="201" spans="1:31" hidden="1">
      <c r="A201" s="94" t="s">
        <v>422</v>
      </c>
      <c r="B201" s="126">
        <v>795</v>
      </c>
      <c r="C201" s="92" t="s">
        <v>95</v>
      </c>
      <c r="D201" s="92" t="s">
        <v>272</v>
      </c>
      <c r="E201" s="92" t="s">
        <v>126</v>
      </c>
      <c r="F201" s="92" t="s">
        <v>423</v>
      </c>
      <c r="G201" s="72"/>
    </row>
    <row r="202" spans="1:31" ht="47.25" customHeight="1">
      <c r="A202" s="94" t="s">
        <v>206</v>
      </c>
      <c r="B202" s="126">
        <v>795</v>
      </c>
      <c r="C202" s="92" t="s">
        <v>95</v>
      </c>
      <c r="D202" s="92" t="s">
        <v>272</v>
      </c>
      <c r="E202" s="92" t="s">
        <v>204</v>
      </c>
      <c r="F202" s="92"/>
      <c r="G202" s="72">
        <f>G207+G203+G205</f>
        <v>13549232.09</v>
      </c>
    </row>
    <row r="203" spans="1:31" s="128" customFormat="1" ht="20.25" hidden="1" customHeight="1">
      <c r="A203" s="94" t="s">
        <v>704</v>
      </c>
      <c r="B203" s="126">
        <v>795</v>
      </c>
      <c r="C203" s="92" t="s">
        <v>95</v>
      </c>
      <c r="D203" s="92" t="s">
        <v>272</v>
      </c>
      <c r="E203" s="92" t="s">
        <v>204</v>
      </c>
      <c r="F203" s="92" t="s">
        <v>54</v>
      </c>
      <c r="G203" s="72">
        <f>G204</f>
        <v>0</v>
      </c>
      <c r="H203" s="127"/>
    </row>
    <row r="204" spans="1:31" s="128" customFormat="1" ht="32.25" hidden="1" customHeight="1">
      <c r="A204" s="94" t="s">
        <v>55</v>
      </c>
      <c r="B204" s="126">
        <v>795</v>
      </c>
      <c r="C204" s="92" t="s">
        <v>95</v>
      </c>
      <c r="D204" s="92" t="s">
        <v>272</v>
      </c>
      <c r="E204" s="92" t="s">
        <v>204</v>
      </c>
      <c r="F204" s="92" t="s">
        <v>56</v>
      </c>
      <c r="G204" s="72">
        <v>0</v>
      </c>
      <c r="H204" s="127"/>
    </row>
    <row r="205" spans="1:31" s="128" customFormat="1" ht="31.5" customHeight="1">
      <c r="A205" s="94" t="s">
        <v>704</v>
      </c>
      <c r="B205" s="126">
        <v>795</v>
      </c>
      <c r="C205" s="92" t="s">
        <v>95</v>
      </c>
      <c r="D205" s="92" t="s">
        <v>272</v>
      </c>
      <c r="E205" s="92" t="s">
        <v>204</v>
      </c>
      <c r="F205" s="92" t="s">
        <v>54</v>
      </c>
      <c r="G205" s="72">
        <f>G206</f>
        <v>658000</v>
      </c>
      <c r="H205" s="127"/>
    </row>
    <row r="206" spans="1:31" s="128" customFormat="1" ht="32.25" customHeight="1">
      <c r="A206" s="94" t="s">
        <v>55</v>
      </c>
      <c r="B206" s="126">
        <v>795</v>
      </c>
      <c r="C206" s="92" t="s">
        <v>95</v>
      </c>
      <c r="D206" s="92" t="s">
        <v>272</v>
      </c>
      <c r="E206" s="92" t="s">
        <v>204</v>
      </c>
      <c r="F206" s="92" t="s">
        <v>56</v>
      </c>
      <c r="G206" s="72">
        <f>'Прилож 4'!G1056</f>
        <v>658000</v>
      </c>
      <c r="H206" s="127"/>
    </row>
    <row r="207" spans="1:31" ht="16.5" customHeight="1">
      <c r="A207" s="94" t="s">
        <v>393</v>
      </c>
      <c r="B207" s="126">
        <v>795</v>
      </c>
      <c r="C207" s="92" t="s">
        <v>95</v>
      </c>
      <c r="D207" s="92" t="s">
        <v>272</v>
      </c>
      <c r="E207" s="92" t="s">
        <v>204</v>
      </c>
      <c r="F207" s="92" t="s">
        <v>394</v>
      </c>
      <c r="G207" s="72">
        <f>G208</f>
        <v>12891232.09</v>
      </c>
    </row>
    <row r="208" spans="1:31" ht="19.5" customHeight="1">
      <c r="A208" s="94" t="s">
        <v>422</v>
      </c>
      <c r="B208" s="126">
        <v>795</v>
      </c>
      <c r="C208" s="92" t="s">
        <v>95</v>
      </c>
      <c r="D208" s="92" t="s">
        <v>272</v>
      </c>
      <c r="E208" s="92" t="s">
        <v>204</v>
      </c>
      <c r="F208" s="92" t="s">
        <v>423</v>
      </c>
      <c r="G208" s="72">
        <f>'Прилож 4'!G1059</f>
        <v>12891232.09</v>
      </c>
    </row>
    <row r="209" spans="1:10" s="128" customFormat="1" ht="62.25" hidden="1" customHeight="1">
      <c r="A209" s="94" t="s">
        <v>197</v>
      </c>
      <c r="B209" s="126">
        <v>795</v>
      </c>
      <c r="C209" s="92" t="s">
        <v>95</v>
      </c>
      <c r="D209" s="92" t="s">
        <v>272</v>
      </c>
      <c r="E209" s="92" t="s">
        <v>198</v>
      </c>
      <c r="F209" s="92"/>
      <c r="G209" s="72">
        <f>G217+G210</f>
        <v>0</v>
      </c>
      <c r="H209" s="127"/>
    </row>
    <row r="210" spans="1:10" s="128" customFormat="1" ht="55.5" hidden="1" customHeight="1">
      <c r="A210" s="94" t="s">
        <v>291</v>
      </c>
      <c r="B210" s="126">
        <v>795</v>
      </c>
      <c r="C210" s="92" t="s">
        <v>95</v>
      </c>
      <c r="D210" s="92" t="s">
        <v>272</v>
      </c>
      <c r="E210" s="92" t="s">
        <v>290</v>
      </c>
      <c r="F210" s="92"/>
      <c r="G210" s="72">
        <f>G211+G215</f>
        <v>0</v>
      </c>
      <c r="H210" s="127"/>
    </row>
    <row r="211" spans="1:10" ht="37.5" hidden="1" customHeight="1">
      <c r="A211" s="94" t="s">
        <v>53</v>
      </c>
      <c r="B211" s="126">
        <v>795</v>
      </c>
      <c r="C211" s="92" t="s">
        <v>95</v>
      </c>
      <c r="D211" s="92" t="s">
        <v>272</v>
      </c>
      <c r="E211" s="92" t="s">
        <v>290</v>
      </c>
      <c r="F211" s="92" t="s">
        <v>54</v>
      </c>
      <c r="G211" s="72">
        <f>G212</f>
        <v>0</v>
      </c>
    </row>
    <row r="212" spans="1:10" ht="25.5" hidden="1" customHeight="1">
      <c r="A212" s="94" t="s">
        <v>55</v>
      </c>
      <c r="B212" s="126">
        <v>795</v>
      </c>
      <c r="C212" s="92" t="s">
        <v>95</v>
      </c>
      <c r="D212" s="92" t="s">
        <v>272</v>
      </c>
      <c r="E212" s="92" t="s">
        <v>290</v>
      </c>
      <c r="F212" s="92" t="s">
        <v>56</v>
      </c>
      <c r="G212" s="72">
        <f>'Прилож 4'!G1078</f>
        <v>0</v>
      </c>
    </row>
    <row r="213" spans="1:10" s="128" customFormat="1" ht="55.5" hidden="1" customHeight="1">
      <c r="A213" s="94"/>
      <c r="B213" s="126"/>
      <c r="C213" s="92"/>
      <c r="D213" s="92"/>
      <c r="E213" s="92"/>
      <c r="F213" s="92"/>
      <c r="G213" s="72"/>
      <c r="H213" s="127"/>
    </row>
    <row r="214" spans="1:10" s="128" customFormat="1" ht="55.5" hidden="1" customHeight="1">
      <c r="A214" s="94"/>
      <c r="B214" s="126"/>
      <c r="C214" s="92"/>
      <c r="D214" s="92"/>
      <c r="E214" s="92"/>
      <c r="F214" s="92"/>
      <c r="G214" s="72"/>
      <c r="H214" s="127"/>
    </row>
    <row r="215" spans="1:10" ht="21.75" hidden="1" customHeight="1">
      <c r="A215" s="94" t="s">
        <v>393</v>
      </c>
      <c r="B215" s="126">
        <v>795</v>
      </c>
      <c r="C215" s="92" t="s">
        <v>95</v>
      </c>
      <c r="D215" s="92" t="s">
        <v>272</v>
      </c>
      <c r="E215" s="92" t="s">
        <v>290</v>
      </c>
      <c r="F215" s="92" t="s">
        <v>394</v>
      </c>
      <c r="G215" s="72">
        <f>G216</f>
        <v>0</v>
      </c>
    </row>
    <row r="216" spans="1:10" ht="13.5" hidden="1" customHeight="1">
      <c r="A216" s="94" t="s">
        <v>422</v>
      </c>
      <c r="B216" s="126">
        <v>795</v>
      </c>
      <c r="C216" s="92" t="s">
        <v>95</v>
      </c>
      <c r="D216" s="92" t="s">
        <v>272</v>
      </c>
      <c r="E216" s="92" t="s">
        <v>290</v>
      </c>
      <c r="F216" s="92" t="s">
        <v>423</v>
      </c>
      <c r="G216" s="72">
        <f>'Прилож 4'!G1082</f>
        <v>0</v>
      </c>
    </row>
    <row r="217" spans="1:10" s="128" customFormat="1" ht="38.25" hidden="1" customHeight="1">
      <c r="A217" s="94" t="s">
        <v>523</v>
      </c>
      <c r="B217" s="126">
        <v>795</v>
      </c>
      <c r="C217" s="92" t="s">
        <v>95</v>
      </c>
      <c r="D217" s="92" t="s">
        <v>272</v>
      </c>
      <c r="E217" s="92" t="s">
        <v>521</v>
      </c>
      <c r="F217" s="92"/>
      <c r="G217" s="72">
        <f>G218</f>
        <v>0</v>
      </c>
      <c r="H217" s="127"/>
    </row>
    <row r="218" spans="1:10" s="128" customFormat="1" ht="83.25" hidden="1" customHeight="1">
      <c r="A218" s="94" t="s">
        <v>634</v>
      </c>
      <c r="B218" s="126">
        <v>795</v>
      </c>
      <c r="C218" s="92" t="s">
        <v>95</v>
      </c>
      <c r="D218" s="92" t="s">
        <v>272</v>
      </c>
      <c r="E218" s="92" t="s">
        <v>522</v>
      </c>
      <c r="F218" s="92"/>
      <c r="G218" s="72">
        <f>G219</f>
        <v>0</v>
      </c>
      <c r="H218" s="127"/>
    </row>
    <row r="219" spans="1:10" s="128" customFormat="1" ht="42" hidden="1" customHeight="1">
      <c r="A219" s="94" t="s">
        <v>53</v>
      </c>
      <c r="B219" s="126">
        <v>795</v>
      </c>
      <c r="C219" s="92" t="s">
        <v>95</v>
      </c>
      <c r="D219" s="92" t="s">
        <v>272</v>
      </c>
      <c r="E219" s="92" t="s">
        <v>522</v>
      </c>
      <c r="F219" s="92" t="s">
        <v>54</v>
      </c>
      <c r="G219" s="72">
        <f>G220</f>
        <v>0</v>
      </c>
      <c r="H219" s="127"/>
    </row>
    <row r="220" spans="1:10" s="128" customFormat="1" ht="42" hidden="1" customHeight="1">
      <c r="A220" s="94" t="s">
        <v>55</v>
      </c>
      <c r="B220" s="126">
        <v>795</v>
      </c>
      <c r="C220" s="92" t="s">
        <v>95</v>
      </c>
      <c r="D220" s="92" t="s">
        <v>272</v>
      </c>
      <c r="E220" s="92" t="s">
        <v>522</v>
      </c>
      <c r="F220" s="92" t="s">
        <v>56</v>
      </c>
      <c r="G220" s="72"/>
      <c r="H220" s="127"/>
    </row>
    <row r="221" spans="1:10" s="128" customFormat="1" ht="64.5" customHeight="1">
      <c r="A221" s="94" t="s">
        <v>184</v>
      </c>
      <c r="B221" s="126">
        <v>795</v>
      </c>
      <c r="C221" s="92" t="s">
        <v>95</v>
      </c>
      <c r="D221" s="92" t="s">
        <v>272</v>
      </c>
      <c r="E221" s="92" t="s">
        <v>183</v>
      </c>
      <c r="F221" s="92"/>
      <c r="G221" s="72">
        <f>G222</f>
        <v>1898429.83</v>
      </c>
      <c r="H221" s="127"/>
      <c r="J221" s="129"/>
    </row>
    <row r="222" spans="1:10" s="128" customFormat="1" ht="15.75" customHeight="1">
      <c r="A222" s="94" t="s">
        <v>393</v>
      </c>
      <c r="B222" s="126">
        <v>795</v>
      </c>
      <c r="C222" s="92" t="s">
        <v>95</v>
      </c>
      <c r="D222" s="92" t="s">
        <v>272</v>
      </c>
      <c r="E222" s="92" t="s">
        <v>183</v>
      </c>
      <c r="F222" s="92" t="s">
        <v>394</v>
      </c>
      <c r="G222" s="72">
        <f>G223</f>
        <v>1898429.83</v>
      </c>
      <c r="H222" s="127"/>
      <c r="J222" s="129"/>
    </row>
    <row r="223" spans="1:10" s="128" customFormat="1" ht="15.75" customHeight="1">
      <c r="A223" s="94" t="s">
        <v>422</v>
      </c>
      <c r="B223" s="126">
        <v>795</v>
      </c>
      <c r="C223" s="92" t="s">
        <v>95</v>
      </c>
      <c r="D223" s="92" t="s">
        <v>272</v>
      </c>
      <c r="E223" s="92" t="s">
        <v>183</v>
      </c>
      <c r="F223" s="92" t="s">
        <v>423</v>
      </c>
      <c r="G223" s="72">
        <f>'Прилож 4'!G1066</f>
        <v>1898429.83</v>
      </c>
      <c r="H223" s="127"/>
      <c r="J223" s="129"/>
    </row>
    <row r="224" spans="1:10" ht="34.5" customHeight="1">
      <c r="A224" s="94" t="s">
        <v>31</v>
      </c>
      <c r="B224" s="126">
        <v>795</v>
      </c>
      <c r="C224" s="92" t="s">
        <v>95</v>
      </c>
      <c r="D224" s="92" t="s">
        <v>272</v>
      </c>
      <c r="E224" s="92" t="s">
        <v>32</v>
      </c>
      <c r="F224" s="92"/>
      <c r="G224" s="72">
        <f>G225</f>
        <v>1804166.9</v>
      </c>
    </row>
    <row r="225" spans="1:31" ht="37.5" customHeight="1">
      <c r="A225" s="94" t="s">
        <v>53</v>
      </c>
      <c r="B225" s="126">
        <v>795</v>
      </c>
      <c r="C225" s="92" t="s">
        <v>95</v>
      </c>
      <c r="D225" s="92" t="s">
        <v>272</v>
      </c>
      <c r="E225" s="92" t="s">
        <v>32</v>
      </c>
      <c r="F225" s="92" t="s">
        <v>54</v>
      </c>
      <c r="G225" s="72">
        <f>G226</f>
        <v>1804166.9</v>
      </c>
    </row>
    <row r="226" spans="1:31" ht="25.5" customHeight="1">
      <c r="A226" s="94" t="s">
        <v>55</v>
      </c>
      <c r="B226" s="126">
        <v>795</v>
      </c>
      <c r="C226" s="92" t="s">
        <v>95</v>
      </c>
      <c r="D226" s="92" t="s">
        <v>272</v>
      </c>
      <c r="E226" s="92" t="s">
        <v>32</v>
      </c>
      <c r="F226" s="92" t="s">
        <v>56</v>
      </c>
      <c r="G226" s="72">
        <f>'Прилож 4'!G1069</f>
        <v>1804166.9</v>
      </c>
    </row>
    <row r="227" spans="1:31" ht="66" customHeight="1">
      <c r="A227" s="94" t="s">
        <v>334</v>
      </c>
      <c r="B227" s="126">
        <v>795</v>
      </c>
      <c r="C227" s="92" t="s">
        <v>95</v>
      </c>
      <c r="D227" s="92" t="s">
        <v>272</v>
      </c>
      <c r="E227" s="92" t="s">
        <v>17</v>
      </c>
      <c r="F227" s="92"/>
      <c r="G227" s="72">
        <f>G232+G230</f>
        <v>795632.46000000008</v>
      </c>
    </row>
    <row r="228" spans="1:31" ht="85.5" hidden="1" customHeight="1">
      <c r="A228" s="94" t="s">
        <v>334</v>
      </c>
      <c r="B228" s="126">
        <v>795</v>
      </c>
      <c r="C228" s="92" t="s">
        <v>95</v>
      </c>
      <c r="D228" s="92" t="s">
        <v>272</v>
      </c>
      <c r="E228" s="92" t="s">
        <v>17</v>
      </c>
      <c r="F228" s="92"/>
      <c r="G228" s="72"/>
    </row>
    <row r="229" spans="1:31" ht="37.5" customHeight="1">
      <c r="A229" s="94" t="s">
        <v>53</v>
      </c>
      <c r="B229" s="126">
        <v>795</v>
      </c>
      <c r="C229" s="92" t="s">
        <v>95</v>
      </c>
      <c r="D229" s="92" t="s">
        <v>272</v>
      </c>
      <c r="E229" s="92" t="s">
        <v>17</v>
      </c>
      <c r="F229" s="92" t="s">
        <v>54</v>
      </c>
      <c r="G229" s="72">
        <f>G230</f>
        <v>233940.66000000003</v>
      </c>
    </row>
    <row r="230" spans="1:31" ht="25.5" customHeight="1">
      <c r="A230" s="94" t="s">
        <v>55</v>
      </c>
      <c r="B230" s="126">
        <v>795</v>
      </c>
      <c r="C230" s="92" t="s">
        <v>95</v>
      </c>
      <c r="D230" s="92" t="s">
        <v>272</v>
      </c>
      <c r="E230" s="92" t="s">
        <v>17</v>
      </c>
      <c r="F230" s="92" t="s">
        <v>56</v>
      </c>
      <c r="G230" s="72">
        <f>'Прилож 4'!G1072</f>
        <v>233940.66000000003</v>
      </c>
    </row>
    <row r="231" spans="1:31" ht="66" hidden="1" customHeight="1">
      <c r="A231" s="94"/>
      <c r="B231" s="126"/>
      <c r="C231" s="92"/>
      <c r="D231" s="92"/>
      <c r="E231" s="92"/>
      <c r="F231" s="92"/>
      <c r="G231" s="72"/>
    </row>
    <row r="232" spans="1:31" ht="17.25" customHeight="1">
      <c r="A232" s="94" t="s">
        <v>393</v>
      </c>
      <c r="B232" s="126">
        <v>795</v>
      </c>
      <c r="C232" s="92" t="s">
        <v>95</v>
      </c>
      <c r="D232" s="92" t="s">
        <v>272</v>
      </c>
      <c r="E232" s="92" t="s">
        <v>17</v>
      </c>
      <c r="F232" s="92" t="s">
        <v>394</v>
      </c>
      <c r="G232" s="72">
        <f>G233</f>
        <v>561691.80000000005</v>
      </c>
    </row>
    <row r="233" spans="1:31" ht="23.25" customHeight="1">
      <c r="A233" s="94" t="s">
        <v>422</v>
      </c>
      <c r="B233" s="126">
        <v>795</v>
      </c>
      <c r="C233" s="92" t="s">
        <v>95</v>
      </c>
      <c r="D233" s="92" t="s">
        <v>272</v>
      </c>
      <c r="E233" s="92" t="s">
        <v>17</v>
      </c>
      <c r="F233" s="92" t="s">
        <v>423</v>
      </c>
      <c r="G233" s="72">
        <f>'Прилож 4'!G1074</f>
        <v>561691.80000000005</v>
      </c>
    </row>
    <row r="234" spans="1:31" s="128" customFormat="1" ht="101.25" hidden="1" customHeight="1">
      <c r="A234" s="94" t="s">
        <v>81</v>
      </c>
      <c r="B234" s="126">
        <v>795</v>
      </c>
      <c r="C234" s="92" t="s">
        <v>95</v>
      </c>
      <c r="D234" s="92" t="s">
        <v>272</v>
      </c>
      <c r="E234" s="92" t="s">
        <v>185</v>
      </c>
      <c r="F234" s="92"/>
      <c r="G234" s="72">
        <f>G235</f>
        <v>0</v>
      </c>
      <c r="H234" s="127"/>
    </row>
    <row r="235" spans="1:31" s="128" customFormat="1" ht="60" hidden="1" customHeight="1">
      <c r="A235" s="94" t="s">
        <v>206</v>
      </c>
      <c r="B235" s="126"/>
      <c r="C235" s="92"/>
      <c r="D235" s="92"/>
      <c r="E235" s="92" t="s">
        <v>80</v>
      </c>
      <c r="F235" s="92"/>
      <c r="G235" s="72">
        <f>G236+G238</f>
        <v>0</v>
      </c>
      <c r="H235" s="127"/>
    </row>
    <row r="236" spans="1:31" s="128" customFormat="1" ht="34.5" hidden="1" customHeight="1">
      <c r="A236" s="94" t="s">
        <v>53</v>
      </c>
      <c r="B236" s="126">
        <v>795</v>
      </c>
      <c r="C236" s="92" t="s">
        <v>95</v>
      </c>
      <c r="D236" s="92" t="s">
        <v>272</v>
      </c>
      <c r="E236" s="92" t="s">
        <v>80</v>
      </c>
      <c r="F236" s="92" t="s">
        <v>54</v>
      </c>
      <c r="G236" s="72">
        <f>G237</f>
        <v>0</v>
      </c>
      <c r="H236" s="127"/>
    </row>
    <row r="237" spans="1:31" s="128" customFormat="1" ht="30" hidden="1" customHeight="1">
      <c r="A237" s="94" t="s">
        <v>55</v>
      </c>
      <c r="B237" s="126">
        <v>795</v>
      </c>
      <c r="C237" s="92" t="s">
        <v>95</v>
      </c>
      <c r="D237" s="92" t="s">
        <v>272</v>
      </c>
      <c r="E237" s="92" t="s">
        <v>80</v>
      </c>
      <c r="F237" s="92" t="s">
        <v>56</v>
      </c>
      <c r="G237" s="72">
        <f>'Прилож 4'!G1063</f>
        <v>0</v>
      </c>
      <c r="H237" s="127"/>
    </row>
    <row r="238" spans="1:31" ht="15" hidden="1" customHeight="1">
      <c r="A238" s="94" t="s">
        <v>393</v>
      </c>
      <c r="B238" s="126">
        <v>795</v>
      </c>
      <c r="C238" s="92" t="s">
        <v>95</v>
      </c>
      <c r="D238" s="92" t="s">
        <v>272</v>
      </c>
      <c r="E238" s="92" t="s">
        <v>80</v>
      </c>
      <c r="F238" s="92" t="s">
        <v>394</v>
      </c>
      <c r="G238" s="72">
        <f>G239</f>
        <v>0</v>
      </c>
    </row>
    <row r="239" spans="1:31" ht="16.5" hidden="1" customHeight="1">
      <c r="A239" s="94" t="s">
        <v>422</v>
      </c>
      <c r="B239" s="126">
        <v>795</v>
      </c>
      <c r="C239" s="92" t="s">
        <v>95</v>
      </c>
      <c r="D239" s="92" t="s">
        <v>272</v>
      </c>
      <c r="E239" s="92" t="s">
        <v>80</v>
      </c>
      <c r="F239" s="92" t="s">
        <v>423</v>
      </c>
      <c r="G239" s="72">
        <f>'Прилож 4'!G829</f>
        <v>0</v>
      </c>
    </row>
    <row r="240" spans="1:31" s="128" customFormat="1" ht="84" hidden="1" customHeight="1">
      <c r="A240" s="94" t="s">
        <v>197</v>
      </c>
      <c r="B240" s="126">
        <v>795</v>
      </c>
      <c r="C240" s="92" t="s">
        <v>95</v>
      </c>
      <c r="D240" s="92" t="s">
        <v>272</v>
      </c>
      <c r="E240" s="92" t="s">
        <v>198</v>
      </c>
      <c r="F240" s="92"/>
      <c r="G240" s="72">
        <f>G241+G244</f>
        <v>0</v>
      </c>
      <c r="H240" s="127" t="e">
        <f>G274+#REF!+G377+#REF!+#REF!+#REF!</f>
        <v>#REF!</v>
      </c>
      <c r="I240" s="128">
        <v>240</v>
      </c>
      <c r="AE240" s="127"/>
    </row>
    <row r="241" spans="1:10" s="128" customFormat="1" ht="84.75" hidden="1" customHeight="1">
      <c r="A241" s="94" t="s">
        <v>634</v>
      </c>
      <c r="B241" s="126">
        <v>795</v>
      </c>
      <c r="C241" s="92" t="s">
        <v>95</v>
      </c>
      <c r="D241" s="92" t="s">
        <v>272</v>
      </c>
      <c r="E241" s="92" t="s">
        <v>333</v>
      </c>
      <c r="F241" s="92"/>
      <c r="G241" s="72">
        <f>G234+G242</f>
        <v>0</v>
      </c>
      <c r="H241" s="127"/>
    </row>
    <row r="242" spans="1:10" s="128" customFormat="1" ht="32.25" hidden="1" customHeight="1">
      <c r="A242" s="94" t="s">
        <v>106</v>
      </c>
      <c r="B242" s="126">
        <v>795</v>
      </c>
      <c r="C242" s="92" t="s">
        <v>95</v>
      </c>
      <c r="D242" s="92" t="s">
        <v>272</v>
      </c>
      <c r="E242" s="92" t="s">
        <v>333</v>
      </c>
      <c r="F242" s="92" t="s">
        <v>107</v>
      </c>
      <c r="G242" s="72">
        <f>G243</f>
        <v>0</v>
      </c>
      <c r="H242" s="127"/>
    </row>
    <row r="243" spans="1:10" s="128" customFormat="1" ht="32.25" hidden="1" customHeight="1">
      <c r="A243" s="94" t="s">
        <v>424</v>
      </c>
      <c r="B243" s="126">
        <v>795</v>
      </c>
      <c r="C243" s="92" t="s">
        <v>95</v>
      </c>
      <c r="D243" s="92" t="s">
        <v>272</v>
      </c>
      <c r="E243" s="92" t="s">
        <v>333</v>
      </c>
      <c r="F243" s="92" t="s">
        <v>425</v>
      </c>
      <c r="G243" s="72">
        <f>'Прилож 4'!G1091</f>
        <v>0</v>
      </c>
      <c r="H243" s="127"/>
    </row>
    <row r="244" spans="1:10" s="128" customFormat="1" ht="60.75" hidden="1" customHeight="1">
      <c r="A244" s="94" t="s">
        <v>336</v>
      </c>
      <c r="B244" s="126">
        <v>795</v>
      </c>
      <c r="C244" s="92" t="s">
        <v>95</v>
      </c>
      <c r="D244" s="92" t="s">
        <v>272</v>
      </c>
      <c r="E244" s="92" t="s">
        <v>335</v>
      </c>
      <c r="F244" s="92"/>
      <c r="G244" s="72">
        <f>G245</f>
        <v>0</v>
      </c>
      <c r="H244" s="127"/>
      <c r="J244" s="129"/>
    </row>
    <row r="245" spans="1:10" s="128" customFormat="1" ht="15.75" hidden="1" customHeight="1">
      <c r="A245" s="94" t="s">
        <v>106</v>
      </c>
      <c r="B245" s="126">
        <v>795</v>
      </c>
      <c r="C245" s="92" t="s">
        <v>95</v>
      </c>
      <c r="D245" s="92" t="s">
        <v>272</v>
      </c>
      <c r="E245" s="92" t="s">
        <v>335</v>
      </c>
      <c r="F245" s="92" t="s">
        <v>107</v>
      </c>
      <c r="G245" s="72">
        <f>G246</f>
        <v>0</v>
      </c>
      <c r="H245" s="127"/>
      <c r="J245" s="129"/>
    </row>
    <row r="246" spans="1:10" s="128" customFormat="1" ht="15.75" hidden="1" customHeight="1">
      <c r="A246" s="94" t="s">
        <v>424</v>
      </c>
      <c r="B246" s="126">
        <v>795</v>
      </c>
      <c r="C246" s="92" t="s">
        <v>95</v>
      </c>
      <c r="D246" s="92" t="s">
        <v>272</v>
      </c>
      <c r="E246" s="92" t="s">
        <v>335</v>
      </c>
      <c r="F246" s="92" t="s">
        <v>425</v>
      </c>
      <c r="G246" s="72"/>
      <c r="H246" s="127"/>
      <c r="J246" s="129"/>
    </row>
    <row r="247" spans="1:10" s="128" customFormat="1" ht="72.75" hidden="1" customHeight="1">
      <c r="A247" s="94" t="s">
        <v>197</v>
      </c>
      <c r="B247" s="126">
        <v>795</v>
      </c>
      <c r="C247" s="92" t="s">
        <v>95</v>
      </c>
      <c r="D247" s="92" t="s">
        <v>272</v>
      </c>
      <c r="E247" s="92" t="s">
        <v>701</v>
      </c>
      <c r="F247" s="92"/>
      <c r="G247" s="72">
        <f>G250</f>
        <v>0</v>
      </c>
      <c r="H247" s="127" t="e">
        <f>G268+#REF!+#REF!+#REF!+#REF!+#REF!</f>
        <v>#REF!</v>
      </c>
      <c r="I247" s="128">
        <v>240</v>
      </c>
    </row>
    <row r="248" spans="1:10" s="128" customFormat="1" ht="31.5" hidden="1" customHeight="1">
      <c r="A248" s="94"/>
      <c r="B248" s="126"/>
      <c r="C248" s="92"/>
      <c r="D248" s="92"/>
      <c r="E248" s="92"/>
      <c r="F248" s="92"/>
      <c r="G248" s="72"/>
      <c r="H248" s="127"/>
    </row>
    <row r="249" spans="1:10" s="128" customFormat="1" ht="32.25" hidden="1" customHeight="1">
      <c r="A249" s="94"/>
      <c r="B249" s="126"/>
      <c r="C249" s="92"/>
      <c r="D249" s="92"/>
      <c r="E249" s="92"/>
      <c r="F249" s="92"/>
      <c r="G249" s="72"/>
      <c r="H249" s="127"/>
    </row>
    <row r="250" spans="1:10" s="128" customFormat="1" ht="32.25" hidden="1" customHeight="1">
      <c r="A250" s="94"/>
      <c r="B250" s="126">
        <v>795</v>
      </c>
      <c r="C250" s="92" t="s">
        <v>95</v>
      </c>
      <c r="D250" s="92" t="s">
        <v>272</v>
      </c>
      <c r="E250" s="92" t="s">
        <v>333</v>
      </c>
      <c r="F250" s="92"/>
      <c r="G250" s="72">
        <f>G251</f>
        <v>0</v>
      </c>
      <c r="H250" s="127"/>
    </row>
    <row r="251" spans="1:10" s="128" customFormat="1" ht="32.25" hidden="1" customHeight="1">
      <c r="A251" s="94" t="s">
        <v>704</v>
      </c>
      <c r="B251" s="126">
        <v>795</v>
      </c>
      <c r="C251" s="92" t="s">
        <v>95</v>
      </c>
      <c r="D251" s="92" t="s">
        <v>272</v>
      </c>
      <c r="E251" s="92" t="s">
        <v>333</v>
      </c>
      <c r="F251" s="92" t="s">
        <v>54</v>
      </c>
      <c r="G251" s="72">
        <f>G252</f>
        <v>0</v>
      </c>
      <c r="H251" s="127"/>
    </row>
    <row r="252" spans="1:10" s="128" customFormat="1" ht="32.25" hidden="1" customHeight="1">
      <c r="A252" s="94" t="s">
        <v>55</v>
      </c>
      <c r="B252" s="126">
        <v>795</v>
      </c>
      <c r="C252" s="92" t="s">
        <v>95</v>
      </c>
      <c r="D252" s="92" t="s">
        <v>272</v>
      </c>
      <c r="E252" s="92" t="s">
        <v>333</v>
      </c>
      <c r="F252" s="92" t="s">
        <v>56</v>
      </c>
      <c r="G252" s="72">
        <f>'Прилож 4'!G1084+'Прилож 4'!G833</f>
        <v>0</v>
      </c>
      <c r="H252" s="127"/>
    </row>
    <row r="253" spans="1:10" s="128" customFormat="1" ht="74.25" hidden="1" customHeight="1">
      <c r="A253" s="94" t="s">
        <v>18</v>
      </c>
      <c r="B253" s="126">
        <v>795</v>
      </c>
      <c r="C253" s="92" t="s">
        <v>95</v>
      </c>
      <c r="D253" s="92" t="s">
        <v>272</v>
      </c>
      <c r="E253" s="92" t="s">
        <v>19</v>
      </c>
      <c r="F253" s="92"/>
      <c r="G253" s="72">
        <f>G254</f>
        <v>0</v>
      </c>
      <c r="H253" s="127"/>
      <c r="J253" s="129"/>
    </row>
    <row r="254" spans="1:10" s="128" customFormat="1" ht="75" hidden="1" customHeight="1">
      <c r="A254" s="94" t="s">
        <v>634</v>
      </c>
      <c r="B254" s="126">
        <v>795</v>
      </c>
      <c r="C254" s="92" t="s">
        <v>95</v>
      </c>
      <c r="D254" s="92" t="s">
        <v>272</v>
      </c>
      <c r="E254" s="92" t="s">
        <v>20</v>
      </c>
      <c r="F254" s="92"/>
      <c r="G254" s="72">
        <f>G255</f>
        <v>0</v>
      </c>
      <c r="H254" s="127"/>
      <c r="J254" s="129"/>
    </row>
    <row r="255" spans="1:10" s="128" customFormat="1" ht="23.25" hidden="1" customHeight="1">
      <c r="A255" s="94" t="s">
        <v>393</v>
      </c>
      <c r="B255" s="126">
        <v>795</v>
      </c>
      <c r="C255" s="92" t="s">
        <v>95</v>
      </c>
      <c r="D255" s="92" t="s">
        <v>272</v>
      </c>
      <c r="E255" s="92" t="s">
        <v>20</v>
      </c>
      <c r="F255" s="92" t="s">
        <v>394</v>
      </c>
      <c r="G255" s="72">
        <f>G256</f>
        <v>0</v>
      </c>
      <c r="H255" s="127"/>
      <c r="J255" s="129"/>
    </row>
    <row r="256" spans="1:10" s="128" customFormat="1" ht="19.5" hidden="1" customHeight="1">
      <c r="A256" s="94" t="s">
        <v>422</v>
      </c>
      <c r="B256" s="126">
        <v>795</v>
      </c>
      <c r="C256" s="92" t="s">
        <v>95</v>
      </c>
      <c r="D256" s="92" t="s">
        <v>272</v>
      </c>
      <c r="E256" s="92" t="s">
        <v>20</v>
      </c>
      <c r="F256" s="92" t="s">
        <v>423</v>
      </c>
      <c r="G256" s="72">
        <f>'Прилож 4'!G1088</f>
        <v>0</v>
      </c>
      <c r="H256" s="127"/>
      <c r="J256" s="129"/>
    </row>
    <row r="257" spans="1:15" s="128" customFormat="1" ht="66" customHeight="1">
      <c r="A257" s="120" t="s">
        <v>197</v>
      </c>
      <c r="B257" s="126">
        <v>793</v>
      </c>
      <c r="C257" s="92" t="s">
        <v>95</v>
      </c>
      <c r="D257" s="92" t="s">
        <v>272</v>
      </c>
      <c r="E257" s="92" t="s">
        <v>198</v>
      </c>
      <c r="F257" s="92"/>
      <c r="G257" s="72">
        <f>G258</f>
        <v>215370</v>
      </c>
      <c r="H257" s="127" t="e">
        <f>#REF!+G299+#REF!+G324</f>
        <v>#REF!</v>
      </c>
    </row>
    <row r="258" spans="1:15" s="128" customFormat="1" ht="53.25" customHeight="1">
      <c r="A258" s="120" t="s">
        <v>670</v>
      </c>
      <c r="B258" s="126">
        <v>793</v>
      </c>
      <c r="C258" s="92" t="s">
        <v>95</v>
      </c>
      <c r="D258" s="92" t="s">
        <v>272</v>
      </c>
      <c r="E258" s="92" t="s">
        <v>671</v>
      </c>
      <c r="F258" s="92"/>
      <c r="G258" s="72">
        <f>G259</f>
        <v>215370</v>
      </c>
      <c r="H258" s="127"/>
    </row>
    <row r="259" spans="1:15" s="128" customFormat="1" ht="31.5" customHeight="1">
      <c r="A259" s="94" t="s">
        <v>704</v>
      </c>
      <c r="B259" s="126">
        <v>793</v>
      </c>
      <c r="C259" s="92" t="s">
        <v>95</v>
      </c>
      <c r="D259" s="92" t="s">
        <v>272</v>
      </c>
      <c r="E259" s="92" t="s">
        <v>671</v>
      </c>
      <c r="F259" s="92" t="s">
        <v>54</v>
      </c>
      <c r="G259" s="72">
        <f>G260</f>
        <v>215370</v>
      </c>
      <c r="H259" s="127"/>
    </row>
    <row r="260" spans="1:15" s="128" customFormat="1" ht="32.25" customHeight="1">
      <c r="A260" s="94" t="s">
        <v>55</v>
      </c>
      <c r="B260" s="126">
        <v>793</v>
      </c>
      <c r="C260" s="92" t="s">
        <v>95</v>
      </c>
      <c r="D260" s="92" t="s">
        <v>272</v>
      </c>
      <c r="E260" s="92" t="s">
        <v>671</v>
      </c>
      <c r="F260" s="92" t="s">
        <v>56</v>
      </c>
      <c r="G260" s="72">
        <f>'Прилож 4'!G837</f>
        <v>215370</v>
      </c>
      <c r="H260" s="127"/>
      <c r="O260" s="127"/>
    </row>
    <row r="261" spans="1:15" s="128" customFormat="1" ht="36" customHeight="1">
      <c r="A261" s="120" t="s">
        <v>864</v>
      </c>
      <c r="B261" s="126">
        <v>793</v>
      </c>
      <c r="C261" s="92" t="s">
        <v>95</v>
      </c>
      <c r="D261" s="92" t="s">
        <v>272</v>
      </c>
      <c r="E261" s="92" t="s">
        <v>863</v>
      </c>
      <c r="F261" s="92"/>
      <c r="G261" s="72">
        <f>G262</f>
        <v>920441.88</v>
      </c>
      <c r="H261" s="127"/>
    </row>
    <row r="262" spans="1:15" s="128" customFormat="1" ht="31.5" customHeight="1">
      <c r="A262" s="94" t="s">
        <v>704</v>
      </c>
      <c r="B262" s="126">
        <v>793</v>
      </c>
      <c r="C262" s="92" t="s">
        <v>95</v>
      </c>
      <c r="D262" s="92" t="s">
        <v>272</v>
      </c>
      <c r="E262" s="92" t="s">
        <v>863</v>
      </c>
      <c r="F262" s="92" t="s">
        <v>54</v>
      </c>
      <c r="G262" s="72">
        <f>G263</f>
        <v>920441.88</v>
      </c>
      <c r="H262" s="127"/>
    </row>
    <row r="263" spans="1:15" s="128" customFormat="1" ht="32.25" customHeight="1">
      <c r="A263" s="94" t="s">
        <v>55</v>
      </c>
      <c r="B263" s="126">
        <v>793</v>
      </c>
      <c r="C263" s="92" t="s">
        <v>95</v>
      </c>
      <c r="D263" s="92" t="s">
        <v>272</v>
      </c>
      <c r="E263" s="92" t="s">
        <v>863</v>
      </c>
      <c r="F263" s="92" t="s">
        <v>56</v>
      </c>
      <c r="G263" s="72">
        <f>'Прилож 4'!G840</f>
        <v>920441.88</v>
      </c>
      <c r="H263" s="127"/>
      <c r="O263" s="127"/>
    </row>
    <row r="264" spans="1:15" s="128" customFormat="1" ht="74.25" customHeight="1">
      <c r="A264" s="94" t="s">
        <v>18</v>
      </c>
      <c r="B264" s="126">
        <v>795</v>
      </c>
      <c r="C264" s="92" t="s">
        <v>95</v>
      </c>
      <c r="D264" s="92" t="s">
        <v>272</v>
      </c>
      <c r="E264" s="92" t="s">
        <v>19</v>
      </c>
      <c r="F264" s="92"/>
      <c r="G264" s="72">
        <f>G265</f>
        <v>1767000</v>
      </c>
      <c r="H264" s="127"/>
      <c r="J264" s="129"/>
    </row>
    <row r="265" spans="1:15" s="128" customFormat="1" ht="75" customHeight="1">
      <c r="A265" s="94" t="s">
        <v>634</v>
      </c>
      <c r="B265" s="126">
        <v>795</v>
      </c>
      <c r="C265" s="92" t="s">
        <v>95</v>
      </c>
      <c r="D265" s="92" t="s">
        <v>272</v>
      </c>
      <c r="E265" s="92" t="s">
        <v>20</v>
      </c>
      <c r="F265" s="92"/>
      <c r="G265" s="72">
        <f>G266</f>
        <v>1767000</v>
      </c>
      <c r="H265" s="127"/>
      <c r="J265" s="129"/>
    </row>
    <row r="266" spans="1:15" s="128" customFormat="1" ht="18.75" customHeight="1">
      <c r="A266" s="94" t="s">
        <v>393</v>
      </c>
      <c r="B266" s="126">
        <v>795</v>
      </c>
      <c r="C266" s="92" t="s">
        <v>95</v>
      </c>
      <c r="D266" s="92" t="s">
        <v>272</v>
      </c>
      <c r="E266" s="92" t="s">
        <v>20</v>
      </c>
      <c r="F266" s="92" t="s">
        <v>394</v>
      </c>
      <c r="G266" s="72">
        <f>G267</f>
        <v>1767000</v>
      </c>
      <c r="H266" s="127"/>
      <c r="J266" s="129"/>
    </row>
    <row r="267" spans="1:15" s="128" customFormat="1" ht="15.75" customHeight="1">
      <c r="A267" s="94" t="s">
        <v>411</v>
      </c>
      <c r="B267" s="126">
        <v>795</v>
      </c>
      <c r="C267" s="92" t="s">
        <v>95</v>
      </c>
      <c r="D267" s="92" t="s">
        <v>272</v>
      </c>
      <c r="E267" s="92" t="s">
        <v>20</v>
      </c>
      <c r="F267" s="92" t="s">
        <v>412</v>
      </c>
      <c r="G267" s="72">
        <v>1767000</v>
      </c>
      <c r="H267" s="127"/>
      <c r="J267" s="129"/>
    </row>
    <row r="268" spans="1:15" s="114" customFormat="1" ht="78" customHeight="1">
      <c r="A268" s="106" t="s">
        <v>169</v>
      </c>
      <c r="B268" s="89">
        <v>795</v>
      </c>
      <c r="C268" s="130" t="s">
        <v>95</v>
      </c>
      <c r="D268" s="130" t="s">
        <v>147</v>
      </c>
      <c r="E268" s="108" t="s">
        <v>499</v>
      </c>
      <c r="F268" s="108"/>
      <c r="G268" s="109">
        <f>G274+G280+G277+G271</f>
        <v>1323000</v>
      </c>
      <c r="H268" s="113"/>
      <c r="J268" s="131"/>
    </row>
    <row r="269" spans="1:15" ht="60" hidden="1" customHeight="1">
      <c r="A269" s="94" t="s">
        <v>169</v>
      </c>
      <c r="B269" s="126">
        <v>795</v>
      </c>
      <c r="C269" s="92" t="s">
        <v>39</v>
      </c>
      <c r="D269" s="92" t="s">
        <v>41</v>
      </c>
      <c r="E269" s="92" t="s">
        <v>499</v>
      </c>
      <c r="F269" s="92"/>
      <c r="G269" s="72"/>
    </row>
    <row r="270" spans="1:15" hidden="1">
      <c r="A270" s="94"/>
      <c r="B270" s="126">
        <v>795</v>
      </c>
      <c r="C270" s="92"/>
      <c r="D270" s="92"/>
      <c r="E270" s="92"/>
      <c r="F270" s="92"/>
      <c r="G270" s="72"/>
    </row>
    <row r="271" spans="1:15" ht="18.75" customHeight="1">
      <c r="A271" s="94" t="s">
        <v>593</v>
      </c>
      <c r="B271" s="95">
        <v>763</v>
      </c>
      <c r="C271" s="92" t="s">
        <v>95</v>
      </c>
      <c r="D271" s="92" t="s">
        <v>147</v>
      </c>
      <c r="E271" s="92" t="s">
        <v>804</v>
      </c>
      <c r="F271" s="92"/>
      <c r="G271" s="72">
        <f>G272</f>
        <v>900000</v>
      </c>
    </row>
    <row r="272" spans="1:15">
      <c r="A272" s="94" t="s">
        <v>393</v>
      </c>
      <c r="B272" s="95">
        <v>763</v>
      </c>
      <c r="C272" s="92" t="s">
        <v>95</v>
      </c>
      <c r="D272" s="92" t="s">
        <v>147</v>
      </c>
      <c r="E272" s="92" t="s">
        <v>804</v>
      </c>
      <c r="F272" s="92" t="s">
        <v>394</v>
      </c>
      <c r="G272" s="72">
        <f>SUM(G273)</f>
        <v>900000</v>
      </c>
    </row>
    <row r="273" spans="1:31" ht="25.5" customHeight="1">
      <c r="A273" s="94" t="s">
        <v>422</v>
      </c>
      <c r="B273" s="95">
        <v>763</v>
      </c>
      <c r="C273" s="92" t="s">
        <v>95</v>
      </c>
      <c r="D273" s="92" t="s">
        <v>147</v>
      </c>
      <c r="E273" s="92" t="s">
        <v>804</v>
      </c>
      <c r="F273" s="92" t="s">
        <v>423</v>
      </c>
      <c r="G273" s="72">
        <f>'Прилож 4'!G337</f>
        <v>900000</v>
      </c>
    </row>
    <row r="274" spans="1:31" s="119" customFormat="1" ht="29.25" customHeight="1">
      <c r="A274" s="94" t="s">
        <v>613</v>
      </c>
      <c r="B274" s="126">
        <v>795</v>
      </c>
      <c r="C274" s="132" t="s">
        <v>95</v>
      </c>
      <c r="D274" s="132" t="s">
        <v>147</v>
      </c>
      <c r="E274" s="92" t="s">
        <v>170</v>
      </c>
      <c r="F274" s="133"/>
      <c r="G274" s="134">
        <f>G275</f>
        <v>423000</v>
      </c>
      <c r="H274" s="118"/>
    </row>
    <row r="275" spans="1:31" s="119" customFormat="1" ht="20.25" customHeight="1">
      <c r="A275" s="94" t="s">
        <v>704</v>
      </c>
      <c r="B275" s="126">
        <v>795</v>
      </c>
      <c r="C275" s="132" t="s">
        <v>95</v>
      </c>
      <c r="D275" s="132" t="s">
        <v>147</v>
      </c>
      <c r="E275" s="92" t="s">
        <v>170</v>
      </c>
      <c r="F275" s="133" t="s">
        <v>54</v>
      </c>
      <c r="G275" s="134">
        <f>G276</f>
        <v>423000</v>
      </c>
      <c r="H275" s="118"/>
    </row>
    <row r="276" spans="1:31" s="119" customFormat="1" ht="35.25" customHeight="1">
      <c r="A276" s="94" t="s">
        <v>55</v>
      </c>
      <c r="B276" s="126">
        <v>795</v>
      </c>
      <c r="C276" s="132" t="s">
        <v>95</v>
      </c>
      <c r="D276" s="132" t="s">
        <v>147</v>
      </c>
      <c r="E276" s="92" t="s">
        <v>170</v>
      </c>
      <c r="F276" s="133" t="s">
        <v>56</v>
      </c>
      <c r="G276" s="134">
        <f>'Прилож 4'!G1103</f>
        <v>423000</v>
      </c>
      <c r="H276" s="118"/>
    </row>
    <row r="277" spans="1:31" ht="25.5" hidden="1">
      <c r="A277" s="94" t="s">
        <v>663</v>
      </c>
      <c r="B277" s="126">
        <v>795</v>
      </c>
      <c r="C277" s="92" t="s">
        <v>39</v>
      </c>
      <c r="D277" s="92" t="s">
        <v>41</v>
      </c>
      <c r="E277" s="92" t="s">
        <v>652</v>
      </c>
      <c r="F277" s="92"/>
      <c r="G277" s="72">
        <f>G278</f>
        <v>0</v>
      </c>
    </row>
    <row r="278" spans="1:31" ht="38.25" hidden="1">
      <c r="A278" s="94" t="s">
        <v>752</v>
      </c>
      <c r="B278" s="126">
        <v>795</v>
      </c>
      <c r="C278" s="92" t="s">
        <v>39</v>
      </c>
      <c r="D278" s="92" t="s">
        <v>41</v>
      </c>
      <c r="E278" s="92" t="s">
        <v>652</v>
      </c>
      <c r="F278" s="92" t="s">
        <v>753</v>
      </c>
      <c r="G278" s="72">
        <f>G279</f>
        <v>0</v>
      </c>
    </row>
    <row r="279" spans="1:31" hidden="1">
      <c r="A279" s="94" t="s">
        <v>756</v>
      </c>
      <c r="B279" s="126">
        <v>795</v>
      </c>
      <c r="C279" s="92" t="s">
        <v>39</v>
      </c>
      <c r="D279" s="92" t="s">
        <v>41</v>
      </c>
      <c r="E279" s="92" t="s">
        <v>652</v>
      </c>
      <c r="F279" s="92" t="s">
        <v>757</v>
      </c>
      <c r="G279" s="72">
        <f>'Прилож 4'!G1213</f>
        <v>0</v>
      </c>
    </row>
    <row r="280" spans="1:31" ht="38.25" hidden="1">
      <c r="A280" s="94" t="s">
        <v>654</v>
      </c>
      <c r="B280" s="126">
        <v>795</v>
      </c>
      <c r="C280" s="92" t="s">
        <v>39</v>
      </c>
      <c r="D280" s="92" t="s">
        <v>41</v>
      </c>
      <c r="E280" s="92" t="s">
        <v>653</v>
      </c>
      <c r="F280" s="92"/>
      <c r="G280" s="72">
        <f>G281</f>
        <v>0</v>
      </c>
    </row>
    <row r="281" spans="1:31" ht="38.25" hidden="1">
      <c r="A281" s="94" t="s">
        <v>752</v>
      </c>
      <c r="B281" s="126">
        <v>795</v>
      </c>
      <c r="C281" s="92" t="s">
        <v>39</v>
      </c>
      <c r="D281" s="92" t="s">
        <v>41</v>
      </c>
      <c r="E281" s="92" t="s">
        <v>653</v>
      </c>
      <c r="F281" s="92" t="s">
        <v>753</v>
      </c>
      <c r="G281" s="72">
        <f>G282</f>
        <v>0</v>
      </c>
    </row>
    <row r="282" spans="1:31" hidden="1">
      <c r="A282" s="94" t="s">
        <v>756</v>
      </c>
      <c r="B282" s="126">
        <v>795</v>
      </c>
      <c r="C282" s="92" t="s">
        <v>39</v>
      </c>
      <c r="D282" s="92" t="s">
        <v>41</v>
      </c>
      <c r="E282" s="92" t="s">
        <v>653</v>
      </c>
      <c r="F282" s="92" t="s">
        <v>757</v>
      </c>
      <c r="G282" s="72">
        <f>'Прилож 4'!G1216</f>
        <v>0</v>
      </c>
    </row>
    <row r="283" spans="1:31" s="124" customFormat="1" ht="31.5" customHeight="1">
      <c r="A283" s="106" t="s">
        <v>189</v>
      </c>
      <c r="B283" s="107">
        <v>774</v>
      </c>
      <c r="C283" s="108" t="s">
        <v>39</v>
      </c>
      <c r="D283" s="108" t="s">
        <v>30</v>
      </c>
      <c r="E283" s="108" t="s">
        <v>463</v>
      </c>
      <c r="F283" s="108"/>
      <c r="G283" s="109">
        <f>G284+G287+G290+G293+G343+G370+G373+G380+G389+G393</f>
        <v>846657375.5</v>
      </c>
      <c r="H283" s="109">
        <f t="shared" ref="H283:M283" si="0">H293+H343+H366+H389+H393</f>
        <v>0</v>
      </c>
      <c r="I283" s="109">
        <f t="shared" si="0"/>
        <v>0</v>
      </c>
      <c r="J283" s="109">
        <f t="shared" si="0"/>
        <v>0</v>
      </c>
      <c r="K283" s="109">
        <f t="shared" si="0"/>
        <v>0</v>
      </c>
      <c r="L283" s="109">
        <f t="shared" si="0"/>
        <v>0</v>
      </c>
      <c r="M283" s="109">
        <f t="shared" si="0"/>
        <v>0</v>
      </c>
      <c r="N283" s="124">
        <v>137786591</v>
      </c>
      <c r="O283" s="124">
        <v>56097494</v>
      </c>
      <c r="P283" s="124">
        <v>562800</v>
      </c>
      <c r="Q283" s="124">
        <v>1617300</v>
      </c>
      <c r="R283" s="124">
        <v>278900</v>
      </c>
      <c r="S283" s="124">
        <v>571200</v>
      </c>
      <c r="T283" s="124">
        <v>272194911</v>
      </c>
      <c r="U283" s="124">
        <v>1500000</v>
      </c>
      <c r="V283" s="124">
        <v>77530930</v>
      </c>
      <c r="W283" s="124">
        <v>380600</v>
      </c>
      <c r="X283" s="124">
        <v>63034898</v>
      </c>
      <c r="Y283" s="124">
        <v>8473210</v>
      </c>
      <c r="Z283" s="124">
        <v>5716000</v>
      </c>
      <c r="AA283" s="124">
        <v>640000</v>
      </c>
      <c r="AB283" s="124">
        <v>849693</v>
      </c>
      <c r="AC283" s="124">
        <v>8161622</v>
      </c>
      <c r="AE283" s="123"/>
    </row>
    <row r="284" spans="1:31" ht="44.25" customHeight="1">
      <c r="A284" s="94" t="s">
        <v>817</v>
      </c>
      <c r="B284" s="92" t="s">
        <v>163</v>
      </c>
      <c r="C284" s="92" t="s">
        <v>39</v>
      </c>
      <c r="D284" s="92" t="s">
        <v>116</v>
      </c>
      <c r="E284" s="92" t="s">
        <v>816</v>
      </c>
      <c r="F284" s="95"/>
      <c r="G284" s="72">
        <f>G285</f>
        <v>2995204.1</v>
      </c>
      <c r="AE284" s="75"/>
    </row>
    <row r="285" spans="1:31" ht="31.5" customHeight="1">
      <c r="A285" s="94" t="s">
        <v>44</v>
      </c>
      <c r="B285" s="92" t="s">
        <v>163</v>
      </c>
      <c r="C285" s="92" t="s">
        <v>39</v>
      </c>
      <c r="D285" s="92" t="s">
        <v>116</v>
      </c>
      <c r="E285" s="92" t="s">
        <v>816</v>
      </c>
      <c r="F285" s="95">
        <v>600</v>
      </c>
      <c r="G285" s="72">
        <f>G286</f>
        <v>2995204.1</v>
      </c>
    </row>
    <row r="286" spans="1:31" ht="18.75" customHeight="1">
      <c r="A286" s="94" t="s">
        <v>46</v>
      </c>
      <c r="B286" s="92" t="s">
        <v>163</v>
      </c>
      <c r="C286" s="92" t="s">
        <v>39</v>
      </c>
      <c r="D286" s="92" t="s">
        <v>116</v>
      </c>
      <c r="E286" s="92" t="s">
        <v>816</v>
      </c>
      <c r="F286" s="95">
        <v>610</v>
      </c>
      <c r="G286" s="72">
        <f>'Прилож 4'!G444</f>
        <v>2995204.1</v>
      </c>
    </row>
    <row r="287" spans="1:31" ht="25.5">
      <c r="A287" s="122" t="s">
        <v>410</v>
      </c>
      <c r="B287" s="92" t="s">
        <v>163</v>
      </c>
      <c r="C287" s="92" t="s">
        <v>39</v>
      </c>
      <c r="D287" s="92" t="s">
        <v>116</v>
      </c>
      <c r="E287" s="92" t="s">
        <v>818</v>
      </c>
      <c r="F287" s="92"/>
      <c r="G287" s="135">
        <f>G288</f>
        <v>157600</v>
      </c>
    </row>
    <row r="288" spans="1:31" ht="25.5">
      <c r="A288" s="94" t="s">
        <v>44</v>
      </c>
      <c r="B288" s="92" t="s">
        <v>163</v>
      </c>
      <c r="C288" s="92" t="s">
        <v>39</v>
      </c>
      <c r="D288" s="92" t="s">
        <v>116</v>
      </c>
      <c r="E288" s="92" t="s">
        <v>818</v>
      </c>
      <c r="F288" s="92" t="s">
        <v>45</v>
      </c>
      <c r="G288" s="135">
        <f>G289</f>
        <v>157600</v>
      </c>
    </row>
    <row r="289" spans="1:31">
      <c r="A289" s="94" t="s">
        <v>46</v>
      </c>
      <c r="B289" s="92" t="s">
        <v>163</v>
      </c>
      <c r="C289" s="92" t="s">
        <v>39</v>
      </c>
      <c r="D289" s="92" t="s">
        <v>116</v>
      </c>
      <c r="E289" s="92" t="s">
        <v>818</v>
      </c>
      <c r="F289" s="92" t="s">
        <v>47</v>
      </c>
      <c r="G289" s="135">
        <f>'Прилож 4'!G447</f>
        <v>157600</v>
      </c>
    </row>
    <row r="290" spans="1:31" ht="51">
      <c r="A290" s="122" t="s">
        <v>820</v>
      </c>
      <c r="B290" s="92" t="s">
        <v>163</v>
      </c>
      <c r="C290" s="92" t="s">
        <v>39</v>
      </c>
      <c r="D290" s="92" t="s">
        <v>116</v>
      </c>
      <c r="E290" s="92" t="s">
        <v>819</v>
      </c>
      <c r="F290" s="92"/>
      <c r="G290" s="135">
        <f>G291</f>
        <v>860000</v>
      </c>
    </row>
    <row r="291" spans="1:31" ht="25.5">
      <c r="A291" s="94" t="s">
        <v>44</v>
      </c>
      <c r="B291" s="92" t="s">
        <v>163</v>
      </c>
      <c r="C291" s="92" t="s">
        <v>39</v>
      </c>
      <c r="D291" s="92" t="s">
        <v>116</v>
      </c>
      <c r="E291" s="92" t="s">
        <v>819</v>
      </c>
      <c r="F291" s="92" t="s">
        <v>45</v>
      </c>
      <c r="G291" s="135">
        <f>G292</f>
        <v>860000</v>
      </c>
    </row>
    <row r="292" spans="1:31">
      <c r="A292" s="94" t="s">
        <v>46</v>
      </c>
      <c r="B292" s="92" t="s">
        <v>163</v>
      </c>
      <c r="C292" s="92" t="s">
        <v>39</v>
      </c>
      <c r="D292" s="92" t="s">
        <v>116</v>
      </c>
      <c r="E292" s="92" t="s">
        <v>819</v>
      </c>
      <c r="F292" s="92" t="s">
        <v>47</v>
      </c>
      <c r="G292" s="135">
        <f>'Прилож 4'!G450</f>
        <v>860000</v>
      </c>
    </row>
    <row r="293" spans="1:31" s="128" customFormat="1" ht="29.25" customHeight="1">
      <c r="A293" s="94" t="s">
        <v>159</v>
      </c>
      <c r="B293" s="95">
        <v>774</v>
      </c>
      <c r="C293" s="92" t="s">
        <v>39</v>
      </c>
      <c r="D293" s="92" t="s">
        <v>30</v>
      </c>
      <c r="E293" s="92" t="s">
        <v>500</v>
      </c>
      <c r="F293" s="92"/>
      <c r="G293" s="72">
        <f>G312+G315+G319+G301+G322+G327+G339+G305+G294+G340+G316</f>
        <v>812079039.39999998</v>
      </c>
      <c r="H293" s="127"/>
      <c r="AE293" s="127"/>
    </row>
    <row r="294" spans="1:31" s="128" customFormat="1" ht="60" customHeight="1">
      <c r="A294" s="94" t="s">
        <v>8</v>
      </c>
      <c r="B294" s="92"/>
      <c r="C294" s="92"/>
      <c r="D294" s="92"/>
      <c r="E294" s="92" t="s">
        <v>318</v>
      </c>
      <c r="F294" s="92"/>
      <c r="G294" s="72">
        <f>G295</f>
        <v>45985400</v>
      </c>
      <c r="H294" s="127"/>
    </row>
    <row r="295" spans="1:31" s="128" customFormat="1" ht="25.5">
      <c r="A295" s="94" t="s">
        <v>44</v>
      </c>
      <c r="B295" s="92" t="s">
        <v>163</v>
      </c>
      <c r="C295" s="92" t="s">
        <v>39</v>
      </c>
      <c r="D295" s="92" t="s">
        <v>41</v>
      </c>
      <c r="E295" s="92" t="s">
        <v>318</v>
      </c>
      <c r="F295" s="92" t="s">
        <v>45</v>
      </c>
      <c r="G295" s="72">
        <f>G296</f>
        <v>45985400</v>
      </c>
      <c r="H295" s="127"/>
    </row>
    <row r="296" spans="1:31" s="128" customFormat="1">
      <c r="A296" s="94" t="s">
        <v>46</v>
      </c>
      <c r="B296" s="92" t="s">
        <v>163</v>
      </c>
      <c r="C296" s="92" t="s">
        <v>39</v>
      </c>
      <c r="D296" s="92" t="s">
        <v>41</v>
      </c>
      <c r="E296" s="92" t="s">
        <v>318</v>
      </c>
      <c r="F296" s="92" t="s">
        <v>47</v>
      </c>
      <c r="G296" s="72">
        <f>'Прилож 4'!G386+'Прилож 4'!G348+'Прилож 4'!G454</f>
        <v>45985400</v>
      </c>
      <c r="H296" s="127"/>
    </row>
    <row r="297" spans="1:31" s="128" customFormat="1" ht="38.25" hidden="1">
      <c r="A297" s="94" t="s">
        <v>665</v>
      </c>
      <c r="B297" s="92" t="s">
        <v>163</v>
      </c>
      <c r="C297" s="92" t="s">
        <v>39</v>
      </c>
      <c r="D297" s="92" t="s">
        <v>41</v>
      </c>
      <c r="E297" s="92" t="s">
        <v>229</v>
      </c>
      <c r="F297" s="92"/>
      <c r="G297" s="72">
        <f>G299</f>
        <v>0</v>
      </c>
      <c r="H297" s="127"/>
    </row>
    <row r="298" spans="1:31" s="128" customFormat="1">
      <c r="A298" s="94" t="s">
        <v>160</v>
      </c>
      <c r="B298" s="92" t="s">
        <v>163</v>
      </c>
      <c r="C298" s="92" t="s">
        <v>39</v>
      </c>
      <c r="D298" s="92" t="s">
        <v>41</v>
      </c>
      <c r="E298" s="92" t="s">
        <v>317</v>
      </c>
      <c r="F298" s="92"/>
      <c r="G298" s="72">
        <f>G299+G303</f>
        <v>521523700</v>
      </c>
      <c r="H298" s="127"/>
    </row>
    <row r="299" spans="1:31" s="128" customFormat="1" hidden="1">
      <c r="A299" s="94" t="s">
        <v>160</v>
      </c>
      <c r="B299" s="92" t="s">
        <v>163</v>
      </c>
      <c r="C299" s="92" t="s">
        <v>39</v>
      </c>
      <c r="D299" s="92" t="s">
        <v>41</v>
      </c>
      <c r="E299" s="92" t="s">
        <v>317</v>
      </c>
      <c r="F299" s="92"/>
      <c r="G299" s="72">
        <f>G300</f>
        <v>0</v>
      </c>
      <c r="H299" s="127"/>
    </row>
    <row r="300" spans="1:31" s="128" customFormat="1" hidden="1">
      <c r="A300" s="94" t="s">
        <v>106</v>
      </c>
      <c r="B300" s="92" t="s">
        <v>163</v>
      </c>
      <c r="C300" s="92" t="s">
        <v>39</v>
      </c>
      <c r="D300" s="92" t="s">
        <v>41</v>
      </c>
      <c r="E300" s="92" t="s">
        <v>317</v>
      </c>
      <c r="F300" s="92" t="s">
        <v>107</v>
      </c>
      <c r="G300" s="72">
        <f>G301</f>
        <v>0</v>
      </c>
      <c r="H300" s="127"/>
    </row>
    <row r="301" spans="1:31" s="128" customFormat="1" hidden="1">
      <c r="A301" s="94" t="s">
        <v>424</v>
      </c>
      <c r="B301" s="92" t="s">
        <v>163</v>
      </c>
      <c r="C301" s="92" t="s">
        <v>39</v>
      </c>
      <c r="D301" s="92" t="s">
        <v>41</v>
      </c>
      <c r="E301" s="92" t="s">
        <v>317</v>
      </c>
      <c r="F301" s="92" t="s">
        <v>425</v>
      </c>
      <c r="G301" s="72">
        <f>'Прилож 4'!G392</f>
        <v>0</v>
      </c>
      <c r="H301" s="127"/>
    </row>
    <row r="302" spans="1:31" s="128" customFormat="1" hidden="1">
      <c r="A302" s="94"/>
      <c r="B302" s="92"/>
      <c r="C302" s="92"/>
      <c r="D302" s="92"/>
      <c r="E302" s="92"/>
      <c r="F302" s="92"/>
      <c r="G302" s="72"/>
      <c r="H302" s="127"/>
    </row>
    <row r="303" spans="1:31" s="128" customFormat="1" ht="15" hidden="1" customHeight="1">
      <c r="A303" s="94" t="s">
        <v>160</v>
      </c>
      <c r="B303" s="95">
        <v>774</v>
      </c>
      <c r="C303" s="92" t="s">
        <v>39</v>
      </c>
      <c r="D303" s="92" t="s">
        <v>30</v>
      </c>
      <c r="E303" s="92" t="s">
        <v>317</v>
      </c>
      <c r="F303" s="92"/>
      <c r="G303" s="72">
        <f>G304</f>
        <v>521523700</v>
      </c>
      <c r="H303" s="127"/>
    </row>
    <row r="304" spans="1:31" s="128" customFormat="1" ht="25.5">
      <c r="A304" s="94" t="s">
        <v>44</v>
      </c>
      <c r="B304" s="95">
        <v>774</v>
      </c>
      <c r="C304" s="92" t="s">
        <v>39</v>
      </c>
      <c r="D304" s="92" t="s">
        <v>30</v>
      </c>
      <c r="E304" s="92" t="s">
        <v>317</v>
      </c>
      <c r="F304" s="92" t="s">
        <v>45</v>
      </c>
      <c r="G304" s="72">
        <f>G305</f>
        <v>521523700</v>
      </c>
      <c r="H304" s="127"/>
    </row>
    <row r="305" spans="1:9" s="128" customFormat="1">
      <c r="A305" s="94" t="s">
        <v>46</v>
      </c>
      <c r="B305" s="95">
        <v>774</v>
      </c>
      <c r="C305" s="92" t="s">
        <v>39</v>
      </c>
      <c r="D305" s="92" t="s">
        <v>30</v>
      </c>
      <c r="E305" s="92" t="s">
        <v>317</v>
      </c>
      <c r="F305" s="92" t="s">
        <v>47</v>
      </c>
      <c r="G305" s="72">
        <f>'Прилож 4'!G351+'Прилож 4'!G389+'Прилож 4'!G457</f>
        <v>521523700</v>
      </c>
      <c r="H305" s="127"/>
    </row>
    <row r="306" spans="1:9" s="128" customFormat="1" ht="15" hidden="1" customHeight="1">
      <c r="A306" s="94" t="s">
        <v>160</v>
      </c>
      <c r="B306" s="95">
        <v>774</v>
      </c>
      <c r="C306" s="92" t="s">
        <v>39</v>
      </c>
      <c r="D306" s="92" t="s">
        <v>30</v>
      </c>
      <c r="E306" s="92" t="s">
        <v>502</v>
      </c>
      <c r="F306" s="92"/>
      <c r="G306" s="72">
        <f>G307</f>
        <v>140204722</v>
      </c>
      <c r="H306" s="127"/>
    </row>
    <row r="307" spans="1:9" s="128" customFormat="1" ht="25.5" hidden="1">
      <c r="A307" s="94" t="s">
        <v>44</v>
      </c>
      <c r="B307" s="95">
        <v>774</v>
      </c>
      <c r="C307" s="92" t="s">
        <v>39</v>
      </c>
      <c r="D307" s="92" t="s">
        <v>30</v>
      </c>
      <c r="E307" s="92" t="s">
        <v>502</v>
      </c>
      <c r="F307" s="92" t="s">
        <v>45</v>
      </c>
      <c r="G307" s="72">
        <f>G308</f>
        <v>140204722</v>
      </c>
      <c r="H307" s="127"/>
    </row>
    <row r="308" spans="1:9" s="128" customFormat="1" hidden="1">
      <c r="A308" s="94" t="s">
        <v>46</v>
      </c>
      <c r="B308" s="95">
        <v>774</v>
      </c>
      <c r="C308" s="92" t="s">
        <v>39</v>
      </c>
      <c r="D308" s="92" t="s">
        <v>30</v>
      </c>
      <c r="E308" s="92" t="s">
        <v>502</v>
      </c>
      <c r="F308" s="92" t="s">
        <v>47</v>
      </c>
      <c r="G308" s="72">
        <v>140204722</v>
      </c>
      <c r="H308" s="127"/>
    </row>
    <row r="309" spans="1:9" s="128" customFormat="1" ht="51" hidden="1">
      <c r="A309" s="94" t="s">
        <v>48</v>
      </c>
      <c r="B309" s="95">
        <v>774</v>
      </c>
      <c r="C309" s="92" t="s">
        <v>39</v>
      </c>
      <c r="D309" s="92" t="s">
        <v>30</v>
      </c>
      <c r="E309" s="92" t="s">
        <v>502</v>
      </c>
      <c r="F309" s="92" t="s">
        <v>161</v>
      </c>
      <c r="G309" s="72"/>
      <c r="H309" s="127"/>
      <c r="I309" s="127"/>
    </row>
    <row r="310" spans="1:9" s="128" customFormat="1" ht="25.5">
      <c r="A310" s="94" t="s">
        <v>162</v>
      </c>
      <c r="B310" s="95">
        <v>774</v>
      </c>
      <c r="C310" s="92" t="s">
        <v>39</v>
      </c>
      <c r="D310" s="92" t="s">
        <v>30</v>
      </c>
      <c r="E310" s="92" t="s">
        <v>503</v>
      </c>
      <c r="F310" s="92"/>
      <c r="G310" s="72">
        <f>G311</f>
        <v>95672192.219999999</v>
      </c>
      <c r="H310" s="127"/>
    </row>
    <row r="311" spans="1:9" s="128" customFormat="1" ht="25.5">
      <c r="A311" s="94" t="s">
        <v>44</v>
      </c>
      <c r="B311" s="95">
        <v>774</v>
      </c>
      <c r="C311" s="92" t="s">
        <v>39</v>
      </c>
      <c r="D311" s="92" t="s">
        <v>30</v>
      </c>
      <c r="E311" s="92" t="s">
        <v>503</v>
      </c>
      <c r="F311" s="92" t="s">
        <v>45</v>
      </c>
      <c r="G311" s="72">
        <f>G312</f>
        <v>95672192.219999999</v>
      </c>
      <c r="H311" s="127"/>
      <c r="I311" s="127"/>
    </row>
    <row r="312" spans="1:9" s="128" customFormat="1">
      <c r="A312" s="94" t="s">
        <v>46</v>
      </c>
      <c r="B312" s="95">
        <v>774</v>
      </c>
      <c r="C312" s="92" t="s">
        <v>39</v>
      </c>
      <c r="D312" s="92" t="s">
        <v>30</v>
      </c>
      <c r="E312" s="92" t="s">
        <v>503</v>
      </c>
      <c r="F312" s="92" t="s">
        <v>47</v>
      </c>
      <c r="G312" s="72">
        <f>'Прилож 4'!G355</f>
        <v>95672192.219999999</v>
      </c>
      <c r="H312" s="127"/>
    </row>
    <row r="313" spans="1:9" s="128" customFormat="1" ht="63" customHeight="1">
      <c r="A313" s="94" t="s">
        <v>108</v>
      </c>
      <c r="B313" s="92" t="s">
        <v>163</v>
      </c>
      <c r="C313" s="92" t="s">
        <v>39</v>
      </c>
      <c r="D313" s="92" t="s">
        <v>41</v>
      </c>
      <c r="E313" s="92" t="s">
        <v>822</v>
      </c>
      <c r="F313" s="92"/>
      <c r="G313" s="72">
        <f>G314</f>
        <v>587200</v>
      </c>
      <c r="H313" s="127"/>
    </row>
    <row r="314" spans="1:9" s="128" customFormat="1" ht="25.5">
      <c r="A314" s="94" t="s">
        <v>44</v>
      </c>
      <c r="B314" s="92" t="s">
        <v>163</v>
      </c>
      <c r="C314" s="92" t="s">
        <v>39</v>
      </c>
      <c r="D314" s="92" t="s">
        <v>41</v>
      </c>
      <c r="E314" s="92" t="s">
        <v>822</v>
      </c>
      <c r="F314" s="92" t="s">
        <v>45</v>
      </c>
      <c r="G314" s="72">
        <f>G315</f>
        <v>587200</v>
      </c>
      <c r="H314" s="127"/>
    </row>
    <row r="315" spans="1:9" s="128" customFormat="1">
      <c r="A315" s="94" t="s">
        <v>46</v>
      </c>
      <c r="B315" s="92" t="s">
        <v>163</v>
      </c>
      <c r="C315" s="92" t="s">
        <v>39</v>
      </c>
      <c r="D315" s="92" t="s">
        <v>41</v>
      </c>
      <c r="E315" s="92" t="s">
        <v>822</v>
      </c>
      <c r="F315" s="92" t="s">
        <v>47</v>
      </c>
      <c r="G315" s="72">
        <f>'Прилож 4'!G528</f>
        <v>587200</v>
      </c>
      <c r="H315" s="127"/>
    </row>
    <row r="316" spans="1:9" ht="76.5">
      <c r="A316" s="94" t="s">
        <v>853</v>
      </c>
      <c r="B316" s="95">
        <v>757</v>
      </c>
      <c r="C316" s="92" t="s">
        <v>39</v>
      </c>
      <c r="D316" s="92" t="s">
        <v>30</v>
      </c>
      <c r="E316" s="92" t="s">
        <v>854</v>
      </c>
      <c r="F316" s="92"/>
      <c r="G316" s="72">
        <f>G317</f>
        <v>3784200</v>
      </c>
    </row>
    <row r="317" spans="1:9" ht="25.5">
      <c r="A317" s="94" t="s">
        <v>44</v>
      </c>
      <c r="B317" s="95">
        <v>757</v>
      </c>
      <c r="C317" s="92" t="s">
        <v>39</v>
      </c>
      <c r="D317" s="92" t="s">
        <v>30</v>
      </c>
      <c r="E317" s="92" t="s">
        <v>854</v>
      </c>
      <c r="F317" s="92" t="s">
        <v>45</v>
      </c>
      <c r="G317" s="72">
        <f>G318</f>
        <v>3784200</v>
      </c>
    </row>
    <row r="318" spans="1:9" ht="19.5" customHeight="1">
      <c r="A318" s="94" t="s">
        <v>46</v>
      </c>
      <c r="B318" s="95">
        <v>757</v>
      </c>
      <c r="C318" s="92" t="s">
        <v>39</v>
      </c>
      <c r="D318" s="92" t="s">
        <v>30</v>
      </c>
      <c r="E318" s="92" t="s">
        <v>854</v>
      </c>
      <c r="F318" s="92" t="s">
        <v>47</v>
      </c>
      <c r="G318" s="72">
        <f>'Прилож 4'!G360</f>
        <v>3784200</v>
      </c>
    </row>
    <row r="319" spans="1:9" s="128" customFormat="1">
      <c r="A319" s="94"/>
      <c r="B319" s="92"/>
      <c r="C319" s="92"/>
      <c r="D319" s="92"/>
      <c r="E319" s="92"/>
      <c r="F319" s="92"/>
      <c r="G319" s="72"/>
      <c r="H319" s="127"/>
    </row>
    <row r="320" spans="1:9" ht="43.5" customHeight="1">
      <c r="A320" s="94" t="s">
        <v>263</v>
      </c>
      <c r="B320" s="92" t="s">
        <v>163</v>
      </c>
      <c r="C320" s="92" t="s">
        <v>39</v>
      </c>
      <c r="D320" s="92" t="s">
        <v>41</v>
      </c>
      <c r="E320" s="92" t="s">
        <v>509</v>
      </c>
      <c r="F320" s="92"/>
      <c r="G320" s="72">
        <f>G321</f>
        <v>133904866.43000001</v>
      </c>
    </row>
    <row r="321" spans="1:8" ht="25.5">
      <c r="A321" s="94" t="s">
        <v>44</v>
      </c>
      <c r="B321" s="92" t="s">
        <v>163</v>
      </c>
      <c r="C321" s="92" t="s">
        <v>39</v>
      </c>
      <c r="D321" s="92" t="s">
        <v>41</v>
      </c>
      <c r="E321" s="92" t="s">
        <v>509</v>
      </c>
      <c r="F321" s="92" t="s">
        <v>45</v>
      </c>
      <c r="G321" s="72">
        <f>G322</f>
        <v>133904866.43000001</v>
      </c>
    </row>
    <row r="322" spans="1:8">
      <c r="A322" s="94" t="s">
        <v>46</v>
      </c>
      <c r="B322" s="92" t="s">
        <v>163</v>
      </c>
      <c r="C322" s="92" t="s">
        <v>39</v>
      </c>
      <c r="D322" s="92" t="s">
        <v>41</v>
      </c>
      <c r="E322" s="92" t="s">
        <v>509</v>
      </c>
      <c r="F322" s="92" t="s">
        <v>47</v>
      </c>
      <c r="G322" s="72">
        <f>'Прилож 4'!G395</f>
        <v>133904866.43000001</v>
      </c>
    </row>
    <row r="323" spans="1:8" ht="51" hidden="1">
      <c r="A323" s="94" t="s">
        <v>48</v>
      </c>
      <c r="B323" s="92" t="s">
        <v>163</v>
      </c>
      <c r="C323" s="92" t="s">
        <v>39</v>
      </c>
      <c r="D323" s="92" t="s">
        <v>41</v>
      </c>
      <c r="E323" s="92" t="s">
        <v>509</v>
      </c>
      <c r="F323" s="92" t="s">
        <v>161</v>
      </c>
      <c r="G323" s="72"/>
    </row>
    <row r="324" spans="1:8" hidden="1">
      <c r="A324" s="94" t="s">
        <v>49</v>
      </c>
      <c r="B324" s="92" t="s">
        <v>163</v>
      </c>
      <c r="C324" s="92" t="s">
        <v>39</v>
      </c>
      <c r="D324" s="92" t="s">
        <v>41</v>
      </c>
      <c r="E324" s="92" t="s">
        <v>509</v>
      </c>
      <c r="F324" s="92" t="s">
        <v>93</v>
      </c>
      <c r="G324" s="72"/>
    </row>
    <row r="325" spans="1:8" ht="25.5">
      <c r="A325" s="94" t="s">
        <v>43</v>
      </c>
      <c r="B325" s="92" t="s">
        <v>163</v>
      </c>
      <c r="C325" s="92" t="s">
        <v>39</v>
      </c>
      <c r="D325" s="92" t="s">
        <v>41</v>
      </c>
      <c r="E325" s="92" t="s">
        <v>510</v>
      </c>
      <c r="F325" s="92"/>
      <c r="G325" s="72">
        <f>G326</f>
        <v>9644273.75</v>
      </c>
    </row>
    <row r="326" spans="1:8" ht="25.5">
      <c r="A326" s="94" t="s">
        <v>44</v>
      </c>
      <c r="B326" s="92" t="s">
        <v>163</v>
      </c>
      <c r="C326" s="92" t="s">
        <v>39</v>
      </c>
      <c r="D326" s="92" t="s">
        <v>41</v>
      </c>
      <c r="E326" s="92" t="s">
        <v>510</v>
      </c>
      <c r="F326" s="92" t="s">
        <v>45</v>
      </c>
      <c r="G326" s="72">
        <f>G327</f>
        <v>9644273.75</v>
      </c>
    </row>
    <row r="327" spans="1:8">
      <c r="A327" s="94" t="s">
        <v>46</v>
      </c>
      <c r="B327" s="92" t="s">
        <v>163</v>
      </c>
      <c r="C327" s="92" t="s">
        <v>39</v>
      </c>
      <c r="D327" s="92" t="s">
        <v>41</v>
      </c>
      <c r="E327" s="92" t="s">
        <v>510</v>
      </c>
      <c r="F327" s="92" t="s">
        <v>47</v>
      </c>
      <c r="G327" s="72">
        <f>'Прилож 4'!G460</f>
        <v>9644273.75</v>
      </c>
    </row>
    <row r="328" spans="1:8" ht="51" hidden="1">
      <c r="A328" s="94" t="s">
        <v>48</v>
      </c>
      <c r="B328" s="92" t="s">
        <v>163</v>
      </c>
      <c r="C328" s="92" t="s">
        <v>39</v>
      </c>
      <c r="D328" s="92" t="s">
        <v>41</v>
      </c>
      <c r="E328" s="92" t="s">
        <v>510</v>
      </c>
      <c r="F328" s="92" t="s">
        <v>161</v>
      </c>
      <c r="G328" s="72"/>
    </row>
    <row r="329" spans="1:8" hidden="1">
      <c r="A329" s="94" t="s">
        <v>49</v>
      </c>
      <c r="B329" s="92" t="s">
        <v>163</v>
      </c>
      <c r="C329" s="92" t="s">
        <v>39</v>
      </c>
      <c r="D329" s="92" t="s">
        <v>41</v>
      </c>
      <c r="E329" s="92" t="s">
        <v>510</v>
      </c>
      <c r="F329" s="92" t="s">
        <v>93</v>
      </c>
      <c r="G329" s="72"/>
    </row>
    <row r="330" spans="1:8" s="128" customFormat="1" ht="21.75" hidden="1" customHeight="1">
      <c r="A330" s="136" t="s">
        <v>264</v>
      </c>
      <c r="B330" s="92" t="s">
        <v>163</v>
      </c>
      <c r="C330" s="92" t="s">
        <v>39</v>
      </c>
      <c r="D330" s="92" t="s">
        <v>41</v>
      </c>
      <c r="E330" s="92" t="s">
        <v>230</v>
      </c>
      <c r="F330" s="92"/>
      <c r="G330" s="72">
        <f>G331+G335</f>
        <v>0</v>
      </c>
      <c r="H330" s="127"/>
    </row>
    <row r="331" spans="1:8" s="128" customFormat="1" ht="25.5" hidden="1">
      <c r="A331" s="136" t="s">
        <v>265</v>
      </c>
      <c r="B331" s="92" t="s">
        <v>163</v>
      </c>
      <c r="C331" s="92" t="s">
        <v>39</v>
      </c>
      <c r="D331" s="92" t="s">
        <v>41</v>
      </c>
      <c r="E331" s="92" t="s">
        <v>266</v>
      </c>
      <c r="F331" s="92"/>
      <c r="G331" s="72">
        <f>G332</f>
        <v>0</v>
      </c>
      <c r="H331" s="127"/>
    </row>
    <row r="332" spans="1:8" s="128" customFormat="1" ht="25.5" hidden="1">
      <c r="A332" s="94" t="s">
        <v>44</v>
      </c>
      <c r="B332" s="92" t="s">
        <v>163</v>
      </c>
      <c r="C332" s="92" t="s">
        <v>39</v>
      </c>
      <c r="D332" s="92" t="s">
        <v>41</v>
      </c>
      <c r="E332" s="92" t="s">
        <v>266</v>
      </c>
      <c r="F332" s="92" t="s">
        <v>45</v>
      </c>
      <c r="G332" s="72">
        <f>G333</f>
        <v>0</v>
      </c>
      <c r="H332" s="127"/>
    </row>
    <row r="333" spans="1:8" s="128" customFormat="1" hidden="1">
      <c r="A333" s="94" t="s">
        <v>46</v>
      </c>
      <c r="B333" s="92" t="s">
        <v>163</v>
      </c>
      <c r="C333" s="92" t="s">
        <v>39</v>
      </c>
      <c r="D333" s="92" t="s">
        <v>41</v>
      </c>
      <c r="E333" s="92" t="s">
        <v>266</v>
      </c>
      <c r="F333" s="92" t="s">
        <v>47</v>
      </c>
      <c r="G333" s="72">
        <f>G334</f>
        <v>0</v>
      </c>
      <c r="H333" s="127"/>
    </row>
    <row r="334" spans="1:8" s="128" customFormat="1" hidden="1">
      <c r="A334" s="94" t="s">
        <v>49</v>
      </c>
      <c r="B334" s="92" t="s">
        <v>163</v>
      </c>
      <c r="C334" s="92" t="s">
        <v>39</v>
      </c>
      <c r="D334" s="92" t="s">
        <v>41</v>
      </c>
      <c r="E334" s="92" t="s">
        <v>266</v>
      </c>
      <c r="F334" s="92" t="s">
        <v>93</v>
      </c>
      <c r="G334" s="72"/>
      <c r="H334" s="127"/>
    </row>
    <row r="335" spans="1:8" s="128" customFormat="1" ht="30" hidden="1" customHeight="1">
      <c r="A335" s="94" t="s">
        <v>231</v>
      </c>
      <c r="B335" s="92" t="s">
        <v>163</v>
      </c>
      <c r="C335" s="92" t="s">
        <v>39</v>
      </c>
      <c r="D335" s="92" t="s">
        <v>41</v>
      </c>
      <c r="E335" s="92" t="s">
        <v>268</v>
      </c>
      <c r="F335" s="92"/>
      <c r="G335" s="72">
        <f>G336</f>
        <v>0</v>
      </c>
      <c r="H335" s="127"/>
    </row>
    <row r="336" spans="1:8" s="128" customFormat="1" hidden="1">
      <c r="A336" s="94" t="s">
        <v>49</v>
      </c>
      <c r="B336" s="92" t="s">
        <v>163</v>
      </c>
      <c r="C336" s="92" t="s">
        <v>39</v>
      </c>
      <c r="D336" s="92" t="s">
        <v>41</v>
      </c>
      <c r="E336" s="92" t="s">
        <v>268</v>
      </c>
      <c r="F336" s="92" t="s">
        <v>93</v>
      </c>
      <c r="G336" s="72"/>
      <c r="H336" s="127"/>
    </row>
    <row r="337" spans="1:31" s="128" customFormat="1" ht="31.5" customHeight="1">
      <c r="A337" s="137" t="s">
        <v>274</v>
      </c>
      <c r="B337" s="92" t="s">
        <v>163</v>
      </c>
      <c r="C337" s="92" t="s">
        <v>39</v>
      </c>
      <c r="D337" s="92" t="s">
        <v>272</v>
      </c>
      <c r="E337" s="92" t="s">
        <v>514</v>
      </c>
      <c r="F337" s="92"/>
      <c r="G337" s="72">
        <f>G338</f>
        <v>883681</v>
      </c>
      <c r="H337" s="127"/>
    </row>
    <row r="338" spans="1:31" s="128" customFormat="1" ht="25.5">
      <c r="A338" s="94" t="s">
        <v>44</v>
      </c>
      <c r="B338" s="92" t="s">
        <v>163</v>
      </c>
      <c r="C338" s="92" t="s">
        <v>39</v>
      </c>
      <c r="D338" s="92" t="s">
        <v>272</v>
      </c>
      <c r="E338" s="92" t="s">
        <v>514</v>
      </c>
      <c r="F338" s="92" t="s">
        <v>45</v>
      </c>
      <c r="G338" s="72">
        <f>G339</f>
        <v>883681</v>
      </c>
      <c r="H338" s="127"/>
    </row>
    <row r="339" spans="1:31">
      <c r="A339" s="94" t="s">
        <v>46</v>
      </c>
      <c r="B339" s="92" t="s">
        <v>163</v>
      </c>
      <c r="C339" s="92" t="s">
        <v>39</v>
      </c>
      <c r="D339" s="92" t="s">
        <v>272</v>
      </c>
      <c r="E339" s="92" t="s">
        <v>514</v>
      </c>
      <c r="F339" s="92" t="s">
        <v>47</v>
      </c>
      <c r="G339" s="72">
        <f>'Прилож 4'!G503</f>
        <v>883681</v>
      </c>
    </row>
    <row r="340" spans="1:31" s="128" customFormat="1" ht="63.75">
      <c r="A340" s="94" t="s">
        <v>269</v>
      </c>
      <c r="B340" s="92" t="s">
        <v>163</v>
      </c>
      <c r="C340" s="92" t="s">
        <v>39</v>
      </c>
      <c r="D340" s="92" t="s">
        <v>41</v>
      </c>
      <c r="E340" s="92" t="s">
        <v>849</v>
      </c>
      <c r="F340" s="92"/>
      <c r="G340" s="72">
        <f>G341</f>
        <v>93526</v>
      </c>
      <c r="H340" s="127"/>
    </row>
    <row r="341" spans="1:31" s="128" customFormat="1" ht="25.5">
      <c r="A341" s="94" t="s">
        <v>44</v>
      </c>
      <c r="B341" s="92" t="s">
        <v>163</v>
      </c>
      <c r="C341" s="92" t="s">
        <v>39</v>
      </c>
      <c r="D341" s="92" t="s">
        <v>41</v>
      </c>
      <c r="E341" s="92" t="s">
        <v>849</v>
      </c>
      <c r="F341" s="92" t="s">
        <v>45</v>
      </c>
      <c r="G341" s="72">
        <f>G342</f>
        <v>93526</v>
      </c>
      <c r="H341" s="127"/>
    </row>
    <row r="342" spans="1:31" s="128" customFormat="1">
      <c r="A342" s="94" t="s">
        <v>46</v>
      </c>
      <c r="B342" s="92" t="s">
        <v>163</v>
      </c>
      <c r="C342" s="92" t="s">
        <v>39</v>
      </c>
      <c r="D342" s="92" t="s">
        <v>41</v>
      </c>
      <c r="E342" s="92" t="s">
        <v>849</v>
      </c>
      <c r="F342" s="92" t="s">
        <v>47</v>
      </c>
      <c r="G342" s="72">
        <v>93526</v>
      </c>
      <c r="H342" s="127"/>
    </row>
    <row r="343" spans="1:31" s="82" customFormat="1" ht="25.5">
      <c r="A343" s="94" t="s">
        <v>0</v>
      </c>
      <c r="B343" s="95">
        <v>774</v>
      </c>
      <c r="C343" s="92" t="s">
        <v>39</v>
      </c>
      <c r="D343" s="92" t="s">
        <v>41</v>
      </c>
      <c r="E343" s="92" t="s">
        <v>504</v>
      </c>
      <c r="F343" s="92"/>
      <c r="G343" s="72">
        <f>G347+G351+G354+G360+G363+G357+G344</f>
        <v>2117050</v>
      </c>
      <c r="H343" s="81"/>
      <c r="AE343" s="81"/>
    </row>
    <row r="344" spans="1:31">
      <c r="A344" s="94" t="s">
        <v>593</v>
      </c>
      <c r="B344" s="95">
        <v>757</v>
      </c>
      <c r="C344" s="92" t="s">
        <v>39</v>
      </c>
      <c r="D344" s="92" t="s">
        <v>41</v>
      </c>
      <c r="E344" s="92" t="s">
        <v>71</v>
      </c>
      <c r="F344" s="92"/>
      <c r="G344" s="135">
        <f>G345</f>
        <v>105000</v>
      </c>
    </row>
    <row r="345" spans="1:31" ht="25.5">
      <c r="A345" s="94" t="s">
        <v>44</v>
      </c>
      <c r="B345" s="95">
        <v>757</v>
      </c>
      <c r="C345" s="92" t="s">
        <v>39</v>
      </c>
      <c r="D345" s="92" t="s">
        <v>41</v>
      </c>
      <c r="E345" s="92" t="s">
        <v>71</v>
      </c>
      <c r="F345" s="92" t="s">
        <v>45</v>
      </c>
      <c r="G345" s="135">
        <f>G346</f>
        <v>105000</v>
      </c>
    </row>
    <row r="346" spans="1:31">
      <c r="A346" s="94" t="s">
        <v>46</v>
      </c>
      <c r="B346" s="95">
        <v>757</v>
      </c>
      <c r="C346" s="92" t="s">
        <v>39</v>
      </c>
      <c r="D346" s="92" t="s">
        <v>41</v>
      </c>
      <c r="E346" s="92" t="s">
        <v>71</v>
      </c>
      <c r="F346" s="92" t="s">
        <v>47</v>
      </c>
      <c r="G346" s="135">
        <f>'Прилож 4'!G364</f>
        <v>105000</v>
      </c>
    </row>
    <row r="347" spans="1:31" s="82" customFormat="1">
      <c r="A347" s="94" t="s">
        <v>1</v>
      </c>
      <c r="B347" s="95">
        <v>774</v>
      </c>
      <c r="C347" s="92" t="s">
        <v>39</v>
      </c>
      <c r="D347" s="92" t="s">
        <v>41</v>
      </c>
      <c r="E347" s="92" t="s">
        <v>505</v>
      </c>
      <c r="F347" s="92"/>
      <c r="G347" s="72">
        <f>G348</f>
        <v>523000</v>
      </c>
      <c r="H347" s="81"/>
    </row>
    <row r="348" spans="1:31" s="82" customFormat="1" ht="25.5">
      <c r="A348" s="94" t="s">
        <v>44</v>
      </c>
      <c r="B348" s="95">
        <v>774</v>
      </c>
      <c r="C348" s="92" t="s">
        <v>39</v>
      </c>
      <c r="D348" s="92" t="s">
        <v>41</v>
      </c>
      <c r="E348" s="92" t="s">
        <v>505</v>
      </c>
      <c r="F348" s="92" t="s">
        <v>45</v>
      </c>
      <c r="G348" s="72">
        <f>G349</f>
        <v>523000</v>
      </c>
      <c r="H348" s="81"/>
    </row>
    <row r="349" spans="1:31" s="82" customFormat="1">
      <c r="A349" s="94" t="s">
        <v>46</v>
      </c>
      <c r="B349" s="95">
        <v>774</v>
      </c>
      <c r="C349" s="92" t="s">
        <v>39</v>
      </c>
      <c r="D349" s="92" t="s">
        <v>41</v>
      </c>
      <c r="E349" s="92" t="s">
        <v>505</v>
      </c>
      <c r="F349" s="92" t="s">
        <v>47</v>
      </c>
      <c r="G349" s="72">
        <f>'Прилож 4'!G408+'Прилож 4'!G367</f>
        <v>523000</v>
      </c>
      <c r="H349" s="81"/>
    </row>
    <row r="350" spans="1:31" s="82" customFormat="1" hidden="1">
      <c r="A350" s="94" t="s">
        <v>49</v>
      </c>
      <c r="B350" s="95">
        <v>774</v>
      </c>
      <c r="C350" s="92" t="s">
        <v>39</v>
      </c>
      <c r="D350" s="92" t="s">
        <v>41</v>
      </c>
      <c r="E350" s="92" t="s">
        <v>505</v>
      </c>
      <c r="F350" s="92" t="s">
        <v>93</v>
      </c>
      <c r="G350" s="72"/>
      <c r="H350" s="81"/>
    </row>
    <row r="351" spans="1:31" s="82" customFormat="1" ht="25.5">
      <c r="A351" s="94" t="s">
        <v>658</v>
      </c>
      <c r="B351" s="95">
        <v>774</v>
      </c>
      <c r="C351" s="92" t="s">
        <v>39</v>
      </c>
      <c r="D351" s="92" t="s">
        <v>41</v>
      </c>
      <c r="E351" s="92" t="s">
        <v>657</v>
      </c>
      <c r="F351" s="92"/>
      <c r="G351" s="72">
        <f>G352</f>
        <v>1489050</v>
      </c>
      <c r="H351" s="81"/>
    </row>
    <row r="352" spans="1:31" s="82" customFormat="1" ht="25.5">
      <c r="A352" s="94" t="s">
        <v>44</v>
      </c>
      <c r="B352" s="95">
        <v>774</v>
      </c>
      <c r="C352" s="92" t="s">
        <v>39</v>
      </c>
      <c r="D352" s="92" t="s">
        <v>41</v>
      </c>
      <c r="E352" s="92" t="s">
        <v>657</v>
      </c>
      <c r="F352" s="92" t="s">
        <v>45</v>
      </c>
      <c r="G352" s="72">
        <f>G353</f>
        <v>1489050</v>
      </c>
      <c r="H352" s="81"/>
    </row>
    <row r="353" spans="1:8" s="82" customFormat="1">
      <c r="A353" s="94" t="s">
        <v>46</v>
      </c>
      <c r="B353" s="95">
        <v>774</v>
      </c>
      <c r="C353" s="92" t="s">
        <v>39</v>
      </c>
      <c r="D353" s="92" t="s">
        <v>41</v>
      </c>
      <c r="E353" s="92" t="s">
        <v>657</v>
      </c>
      <c r="F353" s="92" t="s">
        <v>47</v>
      </c>
      <c r="G353" s="72">
        <f>'Прилож 4'!G370+'Прилож 4'!G411</f>
        <v>1489050</v>
      </c>
      <c r="H353" s="81"/>
    </row>
    <row r="354" spans="1:8" ht="110.25" hidden="1" customHeight="1">
      <c r="A354" s="120" t="s">
        <v>9</v>
      </c>
      <c r="B354" s="95">
        <v>774</v>
      </c>
      <c r="C354" s="92" t="s">
        <v>39</v>
      </c>
      <c r="D354" s="92" t="s">
        <v>30</v>
      </c>
      <c r="E354" s="92" t="s">
        <v>10</v>
      </c>
      <c r="F354" s="95"/>
      <c r="G354" s="72">
        <f>G355</f>
        <v>0</v>
      </c>
    </row>
    <row r="355" spans="1:8" ht="25.5" hidden="1" customHeight="1">
      <c r="A355" s="94" t="s">
        <v>44</v>
      </c>
      <c r="B355" s="95">
        <v>774</v>
      </c>
      <c r="C355" s="92" t="s">
        <v>39</v>
      </c>
      <c r="D355" s="92" t="s">
        <v>30</v>
      </c>
      <c r="E355" s="92" t="s">
        <v>10</v>
      </c>
      <c r="F355" s="92" t="s">
        <v>45</v>
      </c>
      <c r="G355" s="72">
        <f>G356</f>
        <v>0</v>
      </c>
    </row>
    <row r="356" spans="1:8" ht="25.5" hidden="1" customHeight="1">
      <c r="A356" s="94" t="s">
        <v>46</v>
      </c>
      <c r="B356" s="95">
        <v>774</v>
      </c>
      <c r="C356" s="92" t="s">
        <v>39</v>
      </c>
      <c r="D356" s="92" t="s">
        <v>30</v>
      </c>
      <c r="E356" s="92" t="s">
        <v>10</v>
      </c>
      <c r="F356" s="92" t="s">
        <v>47</v>
      </c>
      <c r="G356" s="72">
        <f>'Прилож 4'!G373</f>
        <v>0</v>
      </c>
    </row>
    <row r="357" spans="1:8" ht="96" hidden="1" customHeight="1">
      <c r="A357" s="120" t="s">
        <v>70</v>
      </c>
      <c r="B357" s="95">
        <v>774</v>
      </c>
      <c r="C357" s="92" t="s">
        <v>39</v>
      </c>
      <c r="D357" s="92" t="s">
        <v>30</v>
      </c>
      <c r="E357" s="92" t="s">
        <v>69</v>
      </c>
      <c r="F357" s="95"/>
      <c r="G357" s="72">
        <f>G358</f>
        <v>0</v>
      </c>
    </row>
    <row r="358" spans="1:8" ht="25.5" hidden="1" customHeight="1">
      <c r="A358" s="94" t="s">
        <v>44</v>
      </c>
      <c r="B358" s="95">
        <v>774</v>
      </c>
      <c r="C358" s="92" t="s">
        <v>39</v>
      </c>
      <c r="D358" s="92" t="s">
        <v>30</v>
      </c>
      <c r="E358" s="92" t="s">
        <v>10</v>
      </c>
      <c r="F358" s="92" t="s">
        <v>45</v>
      </c>
      <c r="G358" s="72">
        <f>G359</f>
        <v>0</v>
      </c>
    </row>
    <row r="359" spans="1:8" ht="25.5" hidden="1" customHeight="1">
      <c r="A359" s="94" t="s">
        <v>46</v>
      </c>
      <c r="B359" s="95">
        <v>774</v>
      </c>
      <c r="C359" s="92" t="s">
        <v>39</v>
      </c>
      <c r="D359" s="92" t="s">
        <v>30</v>
      </c>
      <c r="E359" s="92" t="s">
        <v>10</v>
      </c>
      <c r="F359" s="92" t="s">
        <v>47</v>
      </c>
      <c r="G359" s="72"/>
    </row>
    <row r="360" spans="1:8" s="82" customFormat="1" ht="51" hidden="1">
      <c r="A360" s="94" t="s">
        <v>441</v>
      </c>
      <c r="B360" s="95">
        <v>774</v>
      </c>
      <c r="C360" s="92" t="s">
        <v>39</v>
      </c>
      <c r="D360" s="92" t="s">
        <v>41</v>
      </c>
      <c r="E360" s="92" t="s">
        <v>438</v>
      </c>
      <c r="F360" s="92"/>
      <c r="G360" s="72">
        <f>G361</f>
        <v>0</v>
      </c>
      <c r="H360" s="81"/>
    </row>
    <row r="361" spans="1:8" s="82" customFormat="1" ht="25.5" hidden="1">
      <c r="A361" s="94" t="s">
        <v>44</v>
      </c>
      <c r="B361" s="95">
        <v>774</v>
      </c>
      <c r="C361" s="92" t="s">
        <v>39</v>
      </c>
      <c r="D361" s="92" t="s">
        <v>41</v>
      </c>
      <c r="E361" s="92" t="s">
        <v>438</v>
      </c>
      <c r="F361" s="92" t="s">
        <v>45</v>
      </c>
      <c r="G361" s="72">
        <f>G362</f>
        <v>0</v>
      </c>
      <c r="H361" s="81"/>
    </row>
    <row r="362" spans="1:8" s="82" customFormat="1" hidden="1">
      <c r="A362" s="94" t="s">
        <v>46</v>
      </c>
      <c r="B362" s="95">
        <v>774</v>
      </c>
      <c r="C362" s="92" t="s">
        <v>39</v>
      </c>
      <c r="D362" s="92" t="s">
        <v>41</v>
      </c>
      <c r="E362" s="92" t="s">
        <v>438</v>
      </c>
      <c r="F362" s="92" t="s">
        <v>47</v>
      </c>
      <c r="G362" s="72">
        <f>'Прилож 4'!G414</f>
        <v>0</v>
      </c>
      <c r="H362" s="81"/>
    </row>
    <row r="363" spans="1:8" s="82" customFormat="1" ht="51" hidden="1">
      <c r="A363" s="94" t="s">
        <v>443</v>
      </c>
      <c r="B363" s="95">
        <v>774</v>
      </c>
      <c r="C363" s="92" t="s">
        <v>39</v>
      </c>
      <c r="D363" s="92" t="s">
        <v>41</v>
      </c>
      <c r="E363" s="92" t="s">
        <v>442</v>
      </c>
      <c r="F363" s="92"/>
      <c r="G363" s="72">
        <f>G364</f>
        <v>0</v>
      </c>
      <c r="H363" s="81"/>
    </row>
    <row r="364" spans="1:8" s="82" customFormat="1" ht="25.5" hidden="1">
      <c r="A364" s="94" t="s">
        <v>44</v>
      </c>
      <c r="B364" s="95">
        <v>774</v>
      </c>
      <c r="C364" s="92" t="s">
        <v>39</v>
      </c>
      <c r="D364" s="92" t="s">
        <v>41</v>
      </c>
      <c r="E364" s="92" t="s">
        <v>442</v>
      </c>
      <c r="F364" s="92" t="s">
        <v>45</v>
      </c>
      <c r="G364" s="72">
        <f>G365</f>
        <v>0</v>
      </c>
      <c r="H364" s="81"/>
    </row>
    <row r="365" spans="1:8" s="82" customFormat="1" hidden="1">
      <c r="A365" s="94" t="s">
        <v>46</v>
      </c>
      <c r="B365" s="95">
        <v>774</v>
      </c>
      <c r="C365" s="92" t="s">
        <v>39</v>
      </c>
      <c r="D365" s="92" t="s">
        <v>41</v>
      </c>
      <c r="E365" s="92" t="s">
        <v>442</v>
      </c>
      <c r="F365" s="92" t="s">
        <v>47</v>
      </c>
      <c r="G365" s="72">
        <f>'Прилож 4'!G417</f>
        <v>0</v>
      </c>
      <c r="H365" s="81"/>
    </row>
    <row r="366" spans="1:8" s="128" customFormat="1" ht="21.75" hidden="1" customHeight="1">
      <c r="A366" s="136" t="s">
        <v>264</v>
      </c>
      <c r="B366" s="92" t="s">
        <v>163</v>
      </c>
      <c r="C366" s="92" t="s">
        <v>39</v>
      </c>
      <c r="D366" s="92" t="s">
        <v>39</v>
      </c>
      <c r="E366" s="92" t="s">
        <v>464</v>
      </c>
      <c r="F366" s="92"/>
      <c r="G366" s="72"/>
      <c r="H366" s="127"/>
    </row>
    <row r="367" spans="1:8" hidden="1">
      <c r="A367" s="94" t="s">
        <v>593</v>
      </c>
      <c r="B367" s="95">
        <v>757</v>
      </c>
      <c r="C367" s="92" t="s">
        <v>39</v>
      </c>
      <c r="D367" s="92" t="s">
        <v>39</v>
      </c>
      <c r="E367" s="92" t="s">
        <v>72</v>
      </c>
      <c r="F367" s="92"/>
      <c r="G367" s="135">
        <f>G368</f>
        <v>0</v>
      </c>
    </row>
    <row r="368" spans="1:8" ht="25.5" hidden="1">
      <c r="A368" s="94" t="s">
        <v>44</v>
      </c>
      <c r="B368" s="95">
        <v>757</v>
      </c>
      <c r="C368" s="92" t="s">
        <v>39</v>
      </c>
      <c r="D368" s="92" t="s">
        <v>39</v>
      </c>
      <c r="E368" s="92" t="s">
        <v>72</v>
      </c>
      <c r="F368" s="92" t="s">
        <v>45</v>
      </c>
      <c r="G368" s="135">
        <f>G369</f>
        <v>0</v>
      </c>
    </row>
    <row r="369" spans="1:31" hidden="1">
      <c r="A369" s="94" t="s">
        <v>46</v>
      </c>
      <c r="B369" s="95">
        <v>757</v>
      </c>
      <c r="C369" s="92" t="s">
        <v>39</v>
      </c>
      <c r="D369" s="92" t="s">
        <v>39</v>
      </c>
      <c r="E369" s="92" t="s">
        <v>72</v>
      </c>
      <c r="F369" s="92" t="s">
        <v>47</v>
      </c>
      <c r="G369" s="135">
        <f>'Прилож 4'!G484</f>
        <v>0</v>
      </c>
    </row>
    <row r="370" spans="1:31" ht="25.5">
      <c r="A370" s="94" t="s">
        <v>433</v>
      </c>
      <c r="B370" s="95">
        <v>792</v>
      </c>
      <c r="C370" s="92" t="s">
        <v>39</v>
      </c>
      <c r="D370" s="92" t="s">
        <v>116</v>
      </c>
      <c r="E370" s="92" t="s">
        <v>815</v>
      </c>
      <c r="F370" s="92"/>
      <c r="G370" s="72">
        <f>G371</f>
        <v>13360598</v>
      </c>
      <c r="AE370" s="75"/>
    </row>
    <row r="371" spans="1:31" ht="25.5">
      <c r="A371" s="94" t="s">
        <v>44</v>
      </c>
      <c r="B371" s="95">
        <v>792</v>
      </c>
      <c r="C371" s="92" t="s">
        <v>39</v>
      </c>
      <c r="D371" s="92" t="s">
        <v>116</v>
      </c>
      <c r="E371" s="92" t="s">
        <v>815</v>
      </c>
      <c r="F371" s="92" t="s">
        <v>45</v>
      </c>
      <c r="G371" s="72">
        <f>G372</f>
        <v>13360598</v>
      </c>
    </row>
    <row r="372" spans="1:31">
      <c r="A372" s="94" t="s">
        <v>46</v>
      </c>
      <c r="B372" s="95">
        <v>792</v>
      </c>
      <c r="C372" s="92" t="s">
        <v>39</v>
      </c>
      <c r="D372" s="92" t="s">
        <v>116</v>
      </c>
      <c r="E372" s="92" t="s">
        <v>815</v>
      </c>
      <c r="F372" s="92" t="s">
        <v>47</v>
      </c>
      <c r="G372" s="72">
        <f>'Прилож 4'!G345+'Прилож 4'!G427+'Прилож 4'!G466</f>
        <v>13360598</v>
      </c>
    </row>
    <row r="373" spans="1:31" s="128" customFormat="1" ht="63.75">
      <c r="A373" s="136" t="s">
        <v>297</v>
      </c>
      <c r="B373" s="92" t="s">
        <v>163</v>
      </c>
      <c r="C373" s="92" t="s">
        <v>39</v>
      </c>
      <c r="D373" s="92" t="s">
        <v>39</v>
      </c>
      <c r="E373" s="92" t="s">
        <v>331</v>
      </c>
      <c r="F373" s="92"/>
      <c r="G373" s="72">
        <f>G374+G378+G376</f>
        <v>5425200</v>
      </c>
      <c r="H373" s="127"/>
    </row>
    <row r="374" spans="1:31" s="128" customFormat="1" ht="25.5" hidden="1">
      <c r="A374" s="94" t="s">
        <v>53</v>
      </c>
      <c r="B374" s="92" t="s">
        <v>163</v>
      </c>
      <c r="C374" s="92" t="s">
        <v>39</v>
      </c>
      <c r="D374" s="92" t="s">
        <v>39</v>
      </c>
      <c r="E374" s="92" t="s">
        <v>331</v>
      </c>
      <c r="F374" s="92" t="s">
        <v>54</v>
      </c>
      <c r="G374" s="72">
        <f>G375</f>
        <v>0</v>
      </c>
      <c r="H374" s="127"/>
    </row>
    <row r="375" spans="1:31" s="128" customFormat="1" ht="25.5" hidden="1">
      <c r="A375" s="94" t="s">
        <v>55</v>
      </c>
      <c r="B375" s="92" t="s">
        <v>163</v>
      </c>
      <c r="C375" s="92" t="s">
        <v>39</v>
      </c>
      <c r="D375" s="92" t="s">
        <v>39</v>
      </c>
      <c r="E375" s="92" t="s">
        <v>331</v>
      </c>
      <c r="F375" s="92" t="s">
        <v>56</v>
      </c>
      <c r="G375" s="72">
        <f>'Прилож 4'!G487</f>
        <v>0</v>
      </c>
      <c r="H375" s="127"/>
    </row>
    <row r="376" spans="1:31" s="128" customFormat="1" ht="14.25" hidden="1" customHeight="1">
      <c r="A376" s="94" t="s">
        <v>382</v>
      </c>
      <c r="B376" s="92" t="s">
        <v>163</v>
      </c>
      <c r="C376" s="92" t="s">
        <v>39</v>
      </c>
      <c r="D376" s="92" t="s">
        <v>39</v>
      </c>
      <c r="E376" s="92" t="s">
        <v>465</v>
      </c>
      <c r="F376" s="92" t="s">
        <v>383</v>
      </c>
      <c r="G376" s="72">
        <f>G377</f>
        <v>0</v>
      </c>
      <c r="H376" s="127"/>
    </row>
    <row r="377" spans="1:31" s="128" customFormat="1" ht="27" hidden="1" customHeight="1">
      <c r="A377" s="94" t="s">
        <v>384</v>
      </c>
      <c r="B377" s="92" t="s">
        <v>163</v>
      </c>
      <c r="C377" s="92" t="s">
        <v>39</v>
      </c>
      <c r="D377" s="92" t="s">
        <v>39</v>
      </c>
      <c r="E377" s="92" t="s">
        <v>465</v>
      </c>
      <c r="F377" s="92" t="s">
        <v>385</v>
      </c>
      <c r="G377" s="72"/>
      <c r="H377" s="127"/>
    </row>
    <row r="378" spans="1:31" s="128" customFormat="1" ht="25.5">
      <c r="A378" s="94" t="s">
        <v>44</v>
      </c>
      <c r="B378" s="92" t="s">
        <v>163</v>
      </c>
      <c r="C378" s="92" t="s">
        <v>39</v>
      </c>
      <c r="D378" s="92" t="s">
        <v>39</v>
      </c>
      <c r="E378" s="92" t="s">
        <v>331</v>
      </c>
      <c r="F378" s="92" t="s">
        <v>45</v>
      </c>
      <c r="G378" s="72">
        <f>G379</f>
        <v>5425200</v>
      </c>
      <c r="H378" s="127"/>
    </row>
    <row r="379" spans="1:31" s="128" customFormat="1">
      <c r="A379" s="94" t="s">
        <v>46</v>
      </c>
      <c r="B379" s="92" t="s">
        <v>163</v>
      </c>
      <c r="C379" s="92" t="s">
        <v>39</v>
      </c>
      <c r="D379" s="92" t="s">
        <v>39</v>
      </c>
      <c r="E379" s="92" t="s">
        <v>331</v>
      </c>
      <c r="F379" s="92" t="s">
        <v>47</v>
      </c>
      <c r="G379" s="72">
        <f>'Прилож 4'!G489+'Прилож 4'!G85</f>
        <v>5425200</v>
      </c>
      <c r="H379" s="127"/>
    </row>
    <row r="380" spans="1:31" s="128" customFormat="1" ht="61.5" customHeight="1">
      <c r="A380" s="136" t="s">
        <v>298</v>
      </c>
      <c r="B380" s="92" t="s">
        <v>163</v>
      </c>
      <c r="C380" s="92" t="s">
        <v>39</v>
      </c>
      <c r="D380" s="92" t="s">
        <v>39</v>
      </c>
      <c r="E380" s="92" t="s">
        <v>466</v>
      </c>
      <c r="F380" s="92"/>
      <c r="G380" s="72">
        <f>G381+G387+G383+G386</f>
        <v>300000</v>
      </c>
      <c r="H380" s="127"/>
    </row>
    <row r="381" spans="1:31" s="128" customFormat="1" ht="25.5">
      <c r="A381" s="94" t="s">
        <v>53</v>
      </c>
      <c r="B381" s="92" t="s">
        <v>163</v>
      </c>
      <c r="C381" s="92" t="s">
        <v>39</v>
      </c>
      <c r="D381" s="92" t="s">
        <v>39</v>
      </c>
      <c r="E381" s="92" t="s">
        <v>466</v>
      </c>
      <c r="F381" s="92" t="s">
        <v>54</v>
      </c>
      <c r="G381" s="72">
        <f>G382</f>
        <v>9400</v>
      </c>
      <c r="H381" s="127"/>
    </row>
    <row r="382" spans="1:31" s="128" customFormat="1" ht="25.5">
      <c r="A382" s="94" t="s">
        <v>55</v>
      </c>
      <c r="B382" s="92" t="s">
        <v>163</v>
      </c>
      <c r="C382" s="92" t="s">
        <v>39</v>
      </c>
      <c r="D382" s="92" t="s">
        <v>39</v>
      </c>
      <c r="E382" s="92" t="s">
        <v>466</v>
      </c>
      <c r="F382" s="92" t="s">
        <v>56</v>
      </c>
      <c r="G382" s="72">
        <f>'Прилож 4'!G492</f>
        <v>9400</v>
      </c>
      <c r="H382" s="127"/>
    </row>
    <row r="383" spans="1:31" s="128" customFormat="1" ht="14.25" hidden="1" customHeight="1">
      <c r="A383" s="94" t="s">
        <v>382</v>
      </c>
      <c r="B383" s="92" t="s">
        <v>163</v>
      </c>
      <c r="C383" s="92" t="s">
        <v>39</v>
      </c>
      <c r="D383" s="92" t="s">
        <v>39</v>
      </c>
      <c r="E383" s="92" t="s">
        <v>466</v>
      </c>
      <c r="F383" s="92" t="s">
        <v>383</v>
      </c>
      <c r="G383" s="72">
        <f>G384</f>
        <v>0</v>
      </c>
      <c r="H383" s="127"/>
    </row>
    <row r="384" spans="1:31" s="128" customFormat="1" ht="27" hidden="1" customHeight="1">
      <c r="A384" s="94" t="s">
        <v>384</v>
      </c>
      <c r="B384" s="92" t="s">
        <v>163</v>
      </c>
      <c r="C384" s="92" t="s">
        <v>39</v>
      </c>
      <c r="D384" s="92" t="s">
        <v>39</v>
      </c>
      <c r="E384" s="92" t="s">
        <v>466</v>
      </c>
      <c r="F384" s="92" t="s">
        <v>385</v>
      </c>
      <c r="G384" s="72"/>
      <c r="H384" s="127"/>
    </row>
    <row r="385" spans="1:31" s="128" customFormat="1" hidden="1">
      <c r="A385" s="94" t="s">
        <v>382</v>
      </c>
      <c r="B385" s="92" t="s">
        <v>163</v>
      </c>
      <c r="C385" s="92" t="s">
        <v>39</v>
      </c>
      <c r="D385" s="92" t="s">
        <v>39</v>
      </c>
      <c r="E385" s="92" t="s">
        <v>466</v>
      </c>
      <c r="F385" s="92" t="s">
        <v>383</v>
      </c>
      <c r="G385" s="72">
        <f>G386</f>
        <v>0</v>
      </c>
      <c r="H385" s="127"/>
    </row>
    <row r="386" spans="1:31" s="128" customFormat="1" ht="25.5" hidden="1">
      <c r="A386" s="94" t="s">
        <v>384</v>
      </c>
      <c r="B386" s="92" t="s">
        <v>163</v>
      </c>
      <c r="C386" s="92" t="s">
        <v>39</v>
      </c>
      <c r="D386" s="92" t="s">
        <v>39</v>
      </c>
      <c r="E386" s="92" t="s">
        <v>466</v>
      </c>
      <c r="F386" s="92" t="s">
        <v>385</v>
      </c>
      <c r="G386" s="72">
        <f>'Прилож 4'!G494</f>
        <v>0</v>
      </c>
      <c r="H386" s="127"/>
    </row>
    <row r="387" spans="1:31" s="128" customFormat="1" ht="25.5">
      <c r="A387" s="94" t="s">
        <v>44</v>
      </c>
      <c r="B387" s="92" t="s">
        <v>163</v>
      </c>
      <c r="C387" s="92" t="s">
        <v>39</v>
      </c>
      <c r="D387" s="92" t="s">
        <v>39</v>
      </c>
      <c r="E387" s="92" t="s">
        <v>466</v>
      </c>
      <c r="F387" s="92" t="s">
        <v>45</v>
      </c>
      <c r="G387" s="72">
        <f>G388</f>
        <v>290600</v>
      </c>
      <c r="H387" s="127"/>
    </row>
    <row r="388" spans="1:31" s="128" customFormat="1">
      <c r="A388" s="94" t="s">
        <v>46</v>
      </c>
      <c r="B388" s="92" t="s">
        <v>163</v>
      </c>
      <c r="C388" s="92" t="s">
        <v>39</v>
      </c>
      <c r="D388" s="92" t="s">
        <v>39</v>
      </c>
      <c r="E388" s="92" t="s">
        <v>466</v>
      </c>
      <c r="F388" s="92" t="s">
        <v>47</v>
      </c>
      <c r="G388" s="72">
        <f>'Прилож 4'!G496+'Прилож 4'!G88</f>
        <v>290600</v>
      </c>
      <c r="H388" s="127"/>
    </row>
    <row r="389" spans="1:31" s="82" customFormat="1" ht="29.25" customHeight="1">
      <c r="A389" s="94" t="s">
        <v>370</v>
      </c>
      <c r="B389" s="95">
        <v>774</v>
      </c>
      <c r="C389" s="92" t="s">
        <v>39</v>
      </c>
      <c r="D389" s="92" t="s">
        <v>41</v>
      </c>
      <c r="E389" s="92" t="s">
        <v>511</v>
      </c>
      <c r="F389" s="92"/>
      <c r="G389" s="72">
        <f>G390</f>
        <v>708176</v>
      </c>
      <c r="H389" s="81"/>
    </row>
    <row r="390" spans="1:31" s="82" customFormat="1" ht="32.25" customHeight="1">
      <c r="A390" s="94" t="s">
        <v>371</v>
      </c>
      <c r="B390" s="95">
        <v>774</v>
      </c>
      <c r="C390" s="92" t="s">
        <v>39</v>
      </c>
      <c r="D390" s="92" t="s">
        <v>41</v>
      </c>
      <c r="E390" s="92" t="s">
        <v>512</v>
      </c>
      <c r="F390" s="92"/>
      <c r="G390" s="72">
        <f>G391</f>
        <v>708176</v>
      </c>
      <c r="H390" s="81"/>
    </row>
    <row r="391" spans="1:31" s="128" customFormat="1" ht="25.5">
      <c r="A391" s="94" t="s">
        <v>44</v>
      </c>
      <c r="B391" s="92" t="s">
        <v>163</v>
      </c>
      <c r="C391" s="92" t="s">
        <v>39</v>
      </c>
      <c r="D391" s="92" t="s">
        <v>41</v>
      </c>
      <c r="E391" s="92" t="s">
        <v>512</v>
      </c>
      <c r="F391" s="92" t="s">
        <v>45</v>
      </c>
      <c r="G391" s="72">
        <f>G392</f>
        <v>708176</v>
      </c>
      <c r="H391" s="127"/>
    </row>
    <row r="392" spans="1:31" s="128" customFormat="1">
      <c r="A392" s="94" t="s">
        <v>46</v>
      </c>
      <c r="B392" s="92" t="s">
        <v>163</v>
      </c>
      <c r="C392" s="92" t="s">
        <v>39</v>
      </c>
      <c r="D392" s="92" t="s">
        <v>41</v>
      </c>
      <c r="E392" s="92" t="s">
        <v>512</v>
      </c>
      <c r="F392" s="92" t="s">
        <v>47</v>
      </c>
      <c r="G392" s="72">
        <f>'Прилож 4'!G431+'Прилож 4'!G470</f>
        <v>708176</v>
      </c>
      <c r="H392" s="127"/>
    </row>
    <row r="393" spans="1:31" s="128" customFormat="1" ht="32.25" customHeight="1">
      <c r="A393" s="94" t="s">
        <v>372</v>
      </c>
      <c r="B393" s="92" t="s">
        <v>163</v>
      </c>
      <c r="C393" s="92" t="s">
        <v>39</v>
      </c>
      <c r="D393" s="92" t="s">
        <v>272</v>
      </c>
      <c r="E393" s="92" t="s">
        <v>515</v>
      </c>
      <c r="F393" s="92"/>
      <c r="G393" s="72">
        <f>G394</f>
        <v>8654508</v>
      </c>
      <c r="H393" s="127"/>
      <c r="AE393" s="127"/>
    </row>
    <row r="394" spans="1:31" s="128" customFormat="1" ht="25.5">
      <c r="A394" s="94" t="s">
        <v>128</v>
      </c>
      <c r="B394" s="92" t="s">
        <v>163</v>
      </c>
      <c r="C394" s="92" t="s">
        <v>39</v>
      </c>
      <c r="D394" s="92" t="s">
        <v>272</v>
      </c>
      <c r="E394" s="92" t="s">
        <v>516</v>
      </c>
      <c r="F394" s="92"/>
      <c r="G394" s="72">
        <f>G395+G399+G401</f>
        <v>8654508</v>
      </c>
      <c r="H394" s="127"/>
    </row>
    <row r="395" spans="1:31" ht="63.75">
      <c r="A395" s="94" t="s">
        <v>98</v>
      </c>
      <c r="B395" s="92" t="s">
        <v>163</v>
      </c>
      <c r="C395" s="92" t="s">
        <v>39</v>
      </c>
      <c r="D395" s="92" t="s">
        <v>272</v>
      </c>
      <c r="E395" s="92" t="s">
        <v>516</v>
      </c>
      <c r="F395" s="92" t="s">
        <v>101</v>
      </c>
      <c r="G395" s="72">
        <f>G396</f>
        <v>8334747</v>
      </c>
    </row>
    <row r="396" spans="1:31" ht="25.5">
      <c r="A396" s="94" t="s">
        <v>99</v>
      </c>
      <c r="B396" s="92" t="s">
        <v>163</v>
      </c>
      <c r="C396" s="92" t="s">
        <v>39</v>
      </c>
      <c r="D396" s="92" t="s">
        <v>272</v>
      </c>
      <c r="E396" s="92" t="s">
        <v>516</v>
      </c>
      <c r="F396" s="92" t="s">
        <v>102</v>
      </c>
      <c r="G396" s="72">
        <f>'Прилож 4'!G507</f>
        <v>8334747</v>
      </c>
    </row>
    <row r="397" spans="1:31" ht="38.25" hidden="1">
      <c r="A397" s="99" t="s">
        <v>100</v>
      </c>
      <c r="B397" s="92" t="s">
        <v>163</v>
      </c>
      <c r="C397" s="92" t="s">
        <v>39</v>
      </c>
      <c r="D397" s="92" t="s">
        <v>272</v>
      </c>
      <c r="E397" s="92" t="s">
        <v>516</v>
      </c>
      <c r="F397" s="92" t="s">
        <v>103</v>
      </c>
      <c r="G397" s="72"/>
    </row>
    <row r="398" spans="1:31" ht="38.25" hidden="1">
      <c r="A398" s="99" t="s">
        <v>104</v>
      </c>
      <c r="B398" s="92" t="s">
        <v>163</v>
      </c>
      <c r="C398" s="92" t="s">
        <v>39</v>
      </c>
      <c r="D398" s="92" t="s">
        <v>272</v>
      </c>
      <c r="E398" s="92" t="s">
        <v>516</v>
      </c>
      <c r="F398" s="92" t="s">
        <v>105</v>
      </c>
      <c r="G398" s="72"/>
    </row>
    <row r="399" spans="1:31" ht="25.5">
      <c r="A399" s="94" t="s">
        <v>53</v>
      </c>
      <c r="B399" s="92" t="s">
        <v>163</v>
      </c>
      <c r="C399" s="92" t="s">
        <v>39</v>
      </c>
      <c r="D399" s="92" t="s">
        <v>272</v>
      </c>
      <c r="E399" s="92" t="s">
        <v>516</v>
      </c>
      <c r="F399" s="92" t="s">
        <v>54</v>
      </c>
      <c r="G399" s="72">
        <f>G400</f>
        <v>297961</v>
      </c>
    </row>
    <row r="400" spans="1:31" ht="25.5">
      <c r="A400" s="94" t="s">
        <v>55</v>
      </c>
      <c r="B400" s="92" t="s">
        <v>163</v>
      </c>
      <c r="C400" s="92" t="s">
        <v>39</v>
      </c>
      <c r="D400" s="92" t="s">
        <v>272</v>
      </c>
      <c r="E400" s="92" t="s">
        <v>516</v>
      </c>
      <c r="F400" s="92" t="s">
        <v>56</v>
      </c>
      <c r="G400" s="72">
        <f>'Прилож 4'!G511</f>
        <v>297961</v>
      </c>
    </row>
    <row r="401" spans="1:8">
      <c r="A401" s="94" t="s">
        <v>106</v>
      </c>
      <c r="B401" s="95">
        <v>757</v>
      </c>
      <c r="C401" s="92" t="s">
        <v>76</v>
      </c>
      <c r="D401" s="92" t="s">
        <v>95</v>
      </c>
      <c r="E401" s="92" t="s">
        <v>516</v>
      </c>
      <c r="F401" s="92" t="s">
        <v>107</v>
      </c>
      <c r="G401" s="138">
        <f>G402</f>
        <v>21800</v>
      </c>
    </row>
    <row r="402" spans="1:8">
      <c r="A402" s="94" t="s">
        <v>109</v>
      </c>
      <c r="B402" s="95">
        <v>757</v>
      </c>
      <c r="C402" s="92" t="s">
        <v>76</v>
      </c>
      <c r="D402" s="92" t="s">
        <v>95</v>
      </c>
      <c r="E402" s="92" t="s">
        <v>516</v>
      </c>
      <c r="F402" s="92" t="s">
        <v>110</v>
      </c>
      <c r="G402" s="138">
        <f>'Прилож 4'!G513</f>
        <v>21800</v>
      </c>
    </row>
    <row r="403" spans="1:8" ht="25.5" hidden="1">
      <c r="A403" s="94" t="s">
        <v>300</v>
      </c>
      <c r="B403" s="95">
        <v>757</v>
      </c>
      <c r="C403" s="92" t="s">
        <v>39</v>
      </c>
      <c r="D403" s="92" t="s">
        <v>116</v>
      </c>
      <c r="E403" s="92" t="s">
        <v>304</v>
      </c>
      <c r="F403" s="92"/>
      <c r="G403" s="72">
        <f>G404</f>
        <v>3784200</v>
      </c>
    </row>
    <row r="404" spans="1:8" ht="25.5" hidden="1">
      <c r="A404" s="94" t="s">
        <v>44</v>
      </c>
      <c r="B404" s="95">
        <v>757</v>
      </c>
      <c r="C404" s="92" t="s">
        <v>39</v>
      </c>
      <c r="D404" s="92" t="s">
        <v>116</v>
      </c>
      <c r="E404" s="92" t="s">
        <v>304</v>
      </c>
      <c r="F404" s="92" t="s">
        <v>45</v>
      </c>
      <c r="G404" s="72">
        <f>G405</f>
        <v>3784200</v>
      </c>
    </row>
    <row r="405" spans="1:8" ht="19.5" hidden="1" customHeight="1">
      <c r="A405" s="94" t="s">
        <v>46</v>
      </c>
      <c r="B405" s="95">
        <v>757</v>
      </c>
      <c r="C405" s="92" t="s">
        <v>39</v>
      </c>
      <c r="D405" s="92" t="s">
        <v>116</v>
      </c>
      <c r="E405" s="92" t="s">
        <v>304</v>
      </c>
      <c r="F405" s="92" t="s">
        <v>47</v>
      </c>
      <c r="G405" s="72">
        <f>'Прилож 4'!G360</f>
        <v>3784200</v>
      </c>
    </row>
    <row r="406" spans="1:8" ht="33" hidden="1" customHeight="1">
      <c r="A406" s="94" t="s">
        <v>300</v>
      </c>
      <c r="B406" s="92" t="s">
        <v>163</v>
      </c>
      <c r="C406" s="92" t="s">
        <v>39</v>
      </c>
      <c r="D406" s="92" t="s">
        <v>41</v>
      </c>
      <c r="E406" s="92" t="s">
        <v>305</v>
      </c>
      <c r="F406" s="92"/>
      <c r="G406" s="72">
        <f>G407</f>
        <v>0</v>
      </c>
    </row>
    <row r="407" spans="1:8" ht="25.5" hidden="1">
      <c r="A407" s="94" t="s">
        <v>44</v>
      </c>
      <c r="B407" s="92" t="s">
        <v>163</v>
      </c>
      <c r="C407" s="92" t="s">
        <v>39</v>
      </c>
      <c r="D407" s="92" t="s">
        <v>41</v>
      </c>
      <c r="E407" s="92" t="s">
        <v>305</v>
      </c>
      <c r="F407" s="92" t="s">
        <v>45</v>
      </c>
      <c r="G407" s="72">
        <f>G408</f>
        <v>0</v>
      </c>
    </row>
    <row r="408" spans="1:8" hidden="1">
      <c r="A408" s="94" t="s">
        <v>46</v>
      </c>
      <c r="B408" s="92" t="s">
        <v>163</v>
      </c>
      <c r="C408" s="92" t="s">
        <v>39</v>
      </c>
      <c r="D408" s="92" t="s">
        <v>41</v>
      </c>
      <c r="E408" s="92" t="s">
        <v>305</v>
      </c>
      <c r="F408" s="92" t="s">
        <v>47</v>
      </c>
      <c r="G408" s="72">
        <f>'Прилож 4'!G398</f>
        <v>0</v>
      </c>
    </row>
    <row r="409" spans="1:8" ht="33.75" hidden="1" customHeight="1">
      <c r="A409" s="94" t="s">
        <v>300</v>
      </c>
      <c r="B409" s="92" t="s">
        <v>163</v>
      </c>
      <c r="C409" s="92" t="s">
        <v>39</v>
      </c>
      <c r="D409" s="92" t="s">
        <v>116</v>
      </c>
      <c r="E409" s="92" t="s">
        <v>306</v>
      </c>
      <c r="F409" s="92"/>
      <c r="G409" s="72">
        <f>G410</f>
        <v>0</v>
      </c>
    </row>
    <row r="410" spans="1:8" ht="25.5" hidden="1">
      <c r="A410" s="94" t="s">
        <v>44</v>
      </c>
      <c r="B410" s="92" t="s">
        <v>163</v>
      </c>
      <c r="C410" s="92" t="s">
        <v>39</v>
      </c>
      <c r="D410" s="92" t="s">
        <v>116</v>
      </c>
      <c r="E410" s="92" t="s">
        <v>306</v>
      </c>
      <c r="F410" s="92" t="s">
        <v>45</v>
      </c>
      <c r="G410" s="72">
        <f>G411</f>
        <v>0</v>
      </c>
    </row>
    <row r="411" spans="1:8" hidden="1">
      <c r="A411" s="94" t="s">
        <v>46</v>
      </c>
      <c r="B411" s="92" t="s">
        <v>163</v>
      </c>
      <c r="C411" s="92" t="s">
        <v>39</v>
      </c>
      <c r="D411" s="92" t="s">
        <v>116</v>
      </c>
      <c r="E411" s="92" t="s">
        <v>306</v>
      </c>
      <c r="F411" s="92" t="s">
        <v>47</v>
      </c>
      <c r="G411" s="72">
        <f>'Прилож 4'!G463</f>
        <v>0</v>
      </c>
    </row>
    <row r="412" spans="1:8" s="124" customFormat="1" ht="54" customHeight="1">
      <c r="A412" s="106" t="s">
        <v>363</v>
      </c>
      <c r="B412" s="89">
        <v>795</v>
      </c>
      <c r="C412" s="108" t="s">
        <v>415</v>
      </c>
      <c r="D412" s="108" t="s">
        <v>116</v>
      </c>
      <c r="E412" s="108" t="s">
        <v>362</v>
      </c>
      <c r="F412" s="108"/>
      <c r="G412" s="109">
        <f>G413+G416</f>
        <v>7258747.5499999998</v>
      </c>
      <c r="H412" s="123"/>
    </row>
    <row r="413" spans="1:8" s="128" customFormat="1" ht="44.25" customHeight="1">
      <c r="A413" s="94" t="s">
        <v>459</v>
      </c>
      <c r="B413" s="126">
        <v>795</v>
      </c>
      <c r="C413" s="92" t="s">
        <v>415</v>
      </c>
      <c r="D413" s="92" t="s">
        <v>116</v>
      </c>
      <c r="E413" s="92" t="s">
        <v>834</v>
      </c>
      <c r="F413" s="92"/>
      <c r="G413" s="72">
        <f>G414</f>
        <v>6667476.5800000001</v>
      </c>
      <c r="H413" s="127"/>
    </row>
    <row r="414" spans="1:8" s="128" customFormat="1" ht="25.5" customHeight="1">
      <c r="A414" s="94" t="s">
        <v>106</v>
      </c>
      <c r="B414" s="126">
        <v>795</v>
      </c>
      <c r="C414" s="92" t="s">
        <v>415</v>
      </c>
      <c r="D414" s="92" t="s">
        <v>116</v>
      </c>
      <c r="E414" s="92" t="s">
        <v>834</v>
      </c>
      <c r="F414" s="92" t="s">
        <v>394</v>
      </c>
      <c r="G414" s="72">
        <f>G415</f>
        <v>6667476.5800000001</v>
      </c>
      <c r="H414" s="127"/>
    </row>
    <row r="415" spans="1:8" s="128" customFormat="1" ht="21" customHeight="1">
      <c r="A415" s="94" t="s">
        <v>411</v>
      </c>
      <c r="B415" s="126">
        <v>795</v>
      </c>
      <c r="C415" s="92" t="s">
        <v>415</v>
      </c>
      <c r="D415" s="92" t="s">
        <v>116</v>
      </c>
      <c r="E415" s="92" t="s">
        <v>834</v>
      </c>
      <c r="F415" s="92" t="s">
        <v>412</v>
      </c>
      <c r="G415" s="72">
        <f>'Прилож 4'!G1192</f>
        <v>6667476.5800000001</v>
      </c>
      <c r="H415" s="127"/>
    </row>
    <row r="416" spans="1:8" s="128" customFormat="1" ht="39" customHeight="1">
      <c r="A416" s="94" t="s">
        <v>837</v>
      </c>
      <c r="B416" s="126">
        <v>793</v>
      </c>
      <c r="C416" s="92" t="s">
        <v>415</v>
      </c>
      <c r="D416" s="92" t="s">
        <v>116</v>
      </c>
      <c r="E416" s="92" t="s">
        <v>835</v>
      </c>
      <c r="F416" s="92"/>
      <c r="G416" s="72">
        <f>G417</f>
        <v>591270.97</v>
      </c>
      <c r="H416" s="127"/>
    </row>
    <row r="417" spans="1:14" s="128" customFormat="1" ht="22.5" customHeight="1">
      <c r="A417" s="94" t="s">
        <v>106</v>
      </c>
      <c r="B417" s="126">
        <v>793</v>
      </c>
      <c r="C417" s="92" t="s">
        <v>415</v>
      </c>
      <c r="D417" s="92" t="s">
        <v>116</v>
      </c>
      <c r="E417" s="92" t="s">
        <v>835</v>
      </c>
      <c r="F417" s="92" t="s">
        <v>394</v>
      </c>
      <c r="G417" s="72">
        <f>G418</f>
        <v>591270.97</v>
      </c>
      <c r="H417" s="127"/>
    </row>
    <row r="418" spans="1:14" s="128" customFormat="1" ht="16.5" customHeight="1">
      <c r="A418" s="94" t="s">
        <v>411</v>
      </c>
      <c r="B418" s="126">
        <v>793</v>
      </c>
      <c r="C418" s="92" t="s">
        <v>415</v>
      </c>
      <c r="D418" s="92" t="s">
        <v>116</v>
      </c>
      <c r="E418" s="92" t="s">
        <v>835</v>
      </c>
      <c r="F418" s="92" t="s">
        <v>412</v>
      </c>
      <c r="G418" s="72">
        <f>'Прилож 4'!G1195</f>
        <v>591270.97</v>
      </c>
      <c r="H418" s="127"/>
    </row>
    <row r="419" spans="1:14" s="97" customFormat="1" ht="29.25" customHeight="1">
      <c r="A419" s="139" t="s">
        <v>113</v>
      </c>
      <c r="B419" s="107">
        <v>757</v>
      </c>
      <c r="C419" s="108" t="s">
        <v>76</v>
      </c>
      <c r="D419" s="108" t="s">
        <v>95</v>
      </c>
      <c r="E419" s="108" t="s">
        <v>480</v>
      </c>
      <c r="F419" s="108"/>
      <c r="G419" s="109">
        <f>G423+G426+G420</f>
        <v>230000</v>
      </c>
      <c r="H419" s="96" t="e">
        <f>G419+G433+G596+G644+#REF!</f>
        <v>#REF!</v>
      </c>
      <c r="M419" s="96" t="e">
        <f>#REF!</f>
        <v>#REF!</v>
      </c>
      <c r="N419" s="97">
        <v>20000</v>
      </c>
    </row>
    <row r="420" spans="1:14" s="145" customFormat="1" ht="25.5">
      <c r="A420" s="105" t="s">
        <v>239</v>
      </c>
      <c r="B420" s="140">
        <v>757</v>
      </c>
      <c r="C420" s="141" t="s">
        <v>95</v>
      </c>
      <c r="D420" s="141" t="s">
        <v>147</v>
      </c>
      <c r="E420" s="142" t="s">
        <v>430</v>
      </c>
      <c r="F420" s="141"/>
      <c r="G420" s="143">
        <f>G421</f>
        <v>225000</v>
      </c>
      <c r="H420" s="144"/>
    </row>
    <row r="421" spans="1:14" s="145" customFormat="1" ht="25.5">
      <c r="A421" s="94" t="s">
        <v>55</v>
      </c>
      <c r="B421" s="140">
        <v>757</v>
      </c>
      <c r="C421" s="141" t="s">
        <v>95</v>
      </c>
      <c r="D421" s="141" t="s">
        <v>147</v>
      </c>
      <c r="E421" s="142" t="s">
        <v>430</v>
      </c>
      <c r="F421" s="142" t="s">
        <v>54</v>
      </c>
      <c r="G421" s="143">
        <f>G422</f>
        <v>225000</v>
      </c>
      <c r="H421" s="144"/>
    </row>
    <row r="422" spans="1:14" s="145" customFormat="1" ht="25.5">
      <c r="A422" s="94" t="s">
        <v>55</v>
      </c>
      <c r="B422" s="140">
        <v>757</v>
      </c>
      <c r="C422" s="141" t="s">
        <v>95</v>
      </c>
      <c r="D422" s="141" t="s">
        <v>147</v>
      </c>
      <c r="E422" s="142" t="s">
        <v>430</v>
      </c>
      <c r="F422" s="142" t="s">
        <v>56</v>
      </c>
      <c r="G422" s="143">
        <f>'Прилож 4'!G29</f>
        <v>225000</v>
      </c>
      <c r="H422" s="144"/>
    </row>
    <row r="423" spans="1:14" s="97" customFormat="1" ht="30.75" hidden="1" customHeight="1">
      <c r="A423" s="99" t="s">
        <v>429</v>
      </c>
      <c r="B423" s="95">
        <v>757</v>
      </c>
      <c r="C423" s="92" t="s">
        <v>76</v>
      </c>
      <c r="D423" s="92" t="s">
        <v>95</v>
      </c>
      <c r="E423" s="92" t="s">
        <v>430</v>
      </c>
      <c r="F423" s="92"/>
      <c r="G423" s="72">
        <f>G424</f>
        <v>0</v>
      </c>
      <c r="H423" s="96"/>
    </row>
    <row r="424" spans="1:14" s="97" customFormat="1" ht="36.75" hidden="1" customHeight="1">
      <c r="A424" s="94" t="s">
        <v>53</v>
      </c>
      <c r="B424" s="95">
        <v>757</v>
      </c>
      <c r="C424" s="92" t="s">
        <v>76</v>
      </c>
      <c r="D424" s="92" t="s">
        <v>95</v>
      </c>
      <c r="E424" s="92" t="s">
        <v>430</v>
      </c>
      <c r="F424" s="92" t="s">
        <v>54</v>
      </c>
      <c r="G424" s="72">
        <f>G425</f>
        <v>0</v>
      </c>
      <c r="H424" s="96"/>
    </row>
    <row r="425" spans="1:14" s="97" customFormat="1" ht="34.5" hidden="1" customHeight="1">
      <c r="A425" s="94" t="s">
        <v>55</v>
      </c>
      <c r="B425" s="95">
        <v>757</v>
      </c>
      <c r="C425" s="92" t="s">
        <v>76</v>
      </c>
      <c r="D425" s="92" t="s">
        <v>95</v>
      </c>
      <c r="E425" s="92" t="s">
        <v>430</v>
      </c>
      <c r="F425" s="92" t="s">
        <v>56</v>
      </c>
      <c r="G425" s="72"/>
      <c r="H425" s="96"/>
    </row>
    <row r="426" spans="1:14" s="97" customFormat="1" ht="27.75" customHeight="1">
      <c r="A426" s="99" t="s">
        <v>345</v>
      </c>
      <c r="B426" s="95">
        <v>757</v>
      </c>
      <c r="C426" s="92" t="s">
        <v>76</v>
      </c>
      <c r="D426" s="92" t="s">
        <v>30</v>
      </c>
      <c r="E426" s="92" t="s">
        <v>481</v>
      </c>
      <c r="F426" s="92"/>
      <c r="G426" s="72">
        <f>G427</f>
        <v>5000</v>
      </c>
      <c r="H426" s="96"/>
    </row>
    <row r="427" spans="1:14" ht="25.5">
      <c r="A427" s="94" t="s">
        <v>44</v>
      </c>
      <c r="B427" s="95">
        <v>757</v>
      </c>
      <c r="C427" s="92" t="s">
        <v>76</v>
      </c>
      <c r="D427" s="92" t="s">
        <v>30</v>
      </c>
      <c r="E427" s="92" t="s">
        <v>481</v>
      </c>
      <c r="F427" s="92" t="s">
        <v>45</v>
      </c>
      <c r="G427" s="135">
        <f>G428</f>
        <v>5000</v>
      </c>
    </row>
    <row r="428" spans="1:14">
      <c r="A428" s="94" t="s">
        <v>46</v>
      </c>
      <c r="B428" s="95">
        <v>757</v>
      </c>
      <c r="C428" s="92" t="s">
        <v>76</v>
      </c>
      <c r="D428" s="92" t="s">
        <v>30</v>
      </c>
      <c r="E428" s="92" t="s">
        <v>481</v>
      </c>
      <c r="F428" s="92" t="s">
        <v>47</v>
      </c>
      <c r="G428" s="135">
        <f>'Прилож 4'!G144</f>
        <v>5000</v>
      </c>
    </row>
    <row r="429" spans="1:14" s="119" customFormat="1" ht="38.25" customHeight="1">
      <c r="A429" s="106" t="s">
        <v>194</v>
      </c>
      <c r="B429" s="89">
        <v>795</v>
      </c>
      <c r="C429" s="108" t="s">
        <v>398</v>
      </c>
      <c r="D429" s="108" t="s">
        <v>415</v>
      </c>
      <c r="E429" s="108" t="s">
        <v>574</v>
      </c>
      <c r="F429" s="108"/>
      <c r="G429" s="109">
        <f>G430</f>
        <v>8511.5</v>
      </c>
      <c r="H429" s="118"/>
    </row>
    <row r="430" spans="1:14" s="82" customFormat="1" ht="41.25" customHeight="1">
      <c r="A430" s="94" t="s">
        <v>292</v>
      </c>
      <c r="B430" s="126">
        <v>795</v>
      </c>
      <c r="C430" s="92" t="s">
        <v>398</v>
      </c>
      <c r="D430" s="92" t="s">
        <v>415</v>
      </c>
      <c r="E430" s="92" t="s">
        <v>638</v>
      </c>
      <c r="F430" s="92"/>
      <c r="G430" s="72">
        <f>G432</f>
        <v>8511.5</v>
      </c>
      <c r="H430" s="81"/>
    </row>
    <row r="431" spans="1:14" s="82" customFormat="1" ht="28.5" customHeight="1">
      <c r="A431" s="94" t="s">
        <v>53</v>
      </c>
      <c r="B431" s="126">
        <v>795</v>
      </c>
      <c r="C431" s="92" t="s">
        <v>398</v>
      </c>
      <c r="D431" s="92" t="s">
        <v>415</v>
      </c>
      <c r="E431" s="92" t="s">
        <v>638</v>
      </c>
      <c r="F431" s="92" t="s">
        <v>54</v>
      </c>
      <c r="G431" s="72">
        <f>G432</f>
        <v>8511.5</v>
      </c>
      <c r="H431" s="81"/>
    </row>
    <row r="432" spans="1:14" s="82" customFormat="1" ht="29.25" customHeight="1">
      <c r="A432" s="94" t="s">
        <v>55</v>
      </c>
      <c r="B432" s="126">
        <v>795</v>
      </c>
      <c r="C432" s="92" t="s">
        <v>398</v>
      </c>
      <c r="D432" s="92" t="s">
        <v>415</v>
      </c>
      <c r="E432" s="92" t="s">
        <v>638</v>
      </c>
      <c r="F432" s="92" t="s">
        <v>56</v>
      </c>
      <c r="G432" s="72">
        <f>'Прилож 4'!G1207</f>
        <v>8511.5</v>
      </c>
      <c r="H432" s="81"/>
    </row>
    <row r="433" spans="1:32" s="119" customFormat="1" ht="35.25" customHeight="1">
      <c r="A433" s="106" t="s">
        <v>233</v>
      </c>
      <c r="B433" s="107">
        <v>757</v>
      </c>
      <c r="C433" s="108" t="s">
        <v>39</v>
      </c>
      <c r="D433" s="108" t="s">
        <v>41</v>
      </c>
      <c r="E433" s="108" t="s">
        <v>467</v>
      </c>
      <c r="F433" s="108"/>
      <c r="G433" s="109">
        <f>G443+G448+G457+G466+G472+G475+G480+G484+G499+G504+G508+G513+G517+G521+G525+G528+G531+G534+G537+G543+G546+G451+G593+G540+G454</f>
        <v>130757655.05999999</v>
      </c>
      <c r="H433" s="118"/>
      <c r="M433" s="118" t="e">
        <f>#REF!+#REF!+#REF!+#REF!+#REF!+#REF!+#REF!+#REF!+#REF!+#REF!</f>
        <v>#REF!</v>
      </c>
      <c r="N433" s="119">
        <v>12903991</v>
      </c>
      <c r="O433" s="119">
        <v>23700</v>
      </c>
      <c r="P433" s="119">
        <v>36601670</v>
      </c>
      <c r="Q433" s="119">
        <v>4646651</v>
      </c>
      <c r="R433" s="119">
        <v>22226227</v>
      </c>
      <c r="S433" s="119">
        <v>5032565</v>
      </c>
      <c r="AE433" s="118"/>
      <c r="AF433" s="118"/>
    </row>
    <row r="434" spans="1:32" s="114" customFormat="1" ht="53.25" hidden="1" customHeight="1">
      <c r="A434" s="94" t="s">
        <v>270</v>
      </c>
      <c r="B434" s="95"/>
      <c r="C434" s="92"/>
      <c r="D434" s="92"/>
      <c r="E434" s="92" t="s">
        <v>474</v>
      </c>
      <c r="F434" s="92"/>
      <c r="G434" s="72">
        <f>G435</f>
        <v>0</v>
      </c>
      <c r="H434" s="72">
        <f t="shared" ref="H434:M435" si="1">H435</f>
        <v>0</v>
      </c>
      <c r="I434" s="72">
        <f t="shared" si="1"/>
        <v>0</v>
      </c>
      <c r="J434" s="72">
        <f t="shared" si="1"/>
        <v>0</v>
      </c>
      <c r="K434" s="72">
        <f t="shared" si="1"/>
        <v>0</v>
      </c>
      <c r="L434" s="72">
        <f t="shared" si="1"/>
        <v>0</v>
      </c>
      <c r="M434" s="72">
        <f t="shared" si="1"/>
        <v>0</v>
      </c>
    </row>
    <row r="435" spans="1:32" s="114" customFormat="1" ht="35.25" hidden="1" customHeight="1">
      <c r="A435" s="94" t="s">
        <v>44</v>
      </c>
      <c r="B435" s="95"/>
      <c r="C435" s="92"/>
      <c r="D435" s="92"/>
      <c r="E435" s="92" t="s">
        <v>474</v>
      </c>
      <c r="F435" s="92" t="s">
        <v>45</v>
      </c>
      <c r="G435" s="72">
        <f>G436</f>
        <v>0</v>
      </c>
      <c r="H435" s="72">
        <f t="shared" si="1"/>
        <v>0</v>
      </c>
      <c r="I435" s="72">
        <f t="shared" si="1"/>
        <v>0</v>
      </c>
      <c r="J435" s="72">
        <f t="shared" si="1"/>
        <v>0</v>
      </c>
      <c r="K435" s="72">
        <f t="shared" si="1"/>
        <v>0</v>
      </c>
      <c r="L435" s="72">
        <f t="shared" si="1"/>
        <v>0</v>
      </c>
      <c r="M435" s="72">
        <f t="shared" si="1"/>
        <v>0</v>
      </c>
    </row>
    <row r="436" spans="1:32" s="114" customFormat="1" ht="35.25" hidden="1" customHeight="1">
      <c r="A436" s="94" t="s">
        <v>46</v>
      </c>
      <c r="B436" s="95"/>
      <c r="C436" s="92"/>
      <c r="D436" s="92"/>
      <c r="E436" s="92" t="s">
        <v>474</v>
      </c>
      <c r="F436" s="92" t="s">
        <v>47</v>
      </c>
      <c r="G436" s="72"/>
      <c r="H436" s="113"/>
      <c r="M436" s="113"/>
    </row>
    <row r="437" spans="1:32" s="114" customFormat="1" ht="76.5" hidden="1" customHeight="1">
      <c r="A437" s="94" t="s">
        <v>16</v>
      </c>
      <c r="B437" s="95"/>
      <c r="C437" s="92"/>
      <c r="D437" s="92"/>
      <c r="E437" s="92" t="s">
        <v>475</v>
      </c>
      <c r="F437" s="92"/>
      <c r="G437" s="72">
        <f>G438</f>
        <v>0</v>
      </c>
      <c r="H437" s="72">
        <f t="shared" ref="H437:M438" si="2">H438</f>
        <v>0</v>
      </c>
      <c r="I437" s="72">
        <f t="shared" si="2"/>
        <v>0</v>
      </c>
      <c r="J437" s="72">
        <f t="shared" si="2"/>
        <v>0</v>
      </c>
      <c r="K437" s="72">
        <f t="shared" si="2"/>
        <v>0</v>
      </c>
      <c r="L437" s="72">
        <f t="shared" si="2"/>
        <v>0</v>
      </c>
      <c r="M437" s="72">
        <f t="shared" si="2"/>
        <v>0</v>
      </c>
    </row>
    <row r="438" spans="1:32" s="114" customFormat="1" ht="35.25" hidden="1" customHeight="1">
      <c r="A438" s="94" t="s">
        <v>44</v>
      </c>
      <c r="B438" s="95"/>
      <c r="C438" s="92"/>
      <c r="D438" s="92"/>
      <c r="E438" s="92" t="s">
        <v>475</v>
      </c>
      <c r="F438" s="92" t="s">
        <v>45</v>
      </c>
      <c r="G438" s="72">
        <f>G439</f>
        <v>0</v>
      </c>
      <c r="H438" s="72">
        <f t="shared" si="2"/>
        <v>0</v>
      </c>
      <c r="I438" s="72">
        <f t="shared" si="2"/>
        <v>0</v>
      </c>
      <c r="J438" s="72">
        <f t="shared" si="2"/>
        <v>0</v>
      </c>
      <c r="K438" s="72">
        <f t="shared" si="2"/>
        <v>0</v>
      </c>
      <c r="L438" s="72">
        <f t="shared" si="2"/>
        <v>0</v>
      </c>
      <c r="M438" s="72">
        <f t="shared" si="2"/>
        <v>0</v>
      </c>
    </row>
    <row r="439" spans="1:32" s="114" customFormat="1" ht="35.25" hidden="1" customHeight="1">
      <c r="A439" s="94" t="s">
        <v>46</v>
      </c>
      <c r="B439" s="95"/>
      <c r="C439" s="92"/>
      <c r="D439" s="92"/>
      <c r="E439" s="92" t="s">
        <v>475</v>
      </c>
      <c r="F439" s="92" t="s">
        <v>47</v>
      </c>
      <c r="G439" s="72"/>
      <c r="H439" s="113"/>
      <c r="M439" s="113"/>
    </row>
    <row r="440" spans="1:32" s="114" customFormat="1" ht="41.25" hidden="1" customHeight="1">
      <c r="A440" s="94" t="s">
        <v>234</v>
      </c>
      <c r="B440" s="95"/>
      <c r="C440" s="92"/>
      <c r="D440" s="92"/>
      <c r="E440" s="92" t="s">
        <v>91</v>
      </c>
      <c r="F440" s="92"/>
      <c r="G440" s="72">
        <f>G441</f>
        <v>0</v>
      </c>
      <c r="H440" s="113"/>
      <c r="M440" s="113"/>
    </row>
    <row r="441" spans="1:32" s="114" customFormat="1" ht="35.25" hidden="1" customHeight="1">
      <c r="A441" s="94" t="s">
        <v>44</v>
      </c>
      <c r="B441" s="95"/>
      <c r="C441" s="92"/>
      <c r="D441" s="92"/>
      <c r="E441" s="92" t="s">
        <v>91</v>
      </c>
      <c r="F441" s="92" t="s">
        <v>45</v>
      </c>
      <c r="G441" s="72">
        <f>G442</f>
        <v>0</v>
      </c>
      <c r="H441" s="113"/>
      <c r="M441" s="113"/>
    </row>
    <row r="442" spans="1:32" s="114" customFormat="1" ht="35.25" hidden="1" customHeight="1">
      <c r="A442" s="94" t="s">
        <v>46</v>
      </c>
      <c r="B442" s="95"/>
      <c r="C442" s="92"/>
      <c r="D442" s="92"/>
      <c r="E442" s="92" t="s">
        <v>91</v>
      </c>
      <c r="F442" s="92" t="s">
        <v>47</v>
      </c>
      <c r="G442" s="72"/>
      <c r="H442" s="113"/>
      <c r="M442" s="113"/>
    </row>
    <row r="443" spans="1:32" ht="24" customHeight="1">
      <c r="A443" s="94" t="s">
        <v>593</v>
      </c>
      <c r="B443" s="95">
        <v>757</v>
      </c>
      <c r="C443" s="92" t="s">
        <v>76</v>
      </c>
      <c r="D443" s="92" t="s">
        <v>30</v>
      </c>
      <c r="E443" s="92" t="s">
        <v>592</v>
      </c>
      <c r="F443" s="95"/>
      <c r="G443" s="72">
        <f>G444+G446</f>
        <v>2948441</v>
      </c>
    </row>
    <row r="444" spans="1:32">
      <c r="A444" s="94" t="s">
        <v>393</v>
      </c>
      <c r="B444" s="95">
        <v>757</v>
      </c>
      <c r="C444" s="92" t="s">
        <v>76</v>
      </c>
      <c r="D444" s="92" t="s">
        <v>30</v>
      </c>
      <c r="E444" s="92" t="s">
        <v>592</v>
      </c>
      <c r="F444" s="92" t="s">
        <v>394</v>
      </c>
      <c r="G444" s="146">
        <f>G445</f>
        <v>2746600</v>
      </c>
    </row>
    <row r="445" spans="1:32">
      <c r="A445" s="94" t="s">
        <v>422</v>
      </c>
      <c r="B445" s="95">
        <v>757</v>
      </c>
      <c r="C445" s="92" t="s">
        <v>76</v>
      </c>
      <c r="D445" s="92" t="s">
        <v>30</v>
      </c>
      <c r="E445" s="92" t="s">
        <v>592</v>
      </c>
      <c r="F445" s="92" t="s">
        <v>423</v>
      </c>
      <c r="G445" s="146">
        <f>'Прилож 4'!G151</f>
        <v>2746600</v>
      </c>
    </row>
    <row r="446" spans="1:32" ht="25.5">
      <c r="A446" s="94" t="s">
        <v>44</v>
      </c>
      <c r="B446" s="95">
        <v>757</v>
      </c>
      <c r="C446" s="92" t="s">
        <v>76</v>
      </c>
      <c r="D446" s="92" t="s">
        <v>30</v>
      </c>
      <c r="E446" s="92" t="s">
        <v>592</v>
      </c>
      <c r="F446" s="92" t="s">
        <v>45</v>
      </c>
      <c r="G446" s="135">
        <f>G447</f>
        <v>201841</v>
      </c>
    </row>
    <row r="447" spans="1:32">
      <c r="A447" s="94" t="s">
        <v>46</v>
      </c>
      <c r="B447" s="95">
        <v>757</v>
      </c>
      <c r="C447" s="92" t="s">
        <v>76</v>
      </c>
      <c r="D447" s="92" t="s">
        <v>30</v>
      </c>
      <c r="E447" s="92" t="s">
        <v>592</v>
      </c>
      <c r="F447" s="92" t="s">
        <v>47</v>
      </c>
      <c r="G447" s="135">
        <f>'Прилож 4'!G153</f>
        <v>201841</v>
      </c>
    </row>
    <row r="448" spans="1:32" ht="38.25">
      <c r="A448" s="94" t="s">
        <v>428</v>
      </c>
      <c r="B448" s="95">
        <v>757</v>
      </c>
      <c r="C448" s="92" t="s">
        <v>76</v>
      </c>
      <c r="D448" s="92" t="s">
        <v>30</v>
      </c>
      <c r="E448" s="92" t="s">
        <v>427</v>
      </c>
      <c r="F448" s="92"/>
      <c r="G448" s="135">
        <f>G449</f>
        <v>707522.04</v>
      </c>
    </row>
    <row r="449" spans="1:13" ht="25.5">
      <c r="A449" s="94" t="s">
        <v>44</v>
      </c>
      <c r="B449" s="95">
        <v>757</v>
      </c>
      <c r="C449" s="92" t="s">
        <v>76</v>
      </c>
      <c r="D449" s="92" t="s">
        <v>30</v>
      </c>
      <c r="E449" s="92" t="s">
        <v>427</v>
      </c>
      <c r="F449" s="92" t="s">
        <v>45</v>
      </c>
      <c r="G449" s="135">
        <f>G450</f>
        <v>707522.04</v>
      </c>
    </row>
    <row r="450" spans="1:13">
      <c r="A450" s="94" t="s">
        <v>46</v>
      </c>
      <c r="B450" s="95">
        <v>757</v>
      </c>
      <c r="C450" s="92" t="s">
        <v>76</v>
      </c>
      <c r="D450" s="92" t="s">
        <v>30</v>
      </c>
      <c r="E450" s="92" t="s">
        <v>427</v>
      </c>
      <c r="F450" s="92" t="s">
        <v>47</v>
      </c>
      <c r="G450" s="135">
        <f>'Прилож 4'!G219</f>
        <v>707522.04</v>
      </c>
    </row>
    <row r="451" spans="1:13" ht="25.5">
      <c r="A451" s="94" t="s">
        <v>433</v>
      </c>
      <c r="B451" s="95">
        <v>792</v>
      </c>
      <c r="C451" s="92" t="s">
        <v>39</v>
      </c>
      <c r="D451" s="92" t="s">
        <v>116</v>
      </c>
      <c r="E451" s="92" t="s">
        <v>811</v>
      </c>
      <c r="F451" s="92"/>
      <c r="G451" s="72">
        <f>G452</f>
        <v>222730</v>
      </c>
    </row>
    <row r="452" spans="1:13" ht="25.5">
      <c r="A452" s="94" t="s">
        <v>44</v>
      </c>
      <c r="B452" s="95">
        <v>792</v>
      </c>
      <c r="C452" s="92" t="s">
        <v>39</v>
      </c>
      <c r="D452" s="92" t="s">
        <v>116</v>
      </c>
      <c r="E452" s="92" t="s">
        <v>811</v>
      </c>
      <c r="F452" s="92" t="s">
        <v>45</v>
      </c>
      <c r="G452" s="72">
        <f>G453</f>
        <v>222730</v>
      </c>
    </row>
    <row r="453" spans="1:13">
      <c r="A453" s="94" t="s">
        <v>46</v>
      </c>
      <c r="B453" s="95">
        <v>792</v>
      </c>
      <c r="C453" s="92" t="s">
        <v>39</v>
      </c>
      <c r="D453" s="92" t="s">
        <v>116</v>
      </c>
      <c r="E453" s="92" t="s">
        <v>811</v>
      </c>
      <c r="F453" s="92" t="s">
        <v>47</v>
      </c>
      <c r="G453" s="72">
        <f>'Прилож 4'!G35</f>
        <v>222730</v>
      </c>
    </row>
    <row r="454" spans="1:13" ht="35.25" customHeight="1">
      <c r="A454" s="94" t="s">
        <v>846</v>
      </c>
      <c r="B454" s="95">
        <v>757</v>
      </c>
      <c r="C454" s="92" t="s">
        <v>76</v>
      </c>
      <c r="D454" s="92" t="s">
        <v>30</v>
      </c>
      <c r="E454" s="92" t="s">
        <v>845</v>
      </c>
      <c r="F454" s="92"/>
      <c r="G454" s="135">
        <f>G455</f>
        <v>2020202.02</v>
      </c>
    </row>
    <row r="455" spans="1:13" ht="25.5">
      <c r="A455" s="94" t="s">
        <v>44</v>
      </c>
      <c r="B455" s="95">
        <v>757</v>
      </c>
      <c r="C455" s="92" t="s">
        <v>76</v>
      </c>
      <c r="D455" s="92" t="s">
        <v>30</v>
      </c>
      <c r="E455" s="92" t="s">
        <v>845</v>
      </c>
      <c r="F455" s="92" t="s">
        <v>45</v>
      </c>
      <c r="G455" s="135">
        <f>G456</f>
        <v>2020202.02</v>
      </c>
    </row>
    <row r="456" spans="1:13">
      <c r="A456" s="94" t="s">
        <v>46</v>
      </c>
      <c r="B456" s="95">
        <v>757</v>
      </c>
      <c r="C456" s="92" t="s">
        <v>76</v>
      </c>
      <c r="D456" s="92" t="s">
        <v>30</v>
      </c>
      <c r="E456" s="92" t="s">
        <v>845</v>
      </c>
      <c r="F456" s="92" t="s">
        <v>47</v>
      </c>
      <c r="G456" s="135">
        <f>'Прилож 4'!G236</f>
        <v>2020202.02</v>
      </c>
    </row>
    <row r="457" spans="1:13" s="114" customFormat="1" ht="100.5" customHeight="1">
      <c r="A457" s="120" t="s">
        <v>92</v>
      </c>
      <c r="B457" s="95"/>
      <c r="C457" s="92"/>
      <c r="D457" s="92"/>
      <c r="E457" s="92" t="s">
        <v>327</v>
      </c>
      <c r="F457" s="92"/>
      <c r="G457" s="72">
        <f>G458</f>
        <v>25600</v>
      </c>
      <c r="H457" s="113"/>
      <c r="M457" s="113"/>
    </row>
    <row r="458" spans="1:13" s="114" customFormat="1" ht="35.25" customHeight="1">
      <c r="A458" s="94" t="s">
        <v>44</v>
      </c>
      <c r="B458" s="95"/>
      <c r="C458" s="92"/>
      <c r="D458" s="92"/>
      <c r="E458" s="92" t="s">
        <v>327</v>
      </c>
      <c r="F458" s="92" t="s">
        <v>45</v>
      </c>
      <c r="G458" s="72">
        <f>G459</f>
        <v>25600</v>
      </c>
      <c r="H458" s="113"/>
      <c r="M458" s="113"/>
    </row>
    <row r="459" spans="1:13" s="114" customFormat="1" ht="21" customHeight="1">
      <c r="A459" s="94" t="s">
        <v>46</v>
      </c>
      <c r="B459" s="95"/>
      <c r="C459" s="92"/>
      <c r="D459" s="92"/>
      <c r="E459" s="92" t="s">
        <v>327</v>
      </c>
      <c r="F459" s="92" t="s">
        <v>47</v>
      </c>
      <c r="G459" s="72">
        <f>'Прилож 4'!G148</f>
        <v>25600</v>
      </c>
      <c r="H459" s="113"/>
      <c r="M459" s="113"/>
    </row>
    <row r="460" spans="1:13" s="114" customFormat="1" ht="35.25" hidden="1" customHeight="1">
      <c r="A460" s="94" t="s">
        <v>708</v>
      </c>
      <c r="B460" s="95"/>
      <c r="C460" s="92"/>
      <c r="D460" s="92"/>
      <c r="E460" s="92" t="s">
        <v>476</v>
      </c>
      <c r="F460" s="92"/>
      <c r="G460" s="72">
        <f>G461</f>
        <v>0</v>
      </c>
      <c r="H460" s="113"/>
      <c r="M460" s="113"/>
    </row>
    <row r="461" spans="1:13" s="114" customFormat="1" ht="35.25" hidden="1" customHeight="1">
      <c r="A461" s="94" t="s">
        <v>44</v>
      </c>
      <c r="B461" s="95"/>
      <c r="C461" s="92"/>
      <c r="D461" s="92"/>
      <c r="E461" s="92" t="s">
        <v>476</v>
      </c>
      <c r="F461" s="92" t="s">
        <v>45</v>
      </c>
      <c r="G461" s="72">
        <f>G462</f>
        <v>0</v>
      </c>
      <c r="H461" s="113"/>
      <c r="M461" s="113"/>
    </row>
    <row r="462" spans="1:13" s="114" customFormat="1" ht="35.25" hidden="1" customHeight="1">
      <c r="A462" s="94" t="s">
        <v>46</v>
      </c>
      <c r="B462" s="95"/>
      <c r="C462" s="92"/>
      <c r="D462" s="92"/>
      <c r="E462" s="92" t="s">
        <v>476</v>
      </c>
      <c r="F462" s="92" t="s">
        <v>47</v>
      </c>
      <c r="G462" s="72"/>
      <c r="H462" s="113"/>
      <c r="M462" s="113"/>
    </row>
    <row r="463" spans="1:13" ht="29.25" hidden="1" customHeight="1">
      <c r="A463" s="94" t="s">
        <v>708</v>
      </c>
      <c r="B463" s="95">
        <v>757</v>
      </c>
      <c r="C463" s="92" t="s">
        <v>76</v>
      </c>
      <c r="D463" s="92" t="s">
        <v>30</v>
      </c>
      <c r="E463" s="92" t="s">
        <v>476</v>
      </c>
      <c r="F463" s="95"/>
      <c r="G463" s="72">
        <f>G464</f>
        <v>2746600</v>
      </c>
    </row>
    <row r="464" spans="1:13" ht="25.5" hidden="1">
      <c r="A464" s="94" t="s">
        <v>44</v>
      </c>
      <c r="B464" s="95">
        <v>757</v>
      </c>
      <c r="C464" s="92" t="s">
        <v>76</v>
      </c>
      <c r="D464" s="92" t="s">
        <v>30</v>
      </c>
      <c r="E464" s="92" t="s">
        <v>476</v>
      </c>
      <c r="F464" s="92" t="s">
        <v>45</v>
      </c>
      <c r="G464" s="146">
        <f>G465</f>
        <v>2746600</v>
      </c>
    </row>
    <row r="465" spans="1:31" hidden="1">
      <c r="A465" s="94" t="s">
        <v>46</v>
      </c>
      <c r="B465" s="95">
        <v>757</v>
      </c>
      <c r="C465" s="92" t="s">
        <v>76</v>
      </c>
      <c r="D465" s="92" t="s">
        <v>30</v>
      </c>
      <c r="E465" s="92" t="s">
        <v>476</v>
      </c>
      <c r="F465" s="92" t="s">
        <v>47</v>
      </c>
      <c r="G465" s="146">
        <f>'Прилож 4'!G151</f>
        <v>2746600</v>
      </c>
    </row>
    <row r="466" spans="1:31" ht="57" customHeight="1">
      <c r="A466" s="94" t="s">
        <v>8</v>
      </c>
      <c r="B466" s="95">
        <v>757</v>
      </c>
      <c r="C466" s="92" t="s">
        <v>39</v>
      </c>
      <c r="D466" s="92" t="s">
        <v>41</v>
      </c>
      <c r="E466" s="92" t="s">
        <v>313</v>
      </c>
      <c r="F466" s="92"/>
      <c r="G466" s="72">
        <f>G467</f>
        <v>1835000</v>
      </c>
    </row>
    <row r="467" spans="1:31" ht="25.5">
      <c r="A467" s="94" t="s">
        <v>44</v>
      </c>
      <c r="B467" s="95">
        <v>757</v>
      </c>
      <c r="C467" s="92" t="s">
        <v>39</v>
      </c>
      <c r="D467" s="92" t="s">
        <v>41</v>
      </c>
      <c r="E467" s="92" t="s">
        <v>313</v>
      </c>
      <c r="F467" s="92" t="s">
        <v>45</v>
      </c>
      <c r="G467" s="72">
        <f>G468</f>
        <v>1835000</v>
      </c>
    </row>
    <row r="468" spans="1:31" ht="19.5" customHeight="1">
      <c r="A468" s="94" t="s">
        <v>46</v>
      </c>
      <c r="B468" s="95">
        <v>757</v>
      </c>
      <c r="C468" s="92" t="s">
        <v>39</v>
      </c>
      <c r="D468" s="92" t="s">
        <v>41</v>
      </c>
      <c r="E468" s="92" t="s">
        <v>313</v>
      </c>
      <c r="F468" s="92" t="s">
        <v>47</v>
      </c>
      <c r="G468" s="72">
        <f>'Прилож 4'!G38</f>
        <v>1835000</v>
      </c>
    </row>
    <row r="469" spans="1:31" ht="63.75" hidden="1">
      <c r="A469" s="94" t="s">
        <v>707</v>
      </c>
      <c r="B469" s="95">
        <v>757</v>
      </c>
      <c r="C469" s="92" t="s">
        <v>39</v>
      </c>
      <c r="D469" s="92" t="s">
        <v>41</v>
      </c>
      <c r="E469" s="92" t="s">
        <v>235</v>
      </c>
      <c r="F469" s="92"/>
      <c r="G469" s="72">
        <f>G470</f>
        <v>0</v>
      </c>
    </row>
    <row r="470" spans="1:31" ht="25.5" hidden="1">
      <c r="A470" s="94" t="s">
        <v>44</v>
      </c>
      <c r="B470" s="95">
        <v>757</v>
      </c>
      <c r="C470" s="92" t="s">
        <v>39</v>
      </c>
      <c r="D470" s="92" t="s">
        <v>41</v>
      </c>
      <c r="E470" s="92" t="s">
        <v>235</v>
      </c>
      <c r="F470" s="92" t="s">
        <v>45</v>
      </c>
      <c r="G470" s="72">
        <f>G471</f>
        <v>0</v>
      </c>
    </row>
    <row r="471" spans="1:31" ht="19.5" hidden="1" customHeight="1">
      <c r="A471" s="94" t="s">
        <v>46</v>
      </c>
      <c r="B471" s="95">
        <v>757</v>
      </c>
      <c r="C471" s="92" t="s">
        <v>39</v>
      </c>
      <c r="D471" s="92" t="s">
        <v>41</v>
      </c>
      <c r="E471" s="92" t="s">
        <v>235</v>
      </c>
      <c r="F471" s="92" t="s">
        <v>47</v>
      </c>
      <c r="G471" s="72"/>
    </row>
    <row r="472" spans="1:31" ht="78.75" customHeight="1">
      <c r="A472" s="94" t="s">
        <v>591</v>
      </c>
      <c r="B472" s="95">
        <v>757</v>
      </c>
      <c r="C472" s="92" t="s">
        <v>39</v>
      </c>
      <c r="D472" s="92" t="s">
        <v>116</v>
      </c>
      <c r="E472" s="92" t="s">
        <v>812</v>
      </c>
      <c r="F472" s="92"/>
      <c r="G472" s="72">
        <f>G473</f>
        <v>1958261</v>
      </c>
    </row>
    <row r="473" spans="1:31" ht="27.75" customHeight="1">
      <c r="A473" s="94" t="s">
        <v>44</v>
      </c>
      <c r="B473" s="95">
        <v>757</v>
      </c>
      <c r="C473" s="92" t="s">
        <v>39</v>
      </c>
      <c r="D473" s="92" t="s">
        <v>116</v>
      </c>
      <c r="E473" s="92" t="s">
        <v>812</v>
      </c>
      <c r="F473" s="92" t="s">
        <v>45</v>
      </c>
      <c r="G473" s="72">
        <f>G474</f>
        <v>1958261</v>
      </c>
    </row>
    <row r="474" spans="1:31" ht="19.5" customHeight="1">
      <c r="A474" s="94" t="s">
        <v>46</v>
      </c>
      <c r="B474" s="95">
        <v>757</v>
      </c>
      <c r="C474" s="92" t="s">
        <v>39</v>
      </c>
      <c r="D474" s="92" t="s">
        <v>116</v>
      </c>
      <c r="E474" s="92" t="s">
        <v>812</v>
      </c>
      <c r="F474" s="92" t="s">
        <v>47</v>
      </c>
      <c r="G474" s="72">
        <f>'Прилож 4'!G51</f>
        <v>1958261</v>
      </c>
    </row>
    <row r="475" spans="1:31" ht="50.25" customHeight="1">
      <c r="A475" s="94" t="s">
        <v>608</v>
      </c>
      <c r="B475" s="95">
        <v>757</v>
      </c>
      <c r="C475" s="92" t="s">
        <v>76</v>
      </c>
      <c r="D475" s="92" t="s">
        <v>30</v>
      </c>
      <c r="E475" s="92" t="s">
        <v>807</v>
      </c>
      <c r="F475" s="92"/>
      <c r="G475" s="135">
        <f>G478+G476</f>
        <v>22650520</v>
      </c>
      <c r="AE475" s="75"/>
    </row>
    <row r="476" spans="1:31">
      <c r="A476" s="94" t="s">
        <v>393</v>
      </c>
      <c r="B476" s="95">
        <v>757</v>
      </c>
      <c r="C476" s="92" t="s">
        <v>76</v>
      </c>
      <c r="D476" s="92" t="s">
        <v>30</v>
      </c>
      <c r="E476" s="92" t="s">
        <v>314</v>
      </c>
      <c r="F476" s="92" t="s">
        <v>394</v>
      </c>
      <c r="G476" s="135">
        <f>G477</f>
        <v>3465520</v>
      </c>
      <c r="AE476" s="75"/>
    </row>
    <row r="477" spans="1:31">
      <c r="A477" s="94" t="s">
        <v>411</v>
      </c>
      <c r="B477" s="95">
        <v>757</v>
      </c>
      <c r="C477" s="92" t="s">
        <v>76</v>
      </c>
      <c r="D477" s="92" t="s">
        <v>30</v>
      </c>
      <c r="E477" s="92" t="s">
        <v>314</v>
      </c>
      <c r="F477" s="92" t="s">
        <v>412</v>
      </c>
      <c r="G477" s="135">
        <f>'Прилож 4'!G214</f>
        <v>3465520</v>
      </c>
    </row>
    <row r="478" spans="1:31" ht="25.5">
      <c r="A478" s="94" t="s">
        <v>44</v>
      </c>
      <c r="B478" s="95">
        <v>757</v>
      </c>
      <c r="C478" s="92" t="s">
        <v>76</v>
      </c>
      <c r="D478" s="92" t="s">
        <v>30</v>
      </c>
      <c r="E478" s="92" t="s">
        <v>314</v>
      </c>
      <c r="F478" s="92" t="s">
        <v>45</v>
      </c>
      <c r="G478" s="135">
        <f>G479</f>
        <v>19185000</v>
      </c>
    </row>
    <row r="479" spans="1:31">
      <c r="A479" s="94" t="s">
        <v>46</v>
      </c>
      <c r="B479" s="95">
        <v>757</v>
      </c>
      <c r="C479" s="92" t="s">
        <v>76</v>
      </c>
      <c r="D479" s="92" t="s">
        <v>30</v>
      </c>
      <c r="E479" s="92" t="s">
        <v>314</v>
      </c>
      <c r="F479" s="92" t="s">
        <v>47</v>
      </c>
      <c r="G479" s="135">
        <f>'Прилож 4'!G216</f>
        <v>19185000</v>
      </c>
    </row>
    <row r="480" spans="1:31" ht="30.75" hidden="1" customHeight="1">
      <c r="A480" s="147" t="s">
        <v>439</v>
      </c>
      <c r="B480" s="95"/>
      <c r="C480" s="92"/>
      <c r="D480" s="92"/>
      <c r="E480" s="92" t="s">
        <v>440</v>
      </c>
      <c r="F480" s="95"/>
      <c r="G480" s="135">
        <f>G481</f>
        <v>0</v>
      </c>
    </row>
    <row r="481" spans="1:8" ht="106.5" hidden="1" customHeight="1">
      <c r="A481" s="120" t="s">
        <v>59</v>
      </c>
      <c r="B481" s="95">
        <v>757</v>
      </c>
      <c r="C481" s="92" t="s">
        <v>39</v>
      </c>
      <c r="D481" s="92" t="s">
        <v>116</v>
      </c>
      <c r="E481" s="92" t="s">
        <v>279</v>
      </c>
      <c r="F481" s="92"/>
      <c r="G481" s="72">
        <f>G482</f>
        <v>0</v>
      </c>
    </row>
    <row r="482" spans="1:8" ht="25.5" hidden="1">
      <c r="A482" s="94" t="s">
        <v>44</v>
      </c>
      <c r="B482" s="95">
        <v>757</v>
      </c>
      <c r="C482" s="92" t="s">
        <v>39</v>
      </c>
      <c r="D482" s="92" t="s">
        <v>116</v>
      </c>
      <c r="E482" s="92" t="s">
        <v>279</v>
      </c>
      <c r="F482" s="92" t="s">
        <v>45</v>
      </c>
      <c r="G482" s="72">
        <f>G483</f>
        <v>0</v>
      </c>
    </row>
    <row r="483" spans="1:8" ht="19.5" hidden="1" customHeight="1">
      <c r="A483" s="94" t="s">
        <v>46</v>
      </c>
      <c r="B483" s="95">
        <v>757</v>
      </c>
      <c r="C483" s="92" t="s">
        <v>39</v>
      </c>
      <c r="D483" s="92" t="s">
        <v>116</v>
      </c>
      <c r="E483" s="92" t="s">
        <v>279</v>
      </c>
      <c r="F483" s="92" t="s">
        <v>47</v>
      </c>
      <c r="G483" s="72">
        <f>'Прилож 4'!G42</f>
        <v>0</v>
      </c>
      <c r="H483" s="76"/>
    </row>
    <row r="484" spans="1:8" ht="25.5">
      <c r="A484" s="94" t="s">
        <v>43</v>
      </c>
      <c r="B484" s="95">
        <v>757</v>
      </c>
      <c r="C484" s="92" t="s">
        <v>39</v>
      </c>
      <c r="D484" s="92" t="s">
        <v>41</v>
      </c>
      <c r="E484" s="92" t="s">
        <v>468</v>
      </c>
      <c r="F484" s="92"/>
      <c r="G484" s="72">
        <f>G485</f>
        <v>17584791.09</v>
      </c>
      <c r="H484" s="76"/>
    </row>
    <row r="485" spans="1:8" ht="25.5">
      <c r="A485" s="94" t="s">
        <v>44</v>
      </c>
      <c r="B485" s="95">
        <v>757</v>
      </c>
      <c r="C485" s="92" t="s">
        <v>39</v>
      </c>
      <c r="D485" s="92" t="s">
        <v>41</v>
      </c>
      <c r="E485" s="92" t="s">
        <v>468</v>
      </c>
      <c r="F485" s="92" t="s">
        <v>45</v>
      </c>
      <c r="G485" s="72">
        <f>G486</f>
        <v>17584791.09</v>
      </c>
      <c r="H485" s="76"/>
    </row>
    <row r="486" spans="1:8" ht="19.5" customHeight="1">
      <c r="A486" s="94" t="s">
        <v>46</v>
      </c>
      <c r="B486" s="95">
        <v>757</v>
      </c>
      <c r="C486" s="92" t="s">
        <v>39</v>
      </c>
      <c r="D486" s="92" t="s">
        <v>41</v>
      </c>
      <c r="E486" s="92" t="s">
        <v>468</v>
      </c>
      <c r="F486" s="92" t="s">
        <v>47</v>
      </c>
      <c r="G486" s="72">
        <f>'Прилож 4'!G45</f>
        <v>17584791.09</v>
      </c>
      <c r="H486" s="76"/>
    </row>
    <row r="487" spans="1:8" ht="51.75" hidden="1" customHeight="1">
      <c r="A487" s="94" t="s">
        <v>270</v>
      </c>
      <c r="B487" s="95">
        <v>757</v>
      </c>
      <c r="C487" s="92" t="s">
        <v>76</v>
      </c>
      <c r="D487" s="92" t="s">
        <v>30</v>
      </c>
      <c r="E487" s="92" t="s">
        <v>474</v>
      </c>
      <c r="F487" s="92"/>
      <c r="G487" s="135">
        <f>G488</f>
        <v>0</v>
      </c>
      <c r="H487" s="76"/>
    </row>
    <row r="488" spans="1:8" ht="25.5" hidden="1">
      <c r="A488" s="94" t="s">
        <v>44</v>
      </c>
      <c r="B488" s="95">
        <v>757</v>
      </c>
      <c r="C488" s="92" t="s">
        <v>76</v>
      </c>
      <c r="D488" s="92" t="s">
        <v>30</v>
      </c>
      <c r="E488" s="92" t="s">
        <v>474</v>
      </c>
      <c r="F488" s="92" t="s">
        <v>45</v>
      </c>
      <c r="G488" s="135">
        <f>G489</f>
        <v>0</v>
      </c>
      <c r="H488" s="76"/>
    </row>
    <row r="489" spans="1:8" hidden="1">
      <c r="A489" s="94" t="s">
        <v>46</v>
      </c>
      <c r="B489" s="95">
        <v>757</v>
      </c>
      <c r="C489" s="92" t="s">
        <v>76</v>
      </c>
      <c r="D489" s="92" t="s">
        <v>30</v>
      </c>
      <c r="E489" s="92" t="s">
        <v>474</v>
      </c>
      <c r="F489" s="92" t="s">
        <v>47</v>
      </c>
      <c r="G489" s="135">
        <f>G490</f>
        <v>0</v>
      </c>
      <c r="H489" s="76"/>
    </row>
    <row r="490" spans="1:8" hidden="1">
      <c r="A490" s="147" t="s">
        <v>49</v>
      </c>
      <c r="B490" s="95">
        <v>757</v>
      </c>
      <c r="C490" s="92" t="s">
        <v>76</v>
      </c>
      <c r="D490" s="92" t="s">
        <v>30</v>
      </c>
      <c r="E490" s="92" t="s">
        <v>474</v>
      </c>
      <c r="F490" s="92" t="s">
        <v>93</v>
      </c>
      <c r="G490" s="135"/>
      <c r="H490" s="76"/>
    </row>
    <row r="491" spans="1:8" ht="51.75" hidden="1" customHeight="1">
      <c r="A491" s="94" t="s">
        <v>16</v>
      </c>
      <c r="B491" s="95">
        <v>757</v>
      </c>
      <c r="C491" s="92" t="s">
        <v>76</v>
      </c>
      <c r="D491" s="92" t="s">
        <v>30</v>
      </c>
      <c r="E491" s="92" t="s">
        <v>475</v>
      </c>
      <c r="F491" s="92"/>
      <c r="G491" s="135">
        <f>G492</f>
        <v>0</v>
      </c>
      <c r="H491" s="76"/>
    </row>
    <row r="492" spans="1:8" ht="25.5" hidden="1">
      <c r="A492" s="94" t="s">
        <v>44</v>
      </c>
      <c r="B492" s="95">
        <v>757</v>
      </c>
      <c r="C492" s="92" t="s">
        <v>76</v>
      </c>
      <c r="D492" s="92" t="s">
        <v>30</v>
      </c>
      <c r="E492" s="92" t="s">
        <v>475</v>
      </c>
      <c r="F492" s="92" t="s">
        <v>45</v>
      </c>
      <c r="G492" s="135">
        <f>G493</f>
        <v>0</v>
      </c>
      <c r="H492" s="76"/>
    </row>
    <row r="493" spans="1:8" hidden="1">
      <c r="A493" s="94" t="s">
        <v>46</v>
      </c>
      <c r="B493" s="95">
        <v>757</v>
      </c>
      <c r="C493" s="92" t="s">
        <v>76</v>
      </c>
      <c r="D493" s="92" t="s">
        <v>30</v>
      </c>
      <c r="E493" s="92" t="s">
        <v>475</v>
      </c>
      <c r="F493" s="92" t="s">
        <v>47</v>
      </c>
      <c r="G493" s="135">
        <f>G494</f>
        <v>0</v>
      </c>
      <c r="H493" s="76"/>
    </row>
    <row r="494" spans="1:8" hidden="1">
      <c r="A494" s="147" t="s">
        <v>49</v>
      </c>
      <c r="B494" s="95">
        <v>757</v>
      </c>
      <c r="C494" s="92" t="s">
        <v>76</v>
      </c>
      <c r="D494" s="92" t="s">
        <v>30</v>
      </c>
      <c r="E494" s="92" t="s">
        <v>475</v>
      </c>
      <c r="F494" s="92" t="s">
        <v>93</v>
      </c>
      <c r="G494" s="135"/>
      <c r="H494" s="76"/>
    </row>
    <row r="495" spans="1:8" ht="25.5" hidden="1">
      <c r="A495" s="94" t="s">
        <v>78</v>
      </c>
      <c r="B495" s="95">
        <v>757</v>
      </c>
      <c r="C495" s="92" t="s">
        <v>76</v>
      </c>
      <c r="D495" s="92" t="s">
        <v>30</v>
      </c>
      <c r="E495" s="92" t="s">
        <v>476</v>
      </c>
      <c r="F495" s="92"/>
      <c r="G495" s="135">
        <f>G498</f>
        <v>0</v>
      </c>
      <c r="H495" s="76"/>
    </row>
    <row r="496" spans="1:8" ht="25.5" hidden="1">
      <c r="A496" s="94" t="s">
        <v>44</v>
      </c>
      <c r="B496" s="95">
        <v>757</v>
      </c>
      <c r="C496" s="92" t="s">
        <v>76</v>
      </c>
      <c r="D496" s="92" t="s">
        <v>30</v>
      </c>
      <c r="E496" s="92" t="s">
        <v>476</v>
      </c>
      <c r="F496" s="92" t="s">
        <v>45</v>
      </c>
      <c r="G496" s="135">
        <f>G497</f>
        <v>0</v>
      </c>
      <c r="H496" s="76"/>
    </row>
    <row r="497" spans="1:8" hidden="1">
      <c r="A497" s="94" t="s">
        <v>46</v>
      </c>
      <c r="B497" s="95">
        <v>757</v>
      </c>
      <c r="C497" s="92" t="s">
        <v>76</v>
      </c>
      <c r="D497" s="92" t="s">
        <v>30</v>
      </c>
      <c r="E497" s="92" t="s">
        <v>476</v>
      </c>
      <c r="F497" s="92" t="s">
        <v>47</v>
      </c>
      <c r="G497" s="135">
        <f>G498</f>
        <v>0</v>
      </c>
      <c r="H497" s="76"/>
    </row>
    <row r="498" spans="1:8" hidden="1">
      <c r="A498" s="147" t="s">
        <v>49</v>
      </c>
      <c r="B498" s="95">
        <v>757</v>
      </c>
      <c r="C498" s="92" t="s">
        <v>76</v>
      </c>
      <c r="D498" s="92" t="s">
        <v>30</v>
      </c>
      <c r="E498" s="92" t="s">
        <v>476</v>
      </c>
      <c r="F498" s="95">
        <v>612</v>
      </c>
      <c r="G498" s="135"/>
      <c r="H498" s="76"/>
    </row>
    <row r="499" spans="1:8">
      <c r="A499" s="147" t="s">
        <v>83</v>
      </c>
      <c r="B499" s="95">
        <v>757</v>
      </c>
      <c r="C499" s="92" t="s">
        <v>76</v>
      </c>
      <c r="D499" s="92" t="s">
        <v>30</v>
      </c>
      <c r="E499" s="92" t="s">
        <v>477</v>
      </c>
      <c r="F499" s="95"/>
      <c r="G499" s="135">
        <f>G500</f>
        <v>40794994.890000001</v>
      </c>
    </row>
    <row r="500" spans="1:8" ht="25.5">
      <c r="A500" s="94" t="s">
        <v>44</v>
      </c>
      <c r="B500" s="95">
        <v>757</v>
      </c>
      <c r="C500" s="92" t="s">
        <v>76</v>
      </c>
      <c r="D500" s="92" t="s">
        <v>30</v>
      </c>
      <c r="E500" s="92" t="s">
        <v>477</v>
      </c>
      <c r="F500" s="92" t="s">
        <v>45</v>
      </c>
      <c r="G500" s="135">
        <f>G501</f>
        <v>40794994.890000001</v>
      </c>
    </row>
    <row r="501" spans="1:8">
      <c r="A501" s="94" t="s">
        <v>46</v>
      </c>
      <c r="B501" s="95">
        <v>757</v>
      </c>
      <c r="C501" s="92" t="s">
        <v>76</v>
      </c>
      <c r="D501" s="92" t="s">
        <v>30</v>
      </c>
      <c r="E501" s="92" t="s">
        <v>477</v>
      </c>
      <c r="F501" s="92" t="s">
        <v>47</v>
      </c>
      <c r="G501" s="135">
        <f>'Прилож 4'!G156</f>
        <v>40794994.890000001</v>
      </c>
    </row>
    <row r="502" spans="1:8" ht="51" hidden="1">
      <c r="A502" s="147" t="s">
        <v>48</v>
      </c>
      <c r="B502" s="95">
        <v>757</v>
      </c>
      <c r="C502" s="92" t="s">
        <v>76</v>
      </c>
      <c r="D502" s="92" t="s">
        <v>30</v>
      </c>
      <c r="E502" s="92" t="s">
        <v>477</v>
      </c>
      <c r="F502" s="95">
        <v>611</v>
      </c>
      <c r="G502" s="135"/>
    </row>
    <row r="503" spans="1:8" hidden="1">
      <c r="A503" s="147" t="s">
        <v>49</v>
      </c>
      <c r="B503" s="95">
        <v>757</v>
      </c>
      <c r="C503" s="92" t="s">
        <v>76</v>
      </c>
      <c r="D503" s="92" t="s">
        <v>30</v>
      </c>
      <c r="E503" s="92" t="s">
        <v>477</v>
      </c>
      <c r="F503" s="95">
        <v>612</v>
      </c>
      <c r="G503" s="135"/>
    </row>
    <row r="504" spans="1:8" ht="30.75" hidden="1" customHeight="1">
      <c r="A504" s="147" t="s">
        <v>439</v>
      </c>
      <c r="B504" s="95">
        <v>757</v>
      </c>
      <c r="C504" s="92" t="s">
        <v>76</v>
      </c>
      <c r="D504" s="92" t="s">
        <v>30</v>
      </c>
      <c r="E504" s="92" t="s">
        <v>440</v>
      </c>
      <c r="F504" s="95"/>
      <c r="G504" s="135">
        <f>G505</f>
        <v>0</v>
      </c>
    </row>
    <row r="505" spans="1:8" ht="84" hidden="1" customHeight="1">
      <c r="A505" s="148" t="s">
        <v>62</v>
      </c>
      <c r="B505" s="95">
        <v>757</v>
      </c>
      <c r="C505" s="92" t="s">
        <v>76</v>
      </c>
      <c r="D505" s="92" t="s">
        <v>30</v>
      </c>
      <c r="E505" s="92" t="s">
        <v>280</v>
      </c>
      <c r="F505" s="95"/>
      <c r="G505" s="135">
        <f>G506</f>
        <v>0</v>
      </c>
    </row>
    <row r="506" spans="1:8" ht="25.5" hidden="1">
      <c r="A506" s="94" t="s">
        <v>44</v>
      </c>
      <c r="B506" s="95">
        <v>757</v>
      </c>
      <c r="C506" s="92" t="s">
        <v>76</v>
      </c>
      <c r="D506" s="92" t="s">
        <v>30</v>
      </c>
      <c r="E506" s="92" t="s">
        <v>280</v>
      </c>
      <c r="F506" s="92" t="s">
        <v>45</v>
      </c>
      <c r="G506" s="135">
        <f>G507</f>
        <v>0</v>
      </c>
    </row>
    <row r="507" spans="1:8" hidden="1">
      <c r="A507" s="94" t="s">
        <v>46</v>
      </c>
      <c r="B507" s="95">
        <v>757</v>
      </c>
      <c r="C507" s="92" t="s">
        <v>76</v>
      </c>
      <c r="D507" s="92" t="s">
        <v>30</v>
      </c>
      <c r="E507" s="92" t="s">
        <v>280</v>
      </c>
      <c r="F507" s="92" t="s">
        <v>47</v>
      </c>
      <c r="G507" s="135">
        <f>'Прилож 4'!G160</f>
        <v>0</v>
      </c>
    </row>
    <row r="508" spans="1:8" s="82" customFormat="1" ht="15" customHeight="1">
      <c r="A508" s="149" t="s">
        <v>84</v>
      </c>
      <c r="B508" s="95">
        <v>757</v>
      </c>
      <c r="C508" s="92" t="s">
        <v>76</v>
      </c>
      <c r="D508" s="92" t="s">
        <v>30</v>
      </c>
      <c r="E508" s="92" t="s">
        <v>478</v>
      </c>
      <c r="F508" s="92"/>
      <c r="G508" s="146">
        <f>G509</f>
        <v>5379951.5199999996</v>
      </c>
      <c r="H508" s="81"/>
    </row>
    <row r="509" spans="1:8" ht="25.5">
      <c r="A509" s="94" t="s">
        <v>44</v>
      </c>
      <c r="B509" s="95">
        <v>757</v>
      </c>
      <c r="C509" s="92" t="s">
        <v>76</v>
      </c>
      <c r="D509" s="92" t="s">
        <v>30</v>
      </c>
      <c r="E509" s="92" t="s">
        <v>478</v>
      </c>
      <c r="F509" s="92" t="s">
        <v>45</v>
      </c>
      <c r="G509" s="135">
        <f>G510</f>
        <v>5379951.5199999996</v>
      </c>
    </row>
    <row r="510" spans="1:8">
      <c r="A510" s="94" t="s">
        <v>46</v>
      </c>
      <c r="B510" s="95">
        <v>757</v>
      </c>
      <c r="C510" s="92" t="s">
        <v>76</v>
      </c>
      <c r="D510" s="92" t="s">
        <v>30</v>
      </c>
      <c r="E510" s="92" t="s">
        <v>478</v>
      </c>
      <c r="F510" s="92" t="s">
        <v>47</v>
      </c>
      <c r="G510" s="135">
        <f>'Прилож 4'!G163</f>
        <v>5379951.5199999996</v>
      </c>
    </row>
    <row r="511" spans="1:8" ht="51" hidden="1">
      <c r="A511" s="147" t="s">
        <v>48</v>
      </c>
      <c r="B511" s="95">
        <v>757</v>
      </c>
      <c r="C511" s="92" t="s">
        <v>76</v>
      </c>
      <c r="D511" s="92" t="s">
        <v>30</v>
      </c>
      <c r="E511" s="92" t="s">
        <v>478</v>
      </c>
      <c r="F511" s="95">
        <v>611</v>
      </c>
      <c r="G511" s="135"/>
    </row>
    <row r="512" spans="1:8" hidden="1">
      <c r="A512" s="147" t="s">
        <v>49</v>
      </c>
      <c r="B512" s="95">
        <v>757</v>
      </c>
      <c r="C512" s="92" t="s">
        <v>76</v>
      </c>
      <c r="D512" s="92" t="s">
        <v>30</v>
      </c>
      <c r="E512" s="92" t="s">
        <v>478</v>
      </c>
      <c r="F512" s="95">
        <v>612</v>
      </c>
      <c r="G512" s="135"/>
    </row>
    <row r="513" spans="1:8" ht="30.75" hidden="1" customHeight="1">
      <c r="A513" s="147" t="s">
        <v>439</v>
      </c>
      <c r="B513" s="95">
        <v>757</v>
      </c>
      <c r="C513" s="92" t="s">
        <v>76</v>
      </c>
      <c r="D513" s="92" t="s">
        <v>30</v>
      </c>
      <c r="E513" s="92" t="s">
        <v>440</v>
      </c>
      <c r="F513" s="95"/>
      <c r="G513" s="135">
        <f>G515</f>
        <v>0</v>
      </c>
    </row>
    <row r="514" spans="1:8" s="82" customFormat="1" ht="84" hidden="1" customHeight="1">
      <c r="A514" s="149" t="s">
        <v>65</v>
      </c>
      <c r="B514" s="95">
        <v>757</v>
      </c>
      <c r="C514" s="92" t="s">
        <v>76</v>
      </c>
      <c r="D514" s="92" t="s">
        <v>30</v>
      </c>
      <c r="E514" s="92" t="s">
        <v>64</v>
      </c>
      <c r="F514" s="92"/>
      <c r="G514" s="146">
        <f>G515</f>
        <v>0</v>
      </c>
      <c r="H514" s="81"/>
    </row>
    <row r="515" spans="1:8" ht="25.5" hidden="1">
      <c r="A515" s="94" t="s">
        <v>44</v>
      </c>
      <c r="B515" s="95">
        <v>757</v>
      </c>
      <c r="C515" s="92" t="s">
        <v>76</v>
      </c>
      <c r="D515" s="92" t="s">
        <v>30</v>
      </c>
      <c r="E515" s="92" t="s">
        <v>64</v>
      </c>
      <c r="F515" s="92" t="s">
        <v>45</v>
      </c>
      <c r="G515" s="135">
        <f>G516</f>
        <v>0</v>
      </c>
    </row>
    <row r="516" spans="1:8" hidden="1">
      <c r="A516" s="94" t="s">
        <v>46</v>
      </c>
      <c r="B516" s="95">
        <v>757</v>
      </c>
      <c r="C516" s="92" t="s">
        <v>76</v>
      </c>
      <c r="D516" s="92" t="s">
        <v>30</v>
      </c>
      <c r="E516" s="92" t="s">
        <v>64</v>
      </c>
      <c r="F516" s="92" t="s">
        <v>47</v>
      </c>
      <c r="G516" s="135">
        <f>'Прилож 4'!G167</f>
        <v>0</v>
      </c>
    </row>
    <row r="517" spans="1:8" s="82" customFormat="1" ht="15" customHeight="1">
      <c r="A517" s="150" t="s">
        <v>85</v>
      </c>
      <c r="B517" s="95">
        <v>757</v>
      </c>
      <c r="C517" s="92" t="s">
        <v>76</v>
      </c>
      <c r="D517" s="92" t="s">
        <v>30</v>
      </c>
      <c r="E517" s="92" t="s">
        <v>479</v>
      </c>
      <c r="F517" s="92"/>
      <c r="G517" s="146">
        <f>G519</f>
        <v>27575996.640000001</v>
      </c>
      <c r="H517" s="81"/>
    </row>
    <row r="518" spans="1:8" s="82" customFormat="1" ht="26.25" hidden="1" customHeight="1">
      <c r="A518" s="94" t="s">
        <v>87</v>
      </c>
      <c r="B518" s="151">
        <v>757</v>
      </c>
      <c r="C518" s="92" t="s">
        <v>76</v>
      </c>
      <c r="D518" s="92" t="s">
        <v>30</v>
      </c>
      <c r="E518" s="92" t="s">
        <v>86</v>
      </c>
      <c r="F518" s="92"/>
      <c r="G518" s="146"/>
      <c r="H518" s="81"/>
    </row>
    <row r="519" spans="1:8" ht="25.5">
      <c r="A519" s="94" t="s">
        <v>44</v>
      </c>
      <c r="B519" s="95">
        <v>757</v>
      </c>
      <c r="C519" s="92" t="s">
        <v>76</v>
      </c>
      <c r="D519" s="92" t="s">
        <v>30</v>
      </c>
      <c r="E519" s="92" t="s">
        <v>479</v>
      </c>
      <c r="F519" s="92" t="s">
        <v>45</v>
      </c>
      <c r="G519" s="135">
        <f>G520</f>
        <v>27575996.640000001</v>
      </c>
    </row>
    <row r="520" spans="1:8">
      <c r="A520" s="94" t="s">
        <v>46</v>
      </c>
      <c r="B520" s="95">
        <v>757</v>
      </c>
      <c r="C520" s="92" t="s">
        <v>76</v>
      </c>
      <c r="D520" s="92" t="s">
        <v>30</v>
      </c>
      <c r="E520" s="92" t="s">
        <v>479</v>
      </c>
      <c r="F520" s="92" t="s">
        <v>47</v>
      </c>
      <c r="G520" s="135">
        <f>'Прилож 4'!G170</f>
        <v>27575996.640000001</v>
      </c>
    </row>
    <row r="521" spans="1:8" ht="30.75" hidden="1" customHeight="1">
      <c r="A521" s="147" t="s">
        <v>439</v>
      </c>
      <c r="B521" s="95">
        <v>757</v>
      </c>
      <c r="C521" s="92" t="s">
        <v>76</v>
      </c>
      <c r="D521" s="92" t="s">
        <v>30</v>
      </c>
      <c r="E521" s="92" t="s">
        <v>440</v>
      </c>
      <c r="F521" s="95"/>
      <c r="G521" s="135">
        <f>G523</f>
        <v>0</v>
      </c>
    </row>
    <row r="522" spans="1:8" s="82" customFormat="1" ht="87" hidden="1" customHeight="1">
      <c r="A522" s="152" t="s">
        <v>66</v>
      </c>
      <c r="B522" s="95">
        <v>757</v>
      </c>
      <c r="C522" s="92" t="s">
        <v>76</v>
      </c>
      <c r="D522" s="92" t="s">
        <v>30</v>
      </c>
      <c r="E522" s="92" t="s">
        <v>281</v>
      </c>
      <c r="F522" s="92"/>
      <c r="G522" s="146">
        <f>G523</f>
        <v>0</v>
      </c>
      <c r="H522" s="81"/>
    </row>
    <row r="523" spans="1:8" ht="25.5" hidden="1">
      <c r="A523" s="94" t="s">
        <v>44</v>
      </c>
      <c r="B523" s="95">
        <v>757</v>
      </c>
      <c r="C523" s="92" t="s">
        <v>76</v>
      </c>
      <c r="D523" s="92" t="s">
        <v>30</v>
      </c>
      <c r="E523" s="92" t="s">
        <v>281</v>
      </c>
      <c r="F523" s="92" t="s">
        <v>45</v>
      </c>
      <c r="G523" s="135">
        <f>G524</f>
        <v>0</v>
      </c>
    </row>
    <row r="524" spans="1:8" hidden="1">
      <c r="A524" s="94" t="s">
        <v>46</v>
      </c>
      <c r="B524" s="95">
        <v>757</v>
      </c>
      <c r="C524" s="92" t="s">
        <v>76</v>
      </c>
      <c r="D524" s="92" t="s">
        <v>30</v>
      </c>
      <c r="E524" s="92" t="s">
        <v>281</v>
      </c>
      <c r="F524" s="92" t="s">
        <v>47</v>
      </c>
      <c r="G524" s="135">
        <f>'Прилож 4'!G174</f>
        <v>0</v>
      </c>
    </row>
    <row r="525" spans="1:8">
      <c r="A525" s="94" t="s">
        <v>839</v>
      </c>
      <c r="B525" s="95">
        <v>757</v>
      </c>
      <c r="C525" s="92" t="s">
        <v>76</v>
      </c>
      <c r="D525" s="92" t="s">
        <v>30</v>
      </c>
      <c r="E525" s="92" t="s">
        <v>275</v>
      </c>
      <c r="F525" s="92"/>
      <c r="G525" s="135">
        <f>G527</f>
        <v>73978.86</v>
      </c>
    </row>
    <row r="526" spans="1:8" ht="25.5">
      <c r="A526" s="94" t="s">
        <v>44</v>
      </c>
      <c r="B526" s="95">
        <v>757</v>
      </c>
      <c r="C526" s="92" t="s">
        <v>76</v>
      </c>
      <c r="D526" s="92" t="s">
        <v>30</v>
      </c>
      <c r="E526" s="92" t="s">
        <v>275</v>
      </c>
      <c r="F526" s="92" t="s">
        <v>45</v>
      </c>
      <c r="G526" s="135">
        <f>G527</f>
        <v>73978.86</v>
      </c>
    </row>
    <row r="527" spans="1:8">
      <c r="A527" s="94" t="s">
        <v>46</v>
      </c>
      <c r="B527" s="95">
        <v>757</v>
      </c>
      <c r="C527" s="92" t="s">
        <v>76</v>
      </c>
      <c r="D527" s="92" t="s">
        <v>30</v>
      </c>
      <c r="E527" s="92" t="s">
        <v>275</v>
      </c>
      <c r="F527" s="92" t="s">
        <v>47</v>
      </c>
      <c r="G527" s="135">
        <f>'Прилож 4'!G230</f>
        <v>73978.86</v>
      </c>
    </row>
    <row r="528" spans="1:8" ht="63.75">
      <c r="A528" s="94" t="s">
        <v>352</v>
      </c>
      <c r="B528" s="95">
        <v>757</v>
      </c>
      <c r="C528" s="92" t="s">
        <v>76</v>
      </c>
      <c r="D528" s="92" t="s">
        <v>30</v>
      </c>
      <c r="E528" s="92" t="s">
        <v>6</v>
      </c>
      <c r="F528" s="92"/>
      <c r="G528" s="135">
        <f>G530</f>
        <v>100000</v>
      </c>
    </row>
    <row r="529" spans="1:7" ht="25.5">
      <c r="A529" s="94" t="s">
        <v>44</v>
      </c>
      <c r="B529" s="95">
        <v>757</v>
      </c>
      <c r="C529" s="92" t="s">
        <v>76</v>
      </c>
      <c r="D529" s="92" t="s">
        <v>30</v>
      </c>
      <c r="E529" s="92" t="s">
        <v>6</v>
      </c>
      <c r="F529" s="92" t="s">
        <v>45</v>
      </c>
      <c r="G529" s="135">
        <f>G530</f>
        <v>100000</v>
      </c>
    </row>
    <row r="530" spans="1:7">
      <c r="A530" s="94" t="s">
        <v>46</v>
      </c>
      <c r="B530" s="95">
        <v>757</v>
      </c>
      <c r="C530" s="92" t="s">
        <v>76</v>
      </c>
      <c r="D530" s="92" t="s">
        <v>30</v>
      </c>
      <c r="E530" s="92" t="s">
        <v>6</v>
      </c>
      <c r="F530" s="92" t="s">
        <v>47</v>
      </c>
      <c r="G530" s="135">
        <f>'Прилож 4'!G233</f>
        <v>100000</v>
      </c>
    </row>
    <row r="531" spans="1:7" ht="68.25" customHeight="1">
      <c r="A531" s="94" t="s">
        <v>354</v>
      </c>
      <c r="B531" s="95">
        <v>757</v>
      </c>
      <c r="C531" s="92" t="s">
        <v>76</v>
      </c>
      <c r="D531" s="92" t="s">
        <v>30</v>
      </c>
      <c r="E531" s="92" t="s">
        <v>353</v>
      </c>
      <c r="F531" s="92"/>
      <c r="G531" s="135">
        <f>G532</f>
        <v>969680</v>
      </c>
    </row>
    <row r="532" spans="1:7" ht="25.5">
      <c r="A532" s="94" t="s">
        <v>44</v>
      </c>
      <c r="B532" s="95">
        <v>757</v>
      </c>
      <c r="C532" s="92" t="s">
        <v>76</v>
      </c>
      <c r="D532" s="92" t="s">
        <v>30</v>
      </c>
      <c r="E532" s="92" t="s">
        <v>353</v>
      </c>
      <c r="F532" s="92" t="s">
        <v>45</v>
      </c>
      <c r="G532" s="135">
        <f>G533</f>
        <v>969680</v>
      </c>
    </row>
    <row r="533" spans="1:7">
      <c r="A533" s="94" t="s">
        <v>46</v>
      </c>
      <c r="B533" s="95">
        <v>757</v>
      </c>
      <c r="C533" s="92" t="s">
        <v>76</v>
      </c>
      <c r="D533" s="92" t="s">
        <v>30</v>
      </c>
      <c r="E533" s="92" t="s">
        <v>353</v>
      </c>
      <c r="F533" s="92" t="s">
        <v>47</v>
      </c>
      <c r="G533" s="135">
        <f>'Прилож 4'!G239</f>
        <v>969680</v>
      </c>
    </row>
    <row r="534" spans="1:7" ht="45.75" hidden="1" customHeight="1">
      <c r="A534" s="94" t="s">
        <v>355</v>
      </c>
      <c r="B534" s="95">
        <v>757</v>
      </c>
      <c r="C534" s="92" t="s">
        <v>76</v>
      </c>
      <c r="D534" s="92" t="s">
        <v>30</v>
      </c>
      <c r="E534" s="92" t="s">
        <v>356</v>
      </c>
      <c r="F534" s="92"/>
      <c r="G534" s="135">
        <f>G535</f>
        <v>0</v>
      </c>
    </row>
    <row r="535" spans="1:7" ht="25.5" hidden="1">
      <c r="A535" s="94" t="s">
        <v>44</v>
      </c>
      <c r="B535" s="95">
        <v>757</v>
      </c>
      <c r="C535" s="92" t="s">
        <v>76</v>
      </c>
      <c r="D535" s="92" t="s">
        <v>30</v>
      </c>
      <c r="E535" s="92" t="s">
        <v>356</v>
      </c>
      <c r="F535" s="92" t="s">
        <v>45</v>
      </c>
      <c r="G535" s="135">
        <f>G536</f>
        <v>0</v>
      </c>
    </row>
    <row r="536" spans="1:7" hidden="1">
      <c r="A536" s="94" t="s">
        <v>46</v>
      </c>
      <c r="B536" s="95">
        <v>757</v>
      </c>
      <c r="C536" s="92" t="s">
        <v>76</v>
      </c>
      <c r="D536" s="92" t="s">
        <v>30</v>
      </c>
      <c r="E536" s="92" t="s">
        <v>356</v>
      </c>
      <c r="F536" s="92" t="s">
        <v>47</v>
      </c>
      <c r="G536" s="135">
        <f>'Прилож 4'!G242</f>
        <v>0</v>
      </c>
    </row>
    <row r="537" spans="1:7" ht="66.75" hidden="1" customHeight="1">
      <c r="A537" s="94" t="s">
        <v>354</v>
      </c>
      <c r="B537" s="95">
        <v>757</v>
      </c>
      <c r="C537" s="92" t="s">
        <v>76</v>
      </c>
      <c r="D537" s="92" t="s">
        <v>30</v>
      </c>
      <c r="E537" s="92" t="s">
        <v>357</v>
      </c>
      <c r="F537" s="92"/>
      <c r="G537" s="135">
        <f>G538</f>
        <v>0</v>
      </c>
    </row>
    <row r="538" spans="1:7" ht="25.5" hidden="1">
      <c r="A538" s="94" t="s">
        <v>44</v>
      </c>
      <c r="B538" s="95">
        <v>757</v>
      </c>
      <c r="C538" s="92" t="s">
        <v>76</v>
      </c>
      <c r="D538" s="92" t="s">
        <v>30</v>
      </c>
      <c r="E538" s="92" t="s">
        <v>357</v>
      </c>
      <c r="F538" s="92" t="s">
        <v>45</v>
      </c>
      <c r="G538" s="135">
        <f>G539</f>
        <v>0</v>
      </c>
    </row>
    <row r="539" spans="1:7" hidden="1">
      <c r="A539" s="94" t="s">
        <v>46</v>
      </c>
      <c r="B539" s="95">
        <v>757</v>
      </c>
      <c r="C539" s="92" t="s">
        <v>76</v>
      </c>
      <c r="D539" s="92" t="s">
        <v>30</v>
      </c>
      <c r="E539" s="92" t="s">
        <v>357</v>
      </c>
      <c r="F539" s="92" t="s">
        <v>47</v>
      </c>
      <c r="G539" s="135"/>
    </row>
    <row r="540" spans="1:7" ht="27.75" customHeight="1">
      <c r="A540" s="94" t="s">
        <v>708</v>
      </c>
      <c r="B540" s="95">
        <v>757</v>
      </c>
      <c r="C540" s="92" t="s">
        <v>76</v>
      </c>
      <c r="D540" s="92" t="s">
        <v>30</v>
      </c>
      <c r="E540" s="92" t="s">
        <v>809</v>
      </c>
      <c r="F540" s="92"/>
      <c r="G540" s="135">
        <f>G541</f>
        <v>650000</v>
      </c>
    </row>
    <row r="541" spans="1:7" ht="25.5">
      <c r="A541" s="94" t="s">
        <v>44</v>
      </c>
      <c r="B541" s="95">
        <v>757</v>
      </c>
      <c r="C541" s="92" t="s">
        <v>76</v>
      </c>
      <c r="D541" s="92" t="s">
        <v>30</v>
      </c>
      <c r="E541" s="92" t="s">
        <v>809</v>
      </c>
      <c r="F541" s="92" t="s">
        <v>45</v>
      </c>
      <c r="G541" s="135">
        <f>G542</f>
        <v>650000</v>
      </c>
    </row>
    <row r="542" spans="1:7">
      <c r="A542" s="94" t="s">
        <v>46</v>
      </c>
      <c r="B542" s="95">
        <v>757</v>
      </c>
      <c r="C542" s="92" t="s">
        <v>76</v>
      </c>
      <c r="D542" s="92" t="s">
        <v>30</v>
      </c>
      <c r="E542" s="92" t="s">
        <v>809</v>
      </c>
      <c r="F542" s="92" t="s">
        <v>47</v>
      </c>
      <c r="G542" s="135">
        <f>'Прилож 4'!G248</f>
        <v>650000</v>
      </c>
    </row>
    <row r="543" spans="1:7" ht="54.75" hidden="1" customHeight="1">
      <c r="A543" s="94" t="s">
        <v>359</v>
      </c>
      <c r="B543" s="95">
        <v>757</v>
      </c>
      <c r="C543" s="92" t="s">
        <v>76</v>
      </c>
      <c r="D543" s="92" t="s">
        <v>30</v>
      </c>
      <c r="E543" s="92" t="s">
        <v>358</v>
      </c>
      <c r="F543" s="92"/>
      <c r="G543" s="135">
        <f>G544</f>
        <v>0</v>
      </c>
    </row>
    <row r="544" spans="1:7" ht="25.5" hidden="1">
      <c r="A544" s="94" t="s">
        <v>44</v>
      </c>
      <c r="B544" s="95">
        <v>757</v>
      </c>
      <c r="C544" s="92" t="s">
        <v>76</v>
      </c>
      <c r="D544" s="92" t="s">
        <v>30</v>
      </c>
      <c r="E544" s="92" t="s">
        <v>358</v>
      </c>
      <c r="F544" s="92" t="s">
        <v>45</v>
      </c>
      <c r="G544" s="135">
        <f>G545</f>
        <v>0</v>
      </c>
    </row>
    <row r="545" spans="1:8" hidden="1">
      <c r="A545" s="94" t="s">
        <v>46</v>
      </c>
      <c r="B545" s="95">
        <v>757</v>
      </c>
      <c r="C545" s="92" t="s">
        <v>76</v>
      </c>
      <c r="D545" s="92" t="s">
        <v>30</v>
      </c>
      <c r="E545" s="92" t="s">
        <v>358</v>
      </c>
      <c r="F545" s="92" t="s">
        <v>47</v>
      </c>
      <c r="G545" s="135"/>
    </row>
    <row r="546" spans="1:8" s="154" customFormat="1" ht="25.5">
      <c r="A546" s="136" t="s">
        <v>128</v>
      </c>
      <c r="B546" s="95">
        <v>757</v>
      </c>
      <c r="C546" s="92" t="s">
        <v>76</v>
      </c>
      <c r="D546" s="92" t="s">
        <v>95</v>
      </c>
      <c r="E546" s="92" t="s">
        <v>482</v>
      </c>
      <c r="F546" s="92"/>
      <c r="G546" s="134">
        <f>G547+G551+G554</f>
        <v>5259986</v>
      </c>
      <c r="H546" s="153"/>
    </row>
    <row r="547" spans="1:8" s="97" customFormat="1" ht="63.75">
      <c r="A547" s="94" t="s">
        <v>98</v>
      </c>
      <c r="B547" s="95">
        <v>757</v>
      </c>
      <c r="C547" s="92" t="s">
        <v>76</v>
      </c>
      <c r="D547" s="92" t="s">
        <v>95</v>
      </c>
      <c r="E547" s="92" t="s">
        <v>482</v>
      </c>
      <c r="F547" s="92" t="s">
        <v>101</v>
      </c>
      <c r="G547" s="72">
        <f>G548</f>
        <v>5075695</v>
      </c>
      <c r="H547" s="96"/>
    </row>
    <row r="548" spans="1:8" s="97" customFormat="1" ht="25.5">
      <c r="A548" s="94" t="s">
        <v>99</v>
      </c>
      <c r="B548" s="95">
        <v>757</v>
      </c>
      <c r="C548" s="92" t="s">
        <v>76</v>
      </c>
      <c r="D548" s="92" t="s">
        <v>95</v>
      </c>
      <c r="E548" s="92" t="s">
        <v>482</v>
      </c>
      <c r="F548" s="92" t="s">
        <v>102</v>
      </c>
      <c r="G548" s="72">
        <f>'Прилож 4'!G270</f>
        <v>5075695</v>
      </c>
      <c r="H548" s="96"/>
    </row>
    <row r="549" spans="1:8" s="97" customFormat="1" ht="38.25" hidden="1">
      <c r="A549" s="99" t="s">
        <v>100</v>
      </c>
      <c r="B549" s="95">
        <v>757</v>
      </c>
      <c r="C549" s="92" t="s">
        <v>76</v>
      </c>
      <c r="D549" s="92" t="s">
        <v>95</v>
      </c>
      <c r="E549" s="92" t="s">
        <v>482</v>
      </c>
      <c r="F549" s="92" t="s">
        <v>103</v>
      </c>
      <c r="G549" s="72"/>
      <c r="H549" s="96"/>
    </row>
    <row r="550" spans="1:8" s="97" customFormat="1" ht="38.25" hidden="1">
      <c r="A550" s="99" t="s">
        <v>104</v>
      </c>
      <c r="B550" s="95">
        <v>757</v>
      </c>
      <c r="C550" s="92" t="s">
        <v>76</v>
      </c>
      <c r="D550" s="92" t="s">
        <v>95</v>
      </c>
      <c r="E550" s="92" t="s">
        <v>482</v>
      </c>
      <c r="F550" s="92" t="s">
        <v>105</v>
      </c>
      <c r="G550" s="72"/>
      <c r="H550" s="96"/>
    </row>
    <row r="551" spans="1:8" s="97" customFormat="1" ht="28.5" customHeight="1">
      <c r="A551" s="94" t="s">
        <v>53</v>
      </c>
      <c r="B551" s="95">
        <v>757</v>
      </c>
      <c r="C551" s="92" t="s">
        <v>76</v>
      </c>
      <c r="D551" s="92" t="s">
        <v>95</v>
      </c>
      <c r="E551" s="92" t="s">
        <v>482</v>
      </c>
      <c r="F551" s="92" t="s">
        <v>54</v>
      </c>
      <c r="G551" s="72">
        <f>G552</f>
        <v>183791</v>
      </c>
      <c r="H551" s="96"/>
    </row>
    <row r="552" spans="1:8" s="97" customFormat="1" ht="25.5">
      <c r="A552" s="94" t="s">
        <v>55</v>
      </c>
      <c r="B552" s="95">
        <v>757</v>
      </c>
      <c r="C552" s="92" t="s">
        <v>76</v>
      </c>
      <c r="D552" s="92" t="s">
        <v>95</v>
      </c>
      <c r="E552" s="92" t="s">
        <v>482</v>
      </c>
      <c r="F552" s="92" t="s">
        <v>56</v>
      </c>
      <c r="G552" s="72">
        <f>'Прилож 4'!G272</f>
        <v>183791</v>
      </c>
      <c r="H552" s="96"/>
    </row>
    <row r="553" spans="1:8" s="97" customFormat="1" ht="25.5" hidden="1">
      <c r="A553" s="99" t="s">
        <v>97</v>
      </c>
      <c r="B553" s="95">
        <v>757</v>
      </c>
      <c r="C553" s="92" t="s">
        <v>76</v>
      </c>
      <c r="D553" s="92" t="s">
        <v>95</v>
      </c>
      <c r="E553" s="92" t="s">
        <v>482</v>
      </c>
      <c r="F553" s="92" t="s">
        <v>57</v>
      </c>
      <c r="G553" s="72"/>
      <c r="H553" s="96"/>
    </row>
    <row r="554" spans="1:8">
      <c r="A554" s="94" t="s">
        <v>106</v>
      </c>
      <c r="B554" s="95">
        <v>757</v>
      </c>
      <c r="C554" s="92" t="s">
        <v>76</v>
      </c>
      <c r="D554" s="92" t="s">
        <v>95</v>
      </c>
      <c r="E554" s="92" t="s">
        <v>482</v>
      </c>
      <c r="F554" s="92" t="s">
        <v>107</v>
      </c>
      <c r="G554" s="138">
        <f>G556+G555</f>
        <v>500</v>
      </c>
    </row>
    <row r="555" spans="1:8" hidden="1">
      <c r="A555" s="94" t="s">
        <v>712</v>
      </c>
      <c r="B555" s="95">
        <v>757</v>
      </c>
      <c r="C555" s="92" t="s">
        <v>76</v>
      </c>
      <c r="D555" s="92" t="s">
        <v>95</v>
      </c>
      <c r="E555" s="92" t="s">
        <v>482</v>
      </c>
      <c r="F555" s="92" t="s">
        <v>711</v>
      </c>
      <c r="G555" s="138">
        <f>'Прилож 4'!G274</f>
        <v>0</v>
      </c>
    </row>
    <row r="556" spans="1:8">
      <c r="A556" s="94" t="s">
        <v>109</v>
      </c>
      <c r="B556" s="95">
        <v>757</v>
      </c>
      <c r="C556" s="92" t="s">
        <v>76</v>
      </c>
      <c r="D556" s="92" t="s">
        <v>95</v>
      </c>
      <c r="E556" s="92" t="s">
        <v>482</v>
      </c>
      <c r="F556" s="92" t="s">
        <v>110</v>
      </c>
      <c r="G556" s="138">
        <f>'Прилож 4'!G275</f>
        <v>500</v>
      </c>
    </row>
    <row r="557" spans="1:8" s="82" customFormat="1" ht="21" hidden="1" customHeight="1">
      <c r="A557" s="150" t="s">
        <v>276</v>
      </c>
      <c r="B557" s="95">
        <v>757</v>
      </c>
      <c r="C557" s="92" t="s">
        <v>76</v>
      </c>
      <c r="D557" s="92" t="s">
        <v>30</v>
      </c>
      <c r="E557" s="92" t="s">
        <v>275</v>
      </c>
      <c r="F557" s="92"/>
      <c r="G557" s="146">
        <f>G559</f>
        <v>0</v>
      </c>
      <c r="H557" s="81"/>
    </row>
    <row r="558" spans="1:8" s="82" customFormat="1" ht="26.25" hidden="1" customHeight="1">
      <c r="A558" s="94" t="s">
        <v>87</v>
      </c>
      <c r="B558" s="151">
        <v>757</v>
      </c>
      <c r="C558" s="92" t="s">
        <v>76</v>
      </c>
      <c r="D558" s="92" t="s">
        <v>30</v>
      </c>
      <c r="E558" s="92" t="s">
        <v>86</v>
      </c>
      <c r="F558" s="92"/>
      <c r="G558" s="146"/>
      <c r="H558" s="81"/>
    </row>
    <row r="559" spans="1:8" ht="25.5" hidden="1">
      <c r="A559" s="94" t="s">
        <v>44</v>
      </c>
      <c r="B559" s="95">
        <v>757</v>
      </c>
      <c r="C559" s="92" t="s">
        <v>76</v>
      </c>
      <c r="D559" s="92" t="s">
        <v>30</v>
      </c>
      <c r="E559" s="92" t="s">
        <v>275</v>
      </c>
      <c r="F559" s="92" t="s">
        <v>45</v>
      </c>
      <c r="G559" s="135">
        <f>G560</f>
        <v>0</v>
      </c>
    </row>
    <row r="560" spans="1:8" hidden="1">
      <c r="A560" s="94" t="s">
        <v>46</v>
      </c>
      <c r="B560" s="95">
        <v>757</v>
      </c>
      <c r="C560" s="92" t="s">
        <v>76</v>
      </c>
      <c r="D560" s="92" t="s">
        <v>30</v>
      </c>
      <c r="E560" s="92" t="s">
        <v>275</v>
      </c>
      <c r="F560" s="92" t="s">
        <v>47</v>
      </c>
      <c r="G560" s="135">
        <f>'Прилож 4'!G177</f>
        <v>0</v>
      </c>
    </row>
    <row r="561" spans="1:8" s="82" customFormat="1" ht="71.25" hidden="1" customHeight="1">
      <c r="A561" s="150" t="s">
        <v>435</v>
      </c>
      <c r="B561" s="95">
        <v>757</v>
      </c>
      <c r="C561" s="92" t="s">
        <v>76</v>
      </c>
      <c r="D561" s="92" t="s">
        <v>30</v>
      </c>
      <c r="E561" s="92" t="s">
        <v>6</v>
      </c>
      <c r="F561" s="92"/>
      <c r="G561" s="146">
        <f>G563</f>
        <v>0</v>
      </c>
      <c r="H561" s="81"/>
    </row>
    <row r="562" spans="1:8" s="82" customFormat="1" ht="26.25" hidden="1" customHeight="1">
      <c r="A562" s="94" t="s">
        <v>87</v>
      </c>
      <c r="B562" s="151">
        <v>757</v>
      </c>
      <c r="C562" s="92" t="s">
        <v>76</v>
      </c>
      <c r="D562" s="92" t="s">
        <v>30</v>
      </c>
      <c r="E562" s="92" t="s">
        <v>86</v>
      </c>
      <c r="F562" s="92"/>
      <c r="G562" s="146"/>
      <c r="H562" s="81"/>
    </row>
    <row r="563" spans="1:8" ht="25.5" hidden="1">
      <c r="A563" s="94" t="s">
        <v>44</v>
      </c>
      <c r="B563" s="95">
        <v>757</v>
      </c>
      <c r="C563" s="92" t="s">
        <v>76</v>
      </c>
      <c r="D563" s="92" t="s">
        <v>30</v>
      </c>
      <c r="E563" s="92" t="s">
        <v>6</v>
      </c>
      <c r="F563" s="92" t="s">
        <v>45</v>
      </c>
      <c r="G563" s="135">
        <f>G564</f>
        <v>0</v>
      </c>
    </row>
    <row r="564" spans="1:8" hidden="1">
      <c r="A564" s="94" t="s">
        <v>46</v>
      </c>
      <c r="B564" s="95">
        <v>757</v>
      </c>
      <c r="C564" s="92" t="s">
        <v>76</v>
      </c>
      <c r="D564" s="92" t="s">
        <v>30</v>
      </c>
      <c r="E564" s="92" t="s">
        <v>6</v>
      </c>
      <c r="F564" s="92" t="s">
        <v>47</v>
      </c>
      <c r="G564" s="135">
        <f>'Прилож 4'!G181</f>
        <v>0</v>
      </c>
    </row>
    <row r="565" spans="1:8" s="82" customFormat="1" ht="57.75" hidden="1" customHeight="1">
      <c r="A565" s="150" t="s">
        <v>7</v>
      </c>
      <c r="B565" s="95">
        <v>757</v>
      </c>
      <c r="C565" s="92" t="s">
        <v>76</v>
      </c>
      <c r="D565" s="92" t="s">
        <v>30</v>
      </c>
      <c r="E565" s="92" t="s">
        <v>6</v>
      </c>
      <c r="F565" s="92"/>
      <c r="G565" s="146">
        <f>G567</f>
        <v>0</v>
      </c>
      <c r="H565" s="81"/>
    </row>
    <row r="566" spans="1:8" s="82" customFormat="1" ht="26.25" hidden="1" customHeight="1">
      <c r="A566" s="94" t="s">
        <v>87</v>
      </c>
      <c r="B566" s="151">
        <v>757</v>
      </c>
      <c r="C566" s="92" t="s">
        <v>76</v>
      </c>
      <c r="D566" s="92" t="s">
        <v>30</v>
      </c>
      <c r="E566" s="92" t="s">
        <v>86</v>
      </c>
      <c r="F566" s="92"/>
      <c r="G566" s="146"/>
      <c r="H566" s="81"/>
    </row>
    <row r="567" spans="1:8" ht="25.5" hidden="1">
      <c r="A567" s="94" t="s">
        <v>44</v>
      </c>
      <c r="B567" s="95">
        <v>757</v>
      </c>
      <c r="C567" s="92" t="s">
        <v>76</v>
      </c>
      <c r="D567" s="92" t="s">
        <v>30</v>
      </c>
      <c r="E567" s="92" t="s">
        <v>6</v>
      </c>
      <c r="F567" s="92" t="s">
        <v>45</v>
      </c>
      <c r="G567" s="135">
        <f>G568</f>
        <v>0</v>
      </c>
    </row>
    <row r="568" spans="1:8" hidden="1">
      <c r="A568" s="94" t="s">
        <v>46</v>
      </c>
      <c r="B568" s="95">
        <v>757</v>
      </c>
      <c r="C568" s="92" t="s">
        <v>76</v>
      </c>
      <c r="D568" s="92" t="s">
        <v>30</v>
      </c>
      <c r="E568" s="92" t="s">
        <v>6</v>
      </c>
      <c r="F568" s="92" t="s">
        <v>47</v>
      </c>
      <c r="G568" s="135"/>
    </row>
    <row r="569" spans="1:8" s="82" customFormat="1" ht="54" hidden="1" customHeight="1">
      <c r="A569" s="150" t="s">
        <v>154</v>
      </c>
      <c r="B569" s="95">
        <v>757</v>
      </c>
      <c r="C569" s="92" t="s">
        <v>76</v>
      </c>
      <c r="D569" s="92" t="s">
        <v>30</v>
      </c>
      <c r="E569" s="92" t="s">
        <v>277</v>
      </c>
      <c r="F569" s="92"/>
      <c r="G569" s="146">
        <f>G570+G573</f>
        <v>0</v>
      </c>
      <c r="H569" s="81"/>
    </row>
    <row r="570" spans="1:8" s="82" customFormat="1" ht="54" hidden="1" customHeight="1">
      <c r="A570" s="150" t="s">
        <v>150</v>
      </c>
      <c r="B570" s="95">
        <v>757</v>
      </c>
      <c r="C570" s="92" t="s">
        <v>76</v>
      </c>
      <c r="D570" s="92" t="s">
        <v>30</v>
      </c>
      <c r="E570" s="92" t="s">
        <v>151</v>
      </c>
      <c r="F570" s="92"/>
      <c r="G570" s="146">
        <f>G571</f>
        <v>0</v>
      </c>
      <c r="H570" s="81"/>
    </row>
    <row r="571" spans="1:8" ht="25.5" hidden="1">
      <c r="A571" s="94" t="s">
        <v>44</v>
      </c>
      <c r="B571" s="95">
        <v>757</v>
      </c>
      <c r="C571" s="92" t="s">
        <v>76</v>
      </c>
      <c r="D571" s="92" t="s">
        <v>30</v>
      </c>
      <c r="E571" s="92" t="s">
        <v>151</v>
      </c>
      <c r="F571" s="92" t="s">
        <v>45</v>
      </c>
      <c r="G571" s="135">
        <f>G572</f>
        <v>0</v>
      </c>
    </row>
    <row r="572" spans="1:8" hidden="1">
      <c r="A572" s="94" t="s">
        <v>46</v>
      </c>
      <c r="B572" s="95">
        <v>757</v>
      </c>
      <c r="C572" s="92" t="s">
        <v>76</v>
      </c>
      <c r="D572" s="92" t="s">
        <v>30</v>
      </c>
      <c r="E572" s="92" t="s">
        <v>151</v>
      </c>
      <c r="F572" s="92" t="s">
        <v>47</v>
      </c>
      <c r="G572" s="135">
        <f>'Прилож 4'!G185</f>
        <v>0</v>
      </c>
    </row>
    <row r="573" spans="1:8" s="82" customFormat="1" ht="47.25" hidden="1" customHeight="1">
      <c r="A573" s="150" t="s">
        <v>152</v>
      </c>
      <c r="B573" s="95">
        <v>757</v>
      </c>
      <c r="C573" s="92" t="s">
        <v>76</v>
      </c>
      <c r="D573" s="92" t="s">
        <v>30</v>
      </c>
      <c r="E573" s="92" t="s">
        <v>153</v>
      </c>
      <c r="F573" s="92"/>
      <c r="G573" s="146">
        <f>G574</f>
        <v>0</v>
      </c>
      <c r="H573" s="81"/>
    </row>
    <row r="574" spans="1:8" ht="25.5" hidden="1">
      <c r="A574" s="94" t="s">
        <v>44</v>
      </c>
      <c r="B574" s="95">
        <v>757</v>
      </c>
      <c r="C574" s="92" t="s">
        <v>76</v>
      </c>
      <c r="D574" s="92" t="s">
        <v>30</v>
      </c>
      <c r="E574" s="92" t="s">
        <v>153</v>
      </c>
      <c r="F574" s="92" t="s">
        <v>45</v>
      </c>
      <c r="G574" s="135">
        <f>G575</f>
        <v>0</v>
      </c>
    </row>
    <row r="575" spans="1:8" hidden="1">
      <c r="A575" s="94" t="s">
        <v>46</v>
      </c>
      <c r="B575" s="95">
        <v>757</v>
      </c>
      <c r="C575" s="92" t="s">
        <v>76</v>
      </c>
      <c r="D575" s="92" t="s">
        <v>30</v>
      </c>
      <c r="E575" s="92" t="s">
        <v>153</v>
      </c>
      <c r="F575" s="92" t="s">
        <v>47</v>
      </c>
      <c r="G575" s="135">
        <f>'Прилож 4'!G188</f>
        <v>0</v>
      </c>
    </row>
    <row r="576" spans="1:8" s="82" customFormat="1" ht="57.75" hidden="1" customHeight="1">
      <c r="A576" s="150" t="s">
        <v>368</v>
      </c>
      <c r="B576" s="95">
        <v>757</v>
      </c>
      <c r="C576" s="92" t="s">
        <v>76</v>
      </c>
      <c r="D576" s="92" t="s">
        <v>30</v>
      </c>
      <c r="E576" s="92" t="s">
        <v>278</v>
      </c>
      <c r="F576" s="92"/>
      <c r="G576" s="146">
        <f>G577+G581</f>
        <v>0</v>
      </c>
      <c r="H576" s="81"/>
    </row>
    <row r="577" spans="1:8" s="82" customFormat="1" ht="78.75" hidden="1" customHeight="1">
      <c r="A577" s="150" t="s">
        <v>156</v>
      </c>
      <c r="B577" s="95">
        <v>757</v>
      </c>
      <c r="C577" s="92" t="s">
        <v>76</v>
      </c>
      <c r="D577" s="92" t="s">
        <v>30</v>
      </c>
      <c r="E577" s="92" t="s">
        <v>155</v>
      </c>
      <c r="F577" s="92"/>
      <c r="G577" s="146">
        <f>G579</f>
        <v>0</v>
      </c>
      <c r="H577" s="81"/>
    </row>
    <row r="578" spans="1:8" s="82" customFormat="1" ht="26.25" hidden="1" customHeight="1">
      <c r="A578" s="94" t="s">
        <v>87</v>
      </c>
      <c r="B578" s="151">
        <v>757</v>
      </c>
      <c r="C578" s="92" t="s">
        <v>76</v>
      </c>
      <c r="D578" s="92" t="s">
        <v>30</v>
      </c>
      <c r="E578" s="92" t="s">
        <v>86</v>
      </c>
      <c r="F578" s="92"/>
      <c r="G578" s="146"/>
      <c r="H578" s="81"/>
    </row>
    <row r="579" spans="1:8" ht="25.5" hidden="1">
      <c r="A579" s="94" t="s">
        <v>44</v>
      </c>
      <c r="B579" s="95">
        <v>757</v>
      </c>
      <c r="C579" s="92" t="s">
        <v>76</v>
      </c>
      <c r="D579" s="92" t="s">
        <v>30</v>
      </c>
      <c r="E579" s="92" t="s">
        <v>155</v>
      </c>
      <c r="F579" s="92" t="s">
        <v>45</v>
      </c>
      <c r="G579" s="135">
        <f>G580</f>
        <v>0</v>
      </c>
    </row>
    <row r="580" spans="1:8" hidden="1">
      <c r="A580" s="94" t="s">
        <v>46</v>
      </c>
      <c r="B580" s="95">
        <v>757</v>
      </c>
      <c r="C580" s="92" t="s">
        <v>76</v>
      </c>
      <c r="D580" s="92" t="s">
        <v>30</v>
      </c>
      <c r="E580" s="92" t="s">
        <v>155</v>
      </c>
      <c r="F580" s="92" t="s">
        <v>47</v>
      </c>
      <c r="G580" s="135">
        <f>'Прилож 4'!G193</f>
        <v>0</v>
      </c>
    </row>
    <row r="581" spans="1:8" s="82" customFormat="1" ht="55.5" hidden="1" customHeight="1">
      <c r="A581" s="150" t="s">
        <v>157</v>
      </c>
      <c r="B581" s="95">
        <v>757</v>
      </c>
      <c r="C581" s="92" t="s">
        <v>76</v>
      </c>
      <c r="D581" s="92" t="s">
        <v>30</v>
      </c>
      <c r="E581" s="92" t="s">
        <v>158</v>
      </c>
      <c r="F581" s="92"/>
      <c r="G581" s="146">
        <f>G583</f>
        <v>0</v>
      </c>
      <c r="H581" s="81"/>
    </row>
    <row r="582" spans="1:8" s="82" customFormat="1" ht="26.25" hidden="1" customHeight="1">
      <c r="A582" s="94" t="s">
        <v>87</v>
      </c>
      <c r="B582" s="151">
        <v>757</v>
      </c>
      <c r="C582" s="92" t="s">
        <v>76</v>
      </c>
      <c r="D582" s="92" t="s">
        <v>30</v>
      </c>
      <c r="E582" s="92" t="s">
        <v>86</v>
      </c>
      <c r="F582" s="92"/>
      <c r="G582" s="146"/>
      <c r="H582" s="81"/>
    </row>
    <row r="583" spans="1:8" ht="25.5" hidden="1">
      <c r="A583" s="94" t="s">
        <v>44</v>
      </c>
      <c r="B583" s="95">
        <v>757</v>
      </c>
      <c r="C583" s="92" t="s">
        <v>76</v>
      </c>
      <c r="D583" s="92" t="s">
        <v>30</v>
      </c>
      <c r="E583" s="92" t="s">
        <v>158</v>
      </c>
      <c r="F583" s="92" t="s">
        <v>45</v>
      </c>
      <c r="G583" s="135">
        <f>G584</f>
        <v>0</v>
      </c>
    </row>
    <row r="584" spans="1:8" hidden="1">
      <c r="A584" s="94" t="s">
        <v>46</v>
      </c>
      <c r="B584" s="95">
        <v>757</v>
      </c>
      <c r="C584" s="92" t="s">
        <v>76</v>
      </c>
      <c r="D584" s="92" t="s">
        <v>30</v>
      </c>
      <c r="E584" s="92" t="s">
        <v>158</v>
      </c>
      <c r="F584" s="92" t="s">
        <v>47</v>
      </c>
      <c r="G584" s="135">
        <f>'Прилож 4'!G197</f>
        <v>0</v>
      </c>
    </row>
    <row r="585" spans="1:8" hidden="1">
      <c r="A585" s="94" t="s">
        <v>593</v>
      </c>
      <c r="B585" s="95"/>
      <c r="C585" s="92"/>
      <c r="D585" s="92"/>
      <c r="E585" s="92" t="s">
        <v>592</v>
      </c>
      <c r="F585" s="92"/>
      <c r="G585" s="135">
        <f>G588+G586</f>
        <v>0</v>
      </c>
    </row>
    <row r="586" spans="1:8" hidden="1">
      <c r="A586" s="94" t="s">
        <v>393</v>
      </c>
      <c r="B586" s="95">
        <v>757</v>
      </c>
      <c r="C586" s="92" t="s">
        <v>76</v>
      </c>
      <c r="D586" s="92" t="s">
        <v>30</v>
      </c>
      <c r="E586" s="92" t="s">
        <v>592</v>
      </c>
      <c r="F586" s="92" t="s">
        <v>394</v>
      </c>
      <c r="G586" s="135">
        <f>G587</f>
        <v>0</v>
      </c>
    </row>
    <row r="587" spans="1:8" hidden="1">
      <c r="A587" s="94" t="s">
        <v>422</v>
      </c>
      <c r="B587" s="95">
        <v>757</v>
      </c>
      <c r="C587" s="92" t="s">
        <v>76</v>
      </c>
      <c r="D587" s="92" t="s">
        <v>30</v>
      </c>
      <c r="E587" s="92" t="s">
        <v>592</v>
      </c>
      <c r="F587" s="92" t="s">
        <v>423</v>
      </c>
      <c r="G587" s="135">
        <f>'Прилож 4'!G200</f>
        <v>0</v>
      </c>
    </row>
    <row r="588" spans="1:8" ht="25.5" hidden="1">
      <c r="A588" s="94" t="s">
        <v>44</v>
      </c>
      <c r="B588" s="95"/>
      <c r="C588" s="92"/>
      <c r="D588" s="92"/>
      <c r="E588" s="92" t="s">
        <v>592</v>
      </c>
      <c r="F588" s="92" t="s">
        <v>45</v>
      </c>
      <c r="G588" s="135">
        <f>G589</f>
        <v>0</v>
      </c>
    </row>
    <row r="589" spans="1:8" hidden="1">
      <c r="A589" s="94" t="s">
        <v>46</v>
      </c>
      <c r="B589" s="95"/>
      <c r="C589" s="92"/>
      <c r="D589" s="92"/>
      <c r="E589" s="92" t="s">
        <v>592</v>
      </c>
      <c r="F589" s="92" t="s">
        <v>47</v>
      </c>
      <c r="G589" s="135">
        <f>'Прилож 4'!G202</f>
        <v>0</v>
      </c>
    </row>
    <row r="590" spans="1:8" ht="25.5" hidden="1">
      <c r="A590" s="94" t="s">
        <v>410</v>
      </c>
      <c r="B590" s="95"/>
      <c r="C590" s="92"/>
      <c r="D590" s="92"/>
      <c r="E590" s="92" t="s">
        <v>594</v>
      </c>
      <c r="F590" s="92"/>
      <c r="G590" s="135">
        <f>G591</f>
        <v>0</v>
      </c>
    </row>
    <row r="591" spans="1:8" ht="25.5" hidden="1">
      <c r="A591" s="94" t="s">
        <v>44</v>
      </c>
      <c r="B591" s="95"/>
      <c r="C591" s="92"/>
      <c r="D591" s="92"/>
      <c r="E591" s="92" t="s">
        <v>594</v>
      </c>
      <c r="F591" s="92" t="s">
        <v>45</v>
      </c>
      <c r="G591" s="135">
        <f>G592</f>
        <v>0</v>
      </c>
    </row>
    <row r="592" spans="1:8" hidden="1">
      <c r="A592" s="94" t="s">
        <v>46</v>
      </c>
      <c r="B592" s="95"/>
      <c r="C592" s="92"/>
      <c r="D592" s="92"/>
      <c r="E592" s="92" t="s">
        <v>594</v>
      </c>
      <c r="F592" s="92" t="s">
        <v>47</v>
      </c>
      <c r="G592" s="135">
        <f>'Прилож 4'!G205</f>
        <v>0</v>
      </c>
    </row>
    <row r="593" spans="1:31" ht="25.5" hidden="1">
      <c r="A593" s="94" t="s">
        <v>300</v>
      </c>
      <c r="B593" s="95">
        <v>757</v>
      </c>
      <c r="C593" s="92" t="s">
        <v>39</v>
      </c>
      <c r="D593" s="92" t="s">
        <v>116</v>
      </c>
      <c r="E593" s="92" t="s">
        <v>302</v>
      </c>
      <c r="F593" s="92"/>
      <c r="G593" s="72">
        <f>G594</f>
        <v>0</v>
      </c>
    </row>
    <row r="594" spans="1:31" ht="25.5" hidden="1">
      <c r="A594" s="94" t="s">
        <v>44</v>
      </c>
      <c r="B594" s="95">
        <v>757</v>
      </c>
      <c r="C594" s="92" t="s">
        <v>39</v>
      </c>
      <c r="D594" s="92" t="s">
        <v>116</v>
      </c>
      <c r="E594" s="92" t="s">
        <v>302</v>
      </c>
      <c r="F594" s="92" t="s">
        <v>45</v>
      </c>
      <c r="G594" s="72">
        <f>G595</f>
        <v>0</v>
      </c>
    </row>
    <row r="595" spans="1:31" ht="19.5" hidden="1" customHeight="1">
      <c r="A595" s="94" t="s">
        <v>46</v>
      </c>
      <c r="B595" s="95">
        <v>757</v>
      </c>
      <c r="C595" s="92" t="s">
        <v>39</v>
      </c>
      <c r="D595" s="92" t="s">
        <v>116</v>
      </c>
      <c r="E595" s="92" t="s">
        <v>302</v>
      </c>
      <c r="F595" s="92" t="s">
        <v>47</v>
      </c>
      <c r="G595" s="72">
        <f>'Прилож 4'!G48</f>
        <v>0</v>
      </c>
    </row>
    <row r="596" spans="1:31" s="156" customFormat="1" ht="36.75" customHeight="1">
      <c r="A596" s="121" t="s">
        <v>236</v>
      </c>
      <c r="B596" s="107">
        <v>757</v>
      </c>
      <c r="C596" s="108" t="s">
        <v>120</v>
      </c>
      <c r="D596" s="108" t="s">
        <v>41</v>
      </c>
      <c r="E596" s="108" t="s">
        <v>469</v>
      </c>
      <c r="F596" s="108"/>
      <c r="G596" s="109">
        <f>G600+G611+G614+G627+G623+G608+G597+G630+G603</f>
        <v>17703968.859999999</v>
      </c>
      <c r="H596" s="155"/>
      <c r="M596" s="155" t="e">
        <f>#REF!+#REF!</f>
        <v>#REF!</v>
      </c>
      <c r="N596" s="156">
        <v>14307014</v>
      </c>
      <c r="O596" s="156">
        <v>380000</v>
      </c>
      <c r="AE596" s="155"/>
    </row>
    <row r="597" spans="1:31" ht="25.5">
      <c r="A597" s="94" t="s">
        <v>433</v>
      </c>
      <c r="B597" s="95">
        <v>792</v>
      </c>
      <c r="C597" s="92" t="s">
        <v>39</v>
      </c>
      <c r="D597" s="92" t="s">
        <v>116</v>
      </c>
      <c r="E597" s="92" t="s">
        <v>813</v>
      </c>
      <c r="F597" s="92"/>
      <c r="G597" s="72">
        <f>G598</f>
        <v>513832</v>
      </c>
    </row>
    <row r="598" spans="1:31" ht="25.5">
      <c r="A598" s="94" t="s">
        <v>44</v>
      </c>
      <c r="B598" s="95">
        <v>792</v>
      </c>
      <c r="C598" s="92" t="s">
        <v>39</v>
      </c>
      <c r="D598" s="92" t="s">
        <v>116</v>
      </c>
      <c r="E598" s="92" t="s">
        <v>813</v>
      </c>
      <c r="F598" s="92" t="s">
        <v>45</v>
      </c>
      <c r="G598" s="72">
        <f>G599</f>
        <v>513832</v>
      </c>
    </row>
    <row r="599" spans="1:31">
      <c r="A599" s="94" t="s">
        <v>46</v>
      </c>
      <c r="B599" s="95">
        <v>792</v>
      </c>
      <c r="C599" s="92" t="s">
        <v>39</v>
      </c>
      <c r="D599" s="92" t="s">
        <v>116</v>
      </c>
      <c r="E599" s="92" t="s">
        <v>813</v>
      </c>
      <c r="F599" s="92" t="s">
        <v>47</v>
      </c>
      <c r="G599" s="72">
        <f>'Прилож 4'!G62</f>
        <v>513832</v>
      </c>
    </row>
    <row r="600" spans="1:31" s="128" customFormat="1" ht="25.5" hidden="1">
      <c r="A600" s="136" t="s">
        <v>265</v>
      </c>
      <c r="B600" s="95">
        <v>757</v>
      </c>
      <c r="C600" s="92" t="s">
        <v>39</v>
      </c>
      <c r="D600" s="92" t="s">
        <v>116</v>
      </c>
      <c r="E600" s="92" t="s">
        <v>491</v>
      </c>
      <c r="F600" s="92"/>
      <c r="G600" s="72">
        <f>G601</f>
        <v>0</v>
      </c>
      <c r="H600" s="127"/>
    </row>
    <row r="601" spans="1:31" s="128" customFormat="1" ht="25.5" hidden="1">
      <c r="A601" s="94" t="s">
        <v>44</v>
      </c>
      <c r="B601" s="95">
        <v>757</v>
      </c>
      <c r="C601" s="92" t="s">
        <v>39</v>
      </c>
      <c r="D601" s="92" t="s">
        <v>116</v>
      </c>
      <c r="E601" s="92" t="s">
        <v>491</v>
      </c>
      <c r="F601" s="92" t="s">
        <v>45</v>
      </c>
      <c r="G601" s="72">
        <f>G602</f>
        <v>0</v>
      </c>
      <c r="H601" s="127"/>
    </row>
    <row r="602" spans="1:31" s="128" customFormat="1" hidden="1">
      <c r="A602" s="94" t="s">
        <v>46</v>
      </c>
      <c r="B602" s="95">
        <v>757</v>
      </c>
      <c r="C602" s="92" t="s">
        <v>39</v>
      </c>
      <c r="D602" s="92" t="s">
        <v>116</v>
      </c>
      <c r="E602" s="92" t="s">
        <v>491</v>
      </c>
      <c r="F602" s="92" t="s">
        <v>47</v>
      </c>
      <c r="G602" s="72"/>
      <c r="H602" s="127"/>
    </row>
    <row r="603" spans="1:31" s="128" customFormat="1" ht="30" hidden="1" customHeight="1">
      <c r="A603" s="136" t="s">
        <v>737</v>
      </c>
      <c r="B603" s="95">
        <v>757</v>
      </c>
      <c r="C603" s="92" t="s">
        <v>39</v>
      </c>
      <c r="D603" s="92" t="s">
        <v>39</v>
      </c>
      <c r="E603" s="92" t="s">
        <v>736</v>
      </c>
      <c r="F603" s="92"/>
      <c r="G603" s="72">
        <f>G604</f>
        <v>0</v>
      </c>
      <c r="H603" s="127"/>
    </row>
    <row r="604" spans="1:31" s="128" customFormat="1" ht="25.5" hidden="1">
      <c r="A604" s="94" t="s">
        <v>44</v>
      </c>
      <c r="B604" s="95">
        <v>757</v>
      </c>
      <c r="C604" s="92" t="s">
        <v>39</v>
      </c>
      <c r="D604" s="92" t="s">
        <v>39</v>
      </c>
      <c r="E604" s="92" t="s">
        <v>736</v>
      </c>
      <c r="F604" s="92" t="s">
        <v>45</v>
      </c>
      <c r="G604" s="72">
        <f>G605</f>
        <v>0</v>
      </c>
      <c r="H604" s="127"/>
    </row>
    <row r="605" spans="1:31" s="128" customFormat="1" hidden="1">
      <c r="A605" s="94" t="s">
        <v>46</v>
      </c>
      <c r="B605" s="95">
        <v>757</v>
      </c>
      <c r="C605" s="92" t="s">
        <v>39</v>
      </c>
      <c r="D605" s="92" t="s">
        <v>39</v>
      </c>
      <c r="E605" s="92" t="s">
        <v>736</v>
      </c>
      <c r="F605" s="92" t="s">
        <v>47</v>
      </c>
      <c r="G605" s="72"/>
      <c r="H605" s="127"/>
    </row>
    <row r="606" spans="1:31" s="128" customFormat="1" hidden="1">
      <c r="A606" s="94"/>
      <c r="B606" s="95"/>
      <c r="C606" s="92"/>
      <c r="D606" s="92"/>
      <c r="E606" s="92"/>
      <c r="F606" s="92"/>
      <c r="G606" s="72"/>
      <c r="H606" s="127"/>
    </row>
    <row r="607" spans="1:31" s="128" customFormat="1" hidden="1">
      <c r="A607" s="94"/>
      <c r="B607" s="95"/>
      <c r="C607" s="92"/>
      <c r="D607" s="92"/>
      <c r="E607" s="92"/>
      <c r="F607" s="92"/>
      <c r="G607" s="72"/>
      <c r="H607" s="127"/>
    </row>
    <row r="608" spans="1:31" ht="78.75" customHeight="1">
      <c r="A608" s="94" t="s">
        <v>591</v>
      </c>
      <c r="B608" s="95">
        <v>757</v>
      </c>
      <c r="C608" s="92" t="s">
        <v>39</v>
      </c>
      <c r="D608" s="92" t="s">
        <v>116</v>
      </c>
      <c r="E608" s="92" t="s">
        <v>814</v>
      </c>
      <c r="F608" s="92"/>
      <c r="G608" s="72">
        <f>G609</f>
        <v>1194300</v>
      </c>
    </row>
    <row r="609" spans="1:31" ht="32.25" customHeight="1">
      <c r="A609" s="94" t="s">
        <v>44</v>
      </c>
      <c r="B609" s="95">
        <v>757</v>
      </c>
      <c r="C609" s="92" t="s">
        <v>39</v>
      </c>
      <c r="D609" s="92" t="s">
        <v>116</v>
      </c>
      <c r="E609" s="92" t="s">
        <v>814</v>
      </c>
      <c r="F609" s="92" t="s">
        <v>45</v>
      </c>
      <c r="G609" s="72">
        <f>G610</f>
        <v>1194300</v>
      </c>
    </row>
    <row r="610" spans="1:31" ht="19.5" customHeight="1">
      <c r="A610" s="94" t="s">
        <v>46</v>
      </c>
      <c r="B610" s="95">
        <v>757</v>
      </c>
      <c r="C610" s="92" t="s">
        <v>39</v>
      </c>
      <c r="D610" s="92" t="s">
        <v>116</v>
      </c>
      <c r="E610" s="92" t="s">
        <v>814</v>
      </c>
      <c r="F610" s="92" t="s">
        <v>47</v>
      </c>
      <c r="G610" s="72">
        <f>'Прилож 4'!G75</f>
        <v>1194300</v>
      </c>
    </row>
    <row r="611" spans="1:31" s="128" customFormat="1" ht="61.5" hidden="1" customHeight="1">
      <c r="A611" s="136" t="s">
        <v>762</v>
      </c>
      <c r="B611" s="95">
        <v>757</v>
      </c>
      <c r="C611" s="92" t="s">
        <v>39</v>
      </c>
      <c r="D611" s="92" t="s">
        <v>116</v>
      </c>
      <c r="E611" s="92" t="s">
        <v>736</v>
      </c>
      <c r="F611" s="92"/>
      <c r="G611" s="72">
        <f>G612</f>
        <v>0</v>
      </c>
      <c r="H611" s="127"/>
      <c r="AE611" s="127"/>
    </row>
    <row r="612" spans="1:31" s="128" customFormat="1" ht="25.5" hidden="1">
      <c r="A612" s="94" t="s">
        <v>44</v>
      </c>
      <c r="B612" s="95">
        <v>757</v>
      </c>
      <c r="C612" s="92" t="s">
        <v>39</v>
      </c>
      <c r="D612" s="92" t="s">
        <v>116</v>
      </c>
      <c r="E612" s="92" t="s">
        <v>736</v>
      </c>
      <c r="F612" s="92" t="s">
        <v>45</v>
      </c>
      <c r="G612" s="72">
        <f>G613</f>
        <v>0</v>
      </c>
      <c r="H612" s="127"/>
    </row>
    <row r="613" spans="1:31" s="128" customFormat="1" hidden="1">
      <c r="A613" s="94" t="s">
        <v>46</v>
      </c>
      <c r="B613" s="95">
        <v>757</v>
      </c>
      <c r="C613" s="92" t="s">
        <v>39</v>
      </c>
      <c r="D613" s="92" t="s">
        <v>116</v>
      </c>
      <c r="E613" s="92" t="s">
        <v>736</v>
      </c>
      <c r="F613" s="92" t="s">
        <v>47</v>
      </c>
      <c r="G613" s="72"/>
      <c r="H613" s="127"/>
    </row>
    <row r="614" spans="1:31" s="154" customFormat="1" ht="27.75" customHeight="1">
      <c r="A614" s="122" t="s">
        <v>121</v>
      </c>
      <c r="B614" s="95">
        <v>757</v>
      </c>
      <c r="C614" s="92" t="s">
        <v>120</v>
      </c>
      <c r="D614" s="92" t="s">
        <v>41</v>
      </c>
      <c r="E614" s="92" t="s">
        <v>485</v>
      </c>
      <c r="F614" s="92"/>
      <c r="G614" s="72">
        <f>G619+G615+G617+G621</f>
        <v>384050.57</v>
      </c>
      <c r="H614" s="153"/>
    </row>
    <row r="615" spans="1:31" s="154" customFormat="1" ht="24.75" hidden="1" customHeight="1">
      <c r="A615" s="94" t="s">
        <v>99</v>
      </c>
      <c r="B615" s="95">
        <v>757</v>
      </c>
      <c r="C615" s="92" t="s">
        <v>120</v>
      </c>
      <c r="D615" s="92" t="s">
        <v>41</v>
      </c>
      <c r="E615" s="92" t="s">
        <v>485</v>
      </c>
      <c r="F615" s="92" t="s">
        <v>102</v>
      </c>
      <c r="G615" s="72">
        <f>G616</f>
        <v>0</v>
      </c>
      <c r="H615" s="153"/>
    </row>
    <row r="616" spans="1:31" s="154" customFormat="1" ht="53.25" hidden="1" customHeight="1">
      <c r="A616" s="122" t="s">
        <v>122</v>
      </c>
      <c r="B616" s="95">
        <v>757</v>
      </c>
      <c r="C616" s="92" t="s">
        <v>120</v>
      </c>
      <c r="D616" s="92" t="s">
        <v>41</v>
      </c>
      <c r="E616" s="92" t="s">
        <v>485</v>
      </c>
      <c r="F616" s="92" t="s">
        <v>123</v>
      </c>
      <c r="G616" s="72"/>
      <c r="H616" s="153"/>
    </row>
    <row r="617" spans="1:31" s="97" customFormat="1" ht="63.75">
      <c r="A617" s="94" t="s">
        <v>98</v>
      </c>
      <c r="B617" s="95">
        <v>757</v>
      </c>
      <c r="C617" s="92" t="s">
        <v>76</v>
      </c>
      <c r="D617" s="92" t="s">
        <v>95</v>
      </c>
      <c r="E617" s="92" t="s">
        <v>485</v>
      </c>
      <c r="F617" s="92" t="s">
        <v>101</v>
      </c>
      <c r="G617" s="72">
        <f>G618</f>
        <v>65000</v>
      </c>
      <c r="H617" s="96"/>
    </row>
    <row r="618" spans="1:31" s="97" customFormat="1" ht="25.5">
      <c r="A618" s="94" t="s">
        <v>99</v>
      </c>
      <c r="B618" s="95">
        <v>757</v>
      </c>
      <c r="C618" s="92" t="s">
        <v>76</v>
      </c>
      <c r="D618" s="92" t="s">
        <v>95</v>
      </c>
      <c r="E618" s="92" t="s">
        <v>485</v>
      </c>
      <c r="F618" s="92" t="s">
        <v>102</v>
      </c>
      <c r="G618" s="72">
        <f>'Прилож 4'!G296</f>
        <v>65000</v>
      </c>
      <c r="H618" s="96"/>
    </row>
    <row r="619" spans="1:31" s="97" customFormat="1" ht="28.5" customHeight="1">
      <c r="A619" s="94" t="s">
        <v>53</v>
      </c>
      <c r="B619" s="95">
        <v>757</v>
      </c>
      <c r="C619" s="92" t="s">
        <v>120</v>
      </c>
      <c r="D619" s="92" t="s">
        <v>41</v>
      </c>
      <c r="E619" s="92" t="s">
        <v>485</v>
      </c>
      <c r="F619" s="92" t="s">
        <v>54</v>
      </c>
      <c r="G619" s="72">
        <f>G620</f>
        <v>315050.57</v>
      </c>
      <c r="H619" s="96"/>
    </row>
    <row r="620" spans="1:31" s="97" customFormat="1" ht="25.5">
      <c r="A620" s="94" t="s">
        <v>55</v>
      </c>
      <c r="B620" s="95">
        <v>757</v>
      </c>
      <c r="C620" s="92" t="s">
        <v>120</v>
      </c>
      <c r="D620" s="92" t="s">
        <v>41</v>
      </c>
      <c r="E620" s="92" t="s">
        <v>485</v>
      </c>
      <c r="F620" s="92" t="s">
        <v>56</v>
      </c>
      <c r="G620" s="72">
        <f>'Прилож 4'!G298</f>
        <v>315050.57</v>
      </c>
      <c r="H620" s="96"/>
    </row>
    <row r="621" spans="1:31" s="97" customFormat="1">
      <c r="A621" s="94" t="s">
        <v>106</v>
      </c>
      <c r="B621" s="95">
        <v>757</v>
      </c>
      <c r="C621" s="92" t="s">
        <v>120</v>
      </c>
      <c r="D621" s="92" t="s">
        <v>41</v>
      </c>
      <c r="E621" s="92" t="s">
        <v>485</v>
      </c>
      <c r="F621" s="92" t="s">
        <v>107</v>
      </c>
      <c r="G621" s="72">
        <f>G622</f>
        <v>4000</v>
      </c>
      <c r="H621" s="96"/>
    </row>
    <row r="622" spans="1:31" s="97" customFormat="1">
      <c r="A622" s="94" t="s">
        <v>109</v>
      </c>
      <c r="B622" s="95">
        <v>757</v>
      </c>
      <c r="C622" s="92" t="s">
        <v>120</v>
      </c>
      <c r="D622" s="92" t="s">
        <v>41</v>
      </c>
      <c r="E622" s="92" t="s">
        <v>485</v>
      </c>
      <c r="F622" s="92" t="s">
        <v>110</v>
      </c>
      <c r="G622" s="72">
        <f>'Прилож 4'!G300</f>
        <v>4000</v>
      </c>
      <c r="H622" s="96"/>
    </row>
    <row r="623" spans="1:31" ht="30.75" hidden="1" customHeight="1">
      <c r="A623" s="147" t="s">
        <v>439</v>
      </c>
      <c r="B623" s="95">
        <v>757</v>
      </c>
      <c r="C623" s="92" t="s">
        <v>39</v>
      </c>
      <c r="D623" s="92" t="s">
        <v>116</v>
      </c>
      <c r="E623" s="92" t="s">
        <v>3</v>
      </c>
      <c r="F623" s="95"/>
      <c r="G623" s="135">
        <f>G625</f>
        <v>0</v>
      </c>
    </row>
    <row r="624" spans="1:31" ht="63.75" hidden="1">
      <c r="A624" s="94" t="s">
        <v>60</v>
      </c>
      <c r="B624" s="95">
        <v>757</v>
      </c>
      <c r="C624" s="92" t="s">
        <v>39</v>
      </c>
      <c r="D624" s="92" t="s">
        <v>116</v>
      </c>
      <c r="E624" s="92" t="s">
        <v>61</v>
      </c>
      <c r="F624" s="92"/>
      <c r="G624" s="72">
        <f>G625</f>
        <v>0</v>
      </c>
    </row>
    <row r="625" spans="1:8" ht="25.5" hidden="1">
      <c r="A625" s="94" t="s">
        <v>44</v>
      </c>
      <c r="B625" s="95">
        <v>757</v>
      </c>
      <c r="C625" s="92" t="s">
        <v>39</v>
      </c>
      <c r="D625" s="92" t="s">
        <v>116</v>
      </c>
      <c r="E625" s="92" t="s">
        <v>61</v>
      </c>
      <c r="F625" s="92" t="s">
        <v>45</v>
      </c>
      <c r="G625" s="72">
        <f>G626</f>
        <v>0</v>
      </c>
    </row>
    <row r="626" spans="1:8" ht="19.5" hidden="1" customHeight="1">
      <c r="A626" s="94" t="s">
        <v>46</v>
      </c>
      <c r="B626" s="95">
        <v>757</v>
      </c>
      <c r="C626" s="92" t="s">
        <v>39</v>
      </c>
      <c r="D626" s="92" t="s">
        <v>116</v>
      </c>
      <c r="E626" s="92" t="s">
        <v>61</v>
      </c>
      <c r="F626" s="92" t="s">
        <v>47</v>
      </c>
      <c r="G626" s="72">
        <f>'Прилож 4'!G66</f>
        <v>0</v>
      </c>
    </row>
    <row r="627" spans="1:8" ht="46.5" customHeight="1">
      <c r="A627" s="94" t="s">
        <v>237</v>
      </c>
      <c r="B627" s="95">
        <v>757</v>
      </c>
      <c r="C627" s="92" t="s">
        <v>39</v>
      </c>
      <c r="D627" s="92" t="s">
        <v>41</v>
      </c>
      <c r="E627" s="92" t="s">
        <v>470</v>
      </c>
      <c r="F627" s="95"/>
      <c r="G627" s="72">
        <f>G628</f>
        <v>15611786.289999999</v>
      </c>
    </row>
    <row r="628" spans="1:8" ht="25.5">
      <c r="A628" s="94" t="s">
        <v>44</v>
      </c>
      <c r="B628" s="95">
        <v>757</v>
      </c>
      <c r="C628" s="92" t="s">
        <v>39</v>
      </c>
      <c r="D628" s="92" t="s">
        <v>41</v>
      </c>
      <c r="E628" s="92" t="s">
        <v>470</v>
      </c>
      <c r="F628" s="95">
        <v>600</v>
      </c>
      <c r="G628" s="72">
        <f>G629</f>
        <v>15611786.289999999</v>
      </c>
    </row>
    <row r="629" spans="1:8">
      <c r="A629" s="94" t="s">
        <v>46</v>
      </c>
      <c r="B629" s="95">
        <v>757</v>
      </c>
      <c r="C629" s="92" t="s">
        <v>39</v>
      </c>
      <c r="D629" s="92" t="s">
        <v>41</v>
      </c>
      <c r="E629" s="92" t="s">
        <v>470</v>
      </c>
      <c r="F629" s="95">
        <v>610</v>
      </c>
      <c r="G629" s="72">
        <f>'Прилож 4'!G69</f>
        <v>15611786.289999999</v>
      </c>
    </row>
    <row r="630" spans="1:8" ht="25.5" hidden="1">
      <c r="A630" s="94" t="s">
        <v>300</v>
      </c>
      <c r="B630" s="95">
        <v>757</v>
      </c>
      <c r="C630" s="92" t="s">
        <v>39</v>
      </c>
      <c r="D630" s="92" t="s">
        <v>116</v>
      </c>
      <c r="E630" s="92" t="s">
        <v>303</v>
      </c>
      <c r="F630" s="92"/>
      <c r="G630" s="72">
        <f>G631</f>
        <v>0</v>
      </c>
    </row>
    <row r="631" spans="1:8" ht="25.5" hidden="1">
      <c r="A631" s="94" t="s">
        <v>44</v>
      </c>
      <c r="B631" s="95">
        <v>757</v>
      </c>
      <c r="C631" s="92" t="s">
        <v>39</v>
      </c>
      <c r="D631" s="92" t="s">
        <v>116</v>
      </c>
      <c r="E631" s="92" t="s">
        <v>303</v>
      </c>
      <c r="F631" s="92" t="s">
        <v>45</v>
      </c>
      <c r="G631" s="72">
        <f>G632</f>
        <v>0</v>
      </c>
    </row>
    <row r="632" spans="1:8" ht="19.5" hidden="1" customHeight="1">
      <c r="A632" s="94" t="s">
        <v>46</v>
      </c>
      <c r="B632" s="95">
        <v>757</v>
      </c>
      <c r="C632" s="92" t="s">
        <v>39</v>
      </c>
      <c r="D632" s="92" t="s">
        <v>116</v>
      </c>
      <c r="E632" s="92" t="s">
        <v>303</v>
      </c>
      <c r="F632" s="92" t="s">
        <v>47</v>
      </c>
      <c r="G632" s="72">
        <f>'Прилож 4'!G72</f>
        <v>0</v>
      </c>
    </row>
    <row r="633" spans="1:8" s="119" customFormat="1" ht="51.75" customHeight="1">
      <c r="A633" s="106" t="s">
        <v>193</v>
      </c>
      <c r="B633" s="107">
        <v>793</v>
      </c>
      <c r="C633" s="108" t="s">
        <v>95</v>
      </c>
      <c r="D633" s="108" t="s">
        <v>147</v>
      </c>
      <c r="E633" s="107" t="s">
        <v>572</v>
      </c>
      <c r="F633" s="107"/>
      <c r="G633" s="109">
        <f>G634+G638+G641</f>
        <v>1971412.98</v>
      </c>
      <c r="H633" s="118"/>
    </row>
    <row r="634" spans="1:8" ht="36" hidden="1" customHeight="1">
      <c r="A634" s="94" t="s">
        <v>240</v>
      </c>
      <c r="B634" s="95">
        <v>793</v>
      </c>
      <c r="C634" s="92" t="s">
        <v>95</v>
      </c>
      <c r="D634" s="92" t="s">
        <v>147</v>
      </c>
      <c r="E634" s="95" t="s">
        <v>572</v>
      </c>
      <c r="F634" s="95"/>
      <c r="G634" s="72">
        <f>G635</f>
        <v>120000</v>
      </c>
    </row>
    <row r="635" spans="1:8" ht="39" customHeight="1">
      <c r="A635" s="94" t="s">
        <v>798</v>
      </c>
      <c r="B635" s="95">
        <v>793</v>
      </c>
      <c r="C635" s="92" t="s">
        <v>95</v>
      </c>
      <c r="D635" s="92" t="s">
        <v>147</v>
      </c>
      <c r="E635" s="95" t="s">
        <v>573</v>
      </c>
      <c r="F635" s="95"/>
      <c r="G635" s="72">
        <f>G636</f>
        <v>120000</v>
      </c>
    </row>
    <row r="636" spans="1:8" ht="27.75" customHeight="1">
      <c r="A636" s="94" t="s">
        <v>704</v>
      </c>
      <c r="B636" s="95">
        <v>793</v>
      </c>
      <c r="C636" s="92" t="s">
        <v>95</v>
      </c>
      <c r="D636" s="92" t="s">
        <v>147</v>
      </c>
      <c r="E636" s="95" t="s">
        <v>573</v>
      </c>
      <c r="F636" s="95">
        <v>200</v>
      </c>
      <c r="G636" s="72">
        <f>G637</f>
        <v>120000</v>
      </c>
    </row>
    <row r="637" spans="1:8" ht="27.75" customHeight="1">
      <c r="A637" s="94" t="s">
        <v>55</v>
      </c>
      <c r="B637" s="95">
        <v>793</v>
      </c>
      <c r="C637" s="92" t="s">
        <v>95</v>
      </c>
      <c r="D637" s="92" t="s">
        <v>147</v>
      </c>
      <c r="E637" s="95" t="s">
        <v>573</v>
      </c>
      <c r="F637" s="95">
        <v>240</v>
      </c>
      <c r="G637" s="72">
        <f>'Прилож 4'!G862</f>
        <v>120000</v>
      </c>
    </row>
    <row r="638" spans="1:8" ht="59.25" customHeight="1">
      <c r="A638" s="94" t="s">
        <v>856</v>
      </c>
      <c r="B638" s="95">
        <v>793</v>
      </c>
      <c r="C638" s="92" t="s">
        <v>95</v>
      </c>
      <c r="D638" s="92" t="s">
        <v>147</v>
      </c>
      <c r="E638" s="95" t="s">
        <v>855</v>
      </c>
      <c r="F638" s="95"/>
      <c r="G638" s="72">
        <f>G639</f>
        <v>1328150.6200000001</v>
      </c>
    </row>
    <row r="639" spans="1:8" ht="17.25" customHeight="1">
      <c r="A639" s="94" t="s">
        <v>393</v>
      </c>
      <c r="B639" s="95">
        <v>793</v>
      </c>
      <c r="C639" s="92" t="s">
        <v>95</v>
      </c>
      <c r="D639" s="92" t="s">
        <v>147</v>
      </c>
      <c r="E639" s="95" t="s">
        <v>855</v>
      </c>
      <c r="F639" s="95">
        <v>500</v>
      </c>
      <c r="G639" s="72">
        <f>G640</f>
        <v>1328150.6200000001</v>
      </c>
    </row>
    <row r="640" spans="1:8">
      <c r="A640" s="94" t="s">
        <v>411</v>
      </c>
      <c r="B640" s="95">
        <v>793</v>
      </c>
      <c r="C640" s="92" t="s">
        <v>95</v>
      </c>
      <c r="D640" s="92" t="s">
        <v>147</v>
      </c>
      <c r="E640" s="95" t="s">
        <v>855</v>
      </c>
      <c r="F640" s="95">
        <v>520</v>
      </c>
      <c r="G640" s="72">
        <f>'Прилож 4'!G865</f>
        <v>1328150.6200000001</v>
      </c>
    </row>
    <row r="641" spans="1:14" ht="25.5">
      <c r="A641" s="94" t="s">
        <v>858</v>
      </c>
      <c r="B641" s="95">
        <v>793</v>
      </c>
      <c r="C641" s="92" t="s">
        <v>95</v>
      </c>
      <c r="D641" s="92" t="s">
        <v>147</v>
      </c>
      <c r="E641" s="95" t="s">
        <v>857</v>
      </c>
      <c r="F641" s="95"/>
      <c r="G641" s="72">
        <f>G642</f>
        <v>523262.36</v>
      </c>
    </row>
    <row r="642" spans="1:14" ht="20.25" customHeight="1">
      <c r="A642" s="94" t="s">
        <v>393</v>
      </c>
      <c r="B642" s="95">
        <v>793</v>
      </c>
      <c r="C642" s="92" t="s">
        <v>95</v>
      </c>
      <c r="D642" s="92" t="s">
        <v>147</v>
      </c>
      <c r="E642" s="95" t="s">
        <v>857</v>
      </c>
      <c r="F642" s="95">
        <v>500</v>
      </c>
      <c r="G642" s="72">
        <f>G643</f>
        <v>523262.36</v>
      </c>
    </row>
    <row r="643" spans="1:14" ht="18.75" customHeight="1">
      <c r="A643" s="94" t="s">
        <v>411</v>
      </c>
      <c r="B643" s="95">
        <v>793</v>
      </c>
      <c r="C643" s="92" t="s">
        <v>95</v>
      </c>
      <c r="D643" s="92" t="s">
        <v>147</v>
      </c>
      <c r="E643" s="95" t="s">
        <v>857</v>
      </c>
      <c r="F643" s="95">
        <v>520</v>
      </c>
      <c r="G643" s="72">
        <f>'Прилож 4'!G868</f>
        <v>523262.36</v>
      </c>
    </row>
    <row r="644" spans="1:14" s="124" customFormat="1" ht="35.25" customHeight="1">
      <c r="A644" s="106" t="s">
        <v>51</v>
      </c>
      <c r="B644" s="107">
        <v>757</v>
      </c>
      <c r="C644" s="108" t="s">
        <v>39</v>
      </c>
      <c r="D644" s="108" t="s">
        <v>39</v>
      </c>
      <c r="E644" s="108" t="s">
        <v>472</v>
      </c>
      <c r="F644" s="108"/>
      <c r="G644" s="109">
        <f>G655+G645+G652+G680+G685</f>
        <v>650980</v>
      </c>
      <c r="H644" s="123"/>
      <c r="M644" s="123">
        <f>G664</f>
        <v>0</v>
      </c>
      <c r="N644" s="124">
        <v>22000</v>
      </c>
    </row>
    <row r="645" spans="1:14" s="128" customFormat="1" ht="38.25" hidden="1">
      <c r="A645" s="94" t="s">
        <v>555</v>
      </c>
      <c r="B645" s="95">
        <v>757</v>
      </c>
      <c r="C645" s="92" t="s">
        <v>39</v>
      </c>
      <c r="D645" s="92" t="s">
        <v>39</v>
      </c>
      <c r="E645" s="92" t="s">
        <v>171</v>
      </c>
      <c r="F645" s="92"/>
      <c r="G645" s="72">
        <f>G646+G648+G650</f>
        <v>0</v>
      </c>
      <c r="H645" s="127"/>
    </row>
    <row r="646" spans="1:14" s="128" customFormat="1" ht="25.5" hidden="1">
      <c r="A646" s="94" t="s">
        <v>53</v>
      </c>
      <c r="B646" s="95">
        <v>757</v>
      </c>
      <c r="C646" s="92" t="s">
        <v>39</v>
      </c>
      <c r="D646" s="92" t="s">
        <v>39</v>
      </c>
      <c r="E646" s="92" t="s">
        <v>171</v>
      </c>
      <c r="F646" s="92" t="s">
        <v>54</v>
      </c>
      <c r="G646" s="72">
        <f>G647</f>
        <v>0</v>
      </c>
      <c r="H646" s="127"/>
    </row>
    <row r="647" spans="1:14" s="128" customFormat="1" ht="25.5" hidden="1">
      <c r="A647" s="94" t="s">
        <v>55</v>
      </c>
      <c r="B647" s="95">
        <v>757</v>
      </c>
      <c r="C647" s="92" t="s">
        <v>39</v>
      </c>
      <c r="D647" s="92" t="s">
        <v>39</v>
      </c>
      <c r="E647" s="92" t="s">
        <v>171</v>
      </c>
      <c r="F647" s="92" t="s">
        <v>56</v>
      </c>
      <c r="G647" s="72">
        <f>'Прилож 4'!G92</f>
        <v>0</v>
      </c>
      <c r="H647" s="127"/>
    </row>
    <row r="648" spans="1:14" s="82" customFormat="1" hidden="1">
      <c r="A648" s="94" t="s">
        <v>393</v>
      </c>
      <c r="B648" s="95">
        <v>757</v>
      </c>
      <c r="C648" s="92" t="s">
        <v>39</v>
      </c>
      <c r="D648" s="92" t="s">
        <v>39</v>
      </c>
      <c r="E648" s="92" t="s">
        <v>171</v>
      </c>
      <c r="F648" s="92" t="s">
        <v>394</v>
      </c>
      <c r="G648" s="72">
        <f>G649</f>
        <v>0</v>
      </c>
      <c r="H648" s="81"/>
    </row>
    <row r="649" spans="1:14" s="82" customFormat="1" hidden="1">
      <c r="A649" s="94" t="s">
        <v>411</v>
      </c>
      <c r="B649" s="95">
        <v>757</v>
      </c>
      <c r="C649" s="92" t="s">
        <v>39</v>
      </c>
      <c r="D649" s="92" t="s">
        <v>39</v>
      </c>
      <c r="E649" s="92" t="s">
        <v>171</v>
      </c>
      <c r="F649" s="92" t="s">
        <v>412</v>
      </c>
      <c r="G649" s="72">
        <f>'Прилож 4'!G94</f>
        <v>0</v>
      </c>
      <c r="H649" s="81"/>
    </row>
    <row r="650" spans="1:14" s="128" customFormat="1" ht="25.5" hidden="1">
      <c r="A650" s="94" t="s">
        <v>44</v>
      </c>
      <c r="B650" s="95">
        <v>757</v>
      </c>
      <c r="C650" s="92" t="s">
        <v>39</v>
      </c>
      <c r="D650" s="92" t="s">
        <v>39</v>
      </c>
      <c r="E650" s="92" t="s">
        <v>171</v>
      </c>
      <c r="F650" s="92" t="s">
        <v>45</v>
      </c>
      <c r="G650" s="72">
        <f>G651</f>
        <v>0</v>
      </c>
      <c r="H650" s="127"/>
    </row>
    <row r="651" spans="1:14" s="128" customFormat="1" hidden="1">
      <c r="A651" s="94" t="s">
        <v>46</v>
      </c>
      <c r="B651" s="95">
        <v>757</v>
      </c>
      <c r="C651" s="92" t="s">
        <v>39</v>
      </c>
      <c r="D651" s="92" t="s">
        <v>39</v>
      </c>
      <c r="E651" s="92" t="s">
        <v>171</v>
      </c>
      <c r="F651" s="92" t="s">
        <v>47</v>
      </c>
      <c r="G651" s="72">
        <f>'Прилож 4'!G96</f>
        <v>0</v>
      </c>
      <c r="H651" s="127"/>
    </row>
    <row r="652" spans="1:14" s="82" customFormat="1" ht="38.25" hidden="1">
      <c r="A652" s="94" t="s">
        <v>243</v>
      </c>
      <c r="B652" s="95">
        <v>757</v>
      </c>
      <c r="C652" s="92" t="s">
        <v>39</v>
      </c>
      <c r="D652" s="92" t="s">
        <v>39</v>
      </c>
      <c r="E652" s="92" t="s">
        <v>242</v>
      </c>
      <c r="F652" s="92"/>
      <c r="G652" s="72">
        <f>G653</f>
        <v>0</v>
      </c>
      <c r="H652" s="81"/>
    </row>
    <row r="653" spans="1:14" s="128" customFormat="1" ht="25.5" hidden="1">
      <c r="A653" s="94" t="s">
        <v>44</v>
      </c>
      <c r="B653" s="95">
        <v>757</v>
      </c>
      <c r="C653" s="92" t="s">
        <v>39</v>
      </c>
      <c r="D653" s="92" t="s">
        <v>39</v>
      </c>
      <c r="E653" s="92" t="s">
        <v>242</v>
      </c>
      <c r="F653" s="92" t="s">
        <v>45</v>
      </c>
      <c r="G653" s="72">
        <f>G654</f>
        <v>0</v>
      </c>
      <c r="H653" s="127"/>
    </row>
    <row r="654" spans="1:14" s="128" customFormat="1" hidden="1">
      <c r="A654" s="94" t="s">
        <v>46</v>
      </c>
      <c r="B654" s="95">
        <v>757</v>
      </c>
      <c r="C654" s="92" t="s">
        <v>39</v>
      </c>
      <c r="D654" s="92" t="s">
        <v>39</v>
      </c>
      <c r="E654" s="92" t="s">
        <v>242</v>
      </c>
      <c r="F654" s="92" t="s">
        <v>47</v>
      </c>
      <c r="G654" s="72">
        <f>'Прилож 4'!G99</f>
        <v>0</v>
      </c>
      <c r="H654" s="127"/>
    </row>
    <row r="655" spans="1:14" s="128" customFormat="1">
      <c r="A655" s="94" t="s">
        <v>742</v>
      </c>
      <c r="B655" s="95">
        <v>757</v>
      </c>
      <c r="C655" s="92" t="s">
        <v>39</v>
      </c>
      <c r="D655" s="92" t="s">
        <v>39</v>
      </c>
      <c r="E655" s="92" t="s">
        <v>473</v>
      </c>
      <c r="F655" s="92"/>
      <c r="G655" s="72">
        <f>G656+G678</f>
        <v>25000</v>
      </c>
      <c r="H655" s="127"/>
    </row>
    <row r="656" spans="1:14" s="128" customFormat="1" ht="25.5">
      <c r="A656" s="94" t="s">
        <v>53</v>
      </c>
      <c r="B656" s="95">
        <v>757</v>
      </c>
      <c r="C656" s="92" t="s">
        <v>39</v>
      </c>
      <c r="D656" s="92" t="s">
        <v>39</v>
      </c>
      <c r="E656" s="92" t="s">
        <v>473</v>
      </c>
      <c r="F656" s="92" t="s">
        <v>54</v>
      </c>
      <c r="G656" s="72">
        <f>G657</f>
        <v>14000</v>
      </c>
      <c r="H656" s="127"/>
    </row>
    <row r="657" spans="1:13" s="128" customFormat="1" ht="25.5">
      <c r="A657" s="94" t="s">
        <v>55</v>
      </c>
      <c r="B657" s="95">
        <v>757</v>
      </c>
      <c r="C657" s="92" t="s">
        <v>39</v>
      </c>
      <c r="D657" s="92" t="s">
        <v>39</v>
      </c>
      <c r="E657" s="92" t="s">
        <v>473</v>
      </c>
      <c r="F657" s="92" t="s">
        <v>56</v>
      </c>
      <c r="G657" s="72">
        <f>'Прилож 4'!G102</f>
        <v>14000</v>
      </c>
      <c r="H657" s="127"/>
    </row>
    <row r="658" spans="1:13" s="128" customFormat="1" ht="31.5" hidden="1" customHeight="1">
      <c r="A658" s="94" t="s">
        <v>666</v>
      </c>
      <c r="B658" s="95"/>
      <c r="C658" s="92"/>
      <c r="D658" s="92"/>
      <c r="E658" s="92" t="s">
        <v>379</v>
      </c>
      <c r="F658" s="92"/>
      <c r="G658" s="72">
        <f>G659</f>
        <v>0</v>
      </c>
      <c r="H658" s="127"/>
      <c r="M658" s="127"/>
    </row>
    <row r="659" spans="1:13" ht="36" hidden="1" customHeight="1">
      <c r="A659" s="94" t="s">
        <v>44</v>
      </c>
      <c r="B659" s="95">
        <v>793</v>
      </c>
      <c r="C659" s="92" t="s">
        <v>95</v>
      </c>
      <c r="D659" s="92" t="s">
        <v>147</v>
      </c>
      <c r="E659" s="92" t="s">
        <v>379</v>
      </c>
      <c r="F659" s="95">
        <v>600</v>
      </c>
      <c r="G659" s="72">
        <f>G660</f>
        <v>0</v>
      </c>
    </row>
    <row r="660" spans="1:13" ht="18.75" hidden="1" customHeight="1">
      <c r="A660" s="94" t="s">
        <v>46</v>
      </c>
      <c r="B660" s="95">
        <v>793</v>
      </c>
      <c r="C660" s="92" t="s">
        <v>95</v>
      </c>
      <c r="D660" s="92" t="s">
        <v>147</v>
      </c>
      <c r="E660" s="92" t="s">
        <v>379</v>
      </c>
      <c r="F660" s="95">
        <v>610</v>
      </c>
      <c r="G660" s="72">
        <f>G661</f>
        <v>0</v>
      </c>
    </row>
    <row r="661" spans="1:13" ht="24.75" hidden="1" customHeight="1">
      <c r="A661" s="94" t="s">
        <v>49</v>
      </c>
      <c r="B661" s="95"/>
      <c r="C661" s="92"/>
      <c r="D661" s="92"/>
      <c r="E661" s="92" t="s">
        <v>379</v>
      </c>
      <c r="F661" s="95">
        <v>612</v>
      </c>
      <c r="G661" s="72"/>
    </row>
    <row r="662" spans="1:13" s="128" customFormat="1" hidden="1">
      <c r="A662" s="94" t="s">
        <v>742</v>
      </c>
      <c r="B662" s="95">
        <v>757</v>
      </c>
      <c r="C662" s="92" t="s">
        <v>39</v>
      </c>
      <c r="D662" s="92" t="s">
        <v>39</v>
      </c>
      <c r="E662" s="92" t="s">
        <v>52</v>
      </c>
      <c r="F662" s="92"/>
      <c r="G662" s="72"/>
      <c r="H662" s="127"/>
    </row>
    <row r="663" spans="1:13" s="128" customFormat="1" ht="25.5" hidden="1">
      <c r="A663" s="94" t="s">
        <v>53</v>
      </c>
      <c r="B663" s="95">
        <v>757</v>
      </c>
      <c r="C663" s="92" t="s">
        <v>39</v>
      </c>
      <c r="D663" s="92" t="s">
        <v>39</v>
      </c>
      <c r="E663" s="92" t="s">
        <v>52</v>
      </c>
      <c r="F663" s="92" t="s">
        <v>54</v>
      </c>
      <c r="G663" s="72">
        <f>G664</f>
        <v>0</v>
      </c>
      <c r="H663" s="127"/>
    </row>
    <row r="664" spans="1:13" s="128" customFormat="1" ht="25.5" hidden="1">
      <c r="A664" s="94" t="s">
        <v>55</v>
      </c>
      <c r="B664" s="95">
        <v>757</v>
      </c>
      <c r="C664" s="92" t="s">
        <v>39</v>
      </c>
      <c r="D664" s="92" t="s">
        <v>39</v>
      </c>
      <c r="E664" s="92" t="s">
        <v>52</v>
      </c>
      <c r="F664" s="92" t="s">
        <v>56</v>
      </c>
      <c r="G664" s="72">
        <f>G677</f>
        <v>0</v>
      </c>
      <c r="H664" s="127"/>
    </row>
    <row r="665" spans="1:13" s="128" customFormat="1" ht="25.5" hidden="1">
      <c r="A665" s="94" t="s">
        <v>53</v>
      </c>
      <c r="B665" s="95">
        <v>757</v>
      </c>
      <c r="C665" s="92" t="s">
        <v>39</v>
      </c>
      <c r="D665" s="92" t="s">
        <v>39</v>
      </c>
      <c r="E665" s="92" t="s">
        <v>52</v>
      </c>
      <c r="F665" s="92" t="s">
        <v>57</v>
      </c>
      <c r="G665" s="72">
        <v>22000</v>
      </c>
      <c r="H665" s="127"/>
    </row>
    <row r="666" spans="1:13" ht="18.75" hidden="1" customHeight="1">
      <c r="A666" s="94"/>
      <c r="B666" s="95"/>
      <c r="C666" s="92"/>
      <c r="D666" s="92"/>
      <c r="E666" s="92"/>
      <c r="F666" s="95"/>
      <c r="G666" s="72"/>
    </row>
    <row r="667" spans="1:13" ht="18.75" hidden="1" customHeight="1">
      <c r="A667" s="94"/>
      <c r="B667" s="95"/>
      <c r="C667" s="92"/>
      <c r="D667" s="92"/>
      <c r="E667" s="92"/>
      <c r="F667" s="95"/>
      <c r="G667" s="72"/>
    </row>
    <row r="668" spans="1:13" ht="18.75" hidden="1" customHeight="1">
      <c r="A668" s="94"/>
      <c r="B668" s="95"/>
      <c r="C668" s="92"/>
      <c r="D668" s="92"/>
      <c r="E668" s="92"/>
      <c r="F668" s="95"/>
      <c r="G668" s="72"/>
    </row>
    <row r="669" spans="1:13" ht="76.5" hidden="1">
      <c r="A669" s="94" t="s">
        <v>73</v>
      </c>
      <c r="B669" s="95">
        <v>757</v>
      </c>
      <c r="C669" s="92" t="s">
        <v>39</v>
      </c>
      <c r="D669" s="92" t="s">
        <v>41</v>
      </c>
      <c r="E669" s="92" t="s">
        <v>74</v>
      </c>
      <c r="F669" s="95"/>
      <c r="G669" s="72">
        <f>G674</f>
        <v>0</v>
      </c>
    </row>
    <row r="670" spans="1:13" ht="25.5" hidden="1">
      <c r="A670" s="94" t="s">
        <v>44</v>
      </c>
      <c r="B670" s="95">
        <v>757</v>
      </c>
      <c r="C670" s="92" t="s">
        <v>39</v>
      </c>
      <c r="D670" s="92" t="s">
        <v>41</v>
      </c>
      <c r="E670" s="92" t="s">
        <v>74</v>
      </c>
      <c r="F670" s="92" t="s">
        <v>45</v>
      </c>
      <c r="G670" s="72">
        <f>G671</f>
        <v>0</v>
      </c>
    </row>
    <row r="671" spans="1:13" ht="19.5" hidden="1" customHeight="1">
      <c r="A671" s="94" t="s">
        <v>46</v>
      </c>
      <c r="B671" s="95">
        <v>757</v>
      </c>
      <c r="C671" s="92" t="s">
        <v>39</v>
      </c>
      <c r="D671" s="92" t="s">
        <v>41</v>
      </c>
      <c r="E671" s="92" t="s">
        <v>74</v>
      </c>
      <c r="F671" s="92" t="s">
        <v>47</v>
      </c>
      <c r="G671" s="72">
        <f>G674</f>
        <v>0</v>
      </c>
    </row>
    <row r="672" spans="1:13" ht="19.5" hidden="1" customHeight="1">
      <c r="A672" s="94"/>
      <c r="B672" s="95"/>
      <c r="C672" s="92"/>
      <c r="D672" s="92"/>
      <c r="E672" s="92"/>
      <c r="F672" s="92" t="s">
        <v>45</v>
      </c>
      <c r="G672" s="72"/>
    </row>
    <row r="673" spans="1:8" ht="19.5" hidden="1" customHeight="1">
      <c r="A673" s="94"/>
      <c r="B673" s="95"/>
      <c r="C673" s="92"/>
      <c r="D673" s="92"/>
      <c r="E673" s="92"/>
      <c r="F673" s="92" t="s">
        <v>47</v>
      </c>
      <c r="G673" s="72"/>
    </row>
    <row r="674" spans="1:8" hidden="1">
      <c r="A674" s="94" t="s">
        <v>49</v>
      </c>
      <c r="B674" s="95">
        <v>757</v>
      </c>
      <c r="C674" s="92" t="s">
        <v>39</v>
      </c>
      <c r="D674" s="92" t="s">
        <v>41</v>
      </c>
      <c r="E674" s="92" t="s">
        <v>74</v>
      </c>
      <c r="F674" s="95">
        <v>612</v>
      </c>
      <c r="G674" s="72"/>
    </row>
    <row r="675" spans="1:8" ht="25.5" hidden="1">
      <c r="A675" s="94" t="s">
        <v>78</v>
      </c>
      <c r="B675" s="95">
        <v>757</v>
      </c>
      <c r="C675" s="92" t="s">
        <v>76</v>
      </c>
      <c r="D675" s="92" t="s">
        <v>30</v>
      </c>
      <c r="E675" s="92" t="s">
        <v>79</v>
      </c>
      <c r="F675" s="92"/>
      <c r="G675" s="135">
        <f>G676</f>
        <v>0</v>
      </c>
    </row>
    <row r="676" spans="1:8" hidden="1">
      <c r="A676" s="147" t="s">
        <v>49</v>
      </c>
      <c r="B676" s="95">
        <v>757</v>
      </c>
      <c r="C676" s="92" t="s">
        <v>76</v>
      </c>
      <c r="D676" s="92" t="s">
        <v>30</v>
      </c>
      <c r="E676" s="92" t="s">
        <v>79</v>
      </c>
      <c r="F676" s="95">
        <v>612</v>
      </c>
      <c r="G676" s="135"/>
    </row>
    <row r="677" spans="1:8" ht="25.5" hidden="1">
      <c r="A677" s="94" t="s">
        <v>705</v>
      </c>
      <c r="B677" s="95"/>
      <c r="C677" s="92"/>
      <c r="D677" s="92"/>
      <c r="E677" s="92" t="s">
        <v>52</v>
      </c>
      <c r="F677" s="95">
        <v>244</v>
      </c>
      <c r="G677" s="135"/>
    </row>
    <row r="678" spans="1:8" s="128" customFormat="1" ht="25.5">
      <c r="A678" s="94" t="s">
        <v>44</v>
      </c>
      <c r="B678" s="95">
        <v>757</v>
      </c>
      <c r="C678" s="92" t="s">
        <v>39</v>
      </c>
      <c r="D678" s="92" t="s">
        <v>39</v>
      </c>
      <c r="E678" s="92" t="s">
        <v>473</v>
      </c>
      <c r="F678" s="92" t="s">
        <v>45</v>
      </c>
      <c r="G678" s="72">
        <f>G679</f>
        <v>11000</v>
      </c>
      <c r="H678" s="127"/>
    </row>
    <row r="679" spans="1:8" s="128" customFormat="1">
      <c r="A679" s="94" t="s">
        <v>46</v>
      </c>
      <c r="B679" s="95">
        <v>757</v>
      </c>
      <c r="C679" s="92" t="s">
        <v>39</v>
      </c>
      <c r="D679" s="92" t="s">
        <v>39</v>
      </c>
      <c r="E679" s="92" t="s">
        <v>473</v>
      </c>
      <c r="F679" s="92" t="s">
        <v>47</v>
      </c>
      <c r="G679" s="72">
        <v>11000</v>
      </c>
      <c r="H679" s="127"/>
    </row>
    <row r="680" spans="1:8" s="128" customFormat="1" ht="28.5" customHeight="1">
      <c r="A680" s="94" t="s">
        <v>666</v>
      </c>
      <c r="B680" s="95">
        <v>757</v>
      </c>
      <c r="C680" s="92" t="s">
        <v>39</v>
      </c>
      <c r="D680" s="92" t="s">
        <v>39</v>
      </c>
      <c r="E680" s="92" t="s">
        <v>810</v>
      </c>
      <c r="F680" s="92"/>
      <c r="G680" s="72">
        <f>G681+G683</f>
        <v>625980</v>
      </c>
      <c r="H680" s="127"/>
    </row>
    <row r="681" spans="1:8" s="128" customFormat="1" ht="25.5">
      <c r="A681" s="94" t="s">
        <v>53</v>
      </c>
      <c r="B681" s="95">
        <v>757</v>
      </c>
      <c r="C681" s="92" t="s">
        <v>39</v>
      </c>
      <c r="D681" s="92" t="s">
        <v>39</v>
      </c>
      <c r="E681" s="92" t="s">
        <v>810</v>
      </c>
      <c r="F681" s="92" t="s">
        <v>54</v>
      </c>
      <c r="G681" s="72">
        <f>G682</f>
        <v>167000</v>
      </c>
      <c r="H681" s="127"/>
    </row>
    <row r="682" spans="1:8" s="128" customFormat="1" ht="25.5">
      <c r="A682" s="94" t="s">
        <v>55</v>
      </c>
      <c r="B682" s="95">
        <v>757</v>
      </c>
      <c r="C682" s="92" t="s">
        <v>39</v>
      </c>
      <c r="D682" s="92" t="s">
        <v>39</v>
      </c>
      <c r="E682" s="92" t="s">
        <v>810</v>
      </c>
      <c r="F682" s="92" t="s">
        <v>56</v>
      </c>
      <c r="G682" s="72">
        <f>'Прилож 4'!G115</f>
        <v>167000</v>
      </c>
      <c r="H682" s="127"/>
    </row>
    <row r="683" spans="1:8" s="128" customFormat="1">
      <c r="A683" s="94" t="s">
        <v>393</v>
      </c>
      <c r="B683" s="95">
        <v>757</v>
      </c>
      <c r="C683" s="92" t="s">
        <v>39</v>
      </c>
      <c r="D683" s="92" t="s">
        <v>39</v>
      </c>
      <c r="E683" s="92" t="s">
        <v>810</v>
      </c>
      <c r="F683" s="92" t="s">
        <v>394</v>
      </c>
      <c r="G683" s="72">
        <f>G684</f>
        <v>458980</v>
      </c>
      <c r="H683" s="127"/>
    </row>
    <row r="684" spans="1:8" s="128" customFormat="1">
      <c r="A684" s="94" t="s">
        <v>411</v>
      </c>
      <c r="B684" s="95">
        <v>757</v>
      </c>
      <c r="C684" s="92" t="s">
        <v>39</v>
      </c>
      <c r="D684" s="92" t="s">
        <v>39</v>
      </c>
      <c r="E684" s="92" t="s">
        <v>810</v>
      </c>
      <c r="F684" s="92" t="s">
        <v>412</v>
      </c>
      <c r="G684" s="72">
        <f>'Прилож 4'!G117</f>
        <v>458980</v>
      </c>
      <c r="H684" s="127"/>
    </row>
    <row r="685" spans="1:8" s="128" customFormat="1" ht="32.25" hidden="1" customHeight="1">
      <c r="A685" s="94" t="s">
        <v>666</v>
      </c>
      <c r="B685" s="95">
        <v>757</v>
      </c>
      <c r="C685" s="92" t="s">
        <v>39</v>
      </c>
      <c r="D685" s="92" t="s">
        <v>39</v>
      </c>
      <c r="E685" s="92" t="s">
        <v>364</v>
      </c>
      <c r="F685" s="92"/>
      <c r="G685" s="72">
        <f>G686+G688</f>
        <v>0</v>
      </c>
      <c r="H685" s="127"/>
    </row>
    <row r="686" spans="1:8" s="128" customFormat="1" ht="37.5" hidden="1" customHeight="1">
      <c r="A686" s="94" t="s">
        <v>666</v>
      </c>
      <c r="B686" s="95">
        <v>757</v>
      </c>
      <c r="C686" s="92" t="s">
        <v>39</v>
      </c>
      <c r="D686" s="92" t="s">
        <v>39</v>
      </c>
      <c r="E686" s="92" t="s">
        <v>350</v>
      </c>
      <c r="F686" s="92"/>
      <c r="G686" s="72">
        <f>G687</f>
        <v>0</v>
      </c>
      <c r="H686" s="127"/>
    </row>
    <row r="687" spans="1:8" s="128" customFormat="1" hidden="1">
      <c r="A687" s="94" t="s">
        <v>46</v>
      </c>
      <c r="B687" s="95">
        <v>757</v>
      </c>
      <c r="C687" s="92" t="s">
        <v>39</v>
      </c>
      <c r="D687" s="92" t="s">
        <v>39</v>
      </c>
      <c r="E687" s="92" t="s">
        <v>350</v>
      </c>
      <c r="F687" s="92" t="s">
        <v>47</v>
      </c>
      <c r="G687" s="72">
        <f>282000-282000</f>
        <v>0</v>
      </c>
      <c r="H687" s="127"/>
    </row>
    <row r="688" spans="1:8" s="128" customFormat="1" hidden="1">
      <c r="A688" s="94" t="s">
        <v>393</v>
      </c>
      <c r="B688" s="95">
        <v>757</v>
      </c>
      <c r="C688" s="92" t="s">
        <v>39</v>
      </c>
      <c r="D688" s="92" t="s">
        <v>39</v>
      </c>
      <c r="E688" s="92" t="s">
        <v>365</v>
      </c>
      <c r="F688" s="92" t="s">
        <v>394</v>
      </c>
      <c r="G688" s="72">
        <f>G689</f>
        <v>0</v>
      </c>
      <c r="H688" s="127"/>
    </row>
    <row r="689" spans="1:14" s="128" customFormat="1" hidden="1">
      <c r="A689" s="94" t="s">
        <v>411</v>
      </c>
      <c r="B689" s="95">
        <v>757</v>
      </c>
      <c r="C689" s="92" t="s">
        <v>39</v>
      </c>
      <c r="D689" s="92" t="s">
        <v>39</v>
      </c>
      <c r="E689" s="92" t="s">
        <v>365</v>
      </c>
      <c r="F689" s="92" t="s">
        <v>412</v>
      </c>
      <c r="G689" s="72"/>
      <c r="H689" s="127"/>
    </row>
    <row r="690" spans="1:14" s="119" customFormat="1" ht="51">
      <c r="A690" s="106" t="s">
        <v>246</v>
      </c>
      <c r="B690" s="107">
        <v>793</v>
      </c>
      <c r="C690" s="108" t="s">
        <v>116</v>
      </c>
      <c r="D690" s="108" t="s">
        <v>681</v>
      </c>
      <c r="E690" s="108" t="s">
        <v>567</v>
      </c>
      <c r="F690" s="108"/>
      <c r="G690" s="109">
        <f>G694</f>
        <v>30500</v>
      </c>
      <c r="H690" s="118">
        <v>30000</v>
      </c>
      <c r="M690" s="118" t="e">
        <f>#REF!</f>
        <v>#REF!</v>
      </c>
      <c r="N690" s="119">
        <v>30000</v>
      </c>
    </row>
    <row r="691" spans="1:14" hidden="1">
      <c r="A691" s="94"/>
      <c r="B691" s="95"/>
      <c r="C691" s="92"/>
      <c r="D691" s="92"/>
      <c r="E691" s="92"/>
      <c r="F691" s="92"/>
      <c r="G691" s="72"/>
    </row>
    <row r="692" spans="1:14" ht="25.5">
      <c r="A692" s="94" t="s">
        <v>733</v>
      </c>
      <c r="B692" s="95">
        <v>793</v>
      </c>
      <c r="C692" s="92" t="s">
        <v>116</v>
      </c>
      <c r="D692" s="92" t="s">
        <v>681</v>
      </c>
      <c r="E692" s="92" t="s">
        <v>568</v>
      </c>
      <c r="F692" s="92"/>
      <c r="G692" s="72">
        <f>G693</f>
        <v>30500</v>
      </c>
    </row>
    <row r="693" spans="1:14" ht="25.5">
      <c r="A693" s="94" t="s">
        <v>55</v>
      </c>
      <c r="B693" s="95">
        <v>793</v>
      </c>
      <c r="C693" s="92" t="s">
        <v>116</v>
      </c>
      <c r="D693" s="92" t="s">
        <v>681</v>
      </c>
      <c r="E693" s="92" t="s">
        <v>568</v>
      </c>
      <c r="F693" s="92" t="s">
        <v>54</v>
      </c>
      <c r="G693" s="72">
        <f>G694</f>
        <v>30500</v>
      </c>
    </row>
    <row r="694" spans="1:14" ht="33" customHeight="1">
      <c r="A694" s="94" t="s">
        <v>55</v>
      </c>
      <c r="B694" s="95">
        <v>793</v>
      </c>
      <c r="C694" s="92" t="s">
        <v>116</v>
      </c>
      <c r="D694" s="92" t="s">
        <v>681</v>
      </c>
      <c r="E694" s="92" t="s">
        <v>568</v>
      </c>
      <c r="F694" s="92" t="s">
        <v>56</v>
      </c>
      <c r="G694" s="72">
        <f>'Прилож 4'!G801</f>
        <v>30500</v>
      </c>
    </row>
    <row r="695" spans="1:14" s="124" customFormat="1" ht="30" customHeight="1">
      <c r="A695" s="125" t="s">
        <v>656</v>
      </c>
      <c r="B695" s="108" t="s">
        <v>163</v>
      </c>
      <c r="C695" s="108" t="s">
        <v>39</v>
      </c>
      <c r="D695" s="108" t="s">
        <v>30</v>
      </c>
      <c r="E695" s="108" t="s">
        <v>506</v>
      </c>
      <c r="F695" s="108"/>
      <c r="G695" s="109">
        <f>G699+G696</f>
        <v>1876321</v>
      </c>
      <c r="H695" s="123"/>
      <c r="J695" s="123">
        <f>G665-J676</f>
        <v>22000</v>
      </c>
      <c r="M695" s="123" t="e">
        <f>#REF!</f>
        <v>#REF!</v>
      </c>
      <c r="N695" s="124">
        <v>60000</v>
      </c>
    </row>
    <row r="696" spans="1:14" s="128" customFormat="1" ht="38.25">
      <c r="A696" s="94" t="s">
        <v>492</v>
      </c>
      <c r="B696" s="92" t="s">
        <v>163</v>
      </c>
      <c r="C696" s="92" t="s">
        <v>39</v>
      </c>
      <c r="D696" s="92" t="s">
        <v>116</v>
      </c>
      <c r="E696" s="92" t="s">
        <v>821</v>
      </c>
      <c r="F696" s="92"/>
      <c r="G696" s="72">
        <f>G697</f>
        <v>1496321</v>
      </c>
      <c r="H696" s="127"/>
    </row>
    <row r="697" spans="1:14" s="128" customFormat="1" ht="24.75" customHeight="1">
      <c r="A697" s="94" t="s">
        <v>44</v>
      </c>
      <c r="B697" s="92" t="s">
        <v>163</v>
      </c>
      <c r="C697" s="92" t="s">
        <v>39</v>
      </c>
      <c r="D697" s="92" t="s">
        <v>116</v>
      </c>
      <c r="E697" s="92" t="s">
        <v>821</v>
      </c>
      <c r="F697" s="92" t="s">
        <v>45</v>
      </c>
      <c r="G697" s="72">
        <f>G698</f>
        <v>1496321</v>
      </c>
      <c r="H697" s="127"/>
    </row>
    <row r="698" spans="1:14" s="128" customFormat="1">
      <c r="A698" s="94" t="s">
        <v>46</v>
      </c>
      <c r="B698" s="92" t="s">
        <v>163</v>
      </c>
      <c r="C698" s="92" t="s">
        <v>39</v>
      </c>
      <c r="D698" s="92" t="s">
        <v>116</v>
      </c>
      <c r="E698" s="92" t="s">
        <v>821</v>
      </c>
      <c r="F698" s="92" t="s">
        <v>47</v>
      </c>
      <c r="G698" s="72">
        <f>'Прилож 4'!G474</f>
        <v>1496321</v>
      </c>
      <c r="H698" s="127"/>
    </row>
    <row r="699" spans="1:14" s="128" customFormat="1" ht="25.5">
      <c r="A699" s="94" t="s">
        <v>195</v>
      </c>
      <c r="B699" s="92" t="s">
        <v>163</v>
      </c>
      <c r="C699" s="92" t="s">
        <v>39</v>
      </c>
      <c r="D699" s="92" t="s">
        <v>30</v>
      </c>
      <c r="E699" s="92" t="s">
        <v>507</v>
      </c>
      <c r="F699" s="92"/>
      <c r="G699" s="72">
        <f>G700+G702</f>
        <v>380000</v>
      </c>
      <c r="H699" s="127"/>
      <c r="I699" s="127"/>
    </row>
    <row r="700" spans="1:14" s="128" customFormat="1" ht="25.5" customHeight="1">
      <c r="A700" s="94" t="s">
        <v>767</v>
      </c>
      <c r="B700" s="95">
        <v>793</v>
      </c>
      <c r="C700" s="92" t="s">
        <v>115</v>
      </c>
      <c r="D700" s="92" t="s">
        <v>116</v>
      </c>
      <c r="E700" s="92" t="s">
        <v>507</v>
      </c>
      <c r="F700" s="92" t="s">
        <v>383</v>
      </c>
      <c r="G700" s="72">
        <f>G701</f>
        <v>320000</v>
      </c>
      <c r="H700" s="127"/>
    </row>
    <row r="701" spans="1:14" s="128" customFormat="1" ht="25.5">
      <c r="A701" s="94" t="s">
        <v>768</v>
      </c>
      <c r="B701" s="95">
        <v>793</v>
      </c>
      <c r="C701" s="92" t="s">
        <v>115</v>
      </c>
      <c r="D701" s="92" t="s">
        <v>116</v>
      </c>
      <c r="E701" s="92" t="s">
        <v>507</v>
      </c>
      <c r="F701" s="92" t="s">
        <v>769</v>
      </c>
      <c r="G701" s="72">
        <f>'Прилож 4'!G916</f>
        <v>320000</v>
      </c>
      <c r="H701" s="127"/>
    </row>
    <row r="702" spans="1:14" s="128" customFormat="1" ht="25.5">
      <c r="A702" s="94" t="s">
        <v>44</v>
      </c>
      <c r="B702" s="92" t="s">
        <v>163</v>
      </c>
      <c r="C702" s="92" t="s">
        <v>39</v>
      </c>
      <c r="D702" s="92" t="s">
        <v>30</v>
      </c>
      <c r="E702" s="92" t="s">
        <v>507</v>
      </c>
      <c r="F702" s="92" t="s">
        <v>45</v>
      </c>
      <c r="G702" s="72">
        <f>G703</f>
        <v>60000</v>
      </c>
      <c r="H702" s="127"/>
    </row>
    <row r="703" spans="1:14" s="128" customFormat="1">
      <c r="A703" s="94" t="s">
        <v>46</v>
      </c>
      <c r="B703" s="92" t="s">
        <v>163</v>
      </c>
      <c r="C703" s="92" t="s">
        <v>39</v>
      </c>
      <c r="D703" s="92" t="s">
        <v>30</v>
      </c>
      <c r="E703" s="92" t="s">
        <v>507</v>
      </c>
      <c r="F703" s="92" t="s">
        <v>47</v>
      </c>
      <c r="G703" s="72">
        <f>'Прилож 4'!G380</f>
        <v>60000</v>
      </c>
      <c r="H703" s="127"/>
    </row>
    <row r="704" spans="1:14" s="119" customFormat="1" ht="51">
      <c r="A704" s="106" t="s">
        <v>295</v>
      </c>
      <c r="B704" s="107">
        <v>793</v>
      </c>
      <c r="C704" s="108" t="s">
        <v>116</v>
      </c>
      <c r="D704" s="108" t="s">
        <v>681</v>
      </c>
      <c r="E704" s="108" t="s">
        <v>569</v>
      </c>
      <c r="F704" s="108"/>
      <c r="G704" s="109">
        <f>G708</f>
        <v>60000</v>
      </c>
      <c r="H704" s="118">
        <v>20000</v>
      </c>
      <c r="M704" s="118" t="e">
        <f>#REF!</f>
        <v>#REF!</v>
      </c>
      <c r="N704" s="119">
        <v>20000</v>
      </c>
    </row>
    <row r="705" spans="1:20" ht="38.25" hidden="1">
      <c r="A705" s="94" t="s">
        <v>5</v>
      </c>
      <c r="B705" s="95">
        <v>793</v>
      </c>
      <c r="C705" s="92" t="s">
        <v>116</v>
      </c>
      <c r="D705" s="92" t="s">
        <v>681</v>
      </c>
      <c r="E705" s="92" t="s">
        <v>569</v>
      </c>
      <c r="F705" s="92"/>
      <c r="G705" s="72">
        <f>G706</f>
        <v>60000</v>
      </c>
    </row>
    <row r="706" spans="1:20" ht="38.25">
      <c r="A706" s="94" t="s">
        <v>734</v>
      </c>
      <c r="B706" s="95">
        <v>793</v>
      </c>
      <c r="C706" s="92" t="s">
        <v>116</v>
      </c>
      <c r="D706" s="92" t="s">
        <v>681</v>
      </c>
      <c r="E706" s="92" t="s">
        <v>570</v>
      </c>
      <c r="F706" s="92"/>
      <c r="G706" s="72">
        <f>G707</f>
        <v>60000</v>
      </c>
    </row>
    <row r="707" spans="1:20" ht="25.5">
      <c r="A707" s="94" t="s">
        <v>55</v>
      </c>
      <c r="B707" s="95">
        <v>793</v>
      </c>
      <c r="C707" s="92" t="s">
        <v>116</v>
      </c>
      <c r="D707" s="92" t="s">
        <v>681</v>
      </c>
      <c r="E707" s="92" t="s">
        <v>570</v>
      </c>
      <c r="F707" s="92" t="s">
        <v>54</v>
      </c>
      <c r="G707" s="72">
        <f>G708</f>
        <v>60000</v>
      </c>
    </row>
    <row r="708" spans="1:20" ht="31.5" customHeight="1">
      <c r="A708" s="94" t="s">
        <v>55</v>
      </c>
      <c r="B708" s="95">
        <v>793</v>
      </c>
      <c r="C708" s="92" t="s">
        <v>116</v>
      </c>
      <c r="D708" s="92" t="s">
        <v>681</v>
      </c>
      <c r="E708" s="92" t="s">
        <v>570</v>
      </c>
      <c r="F708" s="92" t="s">
        <v>56</v>
      </c>
      <c r="G708" s="72">
        <f>'Прилож 4'!G806</f>
        <v>60000</v>
      </c>
    </row>
    <row r="709" spans="1:20" s="156" customFormat="1" ht="38.25">
      <c r="A709" s="106" t="s">
        <v>296</v>
      </c>
      <c r="B709" s="107">
        <v>792</v>
      </c>
      <c r="C709" s="108" t="s">
        <v>30</v>
      </c>
      <c r="D709" s="108" t="s">
        <v>95</v>
      </c>
      <c r="E709" s="108" t="s">
        <v>519</v>
      </c>
      <c r="F709" s="115"/>
      <c r="G709" s="109">
        <f>G710+G720+G724</f>
        <v>41613576.539999999</v>
      </c>
      <c r="H709" s="155"/>
      <c r="M709" s="155" t="e">
        <f>#REF!+#REF!+G712+G716+G736+G741+G745+G748+G757+G761+G765</f>
        <v>#REF!</v>
      </c>
      <c r="N709" s="156">
        <v>1012500</v>
      </c>
      <c r="O709" s="156">
        <v>7960461</v>
      </c>
      <c r="P709" s="156">
        <v>2144600</v>
      </c>
      <c r="Q709" s="156">
        <v>3400000</v>
      </c>
      <c r="R709" s="156">
        <v>5786000</v>
      </c>
      <c r="S709" s="156">
        <v>10748651</v>
      </c>
      <c r="T709" s="156">
        <v>8519931</v>
      </c>
    </row>
    <row r="710" spans="1:20" s="114" customFormat="1" ht="51" hidden="1" customHeight="1">
      <c r="A710" s="94" t="s">
        <v>399</v>
      </c>
      <c r="B710" s="95">
        <v>792</v>
      </c>
      <c r="C710" s="92" t="s">
        <v>30</v>
      </c>
      <c r="D710" s="92" t="s">
        <v>398</v>
      </c>
      <c r="E710" s="92" t="s">
        <v>524</v>
      </c>
      <c r="F710" s="92"/>
      <c r="G710" s="72">
        <f>G711</f>
        <v>8565464.4900000002</v>
      </c>
      <c r="H710" s="113"/>
    </row>
    <row r="711" spans="1:20" s="114" customFormat="1" ht="34.5" customHeight="1">
      <c r="A711" s="94" t="s">
        <v>128</v>
      </c>
      <c r="B711" s="95">
        <v>792</v>
      </c>
      <c r="C711" s="92" t="s">
        <v>30</v>
      </c>
      <c r="D711" s="92" t="s">
        <v>398</v>
      </c>
      <c r="E711" s="92" t="s">
        <v>525</v>
      </c>
      <c r="F711" s="92"/>
      <c r="G711" s="72">
        <f>G712+G714+G718</f>
        <v>8565464.4900000002</v>
      </c>
      <c r="H711" s="113"/>
    </row>
    <row r="712" spans="1:20" s="114" customFormat="1" ht="63.75">
      <c r="A712" s="94" t="s">
        <v>98</v>
      </c>
      <c r="B712" s="95">
        <v>792</v>
      </c>
      <c r="C712" s="92" t="s">
        <v>30</v>
      </c>
      <c r="D712" s="92" t="s">
        <v>398</v>
      </c>
      <c r="E712" s="92" t="s">
        <v>525</v>
      </c>
      <c r="F712" s="92" t="s">
        <v>101</v>
      </c>
      <c r="G712" s="72">
        <f>G713</f>
        <v>7769454.4900000002</v>
      </c>
      <c r="H712" s="113"/>
    </row>
    <row r="713" spans="1:20" s="114" customFormat="1" ht="25.5">
      <c r="A713" s="94" t="s">
        <v>99</v>
      </c>
      <c r="B713" s="95">
        <v>792</v>
      </c>
      <c r="C713" s="92" t="s">
        <v>30</v>
      </c>
      <c r="D713" s="92" t="s">
        <v>398</v>
      </c>
      <c r="E713" s="92" t="s">
        <v>525</v>
      </c>
      <c r="F713" s="92" t="s">
        <v>102</v>
      </c>
      <c r="G713" s="72">
        <f>'Прилож 4'!G558</f>
        <v>7769454.4900000002</v>
      </c>
      <c r="H713" s="113"/>
    </row>
    <row r="714" spans="1:20" s="114" customFormat="1" ht="25.5">
      <c r="A714" s="94" t="s">
        <v>53</v>
      </c>
      <c r="B714" s="95">
        <v>792</v>
      </c>
      <c r="C714" s="92" t="s">
        <v>30</v>
      </c>
      <c r="D714" s="92" t="s">
        <v>398</v>
      </c>
      <c r="E714" s="92" t="s">
        <v>525</v>
      </c>
      <c r="F714" s="92" t="s">
        <v>54</v>
      </c>
      <c r="G714" s="72">
        <f>G715</f>
        <v>771010</v>
      </c>
      <c r="H714" s="113"/>
    </row>
    <row r="715" spans="1:20" s="114" customFormat="1" ht="25.5">
      <c r="A715" s="94" t="s">
        <v>55</v>
      </c>
      <c r="B715" s="95">
        <v>792</v>
      </c>
      <c r="C715" s="92" t="s">
        <v>30</v>
      </c>
      <c r="D715" s="92" t="s">
        <v>398</v>
      </c>
      <c r="E715" s="92" t="s">
        <v>525</v>
      </c>
      <c r="F715" s="92" t="s">
        <v>56</v>
      </c>
      <c r="G715" s="72">
        <f>'Прилож 4'!G562</f>
        <v>771010</v>
      </c>
      <c r="H715" s="113"/>
    </row>
    <row r="716" spans="1:20" s="114" customFormat="1" ht="25.5" hidden="1">
      <c r="A716" s="94" t="s">
        <v>400</v>
      </c>
      <c r="B716" s="95">
        <v>792</v>
      </c>
      <c r="C716" s="92" t="s">
        <v>30</v>
      </c>
      <c r="D716" s="92" t="s">
        <v>398</v>
      </c>
      <c r="E716" s="92" t="s">
        <v>525</v>
      </c>
      <c r="F716" s="92" t="s">
        <v>401</v>
      </c>
      <c r="G716" s="72"/>
      <c r="H716" s="113"/>
    </row>
    <row r="717" spans="1:20" s="114" customFormat="1" ht="39" hidden="1" customHeight="1">
      <c r="A717" s="94" t="s">
        <v>705</v>
      </c>
      <c r="B717" s="95">
        <v>792</v>
      </c>
      <c r="C717" s="92" t="s">
        <v>30</v>
      </c>
      <c r="D717" s="92" t="s">
        <v>398</v>
      </c>
      <c r="E717" s="92" t="s">
        <v>525</v>
      </c>
      <c r="F717" s="92" t="s">
        <v>57</v>
      </c>
      <c r="G717" s="72"/>
      <c r="H717" s="113"/>
    </row>
    <row r="718" spans="1:20" s="114" customFormat="1" ht="25.5">
      <c r="A718" s="94" t="s">
        <v>55</v>
      </c>
      <c r="B718" s="95">
        <v>792</v>
      </c>
      <c r="C718" s="92" t="s">
        <v>30</v>
      </c>
      <c r="D718" s="92" t="s">
        <v>398</v>
      </c>
      <c r="E718" s="92" t="s">
        <v>525</v>
      </c>
      <c r="F718" s="92" t="s">
        <v>107</v>
      </c>
      <c r="G718" s="72">
        <f>G719</f>
        <v>25000</v>
      </c>
      <c r="H718" s="113"/>
    </row>
    <row r="719" spans="1:20" s="114" customFormat="1">
      <c r="A719" s="94" t="s">
        <v>373</v>
      </c>
      <c r="B719" s="95">
        <v>792</v>
      </c>
      <c r="C719" s="92" t="s">
        <v>30</v>
      </c>
      <c r="D719" s="92" t="s">
        <v>398</v>
      </c>
      <c r="E719" s="92" t="s">
        <v>525</v>
      </c>
      <c r="F719" s="92" t="s">
        <v>110</v>
      </c>
      <c r="G719" s="72">
        <f>'Прилож 4'!G566</f>
        <v>25000</v>
      </c>
      <c r="H719" s="113"/>
    </row>
    <row r="720" spans="1:20" s="154" customFormat="1" ht="25.5">
      <c r="A720" s="94" t="s">
        <v>674</v>
      </c>
      <c r="B720" s="95">
        <v>792</v>
      </c>
      <c r="C720" s="92" t="s">
        <v>36</v>
      </c>
      <c r="D720" s="92" t="s">
        <v>30</v>
      </c>
      <c r="E720" s="92" t="s">
        <v>532</v>
      </c>
      <c r="F720" s="117"/>
      <c r="G720" s="72">
        <f>G721</f>
        <v>1702490.05</v>
      </c>
      <c r="H720" s="153"/>
    </row>
    <row r="721" spans="1:8">
      <c r="A721" s="94" t="s">
        <v>675</v>
      </c>
      <c r="B721" s="95">
        <v>792</v>
      </c>
      <c r="C721" s="92" t="s">
        <v>36</v>
      </c>
      <c r="D721" s="92" t="s">
        <v>30</v>
      </c>
      <c r="E721" s="92" t="s">
        <v>533</v>
      </c>
      <c r="F721" s="92"/>
      <c r="G721" s="72">
        <f>G722</f>
        <v>1702490.05</v>
      </c>
    </row>
    <row r="722" spans="1:8" ht="25.5">
      <c r="A722" s="94" t="s">
        <v>676</v>
      </c>
      <c r="B722" s="95">
        <v>792</v>
      </c>
      <c r="C722" s="92" t="s">
        <v>36</v>
      </c>
      <c r="D722" s="92" t="s">
        <v>30</v>
      </c>
      <c r="E722" s="92" t="s">
        <v>533</v>
      </c>
      <c r="F722" s="92" t="s">
        <v>677</v>
      </c>
      <c r="G722" s="72">
        <f>G723</f>
        <v>1702490.05</v>
      </c>
    </row>
    <row r="723" spans="1:8">
      <c r="A723" s="94" t="s">
        <v>678</v>
      </c>
      <c r="B723" s="95">
        <v>792</v>
      </c>
      <c r="C723" s="92" t="s">
        <v>36</v>
      </c>
      <c r="D723" s="92" t="s">
        <v>30</v>
      </c>
      <c r="E723" s="92" t="s">
        <v>533</v>
      </c>
      <c r="F723" s="92" t="s">
        <v>679</v>
      </c>
      <c r="G723" s="72">
        <f>'Прилож 4'!G601+'Прилож 4'!G977</f>
        <v>1702490.05</v>
      </c>
    </row>
    <row r="724" spans="1:8" s="128" customFormat="1" ht="38.25">
      <c r="A724" s="94" t="s">
        <v>391</v>
      </c>
      <c r="B724" s="95">
        <v>792</v>
      </c>
      <c r="C724" s="92" t="s">
        <v>681</v>
      </c>
      <c r="D724" s="92" t="s">
        <v>30</v>
      </c>
      <c r="E724" s="92" t="s">
        <v>520</v>
      </c>
      <c r="F724" s="92"/>
      <c r="G724" s="72">
        <f>G727+G731+G734+G773+G776</f>
        <v>31345622</v>
      </c>
      <c r="H724" s="127"/>
    </row>
    <row r="725" spans="1:8" s="154" customFormat="1" ht="29.25" customHeight="1">
      <c r="A725" s="94" t="s">
        <v>690</v>
      </c>
      <c r="B725" s="95">
        <v>792</v>
      </c>
      <c r="C725" s="92" t="s">
        <v>681</v>
      </c>
      <c r="D725" s="92" t="s">
        <v>30</v>
      </c>
      <c r="E725" s="92" t="s">
        <v>316</v>
      </c>
      <c r="F725" s="92"/>
      <c r="G725" s="72">
        <f>G726</f>
        <v>5724500</v>
      </c>
      <c r="H725" s="153"/>
    </row>
    <row r="726" spans="1:8" s="154" customFormat="1">
      <c r="A726" s="94" t="s">
        <v>393</v>
      </c>
      <c r="B726" s="95">
        <v>792</v>
      </c>
      <c r="C726" s="92" t="s">
        <v>681</v>
      </c>
      <c r="D726" s="92" t="s">
        <v>30</v>
      </c>
      <c r="E726" s="92" t="s">
        <v>316</v>
      </c>
      <c r="F726" s="92" t="s">
        <v>394</v>
      </c>
      <c r="G726" s="72">
        <f>G727</f>
        <v>5724500</v>
      </c>
      <c r="H726" s="153"/>
    </row>
    <row r="727" spans="1:8" s="82" customFormat="1">
      <c r="A727" s="94" t="s">
        <v>687</v>
      </c>
      <c r="B727" s="95">
        <v>792</v>
      </c>
      <c r="C727" s="92" t="s">
        <v>681</v>
      </c>
      <c r="D727" s="92" t="s">
        <v>30</v>
      </c>
      <c r="E727" s="92" t="s">
        <v>316</v>
      </c>
      <c r="F727" s="92" t="s">
        <v>688</v>
      </c>
      <c r="G727" s="72">
        <f>'Прилож 4'!G610</f>
        <v>5724500</v>
      </c>
      <c r="H727" s="81"/>
    </row>
    <row r="728" spans="1:8" s="82" customFormat="1" hidden="1">
      <c r="A728" s="94" t="s">
        <v>12</v>
      </c>
      <c r="B728" s="95">
        <v>792</v>
      </c>
      <c r="C728" s="92" t="s">
        <v>681</v>
      </c>
      <c r="D728" s="92" t="s">
        <v>30</v>
      </c>
      <c r="E728" s="92" t="s">
        <v>534</v>
      </c>
      <c r="F728" s="92" t="s">
        <v>11</v>
      </c>
      <c r="G728" s="72"/>
      <c r="H728" s="81"/>
    </row>
    <row r="729" spans="1:8" s="128" customFormat="1" ht="25.5">
      <c r="A729" s="94" t="s">
        <v>686</v>
      </c>
      <c r="B729" s="95">
        <v>792</v>
      </c>
      <c r="C729" s="92" t="s">
        <v>681</v>
      </c>
      <c r="D729" s="92" t="s">
        <v>30</v>
      </c>
      <c r="E729" s="92" t="s">
        <v>635</v>
      </c>
      <c r="F729" s="92"/>
      <c r="G729" s="72">
        <f>G730</f>
        <v>11452696</v>
      </c>
      <c r="H729" s="127"/>
    </row>
    <row r="730" spans="1:8" s="128" customFormat="1">
      <c r="A730" s="94" t="s">
        <v>393</v>
      </c>
      <c r="B730" s="95">
        <v>792</v>
      </c>
      <c r="C730" s="92" t="s">
        <v>681</v>
      </c>
      <c r="D730" s="92" t="s">
        <v>30</v>
      </c>
      <c r="E730" s="92" t="s">
        <v>635</v>
      </c>
      <c r="F730" s="92" t="s">
        <v>394</v>
      </c>
      <c r="G730" s="72">
        <f>G731</f>
        <v>11452696</v>
      </c>
      <c r="H730" s="127"/>
    </row>
    <row r="731" spans="1:8" s="128" customFormat="1">
      <c r="A731" s="94" t="s">
        <v>687</v>
      </c>
      <c r="B731" s="95">
        <v>792</v>
      </c>
      <c r="C731" s="92" t="s">
        <v>681</v>
      </c>
      <c r="D731" s="92" t="s">
        <v>30</v>
      </c>
      <c r="E731" s="92" t="s">
        <v>635</v>
      </c>
      <c r="F731" s="92" t="s">
        <v>688</v>
      </c>
      <c r="G731" s="72">
        <f>'Прилож 4'!G614</f>
        <v>11452696</v>
      </c>
      <c r="H731" s="127"/>
    </row>
    <row r="732" spans="1:8" s="82" customFormat="1">
      <c r="A732" s="94" t="s">
        <v>692</v>
      </c>
      <c r="B732" s="95"/>
      <c r="C732" s="92"/>
      <c r="D732" s="92"/>
      <c r="E732" s="92" t="s">
        <v>535</v>
      </c>
      <c r="F732" s="92"/>
      <c r="G732" s="72">
        <f>G733</f>
        <v>10540226</v>
      </c>
      <c r="H732" s="81"/>
    </row>
    <row r="733" spans="1:8" s="82" customFormat="1">
      <c r="A733" s="94" t="s">
        <v>393</v>
      </c>
      <c r="B733" s="95">
        <v>792</v>
      </c>
      <c r="C733" s="92" t="s">
        <v>681</v>
      </c>
      <c r="D733" s="92" t="s">
        <v>116</v>
      </c>
      <c r="E733" s="92" t="s">
        <v>535</v>
      </c>
      <c r="F733" s="92" t="s">
        <v>394</v>
      </c>
      <c r="G733" s="72">
        <f>G734</f>
        <v>10540226</v>
      </c>
      <c r="H733" s="81"/>
    </row>
    <row r="734" spans="1:8" s="82" customFormat="1">
      <c r="A734" s="94" t="s">
        <v>411</v>
      </c>
      <c r="B734" s="95">
        <v>792</v>
      </c>
      <c r="C734" s="92" t="s">
        <v>681</v>
      </c>
      <c r="D734" s="92" t="s">
        <v>116</v>
      </c>
      <c r="E734" s="92" t="s">
        <v>535</v>
      </c>
      <c r="F734" s="92" t="s">
        <v>412</v>
      </c>
      <c r="G734" s="72">
        <f>'Прилож 4'!G624</f>
        <v>10540226</v>
      </c>
      <c r="H734" s="81"/>
    </row>
    <row r="735" spans="1:8" hidden="1">
      <c r="A735" s="94" t="s">
        <v>393</v>
      </c>
      <c r="B735" s="95">
        <v>792</v>
      </c>
      <c r="C735" s="92" t="s">
        <v>41</v>
      </c>
      <c r="D735" s="92" t="s">
        <v>116</v>
      </c>
      <c r="E735" s="92" t="s">
        <v>247</v>
      </c>
      <c r="F735" s="92" t="s">
        <v>394</v>
      </c>
      <c r="G735" s="72">
        <f>G736</f>
        <v>0</v>
      </c>
    </row>
    <row r="736" spans="1:8" hidden="1">
      <c r="A736" s="94" t="s">
        <v>395</v>
      </c>
      <c r="B736" s="95">
        <v>792</v>
      </c>
      <c r="C736" s="92" t="s">
        <v>41</v>
      </c>
      <c r="D736" s="92" t="s">
        <v>116</v>
      </c>
      <c r="E736" s="92" t="s">
        <v>247</v>
      </c>
      <c r="F736" s="92" t="s">
        <v>396</v>
      </c>
      <c r="G736" s="72"/>
    </row>
    <row r="737" spans="1:8" hidden="1">
      <c r="A737" s="147"/>
      <c r="B737" s="95"/>
      <c r="C737" s="92"/>
      <c r="D737" s="92"/>
      <c r="E737" s="92"/>
      <c r="F737" s="95"/>
      <c r="G737" s="135"/>
    </row>
    <row r="738" spans="1:8" s="114" customFormat="1" ht="38.25" hidden="1">
      <c r="A738" s="94" t="s">
        <v>391</v>
      </c>
      <c r="B738" s="95">
        <v>792</v>
      </c>
      <c r="C738" s="92" t="s">
        <v>115</v>
      </c>
      <c r="D738" s="92" t="s">
        <v>95</v>
      </c>
      <c r="E738" s="92" t="s">
        <v>248</v>
      </c>
      <c r="F738" s="92"/>
      <c r="G738" s="72">
        <f>G739+G746</f>
        <v>0</v>
      </c>
      <c r="H738" s="113"/>
    </row>
    <row r="739" spans="1:8" s="114" customFormat="1" ht="51" hidden="1">
      <c r="A739" s="94" t="s">
        <v>249</v>
      </c>
      <c r="B739" s="95">
        <v>792</v>
      </c>
      <c r="C739" s="92" t="s">
        <v>115</v>
      </c>
      <c r="D739" s="92" t="s">
        <v>95</v>
      </c>
      <c r="E739" s="92" t="s">
        <v>667</v>
      </c>
      <c r="F739" s="92"/>
      <c r="G739" s="72">
        <f>G740</f>
        <v>0</v>
      </c>
      <c r="H739" s="113"/>
    </row>
    <row r="740" spans="1:8" s="114" customFormat="1" hidden="1">
      <c r="A740" s="94" t="s">
        <v>393</v>
      </c>
      <c r="B740" s="95">
        <v>792</v>
      </c>
      <c r="C740" s="92" t="s">
        <v>115</v>
      </c>
      <c r="D740" s="92" t="s">
        <v>95</v>
      </c>
      <c r="E740" s="92" t="s">
        <v>667</v>
      </c>
      <c r="F740" s="92" t="s">
        <v>394</v>
      </c>
      <c r="G740" s="72">
        <f>G741</f>
        <v>0</v>
      </c>
      <c r="H740" s="113"/>
    </row>
    <row r="741" spans="1:8" s="114" customFormat="1" hidden="1">
      <c r="A741" s="94" t="s">
        <v>395</v>
      </c>
      <c r="B741" s="95">
        <v>792</v>
      </c>
      <c r="C741" s="92" t="s">
        <v>115</v>
      </c>
      <c r="D741" s="92" t="s">
        <v>95</v>
      </c>
      <c r="E741" s="92" t="s">
        <v>667</v>
      </c>
      <c r="F741" s="92" t="s">
        <v>396</v>
      </c>
      <c r="G741" s="72"/>
      <c r="H741" s="113"/>
    </row>
    <row r="742" spans="1:8" s="154" customFormat="1" ht="38.25" hidden="1">
      <c r="A742" s="94" t="s">
        <v>391</v>
      </c>
      <c r="B742" s="95">
        <v>792</v>
      </c>
      <c r="C742" s="92" t="s">
        <v>30</v>
      </c>
      <c r="D742" s="92" t="s">
        <v>95</v>
      </c>
      <c r="E742" s="92" t="s">
        <v>248</v>
      </c>
      <c r="F742" s="117"/>
      <c r="G742" s="72">
        <f>G743</f>
        <v>0</v>
      </c>
      <c r="H742" s="153"/>
    </row>
    <row r="743" spans="1:8" ht="25.5" hidden="1">
      <c r="A743" s="94" t="s">
        <v>392</v>
      </c>
      <c r="B743" s="95">
        <v>792</v>
      </c>
      <c r="C743" s="92" t="s">
        <v>30</v>
      </c>
      <c r="D743" s="92" t="s">
        <v>95</v>
      </c>
      <c r="E743" s="92" t="s">
        <v>250</v>
      </c>
      <c r="F743" s="92"/>
      <c r="G743" s="72">
        <f>G744</f>
        <v>0</v>
      </c>
    </row>
    <row r="744" spans="1:8" hidden="1">
      <c r="A744" s="94" t="s">
        <v>393</v>
      </c>
      <c r="B744" s="95">
        <v>792</v>
      </c>
      <c r="C744" s="92" t="s">
        <v>30</v>
      </c>
      <c r="D744" s="92" t="s">
        <v>95</v>
      </c>
      <c r="E744" s="92" t="s">
        <v>250</v>
      </c>
      <c r="F744" s="92" t="s">
        <v>394</v>
      </c>
      <c r="G744" s="72">
        <f>G745</f>
        <v>0</v>
      </c>
    </row>
    <row r="745" spans="1:8" hidden="1">
      <c r="A745" s="94" t="s">
        <v>395</v>
      </c>
      <c r="B745" s="95">
        <v>792</v>
      </c>
      <c r="C745" s="92" t="s">
        <v>30</v>
      </c>
      <c r="D745" s="92" t="s">
        <v>95</v>
      </c>
      <c r="E745" s="92" t="s">
        <v>250</v>
      </c>
      <c r="F745" s="92" t="s">
        <v>396</v>
      </c>
      <c r="G745" s="72"/>
    </row>
    <row r="746" spans="1:8" ht="63.75" hidden="1">
      <c r="A746" s="94" t="s">
        <v>668</v>
      </c>
      <c r="B746" s="95">
        <v>792</v>
      </c>
      <c r="C746" s="92" t="s">
        <v>115</v>
      </c>
      <c r="D746" s="92" t="s">
        <v>95</v>
      </c>
      <c r="E746" s="92" t="s">
        <v>251</v>
      </c>
      <c r="F746" s="92"/>
      <c r="G746" s="72">
        <f>G747</f>
        <v>0</v>
      </c>
    </row>
    <row r="747" spans="1:8" hidden="1">
      <c r="A747" s="94" t="s">
        <v>393</v>
      </c>
      <c r="B747" s="95">
        <v>792</v>
      </c>
      <c r="C747" s="92" t="s">
        <v>115</v>
      </c>
      <c r="D747" s="92" t="s">
        <v>95</v>
      </c>
      <c r="E747" s="92" t="s">
        <v>251</v>
      </c>
      <c r="F747" s="92" t="s">
        <v>394</v>
      </c>
      <c r="G747" s="72">
        <f>G748</f>
        <v>0</v>
      </c>
    </row>
    <row r="748" spans="1:8" hidden="1">
      <c r="A748" s="94" t="s">
        <v>395</v>
      </c>
      <c r="B748" s="95">
        <v>792</v>
      </c>
      <c r="C748" s="92" t="s">
        <v>115</v>
      </c>
      <c r="D748" s="92" t="s">
        <v>95</v>
      </c>
      <c r="E748" s="92" t="s">
        <v>251</v>
      </c>
      <c r="F748" s="92" t="s">
        <v>396</v>
      </c>
      <c r="G748" s="72"/>
    </row>
    <row r="749" spans="1:8" hidden="1">
      <c r="A749" s="94"/>
      <c r="B749" s="92"/>
      <c r="C749" s="92"/>
      <c r="D749" s="92"/>
      <c r="E749" s="92"/>
      <c r="F749" s="95"/>
      <c r="G749" s="72"/>
    </row>
    <row r="750" spans="1:8" hidden="1">
      <c r="A750" s="94"/>
      <c r="B750" s="92"/>
      <c r="C750" s="92"/>
      <c r="D750" s="92"/>
      <c r="E750" s="92"/>
      <c r="F750" s="95"/>
      <c r="G750" s="72"/>
    </row>
    <row r="751" spans="1:8" hidden="1">
      <c r="A751" s="94"/>
      <c r="B751" s="92"/>
      <c r="C751" s="92"/>
      <c r="D751" s="92"/>
      <c r="E751" s="92"/>
      <c r="F751" s="95"/>
      <c r="G751" s="72"/>
    </row>
    <row r="752" spans="1:8" hidden="1">
      <c r="A752" s="94"/>
      <c r="B752" s="92"/>
      <c r="C752" s="92"/>
      <c r="D752" s="92"/>
      <c r="E752" s="92"/>
      <c r="F752" s="95"/>
      <c r="G752" s="72"/>
    </row>
    <row r="753" spans="1:8" hidden="1">
      <c r="A753" s="94"/>
      <c r="B753" s="92"/>
      <c r="C753" s="92"/>
      <c r="D753" s="92"/>
      <c r="E753" s="92"/>
      <c r="F753" s="95"/>
      <c r="G753" s="72"/>
    </row>
    <row r="754" spans="1:8" s="128" customFormat="1" ht="38.25" hidden="1">
      <c r="A754" s="94" t="s">
        <v>391</v>
      </c>
      <c r="B754" s="95">
        <v>792</v>
      </c>
      <c r="C754" s="92" t="s">
        <v>681</v>
      </c>
      <c r="D754" s="92" t="s">
        <v>30</v>
      </c>
      <c r="E754" s="92" t="s">
        <v>248</v>
      </c>
      <c r="F754" s="92"/>
      <c r="G754" s="72" t="e">
        <f>G759+#REF!</f>
        <v>#REF!</v>
      </c>
      <c r="H754" s="127"/>
    </row>
    <row r="755" spans="1:8" s="154" customFormat="1" ht="29.25" hidden="1" customHeight="1">
      <c r="A755" s="94" t="s">
        <v>690</v>
      </c>
      <c r="B755" s="95">
        <v>792</v>
      </c>
      <c r="C755" s="92" t="s">
        <v>681</v>
      </c>
      <c r="D755" s="92" t="s">
        <v>30</v>
      </c>
      <c r="E755" s="92" t="s">
        <v>252</v>
      </c>
      <c r="F755" s="92"/>
      <c r="G755" s="72"/>
      <c r="H755" s="153"/>
    </row>
    <row r="756" spans="1:8" s="154" customFormat="1" hidden="1">
      <c r="A756" s="94" t="s">
        <v>393</v>
      </c>
      <c r="B756" s="95">
        <v>792</v>
      </c>
      <c r="C756" s="92" t="s">
        <v>681</v>
      </c>
      <c r="D756" s="92" t="s">
        <v>30</v>
      </c>
      <c r="E756" s="92" t="s">
        <v>252</v>
      </c>
      <c r="F756" s="92" t="s">
        <v>394</v>
      </c>
      <c r="G756" s="72">
        <f>G757</f>
        <v>0</v>
      </c>
      <c r="H756" s="153"/>
    </row>
    <row r="757" spans="1:8" s="82" customFormat="1" hidden="1">
      <c r="A757" s="94" t="s">
        <v>687</v>
      </c>
      <c r="B757" s="95">
        <v>792</v>
      </c>
      <c r="C757" s="92" t="s">
        <v>681</v>
      </c>
      <c r="D757" s="92" t="s">
        <v>30</v>
      </c>
      <c r="E757" s="92" t="s">
        <v>252</v>
      </c>
      <c r="F757" s="92" t="s">
        <v>688</v>
      </c>
      <c r="G757" s="72">
        <f>G758</f>
        <v>0</v>
      </c>
      <c r="H757" s="81"/>
    </row>
    <row r="758" spans="1:8" s="82" customFormat="1" ht="18" hidden="1" customHeight="1">
      <c r="A758" s="94" t="s">
        <v>12</v>
      </c>
      <c r="B758" s="95"/>
      <c r="C758" s="92"/>
      <c r="D758" s="92"/>
      <c r="E758" s="92" t="s">
        <v>252</v>
      </c>
      <c r="F758" s="92" t="s">
        <v>11</v>
      </c>
      <c r="G758" s="72"/>
      <c r="H758" s="81"/>
    </row>
    <row r="759" spans="1:8" s="128" customFormat="1" ht="25.5" hidden="1">
      <c r="A759" s="94" t="s">
        <v>686</v>
      </c>
      <c r="B759" s="95">
        <v>792</v>
      </c>
      <c r="C759" s="92" t="s">
        <v>681</v>
      </c>
      <c r="D759" s="92" t="s">
        <v>30</v>
      </c>
      <c r="E759" s="92" t="s">
        <v>253</v>
      </c>
      <c r="F759" s="92"/>
      <c r="G759" s="72">
        <f>G760</f>
        <v>0</v>
      </c>
      <c r="H759" s="127"/>
    </row>
    <row r="760" spans="1:8" s="128" customFormat="1" hidden="1">
      <c r="A760" s="94" t="s">
        <v>393</v>
      </c>
      <c r="B760" s="95">
        <v>792</v>
      </c>
      <c r="C760" s="92" t="s">
        <v>681</v>
      </c>
      <c r="D760" s="92" t="s">
        <v>30</v>
      </c>
      <c r="E760" s="92" t="s">
        <v>253</v>
      </c>
      <c r="F760" s="92" t="s">
        <v>394</v>
      </c>
      <c r="G760" s="72">
        <f>G761</f>
        <v>0</v>
      </c>
      <c r="H760" s="127"/>
    </row>
    <row r="761" spans="1:8" s="128" customFormat="1" hidden="1">
      <c r="A761" s="94" t="s">
        <v>687</v>
      </c>
      <c r="B761" s="95">
        <v>792</v>
      </c>
      <c r="C761" s="92" t="s">
        <v>681</v>
      </c>
      <c r="D761" s="92" t="s">
        <v>30</v>
      </c>
      <c r="E761" s="92" t="s">
        <v>253</v>
      </c>
      <c r="F761" s="92" t="s">
        <v>688</v>
      </c>
      <c r="G761" s="72">
        <f>G762</f>
        <v>0</v>
      </c>
      <c r="H761" s="127"/>
    </row>
    <row r="762" spans="1:8" s="82" customFormat="1" ht="18" hidden="1" customHeight="1">
      <c r="A762" s="94" t="s">
        <v>12</v>
      </c>
      <c r="B762" s="95"/>
      <c r="C762" s="92"/>
      <c r="D762" s="92"/>
      <c r="E762" s="92" t="s">
        <v>253</v>
      </c>
      <c r="F762" s="92" t="s">
        <v>11</v>
      </c>
      <c r="G762" s="72"/>
      <c r="H762" s="81"/>
    </row>
    <row r="763" spans="1:8" s="82" customFormat="1" hidden="1">
      <c r="A763" s="94" t="s">
        <v>692</v>
      </c>
      <c r="B763" s="95">
        <v>792</v>
      </c>
      <c r="C763" s="92" t="s">
        <v>681</v>
      </c>
      <c r="D763" s="92" t="s">
        <v>116</v>
      </c>
      <c r="E763" s="92" t="s">
        <v>254</v>
      </c>
      <c r="F763" s="92"/>
      <c r="G763" s="72">
        <f>G764</f>
        <v>0</v>
      </c>
      <c r="H763" s="81"/>
    </row>
    <row r="764" spans="1:8" s="82" customFormat="1" hidden="1">
      <c r="A764" s="94" t="s">
        <v>393</v>
      </c>
      <c r="B764" s="95">
        <v>792</v>
      </c>
      <c r="C764" s="92" t="s">
        <v>681</v>
      </c>
      <c r="D764" s="92" t="s">
        <v>116</v>
      </c>
      <c r="E764" s="92" t="s">
        <v>254</v>
      </c>
      <c r="F764" s="92" t="s">
        <v>394</v>
      </c>
      <c r="G764" s="72">
        <f>G765</f>
        <v>0</v>
      </c>
      <c r="H764" s="81"/>
    </row>
    <row r="765" spans="1:8" s="82" customFormat="1" ht="15.75" hidden="1" customHeight="1">
      <c r="A765" s="94" t="s">
        <v>411</v>
      </c>
      <c r="B765" s="95">
        <v>792</v>
      </c>
      <c r="C765" s="92" t="s">
        <v>681</v>
      </c>
      <c r="D765" s="92" t="s">
        <v>116</v>
      </c>
      <c r="E765" s="92" t="s">
        <v>254</v>
      </c>
      <c r="F765" s="92" t="s">
        <v>412</v>
      </c>
      <c r="G765" s="72">
        <f>G766</f>
        <v>0</v>
      </c>
      <c r="H765" s="81"/>
    </row>
    <row r="766" spans="1:8" s="82" customFormat="1" ht="42.75" hidden="1" customHeight="1">
      <c r="A766" s="94" t="s">
        <v>419</v>
      </c>
      <c r="B766" s="95"/>
      <c r="C766" s="92"/>
      <c r="D766" s="92"/>
      <c r="E766" s="92" t="s">
        <v>254</v>
      </c>
      <c r="F766" s="92" t="s">
        <v>420</v>
      </c>
      <c r="G766" s="72"/>
      <c r="H766" s="81"/>
    </row>
    <row r="767" spans="1:8" s="82" customFormat="1" ht="33" hidden="1" customHeight="1">
      <c r="A767" s="94" t="s">
        <v>42</v>
      </c>
      <c r="B767" s="95"/>
      <c r="C767" s="92"/>
      <c r="D767" s="92"/>
      <c r="E767" s="92" t="s">
        <v>255</v>
      </c>
      <c r="F767" s="92"/>
      <c r="G767" s="72">
        <f>G768</f>
        <v>0</v>
      </c>
      <c r="H767" s="81"/>
    </row>
    <row r="768" spans="1:8" s="82" customFormat="1" ht="15.75" hidden="1" customHeight="1">
      <c r="A768" s="94" t="s">
        <v>393</v>
      </c>
      <c r="B768" s="95"/>
      <c r="C768" s="92"/>
      <c r="D768" s="92"/>
      <c r="E768" s="92" t="s">
        <v>255</v>
      </c>
      <c r="F768" s="92" t="s">
        <v>394</v>
      </c>
      <c r="G768" s="72">
        <f>G769</f>
        <v>0</v>
      </c>
      <c r="H768" s="81"/>
    </row>
    <row r="769" spans="1:14" s="82" customFormat="1" ht="15.75" hidden="1" customHeight="1">
      <c r="A769" s="94" t="s">
        <v>411</v>
      </c>
      <c r="B769" s="95"/>
      <c r="C769" s="92"/>
      <c r="D769" s="92"/>
      <c r="E769" s="92" t="s">
        <v>255</v>
      </c>
      <c r="F769" s="92" t="s">
        <v>412</v>
      </c>
      <c r="G769" s="72">
        <f>G770</f>
        <v>0</v>
      </c>
      <c r="H769" s="81"/>
    </row>
    <row r="770" spans="1:14" s="82" customFormat="1" ht="40.5" hidden="1" customHeight="1">
      <c r="A770" s="94" t="s">
        <v>419</v>
      </c>
      <c r="B770" s="95"/>
      <c r="C770" s="92"/>
      <c r="D770" s="92"/>
      <c r="E770" s="92" t="s">
        <v>255</v>
      </c>
      <c r="F770" s="92" t="s">
        <v>420</v>
      </c>
      <c r="G770" s="72"/>
      <c r="H770" s="81"/>
    </row>
    <row r="771" spans="1:14" ht="25.5">
      <c r="A771" s="94" t="s">
        <v>392</v>
      </c>
      <c r="B771" s="95">
        <v>792</v>
      </c>
      <c r="C771" s="92" t="s">
        <v>30</v>
      </c>
      <c r="D771" s="92" t="s">
        <v>95</v>
      </c>
      <c r="E771" s="92" t="s">
        <v>315</v>
      </c>
      <c r="F771" s="92"/>
      <c r="G771" s="72">
        <f>G772</f>
        <v>1012500</v>
      </c>
    </row>
    <row r="772" spans="1:14">
      <c r="A772" s="94" t="s">
        <v>393</v>
      </c>
      <c r="B772" s="95">
        <v>792</v>
      </c>
      <c r="C772" s="92" t="s">
        <v>30</v>
      </c>
      <c r="D772" s="92" t="s">
        <v>95</v>
      </c>
      <c r="E772" s="92" t="s">
        <v>315</v>
      </c>
      <c r="F772" s="92" t="s">
        <v>394</v>
      </c>
      <c r="G772" s="72">
        <f>G773</f>
        <v>1012500</v>
      </c>
    </row>
    <row r="773" spans="1:14">
      <c r="A773" s="94" t="s">
        <v>395</v>
      </c>
      <c r="B773" s="95">
        <v>792</v>
      </c>
      <c r="C773" s="92" t="s">
        <v>30</v>
      </c>
      <c r="D773" s="92" t="s">
        <v>95</v>
      </c>
      <c r="E773" s="92" t="s">
        <v>315</v>
      </c>
      <c r="F773" s="92" t="s">
        <v>396</v>
      </c>
      <c r="G773" s="72">
        <f>'Прилож 4'!G552</f>
        <v>1012500</v>
      </c>
    </row>
    <row r="774" spans="1:14" s="154" customFormat="1" ht="25.5">
      <c r="A774" s="94" t="s">
        <v>407</v>
      </c>
      <c r="B774" s="95">
        <v>792</v>
      </c>
      <c r="C774" s="92" t="s">
        <v>41</v>
      </c>
      <c r="D774" s="92" t="s">
        <v>116</v>
      </c>
      <c r="E774" s="92" t="s">
        <v>360</v>
      </c>
      <c r="F774" s="117"/>
      <c r="G774" s="72">
        <f>G775</f>
        <v>2615700</v>
      </c>
      <c r="H774" s="153"/>
    </row>
    <row r="775" spans="1:14">
      <c r="A775" s="94" t="s">
        <v>393</v>
      </c>
      <c r="B775" s="95">
        <v>792</v>
      </c>
      <c r="C775" s="92" t="s">
        <v>41</v>
      </c>
      <c r="D775" s="92" t="s">
        <v>116</v>
      </c>
      <c r="E775" s="92" t="s">
        <v>360</v>
      </c>
      <c r="F775" s="92" t="s">
        <v>394</v>
      </c>
      <c r="G775" s="72">
        <f>G776</f>
        <v>2615700</v>
      </c>
    </row>
    <row r="776" spans="1:14">
      <c r="A776" s="94" t="s">
        <v>395</v>
      </c>
      <c r="B776" s="95">
        <v>792</v>
      </c>
      <c r="C776" s="92" t="s">
        <v>41</v>
      </c>
      <c r="D776" s="92" t="s">
        <v>116</v>
      </c>
      <c r="E776" s="92" t="s">
        <v>360</v>
      </c>
      <c r="F776" s="92" t="s">
        <v>396</v>
      </c>
      <c r="G776" s="72">
        <f>'Прилож 4'!G582</f>
        <v>2615700</v>
      </c>
    </row>
    <row r="777" spans="1:14" s="156" customFormat="1" ht="63.75">
      <c r="A777" s="157" t="s">
        <v>724</v>
      </c>
      <c r="B777" s="107">
        <v>793</v>
      </c>
      <c r="C777" s="108" t="s">
        <v>116</v>
      </c>
      <c r="D777" s="108" t="s">
        <v>272</v>
      </c>
      <c r="E777" s="108" t="s">
        <v>553</v>
      </c>
      <c r="F777" s="115"/>
      <c r="G777" s="109">
        <f>G782+G790+G793+G779+G787</f>
        <v>245529.88</v>
      </c>
      <c r="H777" s="123">
        <v>30000</v>
      </c>
      <c r="M777" s="155" t="e">
        <f>#REF!</f>
        <v>#REF!</v>
      </c>
      <c r="N777" s="156">
        <v>100000</v>
      </c>
    </row>
    <row r="778" spans="1:14" s="154" customFormat="1" ht="51" hidden="1">
      <c r="A778" s="158" t="s">
        <v>256</v>
      </c>
      <c r="B778" s="95">
        <v>793</v>
      </c>
      <c r="C778" s="92" t="s">
        <v>116</v>
      </c>
      <c r="D778" s="92" t="s">
        <v>272</v>
      </c>
      <c r="E778" s="92" t="s">
        <v>553</v>
      </c>
      <c r="F778" s="117"/>
      <c r="G778" s="72"/>
      <c r="H778" s="127"/>
    </row>
    <row r="779" spans="1:14" s="154" customFormat="1" ht="54.75" customHeight="1">
      <c r="A779" s="158" t="s">
        <v>731</v>
      </c>
      <c r="B779" s="95">
        <v>793</v>
      </c>
      <c r="C779" s="92" t="s">
        <v>116</v>
      </c>
      <c r="D779" s="92" t="s">
        <v>272</v>
      </c>
      <c r="E779" s="92" t="s">
        <v>361</v>
      </c>
      <c r="F779" s="117"/>
      <c r="G779" s="72">
        <f>G780</f>
        <v>30000</v>
      </c>
      <c r="H779" s="127"/>
    </row>
    <row r="780" spans="1:14" s="154" customFormat="1" ht="25.5">
      <c r="A780" s="94" t="s">
        <v>704</v>
      </c>
      <c r="B780" s="95">
        <v>793</v>
      </c>
      <c r="C780" s="92" t="s">
        <v>116</v>
      </c>
      <c r="D780" s="92" t="s">
        <v>272</v>
      </c>
      <c r="E780" s="92" t="s">
        <v>361</v>
      </c>
      <c r="F780" s="92" t="s">
        <v>54</v>
      </c>
      <c r="G780" s="72">
        <f>G781</f>
        <v>30000</v>
      </c>
      <c r="H780" s="127"/>
    </row>
    <row r="781" spans="1:14" s="154" customFormat="1" ht="25.5">
      <c r="A781" s="94" t="s">
        <v>55</v>
      </c>
      <c r="B781" s="95">
        <v>793</v>
      </c>
      <c r="C781" s="92" t="s">
        <v>116</v>
      </c>
      <c r="D781" s="92" t="s">
        <v>272</v>
      </c>
      <c r="E781" s="92" t="s">
        <v>361</v>
      </c>
      <c r="F781" s="92" t="s">
        <v>56</v>
      </c>
      <c r="G781" s="72">
        <v>30000</v>
      </c>
      <c r="H781" s="127"/>
    </row>
    <row r="782" spans="1:14" ht="45.75" customHeight="1">
      <c r="A782" s="159" t="s">
        <v>842</v>
      </c>
      <c r="B782" s="95">
        <v>793</v>
      </c>
      <c r="C782" s="92" t="s">
        <v>116</v>
      </c>
      <c r="D782" s="92" t="s">
        <v>272</v>
      </c>
      <c r="E782" s="92" t="s">
        <v>562</v>
      </c>
      <c r="F782" s="92"/>
      <c r="G782" s="72">
        <f>G783+G785</f>
        <v>160000</v>
      </c>
    </row>
    <row r="783" spans="1:14" ht="25.5">
      <c r="A783" s="94" t="s">
        <v>704</v>
      </c>
      <c r="B783" s="95">
        <v>793</v>
      </c>
      <c r="C783" s="92" t="s">
        <v>116</v>
      </c>
      <c r="D783" s="92" t="s">
        <v>272</v>
      </c>
      <c r="E783" s="92" t="s">
        <v>562</v>
      </c>
      <c r="F783" s="92" t="s">
        <v>54</v>
      </c>
      <c r="G783" s="72">
        <f>G784</f>
        <v>160000</v>
      </c>
    </row>
    <row r="784" spans="1:14" ht="25.5">
      <c r="A784" s="94" t="s">
        <v>55</v>
      </c>
      <c r="B784" s="95">
        <v>793</v>
      </c>
      <c r="C784" s="92" t="s">
        <v>116</v>
      </c>
      <c r="D784" s="92" t="s">
        <v>272</v>
      </c>
      <c r="E784" s="92" t="s">
        <v>562</v>
      </c>
      <c r="F784" s="92" t="s">
        <v>56</v>
      </c>
      <c r="G784" s="72">
        <f>'Прилож 4'!G772</f>
        <v>160000</v>
      </c>
    </row>
    <row r="785" spans="1:7" ht="18" customHeight="1">
      <c r="A785" s="94" t="s">
        <v>257</v>
      </c>
      <c r="B785" s="95">
        <v>793</v>
      </c>
      <c r="C785" s="92" t="s">
        <v>116</v>
      </c>
      <c r="D785" s="92" t="s">
        <v>272</v>
      </c>
      <c r="E785" s="92" t="s">
        <v>563</v>
      </c>
      <c r="F785" s="92" t="s">
        <v>107</v>
      </c>
      <c r="G785" s="72">
        <f>G786</f>
        <v>0</v>
      </c>
    </row>
    <row r="786" spans="1:7" ht="18.75" customHeight="1">
      <c r="A786" s="94" t="s">
        <v>424</v>
      </c>
      <c r="B786" s="95"/>
      <c r="C786" s="92"/>
      <c r="D786" s="92"/>
      <c r="E786" s="92" t="s">
        <v>563</v>
      </c>
      <c r="F786" s="92" t="s">
        <v>425</v>
      </c>
      <c r="G786" s="72">
        <f>'Прилож 4'!G774</f>
        <v>0</v>
      </c>
    </row>
    <row r="787" spans="1:7" ht="25.5">
      <c r="A787" s="94" t="s">
        <v>840</v>
      </c>
      <c r="B787" s="95">
        <v>793</v>
      </c>
      <c r="C787" s="92" t="s">
        <v>116</v>
      </c>
      <c r="D787" s="92" t="s">
        <v>115</v>
      </c>
      <c r="E787" s="92" t="s">
        <v>841</v>
      </c>
      <c r="F787" s="92"/>
      <c r="G787" s="72">
        <f>G788</f>
        <v>20000</v>
      </c>
    </row>
    <row r="788" spans="1:7" ht="25.5">
      <c r="A788" s="94" t="s">
        <v>704</v>
      </c>
      <c r="B788" s="95">
        <v>793</v>
      </c>
      <c r="C788" s="92" t="s">
        <v>116</v>
      </c>
      <c r="D788" s="92" t="s">
        <v>115</v>
      </c>
      <c r="E788" s="92" t="s">
        <v>841</v>
      </c>
      <c r="F788" s="92" t="s">
        <v>54</v>
      </c>
      <c r="G788" s="72">
        <f>G789</f>
        <v>20000</v>
      </c>
    </row>
    <row r="789" spans="1:7" ht="25.5">
      <c r="A789" s="94" t="s">
        <v>55</v>
      </c>
      <c r="B789" s="95">
        <v>793</v>
      </c>
      <c r="C789" s="92" t="s">
        <v>116</v>
      </c>
      <c r="D789" s="92" t="s">
        <v>115</v>
      </c>
      <c r="E789" s="92" t="s">
        <v>841</v>
      </c>
      <c r="F789" s="92" t="s">
        <v>56</v>
      </c>
      <c r="G789" s="72">
        <f>20000</f>
        <v>20000</v>
      </c>
    </row>
    <row r="790" spans="1:7" ht="38.25" hidden="1">
      <c r="A790" s="94" t="s">
        <v>627</v>
      </c>
      <c r="B790" s="95">
        <v>793</v>
      </c>
      <c r="C790" s="92" t="s">
        <v>116</v>
      </c>
      <c r="D790" s="92" t="s">
        <v>272</v>
      </c>
      <c r="E790" s="92" t="s">
        <v>337</v>
      </c>
      <c r="F790" s="92"/>
      <c r="G790" s="72">
        <f>G791</f>
        <v>0</v>
      </c>
    </row>
    <row r="791" spans="1:7" ht="25.5" hidden="1">
      <c r="A791" s="94" t="s">
        <v>704</v>
      </c>
      <c r="B791" s="95">
        <v>793</v>
      </c>
      <c r="C791" s="92" t="s">
        <v>116</v>
      </c>
      <c r="D791" s="92" t="s">
        <v>272</v>
      </c>
      <c r="E791" s="92" t="s">
        <v>337</v>
      </c>
      <c r="F791" s="92" t="s">
        <v>54</v>
      </c>
      <c r="G791" s="72">
        <f>G792</f>
        <v>0</v>
      </c>
    </row>
    <row r="792" spans="1:7" ht="25.5" hidden="1">
      <c r="A792" s="94" t="s">
        <v>55</v>
      </c>
      <c r="B792" s="95">
        <v>793</v>
      </c>
      <c r="C792" s="92" t="s">
        <v>116</v>
      </c>
      <c r="D792" s="92" t="s">
        <v>272</v>
      </c>
      <c r="E792" s="92" t="s">
        <v>337</v>
      </c>
      <c r="F792" s="92" t="s">
        <v>56</v>
      </c>
      <c r="G792" s="72">
        <f>'Прилож 4'!G796</f>
        <v>0</v>
      </c>
    </row>
    <row r="793" spans="1:7" ht="71.25" customHeight="1">
      <c r="A793" s="94" t="s">
        <v>338</v>
      </c>
      <c r="B793" s="95">
        <v>793</v>
      </c>
      <c r="C793" s="92" t="s">
        <v>116</v>
      </c>
      <c r="D793" s="92" t="s">
        <v>272</v>
      </c>
      <c r="E793" s="92" t="s">
        <v>628</v>
      </c>
      <c r="F793" s="92"/>
      <c r="G793" s="72">
        <f>G794</f>
        <v>35529.879999999997</v>
      </c>
    </row>
    <row r="794" spans="1:7" ht="21.75" customHeight="1">
      <c r="A794" s="94" t="s">
        <v>704</v>
      </c>
      <c r="B794" s="95">
        <v>793</v>
      </c>
      <c r="C794" s="92" t="s">
        <v>116</v>
      </c>
      <c r="D794" s="92" t="s">
        <v>272</v>
      </c>
      <c r="E794" s="92" t="s">
        <v>628</v>
      </c>
      <c r="F794" s="92" t="s">
        <v>54</v>
      </c>
      <c r="G794" s="72">
        <f>G795</f>
        <v>35529.879999999997</v>
      </c>
    </row>
    <row r="795" spans="1:7" ht="25.5">
      <c r="A795" s="94" t="s">
        <v>55</v>
      </c>
      <c r="B795" s="95">
        <v>793</v>
      </c>
      <c r="C795" s="92" t="s">
        <v>116</v>
      </c>
      <c r="D795" s="92" t="s">
        <v>272</v>
      </c>
      <c r="E795" s="92" t="s">
        <v>628</v>
      </c>
      <c r="F795" s="92" t="s">
        <v>56</v>
      </c>
      <c r="G795" s="72">
        <v>35529.879999999997</v>
      </c>
    </row>
    <row r="796" spans="1:7" ht="51">
      <c r="A796" s="106" t="s">
        <v>165</v>
      </c>
      <c r="B796" s="95"/>
      <c r="C796" s="92"/>
      <c r="D796" s="92"/>
      <c r="E796" s="108" t="s">
        <v>550</v>
      </c>
      <c r="F796" s="108"/>
      <c r="G796" s="109">
        <f>G797+G803+G800</f>
        <v>270496.94</v>
      </c>
    </row>
    <row r="797" spans="1:7" ht="25.5">
      <c r="A797" s="158" t="s">
        <v>421</v>
      </c>
      <c r="B797" s="95">
        <v>793</v>
      </c>
      <c r="C797" s="92" t="s">
        <v>30</v>
      </c>
      <c r="D797" s="92" t="s">
        <v>36</v>
      </c>
      <c r="E797" s="92" t="s">
        <v>551</v>
      </c>
      <c r="F797" s="92"/>
      <c r="G797" s="72">
        <f>G798</f>
        <v>130000</v>
      </c>
    </row>
    <row r="798" spans="1:7" ht="25.5" customHeight="1">
      <c r="A798" s="94" t="s">
        <v>704</v>
      </c>
      <c r="B798" s="95">
        <v>793</v>
      </c>
      <c r="C798" s="92" t="s">
        <v>30</v>
      </c>
      <c r="D798" s="92" t="s">
        <v>36</v>
      </c>
      <c r="E798" s="92" t="s">
        <v>551</v>
      </c>
      <c r="F798" s="92" t="s">
        <v>54</v>
      </c>
      <c r="G798" s="72">
        <f>G799</f>
        <v>130000</v>
      </c>
    </row>
    <row r="799" spans="1:7" ht="25.5" customHeight="1">
      <c r="A799" s="94" t="s">
        <v>55</v>
      </c>
      <c r="B799" s="95">
        <v>793</v>
      </c>
      <c r="C799" s="92" t="s">
        <v>30</v>
      </c>
      <c r="D799" s="92" t="s">
        <v>36</v>
      </c>
      <c r="E799" s="92" t="s">
        <v>551</v>
      </c>
      <c r="F799" s="92" t="s">
        <v>56</v>
      </c>
      <c r="G799" s="72">
        <f>'Прилож 4'!G736</f>
        <v>130000</v>
      </c>
    </row>
    <row r="800" spans="1:7" ht="18.75" customHeight="1">
      <c r="A800" s="158" t="s">
        <v>844</v>
      </c>
      <c r="B800" s="95">
        <v>793</v>
      </c>
      <c r="C800" s="92" t="s">
        <v>30</v>
      </c>
      <c r="D800" s="92" t="s">
        <v>36</v>
      </c>
      <c r="E800" s="92" t="s">
        <v>843</v>
      </c>
      <c r="F800" s="92"/>
      <c r="G800" s="72">
        <f>G801</f>
        <v>120496.94</v>
      </c>
    </row>
    <row r="801" spans="1:31" ht="18.75" customHeight="1">
      <c r="A801" s="94" t="s">
        <v>704</v>
      </c>
      <c r="B801" s="95">
        <v>793</v>
      </c>
      <c r="C801" s="92" t="s">
        <v>30</v>
      </c>
      <c r="D801" s="92" t="s">
        <v>36</v>
      </c>
      <c r="E801" s="92" t="s">
        <v>843</v>
      </c>
      <c r="F801" s="92" t="s">
        <v>54</v>
      </c>
      <c r="G801" s="72">
        <f>G802</f>
        <v>120496.94</v>
      </c>
    </row>
    <row r="802" spans="1:31" ht="18.75" customHeight="1">
      <c r="A802" s="94" t="s">
        <v>55</v>
      </c>
      <c r="B802" s="95">
        <v>793</v>
      </c>
      <c r="C802" s="92" t="s">
        <v>30</v>
      </c>
      <c r="D802" s="92" t="s">
        <v>36</v>
      </c>
      <c r="E802" s="92" t="s">
        <v>843</v>
      </c>
      <c r="F802" s="92" t="s">
        <v>56</v>
      </c>
      <c r="G802" s="72">
        <f>'Прилож 4'!G739</f>
        <v>120496.94</v>
      </c>
    </row>
    <row r="803" spans="1:31" ht="45" customHeight="1">
      <c r="A803" s="158" t="s">
        <v>34</v>
      </c>
      <c r="B803" s="95">
        <v>793</v>
      </c>
      <c r="C803" s="92" t="s">
        <v>30</v>
      </c>
      <c r="D803" s="92" t="s">
        <v>36</v>
      </c>
      <c r="E803" s="92" t="s">
        <v>33</v>
      </c>
      <c r="F803" s="92"/>
      <c r="G803" s="72">
        <f>G804</f>
        <v>20000</v>
      </c>
    </row>
    <row r="804" spans="1:31" ht="25.5">
      <c r="A804" s="94" t="s">
        <v>704</v>
      </c>
      <c r="B804" s="95">
        <v>793</v>
      </c>
      <c r="C804" s="92" t="s">
        <v>30</v>
      </c>
      <c r="D804" s="92" t="s">
        <v>36</v>
      </c>
      <c r="E804" s="92" t="s">
        <v>33</v>
      </c>
      <c r="F804" s="92" t="s">
        <v>54</v>
      </c>
      <c r="G804" s="72">
        <f>G805</f>
        <v>20000</v>
      </c>
    </row>
    <row r="805" spans="1:31" ht="30.75" customHeight="1">
      <c r="A805" s="94" t="s">
        <v>55</v>
      </c>
      <c r="B805" s="95">
        <v>793</v>
      </c>
      <c r="C805" s="92" t="s">
        <v>30</v>
      </c>
      <c r="D805" s="92" t="s">
        <v>36</v>
      </c>
      <c r="E805" s="92" t="s">
        <v>33</v>
      </c>
      <c r="F805" s="92" t="s">
        <v>56</v>
      </c>
      <c r="G805" s="72">
        <f>'Прилож 4'!G742</f>
        <v>20000</v>
      </c>
    </row>
    <row r="806" spans="1:31" s="119" customFormat="1" ht="69" customHeight="1">
      <c r="A806" s="106" t="s">
        <v>755</v>
      </c>
      <c r="B806" s="89">
        <v>795</v>
      </c>
      <c r="C806" s="108" t="s">
        <v>415</v>
      </c>
      <c r="D806" s="108" t="s">
        <v>41</v>
      </c>
      <c r="E806" s="108" t="s">
        <v>661</v>
      </c>
      <c r="F806" s="108"/>
      <c r="G806" s="109">
        <f>G833+G836+G846+G849+G852+G818+G843+G830+G807+G811++G855+G858+G861+G864+G827+G815</f>
        <v>14866614.729999999</v>
      </c>
      <c r="H806" s="118"/>
      <c r="AE806" s="118"/>
    </row>
    <row r="807" spans="1:31" ht="48" hidden="1" customHeight="1">
      <c r="A807" s="94" t="s">
        <v>720</v>
      </c>
      <c r="B807" s="126">
        <v>795</v>
      </c>
      <c r="C807" s="92" t="s">
        <v>415</v>
      </c>
      <c r="D807" s="92" t="s">
        <v>116</v>
      </c>
      <c r="E807" s="92" t="s">
        <v>458</v>
      </c>
      <c r="F807" s="92"/>
      <c r="G807" s="72">
        <f>G808</f>
        <v>0</v>
      </c>
    </row>
    <row r="808" spans="1:31" ht="48" hidden="1" customHeight="1">
      <c r="A808" s="94" t="s">
        <v>459</v>
      </c>
      <c r="B808" s="126">
        <v>795</v>
      </c>
      <c r="C808" s="92" t="s">
        <v>415</v>
      </c>
      <c r="D808" s="92" t="s">
        <v>116</v>
      </c>
      <c r="E808" s="92" t="s">
        <v>719</v>
      </c>
      <c r="F808" s="92"/>
      <c r="G808" s="72">
        <f>G809</f>
        <v>0</v>
      </c>
    </row>
    <row r="809" spans="1:31" ht="18.75" hidden="1" customHeight="1">
      <c r="A809" s="94" t="s">
        <v>393</v>
      </c>
      <c r="B809" s="126">
        <v>795</v>
      </c>
      <c r="C809" s="92" t="s">
        <v>415</v>
      </c>
      <c r="D809" s="92" t="s">
        <v>116</v>
      </c>
      <c r="E809" s="92" t="s">
        <v>719</v>
      </c>
      <c r="F809" s="92" t="s">
        <v>394</v>
      </c>
      <c r="G809" s="72">
        <f>G810</f>
        <v>0</v>
      </c>
    </row>
    <row r="810" spans="1:31" hidden="1">
      <c r="A810" s="94" t="s">
        <v>411</v>
      </c>
      <c r="B810" s="126">
        <v>795</v>
      </c>
      <c r="C810" s="92" t="s">
        <v>415</v>
      </c>
      <c r="D810" s="92" t="s">
        <v>116</v>
      </c>
      <c r="E810" s="92" t="s">
        <v>719</v>
      </c>
      <c r="F810" s="92" t="s">
        <v>412</v>
      </c>
      <c r="G810" s="72">
        <f>'Прилож 4'!G1170</f>
        <v>0</v>
      </c>
    </row>
    <row r="811" spans="1:31" ht="48" hidden="1" customHeight="1">
      <c r="A811" s="94" t="s">
        <v>722</v>
      </c>
      <c r="B811" s="126">
        <v>795</v>
      </c>
      <c r="C811" s="92" t="s">
        <v>415</v>
      </c>
      <c r="D811" s="92" t="s">
        <v>116</v>
      </c>
      <c r="E811" s="92" t="s">
        <v>461</v>
      </c>
      <c r="F811" s="92"/>
      <c r="G811" s="72">
        <f>G812</f>
        <v>0</v>
      </c>
    </row>
    <row r="812" spans="1:31" ht="48" hidden="1" customHeight="1">
      <c r="A812" s="94" t="s">
        <v>460</v>
      </c>
      <c r="B812" s="126">
        <v>795</v>
      </c>
      <c r="C812" s="92" t="s">
        <v>415</v>
      </c>
      <c r="D812" s="92" t="s">
        <v>116</v>
      </c>
      <c r="E812" s="92" t="s">
        <v>721</v>
      </c>
      <c r="F812" s="92"/>
      <c r="G812" s="72">
        <f>G813</f>
        <v>0</v>
      </c>
    </row>
    <row r="813" spans="1:31" ht="18.75" hidden="1" customHeight="1">
      <c r="A813" s="94" t="s">
        <v>393</v>
      </c>
      <c r="B813" s="126">
        <v>795</v>
      </c>
      <c r="C813" s="92" t="s">
        <v>415</v>
      </c>
      <c r="D813" s="92" t="s">
        <v>116</v>
      </c>
      <c r="E813" s="92" t="s">
        <v>721</v>
      </c>
      <c r="F813" s="92" t="s">
        <v>394</v>
      </c>
      <c r="G813" s="72">
        <f>G814</f>
        <v>0</v>
      </c>
    </row>
    <row r="814" spans="1:31" hidden="1">
      <c r="A814" s="94" t="s">
        <v>411</v>
      </c>
      <c r="B814" s="126">
        <v>795</v>
      </c>
      <c r="C814" s="92" t="s">
        <v>415</v>
      </c>
      <c r="D814" s="92" t="s">
        <v>116</v>
      </c>
      <c r="E814" s="92" t="s">
        <v>721</v>
      </c>
      <c r="F814" s="92" t="s">
        <v>412</v>
      </c>
      <c r="G814" s="72">
        <f>'Прилож 4'!G1174</f>
        <v>0</v>
      </c>
    </row>
    <row r="815" spans="1:31">
      <c r="A815" s="94" t="s">
        <v>593</v>
      </c>
      <c r="B815" s="95">
        <v>774</v>
      </c>
      <c r="C815" s="92" t="s">
        <v>39</v>
      </c>
      <c r="D815" s="92" t="s">
        <v>41</v>
      </c>
      <c r="E815" s="92" t="s">
        <v>603</v>
      </c>
      <c r="F815" s="92"/>
      <c r="G815" s="135">
        <f>G816</f>
        <v>616400</v>
      </c>
    </row>
    <row r="816" spans="1:31">
      <c r="A816" s="94" t="s">
        <v>393</v>
      </c>
      <c r="B816" s="95">
        <v>774</v>
      </c>
      <c r="C816" s="92" t="s">
        <v>39</v>
      </c>
      <c r="D816" s="92" t="s">
        <v>41</v>
      </c>
      <c r="E816" s="92" t="s">
        <v>603</v>
      </c>
      <c r="F816" s="92" t="s">
        <v>394</v>
      </c>
      <c r="G816" s="135">
        <f>G817</f>
        <v>616400</v>
      </c>
    </row>
    <row r="817" spans="1:15">
      <c r="A817" s="94" t="s">
        <v>422</v>
      </c>
      <c r="B817" s="95">
        <v>774</v>
      </c>
      <c r="C817" s="92" t="s">
        <v>39</v>
      </c>
      <c r="D817" s="92" t="s">
        <v>41</v>
      </c>
      <c r="E817" s="92" t="s">
        <v>603</v>
      </c>
      <c r="F817" s="92" t="s">
        <v>423</v>
      </c>
      <c r="G817" s="135">
        <f>'Прилож 4'!G1158</f>
        <v>616400</v>
      </c>
    </row>
    <row r="818" spans="1:15" s="119" customFormat="1" ht="25.5">
      <c r="A818" s="94" t="s">
        <v>128</v>
      </c>
      <c r="B818" s="126">
        <v>795</v>
      </c>
      <c r="C818" s="132" t="s">
        <v>95</v>
      </c>
      <c r="D818" s="132" t="s">
        <v>147</v>
      </c>
      <c r="E818" s="133" t="s">
        <v>629</v>
      </c>
      <c r="F818" s="132"/>
      <c r="G818" s="134">
        <f>G819+G821+G824+G825</f>
        <v>6192142.2299999995</v>
      </c>
      <c r="H818" s="118"/>
      <c r="O818" s="118"/>
    </row>
    <row r="819" spans="1:15" s="119" customFormat="1" ht="63.75">
      <c r="A819" s="160" t="s">
        <v>98</v>
      </c>
      <c r="B819" s="126">
        <v>795</v>
      </c>
      <c r="C819" s="132" t="s">
        <v>95</v>
      </c>
      <c r="D819" s="132" t="s">
        <v>147</v>
      </c>
      <c r="E819" s="133" t="s">
        <v>629</v>
      </c>
      <c r="F819" s="133" t="s">
        <v>101</v>
      </c>
      <c r="G819" s="134">
        <f>G820</f>
        <v>5737849.9199999999</v>
      </c>
      <c r="H819" s="118"/>
    </row>
    <row r="820" spans="1:15" s="119" customFormat="1" ht="25.5">
      <c r="A820" s="160" t="s">
        <v>99</v>
      </c>
      <c r="B820" s="126">
        <v>795</v>
      </c>
      <c r="C820" s="132" t="s">
        <v>95</v>
      </c>
      <c r="D820" s="132" t="s">
        <v>147</v>
      </c>
      <c r="E820" s="133" t="s">
        <v>629</v>
      </c>
      <c r="F820" s="133" t="s">
        <v>102</v>
      </c>
      <c r="G820" s="134">
        <f>'Прилож 4'!G1107</f>
        <v>5737849.9199999999</v>
      </c>
      <c r="H820" s="118"/>
    </row>
    <row r="821" spans="1:15" s="119" customFormat="1" ht="25.5" hidden="1">
      <c r="A821" s="94" t="s">
        <v>53</v>
      </c>
      <c r="B821" s="126">
        <v>795</v>
      </c>
      <c r="C821" s="132" t="s">
        <v>95</v>
      </c>
      <c r="D821" s="132" t="s">
        <v>147</v>
      </c>
      <c r="E821" s="133" t="s">
        <v>629</v>
      </c>
      <c r="F821" s="133" t="s">
        <v>54</v>
      </c>
      <c r="G821" s="134">
        <f>G822</f>
        <v>0</v>
      </c>
      <c r="H821" s="118"/>
    </row>
    <row r="822" spans="1:15" s="119" customFormat="1" ht="25.5" hidden="1">
      <c r="A822" s="94" t="s">
        <v>55</v>
      </c>
      <c r="B822" s="126">
        <v>795</v>
      </c>
      <c r="C822" s="132" t="s">
        <v>95</v>
      </c>
      <c r="D822" s="132" t="s">
        <v>147</v>
      </c>
      <c r="E822" s="133" t="s">
        <v>629</v>
      </c>
      <c r="F822" s="133" t="s">
        <v>56</v>
      </c>
      <c r="G822" s="134"/>
      <c r="H822" s="118"/>
    </row>
    <row r="823" spans="1:15" ht="25.5">
      <c r="A823" s="94" t="s">
        <v>53</v>
      </c>
      <c r="B823" s="126">
        <v>795</v>
      </c>
      <c r="C823" s="132" t="s">
        <v>95</v>
      </c>
      <c r="D823" s="132" t="s">
        <v>147</v>
      </c>
      <c r="E823" s="133" t="s">
        <v>629</v>
      </c>
      <c r="F823" s="92" t="s">
        <v>54</v>
      </c>
      <c r="G823" s="72">
        <f>G824</f>
        <v>439443.81</v>
      </c>
    </row>
    <row r="824" spans="1:15" ht="25.5">
      <c r="A824" s="94" t="s">
        <v>55</v>
      </c>
      <c r="B824" s="126">
        <v>795</v>
      </c>
      <c r="C824" s="132" t="s">
        <v>95</v>
      </c>
      <c r="D824" s="132" t="s">
        <v>147</v>
      </c>
      <c r="E824" s="133" t="s">
        <v>629</v>
      </c>
      <c r="F824" s="92" t="s">
        <v>56</v>
      </c>
      <c r="G824" s="72">
        <f>'Прилож 4'!G1111</f>
        <v>439443.81</v>
      </c>
    </row>
    <row r="825" spans="1:15" s="114" customFormat="1" ht="25.5">
      <c r="A825" s="94" t="s">
        <v>55</v>
      </c>
      <c r="B825" s="95">
        <v>792</v>
      </c>
      <c r="C825" s="132" t="s">
        <v>95</v>
      </c>
      <c r="D825" s="132" t="s">
        <v>147</v>
      </c>
      <c r="E825" s="133" t="s">
        <v>629</v>
      </c>
      <c r="F825" s="92" t="s">
        <v>107</v>
      </c>
      <c r="G825" s="72">
        <f>G826</f>
        <v>14848.5</v>
      </c>
      <c r="H825" s="113"/>
    </row>
    <row r="826" spans="1:15" s="114" customFormat="1">
      <c r="A826" s="94" t="s">
        <v>373</v>
      </c>
      <c r="B826" s="95">
        <v>792</v>
      </c>
      <c r="C826" s="132" t="s">
        <v>95</v>
      </c>
      <c r="D826" s="132" t="s">
        <v>147</v>
      </c>
      <c r="E826" s="133" t="s">
        <v>629</v>
      </c>
      <c r="F826" s="92" t="s">
        <v>110</v>
      </c>
      <c r="G826" s="72">
        <f>'Прилож 4'!G1113</f>
        <v>14848.5</v>
      </c>
      <c r="H826" s="113"/>
    </row>
    <row r="827" spans="1:15" ht="18.75" customHeight="1">
      <c r="A827" s="94" t="s">
        <v>712</v>
      </c>
      <c r="B827" s="126">
        <v>795</v>
      </c>
      <c r="C827" s="92" t="s">
        <v>415</v>
      </c>
      <c r="D827" s="92" t="s">
        <v>41</v>
      </c>
      <c r="E827" s="92" t="s">
        <v>832</v>
      </c>
      <c r="F827" s="92"/>
      <c r="G827" s="72">
        <f>G828</f>
        <v>546696.99</v>
      </c>
    </row>
    <row r="828" spans="1:15" ht="19.5" customHeight="1">
      <c r="A828" s="94" t="s">
        <v>704</v>
      </c>
      <c r="B828" s="126">
        <v>795</v>
      </c>
      <c r="C828" s="92" t="s">
        <v>415</v>
      </c>
      <c r="D828" s="92" t="s">
        <v>41</v>
      </c>
      <c r="E828" s="92" t="s">
        <v>832</v>
      </c>
      <c r="F828" s="92" t="s">
        <v>54</v>
      </c>
      <c r="G828" s="72">
        <f>G829</f>
        <v>546696.99</v>
      </c>
    </row>
    <row r="829" spans="1:15" ht="28.5" customHeight="1">
      <c r="A829" s="94" t="s">
        <v>55</v>
      </c>
      <c r="B829" s="126">
        <v>795</v>
      </c>
      <c r="C829" s="92" t="s">
        <v>415</v>
      </c>
      <c r="D829" s="92" t="s">
        <v>41</v>
      </c>
      <c r="E829" s="92" t="s">
        <v>832</v>
      </c>
      <c r="F829" s="92" t="s">
        <v>56</v>
      </c>
      <c r="G829" s="72">
        <f>'Прилож 4'!G1134</f>
        <v>546696.99</v>
      </c>
    </row>
    <row r="830" spans="1:15" s="82" customFormat="1" ht="67.5" customHeight="1">
      <c r="A830" s="94" t="s">
        <v>699</v>
      </c>
      <c r="B830" s="126">
        <v>795</v>
      </c>
      <c r="C830" s="92" t="s">
        <v>415</v>
      </c>
      <c r="D830" s="92" t="s">
        <v>41</v>
      </c>
      <c r="E830" s="92" t="s">
        <v>700</v>
      </c>
      <c r="F830" s="92"/>
      <c r="G830" s="72">
        <f>G831</f>
        <v>21900</v>
      </c>
      <c r="H830" s="81"/>
    </row>
    <row r="831" spans="1:15" s="82" customFormat="1" ht="21.75" customHeight="1">
      <c r="A831" s="94" t="s">
        <v>393</v>
      </c>
      <c r="B831" s="126">
        <v>795</v>
      </c>
      <c r="C831" s="92" t="s">
        <v>415</v>
      </c>
      <c r="D831" s="92" t="s">
        <v>41</v>
      </c>
      <c r="E831" s="92" t="s">
        <v>700</v>
      </c>
      <c r="F831" s="92" t="s">
        <v>394</v>
      </c>
      <c r="G831" s="72">
        <f>G832</f>
        <v>21900</v>
      </c>
      <c r="H831" s="81"/>
    </row>
    <row r="832" spans="1:15" ht="18.75" customHeight="1">
      <c r="A832" s="94" t="s">
        <v>422</v>
      </c>
      <c r="B832" s="126">
        <v>795</v>
      </c>
      <c r="C832" s="92" t="s">
        <v>415</v>
      </c>
      <c r="D832" s="92" t="s">
        <v>41</v>
      </c>
      <c r="E832" s="92" t="s">
        <v>700</v>
      </c>
      <c r="F832" s="92" t="s">
        <v>423</v>
      </c>
      <c r="G832" s="72">
        <f>'Прилож 4'!G1140</f>
        <v>21900</v>
      </c>
    </row>
    <row r="833" spans="1:8" ht="27.75" customHeight="1">
      <c r="A833" s="94" t="s">
        <v>664</v>
      </c>
      <c r="B833" s="126">
        <v>795</v>
      </c>
      <c r="C833" s="92" t="s">
        <v>415</v>
      </c>
      <c r="D833" s="92" t="s">
        <v>41</v>
      </c>
      <c r="E833" s="92" t="s">
        <v>662</v>
      </c>
      <c r="F833" s="92"/>
      <c r="G833" s="72">
        <f>G834</f>
        <v>1220700.24</v>
      </c>
    </row>
    <row r="834" spans="1:8" ht="25.5">
      <c r="A834" s="94" t="s">
        <v>53</v>
      </c>
      <c r="B834" s="126">
        <v>795</v>
      </c>
      <c r="C834" s="92" t="s">
        <v>415</v>
      </c>
      <c r="D834" s="92" t="s">
        <v>41</v>
      </c>
      <c r="E834" s="92" t="s">
        <v>662</v>
      </c>
      <c r="F834" s="92" t="s">
        <v>54</v>
      </c>
      <c r="G834" s="72">
        <f>G835</f>
        <v>1220700.24</v>
      </c>
    </row>
    <row r="835" spans="1:8" ht="25.5">
      <c r="A835" s="94" t="s">
        <v>55</v>
      </c>
      <c r="B835" s="126">
        <v>795</v>
      </c>
      <c r="C835" s="92" t="s">
        <v>415</v>
      </c>
      <c r="D835" s="92" t="s">
        <v>41</v>
      </c>
      <c r="E835" s="92" t="s">
        <v>662</v>
      </c>
      <c r="F835" s="92" t="s">
        <v>56</v>
      </c>
      <c r="G835" s="72">
        <f>'Прилож 4'!G1137</f>
        <v>1220700.24</v>
      </c>
    </row>
    <row r="836" spans="1:8">
      <c r="A836" s="94" t="s">
        <v>258</v>
      </c>
      <c r="B836" s="126">
        <v>795</v>
      </c>
      <c r="C836" s="92" t="s">
        <v>415</v>
      </c>
      <c r="D836" s="92" t="s">
        <v>116</v>
      </c>
      <c r="E836" s="92" t="s">
        <v>196</v>
      </c>
      <c r="F836" s="92"/>
      <c r="G836" s="72">
        <f>G837+G841</f>
        <v>300000</v>
      </c>
    </row>
    <row r="837" spans="1:8" ht="25.5" customHeight="1">
      <c r="A837" s="94" t="s">
        <v>704</v>
      </c>
      <c r="B837" s="95">
        <v>793</v>
      </c>
      <c r="C837" s="92" t="s">
        <v>30</v>
      </c>
      <c r="D837" s="92" t="s">
        <v>36</v>
      </c>
      <c r="E837" s="92" t="s">
        <v>196</v>
      </c>
      <c r="F837" s="92" t="s">
        <v>54</v>
      </c>
      <c r="G837" s="72">
        <f>G838</f>
        <v>132310</v>
      </c>
    </row>
    <row r="838" spans="1:8" ht="25.5" customHeight="1">
      <c r="A838" s="94" t="s">
        <v>55</v>
      </c>
      <c r="B838" s="95">
        <v>793</v>
      </c>
      <c r="C838" s="92" t="s">
        <v>30</v>
      </c>
      <c r="D838" s="92" t="s">
        <v>36</v>
      </c>
      <c r="E838" s="92" t="s">
        <v>196</v>
      </c>
      <c r="F838" s="92" t="s">
        <v>56</v>
      </c>
      <c r="G838" s="72">
        <f>'Прилож 4'!G1161</f>
        <v>132310</v>
      </c>
    </row>
    <row r="839" spans="1:8" hidden="1">
      <c r="A839" s="94"/>
      <c r="B839" s="126"/>
      <c r="C839" s="92"/>
      <c r="D839" s="92"/>
      <c r="E839" s="92"/>
      <c r="F839" s="92"/>
      <c r="G839" s="72"/>
    </row>
    <row r="840" spans="1:8" hidden="1">
      <c r="A840" s="94"/>
      <c r="B840" s="126"/>
      <c r="C840" s="92"/>
      <c r="D840" s="92"/>
      <c r="E840" s="92"/>
      <c r="F840" s="92"/>
      <c r="G840" s="72"/>
      <c r="H840" s="76"/>
    </row>
    <row r="841" spans="1:8">
      <c r="A841" s="94" t="s">
        <v>393</v>
      </c>
      <c r="B841" s="126">
        <v>795</v>
      </c>
      <c r="C841" s="92" t="s">
        <v>415</v>
      </c>
      <c r="D841" s="92" t="s">
        <v>116</v>
      </c>
      <c r="E841" s="92" t="s">
        <v>196</v>
      </c>
      <c r="F841" s="92" t="s">
        <v>394</v>
      </c>
      <c r="G841" s="72">
        <f>G842</f>
        <v>167690</v>
      </c>
      <c r="H841" s="76"/>
    </row>
    <row r="842" spans="1:8">
      <c r="A842" s="94" t="s">
        <v>422</v>
      </c>
      <c r="B842" s="126">
        <v>795</v>
      </c>
      <c r="C842" s="92" t="s">
        <v>415</v>
      </c>
      <c r="D842" s="92" t="s">
        <v>116</v>
      </c>
      <c r="E842" s="92" t="s">
        <v>196</v>
      </c>
      <c r="F842" s="92" t="s">
        <v>423</v>
      </c>
      <c r="G842" s="72">
        <f>'Прилож 4'!G1163</f>
        <v>167690</v>
      </c>
      <c r="H842" s="76"/>
    </row>
    <row r="843" spans="1:8" ht="26.25" customHeight="1">
      <c r="A843" s="94" t="s">
        <v>132</v>
      </c>
      <c r="B843" s="126">
        <v>795</v>
      </c>
      <c r="C843" s="92" t="s">
        <v>415</v>
      </c>
      <c r="D843" s="92" t="s">
        <v>116</v>
      </c>
      <c r="E843" s="92" t="s">
        <v>133</v>
      </c>
      <c r="F843" s="92"/>
      <c r="G843" s="72">
        <f>G844</f>
        <v>20000</v>
      </c>
      <c r="H843" s="76"/>
    </row>
    <row r="844" spans="1:8" ht="26.25" customHeight="1">
      <c r="A844" s="94" t="s">
        <v>53</v>
      </c>
      <c r="B844" s="126">
        <v>795</v>
      </c>
      <c r="C844" s="92" t="s">
        <v>415</v>
      </c>
      <c r="D844" s="92" t="s">
        <v>116</v>
      </c>
      <c r="E844" s="92" t="s">
        <v>133</v>
      </c>
      <c r="F844" s="92" t="s">
        <v>54</v>
      </c>
      <c r="G844" s="72">
        <f>G845</f>
        <v>20000</v>
      </c>
      <c r="H844" s="76"/>
    </row>
    <row r="845" spans="1:8" ht="25.5">
      <c r="A845" s="94" t="s">
        <v>55</v>
      </c>
      <c r="B845" s="126">
        <v>795</v>
      </c>
      <c r="C845" s="92" t="s">
        <v>415</v>
      </c>
      <c r="D845" s="92" t="s">
        <v>116</v>
      </c>
      <c r="E845" s="92" t="s">
        <v>133</v>
      </c>
      <c r="F845" s="92" t="s">
        <v>56</v>
      </c>
      <c r="G845" s="72">
        <f>'Прилож 4'!G1166</f>
        <v>20000</v>
      </c>
      <c r="H845" s="76"/>
    </row>
    <row r="846" spans="1:8" ht="51">
      <c r="A846" s="94" t="s">
        <v>139</v>
      </c>
      <c r="B846" s="126">
        <v>795</v>
      </c>
      <c r="C846" s="92" t="s">
        <v>415</v>
      </c>
      <c r="D846" s="92" t="s">
        <v>116</v>
      </c>
      <c r="E846" s="92" t="s">
        <v>138</v>
      </c>
      <c r="F846" s="92"/>
      <c r="G846" s="72">
        <f>G847</f>
        <v>5699254.6099999994</v>
      </c>
      <c r="H846" s="76"/>
    </row>
    <row r="847" spans="1:8" ht="25.5" customHeight="1">
      <c r="A847" s="94" t="s">
        <v>704</v>
      </c>
      <c r="B847" s="95">
        <v>793</v>
      </c>
      <c r="C847" s="92" t="s">
        <v>30</v>
      </c>
      <c r="D847" s="92" t="s">
        <v>36</v>
      </c>
      <c r="E847" s="92" t="s">
        <v>138</v>
      </c>
      <c r="F847" s="92" t="s">
        <v>54</v>
      </c>
      <c r="G847" s="72">
        <f>G848</f>
        <v>5699254.6099999994</v>
      </c>
      <c r="H847" s="76"/>
    </row>
    <row r="848" spans="1:8" ht="25.5" customHeight="1">
      <c r="A848" s="94" t="s">
        <v>55</v>
      </c>
      <c r="B848" s="95">
        <v>793</v>
      </c>
      <c r="C848" s="92" t="s">
        <v>30</v>
      </c>
      <c r="D848" s="92" t="s">
        <v>36</v>
      </c>
      <c r="E848" s="92" t="s">
        <v>138</v>
      </c>
      <c r="F848" s="92" t="s">
        <v>56</v>
      </c>
      <c r="G848" s="72">
        <f>'Прилож 4'!G1123+'Прилож 4'!G1188</f>
        <v>5699254.6099999994</v>
      </c>
      <c r="H848" s="76"/>
    </row>
    <row r="849" spans="1:8" ht="21.75" customHeight="1">
      <c r="A849" s="94" t="s">
        <v>141</v>
      </c>
      <c r="B849" s="126">
        <v>795</v>
      </c>
      <c r="C849" s="92" t="s">
        <v>415</v>
      </c>
      <c r="D849" s="92" t="s">
        <v>116</v>
      </c>
      <c r="E849" s="92" t="s">
        <v>140</v>
      </c>
      <c r="F849" s="92"/>
      <c r="G849" s="72">
        <f>G850</f>
        <v>58400</v>
      </c>
      <c r="H849" s="76"/>
    </row>
    <row r="850" spans="1:8" ht="21.75" customHeight="1">
      <c r="A850" s="94" t="s">
        <v>704</v>
      </c>
      <c r="B850" s="95">
        <v>793</v>
      </c>
      <c r="C850" s="92" t="s">
        <v>30</v>
      </c>
      <c r="D850" s="92" t="s">
        <v>36</v>
      </c>
      <c r="E850" s="92" t="s">
        <v>140</v>
      </c>
      <c r="F850" s="92" t="s">
        <v>54</v>
      </c>
      <c r="G850" s="72">
        <f>G851</f>
        <v>58400</v>
      </c>
      <c r="H850" s="76"/>
    </row>
    <row r="851" spans="1:8" ht="29.25" customHeight="1">
      <c r="A851" s="94" t="s">
        <v>55</v>
      </c>
      <c r="B851" s="95">
        <v>793</v>
      </c>
      <c r="C851" s="92" t="s">
        <v>30</v>
      </c>
      <c r="D851" s="92" t="s">
        <v>36</v>
      </c>
      <c r="E851" s="92" t="s">
        <v>140</v>
      </c>
      <c r="F851" s="92" t="s">
        <v>56</v>
      </c>
      <c r="G851" s="72">
        <f>'Прилож 4'!G1126</f>
        <v>58400</v>
      </c>
      <c r="H851" s="76"/>
    </row>
    <row r="852" spans="1:8" ht="21.75" customHeight="1">
      <c r="A852" s="94" t="s">
        <v>143</v>
      </c>
      <c r="B852" s="126">
        <v>795</v>
      </c>
      <c r="C852" s="92" t="s">
        <v>415</v>
      </c>
      <c r="D852" s="92" t="s">
        <v>116</v>
      </c>
      <c r="E852" s="92" t="s">
        <v>142</v>
      </c>
      <c r="F852" s="92"/>
      <c r="G852" s="72">
        <f>G853</f>
        <v>125007.27</v>
      </c>
      <c r="H852" s="76"/>
    </row>
    <row r="853" spans="1:8" ht="21.75" customHeight="1">
      <c r="A853" s="94" t="s">
        <v>704</v>
      </c>
      <c r="B853" s="95">
        <v>793</v>
      </c>
      <c r="C853" s="92" t="s">
        <v>30</v>
      </c>
      <c r="D853" s="92" t="s">
        <v>36</v>
      </c>
      <c r="E853" s="92" t="s">
        <v>142</v>
      </c>
      <c r="F853" s="92" t="s">
        <v>54</v>
      </c>
      <c r="G853" s="72">
        <f>G854</f>
        <v>125007.27</v>
      </c>
      <c r="H853" s="76"/>
    </row>
    <row r="854" spans="1:8" ht="30.75" customHeight="1">
      <c r="A854" s="94" t="s">
        <v>55</v>
      </c>
      <c r="B854" s="95">
        <v>793</v>
      </c>
      <c r="C854" s="92" t="s">
        <v>30</v>
      </c>
      <c r="D854" s="92" t="s">
        <v>36</v>
      </c>
      <c r="E854" s="92" t="s">
        <v>142</v>
      </c>
      <c r="F854" s="92" t="s">
        <v>56</v>
      </c>
      <c r="G854" s="72">
        <f>'Прилож 4'!G1129</f>
        <v>125007.27</v>
      </c>
      <c r="H854" s="76"/>
    </row>
    <row r="855" spans="1:8" ht="42.75" hidden="1" customHeight="1">
      <c r="A855" s="94" t="s">
        <v>604</v>
      </c>
      <c r="B855" s="126">
        <v>795</v>
      </c>
      <c r="C855" s="92" t="s">
        <v>415</v>
      </c>
      <c r="D855" s="92" t="s">
        <v>41</v>
      </c>
      <c r="E855" s="92" t="s">
        <v>603</v>
      </c>
      <c r="F855" s="92"/>
      <c r="G855" s="72">
        <f>G856</f>
        <v>0</v>
      </c>
      <c r="H855" s="76"/>
    </row>
    <row r="856" spans="1:8" ht="29.25" hidden="1" customHeight="1">
      <c r="A856" s="94" t="s">
        <v>53</v>
      </c>
      <c r="B856" s="126">
        <v>795</v>
      </c>
      <c r="C856" s="92" t="s">
        <v>415</v>
      </c>
      <c r="D856" s="92" t="s">
        <v>41</v>
      </c>
      <c r="E856" s="92" t="s">
        <v>603</v>
      </c>
      <c r="F856" s="92" t="s">
        <v>54</v>
      </c>
      <c r="G856" s="72">
        <f>G857</f>
        <v>0</v>
      </c>
    </row>
    <row r="857" spans="1:8" ht="34.5" hidden="1" customHeight="1">
      <c r="A857" s="94" t="s">
        <v>55</v>
      </c>
      <c r="B857" s="126">
        <v>795</v>
      </c>
      <c r="C857" s="92" t="s">
        <v>415</v>
      </c>
      <c r="D857" s="92" t="s">
        <v>41</v>
      </c>
      <c r="E857" s="92" t="s">
        <v>603</v>
      </c>
      <c r="F857" s="92" t="s">
        <v>56</v>
      </c>
      <c r="G857" s="72">
        <f>'Прилож 4'!G1143</f>
        <v>0</v>
      </c>
    </row>
    <row r="858" spans="1:8" s="128" customFormat="1" ht="44.25" hidden="1" customHeight="1">
      <c r="A858" s="94"/>
      <c r="B858" s="126"/>
      <c r="C858" s="92"/>
      <c r="D858" s="92"/>
      <c r="E858" s="92"/>
      <c r="F858" s="92"/>
      <c r="G858" s="72"/>
      <c r="H858" s="127"/>
    </row>
    <row r="859" spans="1:8" s="128" customFormat="1" ht="33" hidden="1" customHeight="1">
      <c r="A859" s="94"/>
      <c r="B859" s="126"/>
      <c r="C859" s="92"/>
      <c r="D859" s="92"/>
      <c r="E859" s="92"/>
      <c r="F859" s="92"/>
      <c r="G859" s="72"/>
      <c r="H859" s="127"/>
    </row>
    <row r="860" spans="1:8" s="128" customFormat="1" ht="33" hidden="1" customHeight="1">
      <c r="A860" s="94"/>
      <c r="B860" s="126"/>
      <c r="C860" s="92"/>
      <c r="D860" s="92"/>
      <c r="E860" s="92"/>
      <c r="F860" s="92"/>
      <c r="G860" s="72"/>
      <c r="H860" s="127"/>
    </row>
    <row r="861" spans="1:8" s="128" customFormat="1" ht="55.5" hidden="1" customHeight="1">
      <c r="A861" s="94"/>
      <c r="B861" s="126"/>
      <c r="C861" s="92"/>
      <c r="D861" s="92"/>
      <c r="E861" s="92"/>
      <c r="F861" s="92"/>
      <c r="G861" s="72"/>
      <c r="H861" s="127"/>
    </row>
    <row r="862" spans="1:8" s="128" customFormat="1" ht="33" hidden="1" customHeight="1">
      <c r="A862" s="94"/>
      <c r="B862" s="126"/>
      <c r="C862" s="92"/>
      <c r="D862" s="92"/>
      <c r="E862" s="92"/>
      <c r="F862" s="92"/>
      <c r="G862" s="72"/>
      <c r="H862" s="127"/>
    </row>
    <row r="863" spans="1:8" s="128" customFormat="1" ht="33" hidden="1" customHeight="1">
      <c r="A863" s="94"/>
      <c r="B863" s="126"/>
      <c r="C863" s="92"/>
      <c r="D863" s="92"/>
      <c r="E863" s="92"/>
      <c r="F863" s="92"/>
      <c r="G863" s="72"/>
      <c r="H863" s="127"/>
    </row>
    <row r="864" spans="1:8" s="82" customFormat="1" ht="17.25" customHeight="1">
      <c r="A864" s="94" t="s">
        <v>830</v>
      </c>
      <c r="B864" s="95">
        <v>793</v>
      </c>
      <c r="C864" s="92" t="s">
        <v>415</v>
      </c>
      <c r="D864" s="92" t="s">
        <v>116</v>
      </c>
      <c r="E864" s="92" t="s">
        <v>828</v>
      </c>
      <c r="F864" s="92"/>
      <c r="G864" s="72">
        <f>G865</f>
        <v>66113.389999999985</v>
      </c>
      <c r="H864" s="81"/>
    </row>
    <row r="865" spans="1:15" ht="23.25" customHeight="1">
      <c r="A865" s="94" t="s">
        <v>704</v>
      </c>
      <c r="B865" s="101">
        <v>793</v>
      </c>
      <c r="C865" s="92" t="s">
        <v>415</v>
      </c>
      <c r="D865" s="92" t="s">
        <v>116</v>
      </c>
      <c r="E865" s="92" t="s">
        <v>828</v>
      </c>
      <c r="F865" s="92" t="s">
        <v>54</v>
      </c>
      <c r="G865" s="72">
        <f>G866</f>
        <v>66113.389999999985</v>
      </c>
    </row>
    <row r="866" spans="1:15" s="128" customFormat="1" ht="23.25" customHeight="1">
      <c r="A866" s="94" t="s">
        <v>55</v>
      </c>
      <c r="B866" s="101">
        <v>793</v>
      </c>
      <c r="C866" s="92" t="s">
        <v>415</v>
      </c>
      <c r="D866" s="92" t="s">
        <v>116</v>
      </c>
      <c r="E866" s="92" t="s">
        <v>828</v>
      </c>
      <c r="F866" s="92" t="s">
        <v>56</v>
      </c>
      <c r="G866" s="72">
        <f>'Прилож 4'!G883</f>
        <v>66113.389999999985</v>
      </c>
      <c r="H866" s="127"/>
    </row>
    <row r="867" spans="1:15" s="161" customFormat="1" ht="31.5" customHeight="1">
      <c r="A867" s="106" t="s">
        <v>640</v>
      </c>
      <c r="B867" s="108" t="s">
        <v>163</v>
      </c>
      <c r="C867" s="108" t="s">
        <v>115</v>
      </c>
      <c r="D867" s="108" t="s">
        <v>30</v>
      </c>
      <c r="E867" s="108" t="s">
        <v>639</v>
      </c>
      <c r="F867" s="115"/>
      <c r="G867" s="109">
        <f>G868+G882+G890+G913+G918+G925+G930+G922</f>
        <v>8239823.2999999989</v>
      </c>
      <c r="H867" s="155"/>
      <c r="N867" s="161" t="s">
        <v>259</v>
      </c>
      <c r="O867" s="161" t="s">
        <v>260</v>
      </c>
    </row>
    <row r="868" spans="1:15" s="162" customFormat="1">
      <c r="A868" s="94" t="s">
        <v>381</v>
      </c>
      <c r="B868" s="92" t="s">
        <v>163</v>
      </c>
      <c r="C868" s="92" t="s">
        <v>115</v>
      </c>
      <c r="D868" s="92" t="s">
        <v>30</v>
      </c>
      <c r="E868" s="92" t="s">
        <v>645</v>
      </c>
      <c r="F868" s="117"/>
      <c r="G868" s="72">
        <f>G869</f>
        <v>506886.43000000005</v>
      </c>
      <c r="H868" s="153"/>
    </row>
    <row r="869" spans="1:15" s="162" customFormat="1">
      <c r="A869" s="94" t="s">
        <v>382</v>
      </c>
      <c r="B869" s="92" t="s">
        <v>163</v>
      </c>
      <c r="C869" s="92" t="s">
        <v>115</v>
      </c>
      <c r="D869" s="92" t="s">
        <v>30</v>
      </c>
      <c r="E869" s="92" t="s">
        <v>645</v>
      </c>
      <c r="F869" s="92" t="s">
        <v>383</v>
      </c>
      <c r="G869" s="72">
        <f>G870</f>
        <v>506886.43000000005</v>
      </c>
      <c r="H869" s="153"/>
    </row>
    <row r="870" spans="1:15" s="162" customFormat="1" ht="25.5">
      <c r="A870" s="94" t="s">
        <v>384</v>
      </c>
      <c r="B870" s="92" t="s">
        <v>163</v>
      </c>
      <c r="C870" s="92" t="s">
        <v>115</v>
      </c>
      <c r="D870" s="92" t="s">
        <v>30</v>
      </c>
      <c r="E870" s="92" t="s">
        <v>645</v>
      </c>
      <c r="F870" s="92" t="s">
        <v>385</v>
      </c>
      <c r="G870" s="72">
        <f>'Прилож 4'!G522+'Прилож 4'!G594+'Прилож 4'!G897</f>
        <v>506886.43000000005</v>
      </c>
      <c r="H870" s="153"/>
    </row>
    <row r="871" spans="1:15" s="162" customFormat="1" hidden="1">
      <c r="A871" s="94" t="s">
        <v>381</v>
      </c>
      <c r="B871" s="92" t="s">
        <v>163</v>
      </c>
      <c r="C871" s="92" t="s">
        <v>115</v>
      </c>
      <c r="D871" s="92" t="s">
        <v>30</v>
      </c>
      <c r="E871" s="92" t="s">
        <v>645</v>
      </c>
      <c r="F871" s="117"/>
      <c r="G871" s="72">
        <f>G872</f>
        <v>14981</v>
      </c>
      <c r="H871" s="153"/>
    </row>
    <row r="872" spans="1:15" s="162" customFormat="1" hidden="1">
      <c r="A872" s="94" t="s">
        <v>382</v>
      </c>
      <c r="B872" s="92" t="s">
        <v>163</v>
      </c>
      <c r="C872" s="92" t="s">
        <v>115</v>
      </c>
      <c r="D872" s="92" t="s">
        <v>30</v>
      </c>
      <c r="E872" s="92" t="s">
        <v>645</v>
      </c>
      <c r="F872" s="92" t="s">
        <v>383</v>
      </c>
      <c r="G872" s="72">
        <f>G873</f>
        <v>14981</v>
      </c>
      <c r="H872" s="153"/>
    </row>
    <row r="873" spans="1:15" s="163" customFormat="1" ht="25.5" hidden="1">
      <c r="A873" s="94" t="s">
        <v>384</v>
      </c>
      <c r="B873" s="92" t="s">
        <v>163</v>
      </c>
      <c r="C873" s="92" t="s">
        <v>115</v>
      </c>
      <c r="D873" s="92" t="s">
        <v>30</v>
      </c>
      <c r="E873" s="92" t="s">
        <v>645</v>
      </c>
      <c r="F873" s="92" t="s">
        <v>385</v>
      </c>
      <c r="G873" s="72">
        <v>14981</v>
      </c>
      <c r="H873" s="75"/>
    </row>
    <row r="874" spans="1:15" s="154" customFormat="1" ht="25.5" hidden="1">
      <c r="A874" s="94" t="s">
        <v>640</v>
      </c>
      <c r="B874" s="95">
        <v>792</v>
      </c>
      <c r="C874" s="92" t="s">
        <v>115</v>
      </c>
      <c r="D874" s="92" t="s">
        <v>30</v>
      </c>
      <c r="E874" s="92" t="s">
        <v>639</v>
      </c>
      <c r="F874" s="117"/>
      <c r="G874" s="72">
        <f>G875</f>
        <v>21000</v>
      </c>
      <c r="H874" s="153"/>
    </row>
    <row r="875" spans="1:15" s="154" customFormat="1" hidden="1">
      <c r="A875" s="94" t="s">
        <v>381</v>
      </c>
      <c r="B875" s="95">
        <v>792</v>
      </c>
      <c r="C875" s="92" t="s">
        <v>115</v>
      </c>
      <c r="D875" s="92" t="s">
        <v>30</v>
      </c>
      <c r="E875" s="92" t="s">
        <v>645</v>
      </c>
      <c r="F875" s="117"/>
      <c r="G875" s="72">
        <f>G876</f>
        <v>21000</v>
      </c>
      <c r="H875" s="153"/>
    </row>
    <row r="876" spans="1:15" s="154" customFormat="1" hidden="1">
      <c r="A876" s="94" t="s">
        <v>382</v>
      </c>
      <c r="B876" s="95">
        <v>792</v>
      </c>
      <c r="C876" s="92" t="s">
        <v>115</v>
      </c>
      <c r="D876" s="92" t="s">
        <v>30</v>
      </c>
      <c r="E876" s="92" t="s">
        <v>645</v>
      </c>
      <c r="F876" s="92" t="s">
        <v>383</v>
      </c>
      <c r="G876" s="72">
        <f>G877</f>
        <v>21000</v>
      </c>
      <c r="H876" s="153"/>
    </row>
    <row r="877" spans="1:15" s="82" customFormat="1" ht="25.5" hidden="1">
      <c r="A877" s="94" t="s">
        <v>384</v>
      </c>
      <c r="B877" s="95">
        <v>792</v>
      </c>
      <c r="C877" s="92" t="s">
        <v>115</v>
      </c>
      <c r="D877" s="92" t="s">
        <v>30</v>
      </c>
      <c r="E877" s="92" t="s">
        <v>645</v>
      </c>
      <c r="F877" s="92" t="s">
        <v>385</v>
      </c>
      <c r="G877" s="72">
        <v>21000</v>
      </c>
      <c r="H877" s="81"/>
    </row>
    <row r="878" spans="1:15" s="154" customFormat="1" ht="25.5" hidden="1">
      <c r="A878" s="94" t="s">
        <v>640</v>
      </c>
      <c r="B878" s="95">
        <v>793</v>
      </c>
      <c r="C878" s="92" t="s">
        <v>115</v>
      </c>
      <c r="D878" s="92" t="s">
        <v>30</v>
      </c>
      <c r="E878" s="92" t="s">
        <v>639</v>
      </c>
      <c r="F878" s="117"/>
      <c r="G878" s="72">
        <f>G879</f>
        <v>737514</v>
      </c>
      <c r="H878" s="153"/>
    </row>
    <row r="879" spans="1:15" s="154" customFormat="1" hidden="1">
      <c r="A879" s="94" t="s">
        <v>381</v>
      </c>
      <c r="B879" s="95">
        <v>793</v>
      </c>
      <c r="C879" s="92" t="s">
        <v>115</v>
      </c>
      <c r="D879" s="92" t="s">
        <v>30</v>
      </c>
      <c r="E879" s="92" t="s">
        <v>645</v>
      </c>
      <c r="F879" s="117"/>
      <c r="G879" s="72">
        <f>G880</f>
        <v>737514</v>
      </c>
      <c r="H879" s="153"/>
    </row>
    <row r="880" spans="1:15" s="154" customFormat="1" hidden="1">
      <c r="A880" s="94" t="s">
        <v>382</v>
      </c>
      <c r="B880" s="95">
        <v>793</v>
      </c>
      <c r="C880" s="92" t="s">
        <v>115</v>
      </c>
      <c r="D880" s="92" t="s">
        <v>30</v>
      </c>
      <c r="E880" s="92" t="s">
        <v>645</v>
      </c>
      <c r="F880" s="92" t="s">
        <v>383</v>
      </c>
      <c r="G880" s="72">
        <f>G881</f>
        <v>737514</v>
      </c>
      <c r="H880" s="153"/>
    </row>
    <row r="881" spans="1:8" s="154" customFormat="1" ht="25.5" hidden="1">
      <c r="A881" s="94" t="s">
        <v>384</v>
      </c>
      <c r="B881" s="95">
        <v>793</v>
      </c>
      <c r="C881" s="92" t="s">
        <v>115</v>
      </c>
      <c r="D881" s="92" t="s">
        <v>30</v>
      </c>
      <c r="E881" s="92" t="s">
        <v>645</v>
      </c>
      <c r="F881" s="92" t="s">
        <v>385</v>
      </c>
      <c r="G881" s="72">
        <v>737514</v>
      </c>
      <c r="H881" s="153"/>
    </row>
    <row r="882" spans="1:8" s="154" customFormat="1" ht="54" customHeight="1">
      <c r="A882" s="94" t="s">
        <v>772</v>
      </c>
      <c r="B882" s="95">
        <v>793</v>
      </c>
      <c r="C882" s="92" t="s">
        <v>115</v>
      </c>
      <c r="D882" s="92" t="s">
        <v>116</v>
      </c>
      <c r="E882" s="92" t="s">
        <v>329</v>
      </c>
      <c r="F882" s="117"/>
      <c r="G882" s="72">
        <f>G883</f>
        <v>152400.12</v>
      </c>
      <c r="H882" s="127"/>
    </row>
    <row r="883" spans="1:8" s="154" customFormat="1" ht="27" customHeight="1">
      <c r="A883" s="94" t="s">
        <v>106</v>
      </c>
      <c r="B883" s="95">
        <v>793</v>
      </c>
      <c r="C883" s="92" t="s">
        <v>115</v>
      </c>
      <c r="D883" s="92" t="s">
        <v>116</v>
      </c>
      <c r="E883" s="92" t="s">
        <v>329</v>
      </c>
      <c r="F883" s="92" t="s">
        <v>107</v>
      </c>
      <c r="G883" s="72">
        <f>G884</f>
        <v>152400.12</v>
      </c>
      <c r="H883" s="153"/>
    </row>
    <row r="884" spans="1:8" ht="38.25">
      <c r="A884" s="94" t="s">
        <v>743</v>
      </c>
      <c r="B884" s="95">
        <v>793</v>
      </c>
      <c r="C884" s="92" t="s">
        <v>115</v>
      </c>
      <c r="D884" s="92" t="s">
        <v>116</v>
      </c>
      <c r="E884" s="92" t="s">
        <v>329</v>
      </c>
      <c r="F884" s="92" t="s">
        <v>744</v>
      </c>
      <c r="G884" s="72">
        <f>'Прилож 4'!G921</f>
        <v>152400.12</v>
      </c>
    </row>
    <row r="885" spans="1:8" hidden="1">
      <c r="A885" s="94"/>
      <c r="B885" s="95"/>
      <c r="C885" s="92"/>
      <c r="D885" s="92"/>
      <c r="E885" s="92"/>
      <c r="F885" s="92"/>
      <c r="G885" s="72"/>
    </row>
    <row r="886" spans="1:8" s="154" customFormat="1" ht="25.5" hidden="1">
      <c r="A886" s="164" t="s">
        <v>773</v>
      </c>
      <c r="B886" s="151">
        <v>793</v>
      </c>
      <c r="C886" s="117" t="s">
        <v>115</v>
      </c>
      <c r="D886" s="117" t="s">
        <v>116</v>
      </c>
      <c r="E886" s="117" t="s">
        <v>774</v>
      </c>
      <c r="F886" s="117" t="s">
        <v>378</v>
      </c>
      <c r="G886" s="165"/>
      <c r="H886" s="153"/>
    </row>
    <row r="887" spans="1:8" ht="12.75" hidden="1" customHeight="1">
      <c r="A887" s="94" t="s">
        <v>750</v>
      </c>
      <c r="B887" s="95">
        <v>793</v>
      </c>
      <c r="C887" s="92" t="s">
        <v>115</v>
      </c>
      <c r="D887" s="92" t="s">
        <v>116</v>
      </c>
      <c r="E887" s="92" t="s">
        <v>751</v>
      </c>
      <c r="F887" s="92"/>
      <c r="G887" s="72"/>
    </row>
    <row r="888" spans="1:8" ht="38.25" hidden="1" customHeight="1">
      <c r="A888" s="94" t="s">
        <v>775</v>
      </c>
      <c r="B888" s="95">
        <v>793</v>
      </c>
      <c r="C888" s="92" t="s">
        <v>115</v>
      </c>
      <c r="D888" s="92" t="s">
        <v>116</v>
      </c>
      <c r="E888" s="92" t="s">
        <v>776</v>
      </c>
      <c r="F888" s="92"/>
      <c r="G888" s="72"/>
    </row>
    <row r="889" spans="1:8" ht="38.25" hidden="1" customHeight="1">
      <c r="A889" s="94" t="s">
        <v>777</v>
      </c>
      <c r="B889" s="95">
        <v>793</v>
      </c>
      <c r="C889" s="92" t="s">
        <v>115</v>
      </c>
      <c r="D889" s="92" t="s">
        <v>116</v>
      </c>
      <c r="E889" s="92" t="s">
        <v>778</v>
      </c>
      <c r="F889" s="92" t="s">
        <v>779</v>
      </c>
      <c r="G889" s="72"/>
    </row>
    <row r="890" spans="1:8" ht="25.5" customHeight="1">
      <c r="A890" s="94" t="s">
        <v>773</v>
      </c>
      <c r="B890" s="95">
        <v>793</v>
      </c>
      <c r="C890" s="92" t="s">
        <v>115</v>
      </c>
      <c r="D890" s="92" t="s">
        <v>116</v>
      </c>
      <c r="E890" s="92" t="s">
        <v>649</v>
      </c>
      <c r="F890" s="92"/>
      <c r="G890" s="72">
        <f>G891</f>
        <v>239376.75</v>
      </c>
    </row>
    <row r="891" spans="1:8" ht="25.5" customHeight="1">
      <c r="A891" s="94" t="s">
        <v>780</v>
      </c>
      <c r="B891" s="95">
        <v>793</v>
      </c>
      <c r="C891" s="92" t="s">
        <v>115</v>
      </c>
      <c r="D891" s="92" t="s">
        <v>116</v>
      </c>
      <c r="E891" s="92" t="s">
        <v>649</v>
      </c>
      <c r="F891" s="92" t="s">
        <v>383</v>
      </c>
      <c r="G891" s="72">
        <f>G892</f>
        <v>239376.75</v>
      </c>
    </row>
    <row r="892" spans="1:8" ht="25.5" customHeight="1">
      <c r="A892" s="94" t="s">
        <v>768</v>
      </c>
      <c r="B892" s="95">
        <v>793</v>
      </c>
      <c r="C892" s="92" t="s">
        <v>115</v>
      </c>
      <c r="D892" s="92" t="s">
        <v>116</v>
      </c>
      <c r="E892" s="92" t="s">
        <v>649</v>
      </c>
      <c r="F892" s="92" t="s">
        <v>769</v>
      </c>
      <c r="G892" s="72">
        <f>'Прилож 4'!G924</f>
        <v>239376.75</v>
      </c>
    </row>
    <row r="893" spans="1:8" ht="38.25" hidden="1" customHeight="1">
      <c r="A893" s="94" t="s">
        <v>770</v>
      </c>
      <c r="B893" s="95">
        <v>793</v>
      </c>
      <c r="C893" s="92" t="s">
        <v>115</v>
      </c>
      <c r="D893" s="92" t="s">
        <v>116</v>
      </c>
      <c r="E893" s="92" t="s">
        <v>649</v>
      </c>
      <c r="F893" s="92" t="s">
        <v>771</v>
      </c>
      <c r="G893" s="72"/>
    </row>
    <row r="894" spans="1:8" ht="26.25" hidden="1" customHeight="1">
      <c r="A894" s="94" t="s">
        <v>410</v>
      </c>
      <c r="B894" s="95">
        <v>793</v>
      </c>
      <c r="C894" s="92" t="s">
        <v>115</v>
      </c>
      <c r="D894" s="92" t="s">
        <v>116</v>
      </c>
      <c r="E894" s="92" t="s">
        <v>526</v>
      </c>
      <c r="F894" s="92"/>
      <c r="G894" s="72">
        <f>G895</f>
        <v>0</v>
      </c>
    </row>
    <row r="895" spans="1:8" ht="21.75" hidden="1" customHeight="1">
      <c r="A895" s="94" t="s">
        <v>410</v>
      </c>
      <c r="B895" s="95">
        <v>793</v>
      </c>
      <c r="C895" s="92" t="s">
        <v>115</v>
      </c>
      <c r="D895" s="92" t="s">
        <v>116</v>
      </c>
      <c r="E895" s="92" t="s">
        <v>527</v>
      </c>
      <c r="F895" s="92"/>
      <c r="G895" s="72">
        <f>G896</f>
        <v>0</v>
      </c>
    </row>
    <row r="896" spans="1:8" ht="29.25" hidden="1" customHeight="1">
      <c r="A896" s="94" t="s">
        <v>410</v>
      </c>
      <c r="B896" s="95">
        <v>793</v>
      </c>
      <c r="C896" s="92" t="s">
        <v>115</v>
      </c>
      <c r="D896" s="92" t="s">
        <v>116</v>
      </c>
      <c r="E896" s="92" t="s">
        <v>528</v>
      </c>
      <c r="F896" s="92"/>
      <c r="G896" s="72">
        <f>G897</f>
        <v>0</v>
      </c>
    </row>
    <row r="897" spans="1:8" ht="30.75" hidden="1" customHeight="1">
      <c r="A897" s="94" t="s">
        <v>386</v>
      </c>
      <c r="B897" s="95">
        <v>793</v>
      </c>
      <c r="C897" s="92" t="s">
        <v>115</v>
      </c>
      <c r="D897" s="92" t="s">
        <v>116</v>
      </c>
      <c r="E897" s="92" t="s">
        <v>528</v>
      </c>
      <c r="F897" s="92" t="s">
        <v>387</v>
      </c>
      <c r="G897" s="72"/>
    </row>
    <row r="898" spans="1:8" s="112" customFormat="1" hidden="1">
      <c r="A898" s="94"/>
      <c r="B898" s="95"/>
      <c r="C898" s="92"/>
      <c r="D898" s="92"/>
      <c r="E898" s="92"/>
      <c r="F898" s="92"/>
      <c r="G898" s="72"/>
      <c r="H898" s="111"/>
    </row>
    <row r="899" spans="1:8" s="114" customFormat="1" hidden="1">
      <c r="A899" s="94"/>
      <c r="B899" s="95">
        <v>793</v>
      </c>
      <c r="C899" s="92"/>
      <c r="D899" s="92"/>
      <c r="E899" s="92"/>
      <c r="F899" s="92"/>
      <c r="G899" s="72"/>
      <c r="H899" s="113"/>
    </row>
    <row r="900" spans="1:8" s="114" customFormat="1" ht="51" hidden="1">
      <c r="A900" s="94" t="s">
        <v>643</v>
      </c>
      <c r="B900" s="95">
        <v>793</v>
      </c>
      <c r="C900" s="92" t="s">
        <v>115</v>
      </c>
      <c r="D900" s="92" t="s">
        <v>95</v>
      </c>
      <c r="E900" s="92" t="s">
        <v>641</v>
      </c>
      <c r="F900" s="92"/>
      <c r="G900" s="72">
        <f>G904+G901</f>
        <v>0</v>
      </c>
      <c r="H900" s="113"/>
    </row>
    <row r="901" spans="1:8" ht="25.5" hidden="1">
      <c r="A901" s="94" t="s">
        <v>704</v>
      </c>
      <c r="B901" s="95">
        <v>793</v>
      </c>
      <c r="C901" s="92" t="s">
        <v>115</v>
      </c>
      <c r="D901" s="92" t="s">
        <v>95</v>
      </c>
      <c r="E901" s="92" t="s">
        <v>667</v>
      </c>
      <c r="F901" s="92" t="s">
        <v>54</v>
      </c>
      <c r="G901" s="72">
        <f>G902</f>
        <v>0</v>
      </c>
    </row>
    <row r="902" spans="1:8" ht="25.5" hidden="1">
      <c r="A902" s="94" t="s">
        <v>55</v>
      </c>
      <c r="B902" s="95">
        <v>793</v>
      </c>
      <c r="C902" s="92" t="s">
        <v>115</v>
      </c>
      <c r="D902" s="92" t="s">
        <v>95</v>
      </c>
      <c r="E902" s="92" t="s">
        <v>667</v>
      </c>
      <c r="F902" s="92" t="s">
        <v>56</v>
      </c>
      <c r="G902" s="72">
        <f>G903</f>
        <v>0</v>
      </c>
    </row>
    <row r="903" spans="1:8" ht="33" hidden="1" customHeight="1">
      <c r="A903" s="94" t="s">
        <v>705</v>
      </c>
      <c r="B903" s="95">
        <v>793</v>
      </c>
      <c r="C903" s="92" t="s">
        <v>115</v>
      </c>
      <c r="D903" s="92" t="s">
        <v>95</v>
      </c>
      <c r="E903" s="92" t="s">
        <v>667</v>
      </c>
      <c r="F903" s="92" t="s">
        <v>57</v>
      </c>
      <c r="G903" s="72"/>
    </row>
    <row r="904" spans="1:8" s="114" customFormat="1" ht="38.25" hidden="1">
      <c r="A904" s="94" t="s">
        <v>752</v>
      </c>
      <c r="B904" s="95">
        <v>793</v>
      </c>
      <c r="C904" s="92" t="s">
        <v>115</v>
      </c>
      <c r="D904" s="92" t="s">
        <v>95</v>
      </c>
      <c r="E904" s="92" t="s">
        <v>641</v>
      </c>
      <c r="F904" s="92" t="s">
        <v>753</v>
      </c>
      <c r="G904" s="72">
        <f>G905</f>
        <v>0</v>
      </c>
      <c r="H904" s="113"/>
    </row>
    <row r="905" spans="1:8" s="114" customFormat="1" hidden="1">
      <c r="A905" s="94" t="s">
        <v>756</v>
      </c>
      <c r="B905" s="95">
        <v>793</v>
      </c>
      <c r="C905" s="92" t="s">
        <v>115</v>
      </c>
      <c r="D905" s="92" t="s">
        <v>95</v>
      </c>
      <c r="E905" s="92" t="s">
        <v>641</v>
      </c>
      <c r="F905" s="92" t="s">
        <v>757</v>
      </c>
      <c r="G905" s="72"/>
      <c r="H905" s="113"/>
    </row>
    <row r="906" spans="1:8" hidden="1">
      <c r="A906" s="136"/>
      <c r="B906" s="95"/>
      <c r="C906" s="92"/>
      <c r="D906" s="92"/>
      <c r="E906" s="92"/>
      <c r="F906" s="92"/>
      <c r="G906" s="72"/>
    </row>
    <row r="907" spans="1:8" hidden="1">
      <c r="A907" s="136"/>
      <c r="B907" s="95"/>
      <c r="C907" s="92"/>
      <c r="D907" s="92"/>
      <c r="E907" s="92"/>
      <c r="F907" s="92"/>
      <c r="G907" s="72"/>
    </row>
    <row r="908" spans="1:8" hidden="1">
      <c r="A908" s="136"/>
      <c r="B908" s="95"/>
      <c r="C908" s="92"/>
      <c r="D908" s="92"/>
      <c r="E908" s="92"/>
      <c r="F908" s="92"/>
      <c r="G908" s="72"/>
    </row>
    <row r="909" spans="1:8" hidden="1">
      <c r="A909" s="136"/>
      <c r="B909" s="95"/>
      <c r="C909" s="92"/>
      <c r="D909" s="92"/>
      <c r="E909" s="92"/>
      <c r="F909" s="92"/>
      <c r="G909" s="72"/>
    </row>
    <row r="910" spans="1:8" hidden="1">
      <c r="A910" s="136"/>
      <c r="B910" s="95"/>
      <c r="C910" s="92"/>
      <c r="D910" s="92"/>
      <c r="E910" s="92"/>
      <c r="F910" s="92"/>
      <c r="G910" s="72"/>
    </row>
    <row r="911" spans="1:8" hidden="1">
      <c r="A911" s="136"/>
      <c r="B911" s="95"/>
      <c r="C911" s="92"/>
      <c r="D911" s="92"/>
      <c r="E911" s="92"/>
      <c r="F911" s="92"/>
      <c r="G911" s="72"/>
    </row>
    <row r="912" spans="1:8" s="128" customFormat="1" hidden="1">
      <c r="A912" s="94" t="s">
        <v>380</v>
      </c>
      <c r="B912" s="95">
        <v>793</v>
      </c>
      <c r="C912" s="92" t="s">
        <v>115</v>
      </c>
      <c r="D912" s="92" t="s">
        <v>95</v>
      </c>
      <c r="E912" s="92" t="s">
        <v>517</v>
      </c>
      <c r="F912" s="92"/>
      <c r="G912" s="72"/>
      <c r="H912" s="127"/>
    </row>
    <row r="913" spans="1:8" ht="60" hidden="1" customHeight="1">
      <c r="A913" s="94" t="s">
        <v>455</v>
      </c>
      <c r="B913" s="95">
        <v>793</v>
      </c>
      <c r="C913" s="92" t="s">
        <v>115</v>
      </c>
      <c r="D913" s="92" t="s">
        <v>95</v>
      </c>
      <c r="E913" s="92" t="s">
        <v>457</v>
      </c>
      <c r="F913" s="92"/>
      <c r="G913" s="72">
        <f>G914</f>
        <v>0</v>
      </c>
    </row>
    <row r="914" spans="1:8" ht="52.5" hidden="1" customHeight="1">
      <c r="A914" s="94" t="s">
        <v>456</v>
      </c>
      <c r="B914" s="95">
        <v>793</v>
      </c>
      <c r="C914" s="92" t="s">
        <v>115</v>
      </c>
      <c r="D914" s="92" t="s">
        <v>95</v>
      </c>
      <c r="E914" s="92" t="s">
        <v>454</v>
      </c>
      <c r="F914" s="92"/>
      <c r="G914" s="72">
        <f>G916</f>
        <v>0</v>
      </c>
    </row>
    <row r="915" spans="1:8" ht="38.25" hidden="1">
      <c r="A915" s="94" t="s">
        <v>752</v>
      </c>
      <c r="B915" s="95">
        <v>793</v>
      </c>
      <c r="C915" s="92" t="s">
        <v>115</v>
      </c>
      <c r="D915" s="92" t="s">
        <v>95</v>
      </c>
      <c r="E915" s="92" t="s">
        <v>642</v>
      </c>
      <c r="F915" s="92" t="s">
        <v>753</v>
      </c>
      <c r="G915" s="72">
        <f>G916</f>
        <v>0</v>
      </c>
    </row>
    <row r="916" spans="1:8" hidden="1">
      <c r="A916" s="94" t="s">
        <v>756</v>
      </c>
      <c r="B916" s="95">
        <v>793</v>
      </c>
      <c r="C916" s="92" t="s">
        <v>115</v>
      </c>
      <c r="D916" s="92" t="s">
        <v>95</v>
      </c>
      <c r="E916" s="92" t="s">
        <v>454</v>
      </c>
      <c r="F916" s="92" t="s">
        <v>757</v>
      </c>
      <c r="G916" s="72">
        <f>'Прилож 4'!G945</f>
        <v>0</v>
      </c>
    </row>
    <row r="917" spans="1:8" s="128" customFormat="1" hidden="1">
      <c r="A917" s="94"/>
      <c r="B917" s="95"/>
      <c r="C917" s="92"/>
      <c r="D917" s="92"/>
      <c r="E917" s="92"/>
      <c r="F917" s="92"/>
      <c r="G917" s="72"/>
      <c r="H917" s="127"/>
    </row>
    <row r="918" spans="1:8" ht="60" customHeight="1">
      <c r="A918" s="94" t="s">
        <v>644</v>
      </c>
      <c r="B918" s="95">
        <v>793</v>
      </c>
      <c r="C918" s="92" t="s">
        <v>115</v>
      </c>
      <c r="D918" s="92" t="s">
        <v>95</v>
      </c>
      <c r="E918" s="92" t="s">
        <v>326</v>
      </c>
      <c r="F918" s="92"/>
      <c r="G918" s="72">
        <f>G919</f>
        <v>4521717.72</v>
      </c>
    </row>
    <row r="919" spans="1:8" ht="52.5" customHeight="1">
      <c r="A919" s="94" t="s">
        <v>456</v>
      </c>
      <c r="B919" s="95">
        <v>793</v>
      </c>
      <c r="C919" s="92" t="s">
        <v>115</v>
      </c>
      <c r="D919" s="92" t="s">
        <v>95</v>
      </c>
      <c r="E919" s="92" t="s">
        <v>326</v>
      </c>
      <c r="F919" s="92"/>
      <c r="G919" s="72">
        <f>G921</f>
        <v>4521717.72</v>
      </c>
    </row>
    <row r="920" spans="1:8" ht="38.25">
      <c r="A920" s="94" t="s">
        <v>752</v>
      </c>
      <c r="B920" s="95">
        <v>793</v>
      </c>
      <c r="C920" s="92" t="s">
        <v>115</v>
      </c>
      <c r="D920" s="92" t="s">
        <v>95</v>
      </c>
      <c r="E920" s="92" t="s">
        <v>326</v>
      </c>
      <c r="F920" s="92" t="s">
        <v>753</v>
      </c>
      <c r="G920" s="72">
        <f>G921</f>
        <v>4521717.72</v>
      </c>
    </row>
    <row r="921" spans="1:8">
      <c r="A921" s="94" t="s">
        <v>756</v>
      </c>
      <c r="B921" s="95">
        <v>793</v>
      </c>
      <c r="C921" s="92" t="s">
        <v>115</v>
      </c>
      <c r="D921" s="92" t="s">
        <v>95</v>
      </c>
      <c r="E921" s="92" t="s">
        <v>326</v>
      </c>
      <c r="F921" s="92" t="s">
        <v>757</v>
      </c>
      <c r="G921" s="72">
        <f>'Прилож 4'!G950</f>
        <v>4521717.72</v>
      </c>
    </row>
    <row r="922" spans="1:8" ht="51">
      <c r="A922" s="94" t="s">
        <v>644</v>
      </c>
      <c r="B922" s="95">
        <v>793</v>
      </c>
      <c r="C922" s="92" t="s">
        <v>115</v>
      </c>
      <c r="D922" s="92" t="s">
        <v>95</v>
      </c>
      <c r="E922" s="92" t="s">
        <v>325</v>
      </c>
      <c r="F922" s="92"/>
      <c r="G922" s="72">
        <f>G923</f>
        <v>2635442.2799999998</v>
      </c>
    </row>
    <row r="923" spans="1:8" ht="38.25">
      <c r="A923" s="94" t="s">
        <v>752</v>
      </c>
      <c r="B923" s="95">
        <v>793</v>
      </c>
      <c r="C923" s="92" t="s">
        <v>115</v>
      </c>
      <c r="D923" s="92" t="s">
        <v>95</v>
      </c>
      <c r="E923" s="92" t="s">
        <v>325</v>
      </c>
      <c r="F923" s="92" t="s">
        <v>753</v>
      </c>
      <c r="G923" s="72">
        <f>G924</f>
        <v>2635442.2799999998</v>
      </c>
    </row>
    <row r="924" spans="1:8">
      <c r="A924" s="94" t="s">
        <v>756</v>
      </c>
      <c r="B924" s="95">
        <v>793</v>
      </c>
      <c r="C924" s="92" t="s">
        <v>115</v>
      </c>
      <c r="D924" s="92" t="s">
        <v>95</v>
      </c>
      <c r="E924" s="92" t="s">
        <v>325</v>
      </c>
      <c r="F924" s="92" t="s">
        <v>757</v>
      </c>
      <c r="G924" s="72">
        <f>'Прилож 4'!G953</f>
        <v>2635442.2799999998</v>
      </c>
    </row>
    <row r="925" spans="1:8" s="128" customFormat="1" ht="25.5">
      <c r="A925" s="94" t="s">
        <v>781</v>
      </c>
      <c r="B925" s="95">
        <v>793</v>
      </c>
      <c r="C925" s="92" t="s">
        <v>115</v>
      </c>
      <c r="D925" s="92" t="s">
        <v>95</v>
      </c>
      <c r="E925" s="92" t="s">
        <v>648</v>
      </c>
      <c r="F925" s="92"/>
      <c r="G925" s="72">
        <f>G926</f>
        <v>184000</v>
      </c>
      <c r="H925" s="127"/>
    </row>
    <row r="926" spans="1:8" s="128" customFormat="1" ht="25.5">
      <c r="A926" s="94" t="s">
        <v>773</v>
      </c>
      <c r="B926" s="95">
        <v>793</v>
      </c>
      <c r="C926" s="92" t="s">
        <v>115</v>
      </c>
      <c r="D926" s="92" t="s">
        <v>95</v>
      </c>
      <c r="E926" s="92" t="s">
        <v>648</v>
      </c>
      <c r="F926" s="92" t="s">
        <v>383</v>
      </c>
      <c r="G926" s="72">
        <f>G927</f>
        <v>184000</v>
      </c>
      <c r="H926" s="127"/>
    </row>
    <row r="927" spans="1:8" s="128" customFormat="1" ht="25.5">
      <c r="A927" s="94" t="s">
        <v>768</v>
      </c>
      <c r="B927" s="95">
        <v>793</v>
      </c>
      <c r="C927" s="92" t="s">
        <v>115</v>
      </c>
      <c r="D927" s="92" t="s">
        <v>95</v>
      </c>
      <c r="E927" s="92" t="s">
        <v>648</v>
      </c>
      <c r="F927" s="92" t="s">
        <v>769</v>
      </c>
      <c r="G927" s="72">
        <f>'Прилож 4'!G956</f>
        <v>184000</v>
      </c>
      <c r="H927" s="127"/>
    </row>
    <row r="928" spans="1:8" s="128" customFormat="1" ht="25.5" hidden="1">
      <c r="A928" s="94" t="s">
        <v>770</v>
      </c>
      <c r="B928" s="95">
        <v>793</v>
      </c>
      <c r="C928" s="92" t="s">
        <v>115</v>
      </c>
      <c r="D928" s="92" t="s">
        <v>95</v>
      </c>
      <c r="E928" s="92" t="s">
        <v>648</v>
      </c>
      <c r="F928" s="92" t="s">
        <v>771</v>
      </c>
      <c r="G928" s="72"/>
      <c r="H928" s="127"/>
    </row>
    <row r="929" spans="1:31" s="114" customFormat="1" ht="25.5" hidden="1">
      <c r="A929" s="94" t="s">
        <v>640</v>
      </c>
      <c r="B929" s="95">
        <v>793</v>
      </c>
      <c r="C929" s="92" t="s">
        <v>115</v>
      </c>
      <c r="D929" s="92" t="s">
        <v>398</v>
      </c>
      <c r="E929" s="92" t="s">
        <v>639</v>
      </c>
      <c r="F929" s="92"/>
      <c r="G929" s="72">
        <f>G930</f>
        <v>0</v>
      </c>
      <c r="H929" s="113"/>
    </row>
    <row r="930" spans="1:31" s="114" customFormat="1" ht="25.5" hidden="1">
      <c r="A930" s="160" t="s">
        <v>783</v>
      </c>
      <c r="B930" s="95">
        <v>793</v>
      </c>
      <c r="C930" s="92" t="s">
        <v>115</v>
      </c>
      <c r="D930" s="92" t="s">
        <v>398</v>
      </c>
      <c r="E930" s="92" t="s">
        <v>636</v>
      </c>
      <c r="F930" s="92"/>
      <c r="G930" s="72">
        <f>G931</f>
        <v>0</v>
      </c>
      <c r="H930" s="113"/>
    </row>
    <row r="931" spans="1:31" s="114" customFormat="1" ht="30" hidden="1" customHeight="1">
      <c r="A931" s="94" t="s">
        <v>773</v>
      </c>
      <c r="B931" s="95">
        <v>793</v>
      </c>
      <c r="C931" s="92" t="s">
        <v>115</v>
      </c>
      <c r="D931" s="92" t="s">
        <v>398</v>
      </c>
      <c r="E931" s="92" t="s">
        <v>636</v>
      </c>
      <c r="F931" s="92" t="s">
        <v>383</v>
      </c>
      <c r="G931" s="72">
        <f>G932</f>
        <v>0</v>
      </c>
      <c r="H931" s="113"/>
    </row>
    <row r="932" spans="1:31" s="114" customFormat="1" ht="42.75" hidden="1" customHeight="1">
      <c r="A932" s="94" t="s">
        <v>261</v>
      </c>
      <c r="B932" s="95">
        <v>793</v>
      </c>
      <c r="C932" s="92" t="s">
        <v>115</v>
      </c>
      <c r="D932" s="92" t="s">
        <v>398</v>
      </c>
      <c r="E932" s="92" t="s">
        <v>636</v>
      </c>
      <c r="F932" s="92" t="s">
        <v>385</v>
      </c>
      <c r="G932" s="72">
        <f>'Прилож 4'!G961</f>
        <v>0</v>
      </c>
      <c r="H932" s="113"/>
    </row>
    <row r="933" spans="1:31" s="86" customFormat="1" ht="42" customHeight="1">
      <c r="A933" s="166" t="s">
        <v>262</v>
      </c>
      <c r="B933" s="83"/>
      <c r="C933" s="83"/>
      <c r="D933" s="83"/>
      <c r="E933" s="83"/>
      <c r="F933" s="83"/>
      <c r="G933" s="84">
        <f>G934+G969+G999+G1003+G1039+G1059+G1072+G1154+G1168+G1147</f>
        <v>52998892.580000006</v>
      </c>
      <c r="H933" s="85"/>
      <c r="AE933" s="85"/>
    </row>
    <row r="934" spans="1:31" s="124" customFormat="1" ht="25.5" customHeight="1">
      <c r="A934" s="106" t="s">
        <v>695</v>
      </c>
      <c r="B934" s="107">
        <v>793</v>
      </c>
      <c r="C934" s="108" t="s">
        <v>30</v>
      </c>
      <c r="D934" s="108" t="s">
        <v>41</v>
      </c>
      <c r="E934" s="108" t="s">
        <v>536</v>
      </c>
      <c r="F934" s="108"/>
      <c r="G934" s="109">
        <f>G936+G940</f>
        <v>22628120.310000002</v>
      </c>
      <c r="H934" s="123"/>
      <c r="I934" s="123" t="e">
        <f>H933+#REF!+#REF!+H1154+#REF!+#REF!+#REF!+#REF!+#REF!+#REF!+#REF!+#REF!+#REF!+#REF!+#REF!+#REF!</f>
        <v>#REF!</v>
      </c>
      <c r="M934" s="123" t="e">
        <f>M935+#REF!</f>
        <v>#REF!</v>
      </c>
      <c r="N934" s="123">
        <v>1430777</v>
      </c>
      <c r="O934" s="124">
        <v>20985232</v>
      </c>
    </row>
    <row r="935" spans="1:31" s="128" customFormat="1" ht="25.5" hidden="1">
      <c r="A935" s="94" t="s">
        <v>695</v>
      </c>
      <c r="B935" s="95">
        <v>793</v>
      </c>
      <c r="C935" s="92" t="s">
        <v>30</v>
      </c>
      <c r="D935" s="92" t="s">
        <v>41</v>
      </c>
      <c r="E935" s="92" t="s">
        <v>536</v>
      </c>
      <c r="F935" s="92"/>
      <c r="G935" s="72"/>
      <c r="H935" s="127"/>
      <c r="I935" s="127"/>
    </row>
    <row r="936" spans="1:31">
      <c r="A936" s="94" t="s">
        <v>697</v>
      </c>
      <c r="B936" s="95">
        <v>793</v>
      </c>
      <c r="C936" s="92" t="s">
        <v>30</v>
      </c>
      <c r="D936" s="92" t="s">
        <v>41</v>
      </c>
      <c r="E936" s="92" t="s">
        <v>537</v>
      </c>
      <c r="F936" s="92"/>
      <c r="G936" s="72">
        <f>G937</f>
        <v>1488017</v>
      </c>
    </row>
    <row r="937" spans="1:31" ht="25.5">
      <c r="A937" s="94" t="s">
        <v>128</v>
      </c>
      <c r="B937" s="95">
        <v>793</v>
      </c>
      <c r="C937" s="92" t="s">
        <v>30</v>
      </c>
      <c r="D937" s="92" t="s">
        <v>41</v>
      </c>
      <c r="E937" s="92" t="s">
        <v>538</v>
      </c>
      <c r="F937" s="92"/>
      <c r="G937" s="72">
        <f>G938</f>
        <v>1488017</v>
      </c>
    </row>
    <row r="938" spans="1:31" ht="51">
      <c r="A938" s="94" t="s">
        <v>698</v>
      </c>
      <c r="B938" s="95">
        <v>793</v>
      </c>
      <c r="C938" s="92" t="s">
        <v>30</v>
      </c>
      <c r="D938" s="92" t="s">
        <v>41</v>
      </c>
      <c r="E938" s="92" t="s">
        <v>538</v>
      </c>
      <c r="F938" s="92" t="s">
        <v>101</v>
      </c>
      <c r="G938" s="72">
        <f>G939</f>
        <v>1488017</v>
      </c>
    </row>
    <row r="939" spans="1:31" ht="25.5">
      <c r="A939" s="94" t="s">
        <v>99</v>
      </c>
      <c r="B939" s="95">
        <v>793</v>
      </c>
      <c r="C939" s="92" t="s">
        <v>30</v>
      </c>
      <c r="D939" s="92" t="s">
        <v>41</v>
      </c>
      <c r="E939" s="92" t="s">
        <v>538</v>
      </c>
      <c r="F939" s="92" t="s">
        <v>102</v>
      </c>
      <c r="G939" s="72">
        <f>'Прилож 4'!G634</f>
        <v>1488017</v>
      </c>
    </row>
    <row r="940" spans="1:31" s="114" customFormat="1">
      <c r="A940" s="160" t="s">
        <v>706</v>
      </c>
      <c r="B940" s="95">
        <v>793</v>
      </c>
      <c r="C940" s="92" t="s">
        <v>30</v>
      </c>
      <c r="D940" s="92" t="s">
        <v>95</v>
      </c>
      <c r="E940" s="92" t="s">
        <v>541</v>
      </c>
      <c r="F940" s="92"/>
      <c r="G940" s="72">
        <f>G941+G951+G956+G961+G966</f>
        <v>21140103.310000002</v>
      </c>
      <c r="H940" s="113"/>
      <c r="N940" s="113"/>
    </row>
    <row r="941" spans="1:31" s="114" customFormat="1" ht="25.5">
      <c r="A941" s="94" t="s">
        <v>128</v>
      </c>
      <c r="B941" s="95">
        <v>793</v>
      </c>
      <c r="C941" s="92" t="s">
        <v>30</v>
      </c>
      <c r="D941" s="92" t="s">
        <v>95</v>
      </c>
      <c r="E941" s="92" t="s">
        <v>542</v>
      </c>
      <c r="F941" s="92"/>
      <c r="G941" s="72">
        <f>G942+G944+G948+G946</f>
        <v>16634703.310000001</v>
      </c>
      <c r="H941" s="113"/>
    </row>
    <row r="942" spans="1:31" s="114" customFormat="1" ht="51">
      <c r="A942" s="94" t="s">
        <v>698</v>
      </c>
      <c r="B942" s="95">
        <v>793</v>
      </c>
      <c r="C942" s="92" t="s">
        <v>30</v>
      </c>
      <c r="D942" s="92" t="s">
        <v>95</v>
      </c>
      <c r="E942" s="92" t="s">
        <v>542</v>
      </c>
      <c r="F942" s="92" t="s">
        <v>101</v>
      </c>
      <c r="G942" s="72">
        <f>G943</f>
        <v>14936496.039999999</v>
      </c>
      <c r="H942" s="113"/>
    </row>
    <row r="943" spans="1:31" s="114" customFormat="1" ht="25.5">
      <c r="A943" s="94" t="s">
        <v>99</v>
      </c>
      <c r="B943" s="95">
        <v>793</v>
      </c>
      <c r="C943" s="92" t="s">
        <v>30</v>
      </c>
      <c r="D943" s="92" t="s">
        <v>95</v>
      </c>
      <c r="E943" s="92" t="s">
        <v>542</v>
      </c>
      <c r="F943" s="92" t="s">
        <v>102</v>
      </c>
      <c r="G943" s="72">
        <f>'Прилож 4'!G646</f>
        <v>14936496.039999999</v>
      </c>
      <c r="H943" s="113"/>
    </row>
    <row r="944" spans="1:31" s="114" customFormat="1" ht="25.5">
      <c r="A944" s="94" t="s">
        <v>704</v>
      </c>
      <c r="B944" s="95">
        <v>793</v>
      </c>
      <c r="C944" s="92" t="s">
        <v>30</v>
      </c>
      <c r="D944" s="92" t="s">
        <v>95</v>
      </c>
      <c r="E944" s="92" t="s">
        <v>542</v>
      </c>
      <c r="F944" s="92" t="s">
        <v>54</v>
      </c>
      <c r="G944" s="72">
        <f>G945</f>
        <v>1120111.97</v>
      </c>
      <c r="H944" s="113"/>
    </row>
    <row r="945" spans="1:8" s="114" customFormat="1" ht="25.5">
      <c r="A945" s="94" t="s">
        <v>55</v>
      </c>
      <c r="B945" s="95">
        <v>793</v>
      </c>
      <c r="C945" s="92" t="s">
        <v>30</v>
      </c>
      <c r="D945" s="92" t="s">
        <v>95</v>
      </c>
      <c r="E945" s="92" t="s">
        <v>542</v>
      </c>
      <c r="F945" s="92" t="s">
        <v>56</v>
      </c>
      <c r="G945" s="72">
        <f>'Прилож 4'!G650</f>
        <v>1120111.97</v>
      </c>
      <c r="H945" s="113"/>
    </row>
    <row r="946" spans="1:8" s="114" customFormat="1">
      <c r="A946" s="94" t="s">
        <v>382</v>
      </c>
      <c r="B946" s="95">
        <v>793</v>
      </c>
      <c r="C946" s="92" t="s">
        <v>30</v>
      </c>
      <c r="D946" s="92" t="s">
        <v>95</v>
      </c>
      <c r="E946" s="92" t="s">
        <v>542</v>
      </c>
      <c r="F946" s="92" t="s">
        <v>383</v>
      </c>
      <c r="G946" s="72">
        <f>G947</f>
        <v>50770.3</v>
      </c>
      <c r="H946" s="113"/>
    </row>
    <row r="947" spans="1:8" s="114" customFormat="1" ht="25.5">
      <c r="A947" s="94" t="s">
        <v>384</v>
      </c>
      <c r="B947" s="95">
        <v>793</v>
      </c>
      <c r="C947" s="92" t="s">
        <v>30</v>
      </c>
      <c r="D947" s="92" t="s">
        <v>95</v>
      </c>
      <c r="E947" s="92" t="s">
        <v>542</v>
      </c>
      <c r="F947" s="92" t="s">
        <v>385</v>
      </c>
      <c r="G947" s="72">
        <f>'Прилож 4'!G653</f>
        <v>50770.3</v>
      </c>
      <c r="H947" s="113"/>
    </row>
    <row r="948" spans="1:8" s="114" customFormat="1" ht="13.5" customHeight="1">
      <c r="A948" s="94" t="s">
        <v>106</v>
      </c>
      <c r="B948" s="95">
        <v>793</v>
      </c>
      <c r="C948" s="92" t="s">
        <v>30</v>
      </c>
      <c r="D948" s="92" t="s">
        <v>95</v>
      </c>
      <c r="E948" s="92" t="s">
        <v>542</v>
      </c>
      <c r="F948" s="92" t="s">
        <v>107</v>
      </c>
      <c r="G948" s="72">
        <f>G950+G949</f>
        <v>527325</v>
      </c>
      <c r="H948" s="113"/>
    </row>
    <row r="949" spans="1:8" s="114" customFormat="1" hidden="1">
      <c r="A949" s="94" t="s">
        <v>712</v>
      </c>
      <c r="B949" s="95">
        <v>793</v>
      </c>
      <c r="C949" s="92" t="s">
        <v>30</v>
      </c>
      <c r="D949" s="92" t="s">
        <v>95</v>
      </c>
      <c r="E949" s="92" t="s">
        <v>542</v>
      </c>
      <c r="F949" s="92" t="s">
        <v>711</v>
      </c>
      <c r="G949" s="72">
        <f>'Прилож 4'!G655</f>
        <v>0</v>
      </c>
      <c r="H949" s="113"/>
    </row>
    <row r="950" spans="1:8" s="114" customFormat="1">
      <c r="A950" s="94" t="s">
        <v>373</v>
      </c>
      <c r="B950" s="95">
        <v>793</v>
      </c>
      <c r="C950" s="92" t="s">
        <v>30</v>
      </c>
      <c r="D950" s="92" t="s">
        <v>95</v>
      </c>
      <c r="E950" s="92" t="s">
        <v>542</v>
      </c>
      <c r="F950" s="92" t="s">
        <v>110</v>
      </c>
      <c r="G950" s="72">
        <f>'Прилож 4'!G656</f>
        <v>527325</v>
      </c>
      <c r="H950" s="113"/>
    </row>
    <row r="951" spans="1:8" s="82" customFormat="1" ht="25.5">
      <c r="A951" s="94" t="s">
        <v>718</v>
      </c>
      <c r="B951" s="95">
        <v>793</v>
      </c>
      <c r="C951" s="92" t="s">
        <v>30</v>
      </c>
      <c r="D951" s="92" t="s">
        <v>95</v>
      </c>
      <c r="E951" s="92" t="s">
        <v>322</v>
      </c>
      <c r="F951" s="92"/>
      <c r="G951" s="72">
        <f>G952+G954</f>
        <v>249700</v>
      </c>
      <c r="H951" s="81"/>
    </row>
    <row r="952" spans="1:8" s="82" customFormat="1" ht="51">
      <c r="A952" s="94" t="s">
        <v>698</v>
      </c>
      <c r="B952" s="95">
        <v>793</v>
      </c>
      <c r="C952" s="92" t="s">
        <v>30</v>
      </c>
      <c r="D952" s="92" t="s">
        <v>95</v>
      </c>
      <c r="E952" s="92" t="s">
        <v>322</v>
      </c>
      <c r="F952" s="92" t="s">
        <v>101</v>
      </c>
      <c r="G952" s="72">
        <f>G953</f>
        <v>223293</v>
      </c>
      <c r="H952" s="81"/>
    </row>
    <row r="953" spans="1:8" s="82" customFormat="1" ht="25.5">
      <c r="A953" s="94" t="s">
        <v>99</v>
      </c>
      <c r="B953" s="95">
        <v>793</v>
      </c>
      <c r="C953" s="92" t="s">
        <v>30</v>
      </c>
      <c r="D953" s="92" t="s">
        <v>95</v>
      </c>
      <c r="E953" s="92" t="s">
        <v>322</v>
      </c>
      <c r="F953" s="92" t="s">
        <v>102</v>
      </c>
      <c r="G953" s="72">
        <f>'Прилож 4'!G664</f>
        <v>223293</v>
      </c>
      <c r="H953" s="81"/>
    </row>
    <row r="954" spans="1:8" s="82" customFormat="1" ht="25.5">
      <c r="A954" s="94" t="s">
        <v>704</v>
      </c>
      <c r="B954" s="95">
        <v>793</v>
      </c>
      <c r="C954" s="92" t="s">
        <v>30</v>
      </c>
      <c r="D954" s="92" t="s">
        <v>95</v>
      </c>
      <c r="E954" s="92" t="s">
        <v>322</v>
      </c>
      <c r="F954" s="92" t="s">
        <v>54</v>
      </c>
      <c r="G954" s="72">
        <f>G955</f>
        <v>26407</v>
      </c>
      <c r="H954" s="81"/>
    </row>
    <row r="955" spans="1:8" s="82" customFormat="1" ht="25.5">
      <c r="A955" s="94" t="s">
        <v>55</v>
      </c>
      <c r="B955" s="95">
        <v>793</v>
      </c>
      <c r="C955" s="92" t="s">
        <v>30</v>
      </c>
      <c r="D955" s="92" t="s">
        <v>95</v>
      </c>
      <c r="E955" s="92" t="s">
        <v>322</v>
      </c>
      <c r="F955" s="92" t="s">
        <v>56</v>
      </c>
      <c r="G955" s="72">
        <f>'Прилож 4'!G668</f>
        <v>26407</v>
      </c>
      <c r="H955" s="81"/>
    </row>
    <row r="956" spans="1:8" ht="41.25" customHeight="1">
      <c r="A956" s="94" t="s">
        <v>723</v>
      </c>
      <c r="B956" s="95">
        <v>793</v>
      </c>
      <c r="C956" s="92" t="s">
        <v>30</v>
      </c>
      <c r="D956" s="92" t="s">
        <v>95</v>
      </c>
      <c r="E956" s="92" t="s">
        <v>321</v>
      </c>
      <c r="F956" s="92"/>
      <c r="G956" s="72">
        <f>G957+G959</f>
        <v>999000</v>
      </c>
    </row>
    <row r="957" spans="1:8" ht="51">
      <c r="A957" s="94" t="s">
        <v>698</v>
      </c>
      <c r="B957" s="95">
        <v>793</v>
      </c>
      <c r="C957" s="92" t="s">
        <v>30</v>
      </c>
      <c r="D957" s="92" t="s">
        <v>95</v>
      </c>
      <c r="E957" s="92" t="s">
        <v>321</v>
      </c>
      <c r="F957" s="92" t="s">
        <v>101</v>
      </c>
      <c r="G957" s="72">
        <f>G958</f>
        <v>947134</v>
      </c>
    </row>
    <row r="958" spans="1:8" ht="25.5" customHeight="1">
      <c r="A958" s="94" t="s">
        <v>99</v>
      </c>
      <c r="B958" s="95">
        <v>793</v>
      </c>
      <c r="C958" s="92" t="s">
        <v>30</v>
      </c>
      <c r="D958" s="92" t="s">
        <v>95</v>
      </c>
      <c r="E958" s="92" t="s">
        <v>321</v>
      </c>
      <c r="F958" s="92" t="s">
        <v>102</v>
      </c>
      <c r="G958" s="72">
        <f>'Прилож 4'!G672</f>
        <v>947134</v>
      </c>
    </row>
    <row r="959" spans="1:8" ht="25.5" customHeight="1">
      <c r="A959" s="94" t="s">
        <v>704</v>
      </c>
      <c r="B959" s="95">
        <v>793</v>
      </c>
      <c r="C959" s="92" t="s">
        <v>30</v>
      </c>
      <c r="D959" s="92" t="s">
        <v>95</v>
      </c>
      <c r="E959" s="92" t="s">
        <v>321</v>
      </c>
      <c r="F959" s="92" t="s">
        <v>54</v>
      </c>
      <c r="G959" s="72">
        <f>G960</f>
        <v>51866</v>
      </c>
    </row>
    <row r="960" spans="1:8" ht="25.5" customHeight="1">
      <c r="A960" s="94" t="s">
        <v>55</v>
      </c>
      <c r="B960" s="95">
        <v>793</v>
      </c>
      <c r="C960" s="92" t="s">
        <v>30</v>
      </c>
      <c r="D960" s="92" t="s">
        <v>95</v>
      </c>
      <c r="E960" s="92" t="s">
        <v>321</v>
      </c>
      <c r="F960" s="92" t="s">
        <v>56</v>
      </c>
      <c r="G960" s="72">
        <f>'Прилож 4'!G676</f>
        <v>51866</v>
      </c>
    </row>
    <row r="961" spans="1:14" ht="41.25" customHeight="1">
      <c r="A961" s="94" t="s">
        <v>725</v>
      </c>
      <c r="B961" s="95">
        <v>793</v>
      </c>
      <c r="C961" s="92" t="s">
        <v>30</v>
      </c>
      <c r="D961" s="92" t="s">
        <v>95</v>
      </c>
      <c r="E961" s="92" t="s">
        <v>323</v>
      </c>
      <c r="F961" s="92"/>
      <c r="G961" s="72">
        <f>G962+G964</f>
        <v>3246700</v>
      </c>
    </row>
    <row r="962" spans="1:14" ht="51">
      <c r="A962" s="94" t="s">
        <v>698</v>
      </c>
      <c r="B962" s="95">
        <v>793</v>
      </c>
      <c r="C962" s="92" t="s">
        <v>30</v>
      </c>
      <c r="D962" s="92" t="s">
        <v>95</v>
      </c>
      <c r="E962" s="92" t="s">
        <v>323</v>
      </c>
      <c r="F962" s="92" t="s">
        <v>101</v>
      </c>
      <c r="G962" s="72">
        <f>G963</f>
        <v>2395439</v>
      </c>
    </row>
    <row r="963" spans="1:14" ht="25.5" customHeight="1">
      <c r="A963" s="94" t="s">
        <v>99</v>
      </c>
      <c r="B963" s="95">
        <v>793</v>
      </c>
      <c r="C963" s="92" t="s">
        <v>30</v>
      </c>
      <c r="D963" s="92" t="s">
        <v>95</v>
      </c>
      <c r="E963" s="92" t="s">
        <v>323</v>
      </c>
      <c r="F963" s="92" t="s">
        <v>102</v>
      </c>
      <c r="G963" s="72">
        <f>'Прилож 4'!G680</f>
        <v>2395439</v>
      </c>
    </row>
    <row r="964" spans="1:14" ht="25.5" customHeight="1">
      <c r="A964" s="94" t="s">
        <v>704</v>
      </c>
      <c r="B964" s="95">
        <v>793</v>
      </c>
      <c r="C964" s="92" t="s">
        <v>30</v>
      </c>
      <c r="D964" s="92" t="s">
        <v>95</v>
      </c>
      <c r="E964" s="92" t="s">
        <v>323</v>
      </c>
      <c r="F964" s="92" t="s">
        <v>54</v>
      </c>
      <c r="G964" s="72">
        <f>G965</f>
        <v>851261</v>
      </c>
    </row>
    <row r="965" spans="1:14" ht="25.5" customHeight="1">
      <c r="A965" s="94" t="s">
        <v>55</v>
      </c>
      <c r="B965" s="95">
        <v>793</v>
      </c>
      <c r="C965" s="92" t="s">
        <v>30</v>
      </c>
      <c r="D965" s="92" t="s">
        <v>95</v>
      </c>
      <c r="E965" s="92" t="s">
        <v>323</v>
      </c>
      <c r="F965" s="92" t="s">
        <v>56</v>
      </c>
      <c r="G965" s="72">
        <f>'Прилож 4'!G684</f>
        <v>851261</v>
      </c>
    </row>
    <row r="966" spans="1:14" s="114" customFormat="1" ht="63.75">
      <c r="A966" s="94" t="s">
        <v>726</v>
      </c>
      <c r="B966" s="95">
        <v>793</v>
      </c>
      <c r="C966" s="92" t="s">
        <v>30</v>
      </c>
      <c r="D966" s="92" t="s">
        <v>95</v>
      </c>
      <c r="E966" s="92" t="s">
        <v>324</v>
      </c>
      <c r="F966" s="92"/>
      <c r="G966" s="72">
        <f>G967</f>
        <v>10000</v>
      </c>
      <c r="H966" s="113"/>
    </row>
    <row r="967" spans="1:14" s="114" customFormat="1" ht="25.5">
      <c r="A967" s="94" t="s">
        <v>704</v>
      </c>
      <c r="B967" s="95">
        <v>793</v>
      </c>
      <c r="C967" s="92" t="s">
        <v>30</v>
      </c>
      <c r="D967" s="92" t="s">
        <v>95</v>
      </c>
      <c r="E967" s="92" t="s">
        <v>324</v>
      </c>
      <c r="F967" s="92" t="s">
        <v>54</v>
      </c>
      <c r="G967" s="72">
        <f>G968</f>
        <v>10000</v>
      </c>
      <c r="H967" s="113"/>
    </row>
    <row r="968" spans="1:14" s="114" customFormat="1" ht="25.5">
      <c r="A968" s="94" t="s">
        <v>55</v>
      </c>
      <c r="B968" s="95">
        <v>793</v>
      </c>
      <c r="C968" s="92" t="s">
        <v>30</v>
      </c>
      <c r="D968" s="92" t="s">
        <v>95</v>
      </c>
      <c r="E968" s="92" t="s">
        <v>324</v>
      </c>
      <c r="F968" s="92" t="s">
        <v>56</v>
      </c>
      <c r="G968" s="72">
        <f>'Прилож 4'!G690</f>
        <v>10000</v>
      </c>
      <c r="H968" s="113"/>
    </row>
    <row r="969" spans="1:14" s="119" customFormat="1" ht="25.5">
      <c r="A969" s="106" t="s">
        <v>789</v>
      </c>
      <c r="B969" s="107">
        <v>794</v>
      </c>
      <c r="C969" s="108" t="s">
        <v>30</v>
      </c>
      <c r="D969" s="108" t="s">
        <v>116</v>
      </c>
      <c r="E969" s="108" t="s">
        <v>580</v>
      </c>
      <c r="F969" s="108"/>
      <c r="G969" s="109">
        <f>G970+G974+G978+G987</f>
        <v>3409179</v>
      </c>
      <c r="H969" s="118"/>
      <c r="N969" s="118"/>
    </row>
    <row r="970" spans="1:14" s="112" customFormat="1" ht="25.5">
      <c r="A970" s="94" t="s">
        <v>790</v>
      </c>
      <c r="B970" s="95">
        <v>794</v>
      </c>
      <c r="C970" s="92" t="s">
        <v>30</v>
      </c>
      <c r="D970" s="92" t="s">
        <v>116</v>
      </c>
      <c r="E970" s="92" t="s">
        <v>581</v>
      </c>
      <c r="F970" s="117"/>
      <c r="G970" s="72">
        <f>G971</f>
        <v>922280</v>
      </c>
      <c r="H970" s="111"/>
      <c r="N970" s="111"/>
    </row>
    <row r="971" spans="1:14" s="112" customFormat="1" ht="25.5">
      <c r="A971" s="94" t="s">
        <v>128</v>
      </c>
      <c r="B971" s="95">
        <v>794</v>
      </c>
      <c r="C971" s="92" t="s">
        <v>30</v>
      </c>
      <c r="D971" s="92" t="s">
        <v>116</v>
      </c>
      <c r="E971" s="92" t="s">
        <v>584</v>
      </c>
      <c r="F971" s="92"/>
      <c r="G971" s="72">
        <f>G972</f>
        <v>922280</v>
      </c>
      <c r="H971" s="111"/>
    </row>
    <row r="972" spans="1:14" s="112" customFormat="1" ht="63.75">
      <c r="A972" s="160" t="s">
        <v>98</v>
      </c>
      <c r="B972" s="95">
        <v>794</v>
      </c>
      <c r="C972" s="92" t="s">
        <v>30</v>
      </c>
      <c r="D972" s="92" t="s">
        <v>116</v>
      </c>
      <c r="E972" s="92" t="s">
        <v>584</v>
      </c>
      <c r="F972" s="92" t="s">
        <v>101</v>
      </c>
      <c r="G972" s="72">
        <f>G973</f>
        <v>922280</v>
      </c>
      <c r="H972" s="111"/>
    </row>
    <row r="973" spans="1:14" ht="25.5">
      <c r="A973" s="160" t="s">
        <v>99</v>
      </c>
      <c r="B973" s="95">
        <v>794</v>
      </c>
      <c r="C973" s="92" t="s">
        <v>30</v>
      </c>
      <c r="D973" s="92" t="s">
        <v>116</v>
      </c>
      <c r="E973" s="92" t="s">
        <v>584</v>
      </c>
      <c r="F973" s="92" t="s">
        <v>102</v>
      </c>
      <c r="G973" s="72">
        <f>'Прилож 4'!G986</f>
        <v>922280</v>
      </c>
    </row>
    <row r="974" spans="1:14" s="112" customFormat="1" ht="25.5">
      <c r="A974" s="94" t="s">
        <v>791</v>
      </c>
      <c r="B974" s="95">
        <v>794</v>
      </c>
      <c r="C974" s="92" t="s">
        <v>30</v>
      </c>
      <c r="D974" s="92" t="s">
        <v>116</v>
      </c>
      <c r="E974" s="92" t="s">
        <v>585</v>
      </c>
      <c r="F974" s="117"/>
      <c r="G974" s="72">
        <f>G975</f>
        <v>342470</v>
      </c>
      <c r="H974" s="111"/>
    </row>
    <row r="975" spans="1:14" s="112" customFormat="1" ht="25.5">
      <c r="A975" s="94" t="s">
        <v>128</v>
      </c>
      <c r="B975" s="95">
        <v>794</v>
      </c>
      <c r="C975" s="92" t="s">
        <v>30</v>
      </c>
      <c r="D975" s="92" t="s">
        <v>116</v>
      </c>
      <c r="E975" s="92" t="s">
        <v>586</v>
      </c>
      <c r="F975" s="92"/>
      <c r="G975" s="72">
        <f>G976</f>
        <v>342470</v>
      </c>
      <c r="H975" s="111"/>
    </row>
    <row r="976" spans="1:14" s="112" customFormat="1" ht="63.75">
      <c r="A976" s="160" t="s">
        <v>98</v>
      </c>
      <c r="B976" s="95">
        <v>794</v>
      </c>
      <c r="C976" s="92" t="s">
        <v>30</v>
      </c>
      <c r="D976" s="92" t="s">
        <v>116</v>
      </c>
      <c r="E976" s="92" t="s">
        <v>586</v>
      </c>
      <c r="F976" s="92" t="s">
        <v>101</v>
      </c>
      <c r="G976" s="72">
        <f>G977</f>
        <v>342470</v>
      </c>
      <c r="H976" s="111"/>
    </row>
    <row r="977" spans="1:14" s="112" customFormat="1" ht="25.5">
      <c r="A977" s="160" t="s">
        <v>99</v>
      </c>
      <c r="B977" s="95">
        <v>794</v>
      </c>
      <c r="C977" s="92" t="s">
        <v>30</v>
      </c>
      <c r="D977" s="92" t="s">
        <v>116</v>
      </c>
      <c r="E977" s="92" t="s">
        <v>586</v>
      </c>
      <c r="F977" s="92" t="s">
        <v>102</v>
      </c>
      <c r="G977" s="72">
        <f>'Прилож 4'!G990</f>
        <v>342470</v>
      </c>
      <c r="H977" s="111"/>
    </row>
    <row r="978" spans="1:14" ht="25.5">
      <c r="A978" s="160" t="s">
        <v>792</v>
      </c>
      <c r="B978" s="95">
        <v>794</v>
      </c>
      <c r="C978" s="92" t="s">
        <v>30</v>
      </c>
      <c r="D978" s="92" t="s">
        <v>116</v>
      </c>
      <c r="E978" s="92" t="s">
        <v>587</v>
      </c>
      <c r="F978" s="92"/>
      <c r="G978" s="72">
        <f>G979</f>
        <v>888233.88</v>
      </c>
      <c r="N978" s="75"/>
    </row>
    <row r="979" spans="1:14" s="112" customFormat="1" ht="25.5">
      <c r="A979" s="94" t="s">
        <v>128</v>
      </c>
      <c r="B979" s="95">
        <v>794</v>
      </c>
      <c r="C979" s="92" t="s">
        <v>30</v>
      </c>
      <c r="D979" s="92" t="s">
        <v>116</v>
      </c>
      <c r="E979" s="92" t="s">
        <v>588</v>
      </c>
      <c r="F979" s="117"/>
      <c r="G979" s="72">
        <f>G980+G982+G984</f>
        <v>888233.88</v>
      </c>
      <c r="H979" s="111"/>
    </row>
    <row r="980" spans="1:14" ht="63.75">
      <c r="A980" s="160" t="s">
        <v>98</v>
      </c>
      <c r="B980" s="95">
        <v>794</v>
      </c>
      <c r="C980" s="92" t="s">
        <v>30</v>
      </c>
      <c r="D980" s="92" t="s">
        <v>116</v>
      </c>
      <c r="E980" s="92" t="s">
        <v>588</v>
      </c>
      <c r="F980" s="92" t="s">
        <v>101</v>
      </c>
      <c r="G980" s="72">
        <f>G981</f>
        <v>437983.48</v>
      </c>
    </row>
    <row r="981" spans="1:14" ht="25.5">
      <c r="A981" s="160" t="s">
        <v>99</v>
      </c>
      <c r="B981" s="95">
        <v>794</v>
      </c>
      <c r="C981" s="92" t="s">
        <v>30</v>
      </c>
      <c r="D981" s="92" t="s">
        <v>116</v>
      </c>
      <c r="E981" s="92" t="s">
        <v>588</v>
      </c>
      <c r="F981" s="92" t="s">
        <v>102</v>
      </c>
      <c r="G981" s="72">
        <f>'Прилож 4'!G994</f>
        <v>437983.48</v>
      </c>
    </row>
    <row r="982" spans="1:14" ht="25.5">
      <c r="A982" s="94" t="s">
        <v>53</v>
      </c>
      <c r="B982" s="95">
        <v>794</v>
      </c>
      <c r="C982" s="92" t="s">
        <v>30</v>
      </c>
      <c r="D982" s="92" t="s">
        <v>116</v>
      </c>
      <c r="E982" s="92" t="s">
        <v>588</v>
      </c>
      <c r="F982" s="92" t="s">
        <v>54</v>
      </c>
      <c r="G982" s="72">
        <f>G983</f>
        <v>450174</v>
      </c>
    </row>
    <row r="983" spans="1:14" ht="25.5">
      <c r="A983" s="94" t="s">
        <v>55</v>
      </c>
      <c r="B983" s="95">
        <v>794</v>
      </c>
      <c r="C983" s="92" t="s">
        <v>30</v>
      </c>
      <c r="D983" s="92" t="s">
        <v>116</v>
      </c>
      <c r="E983" s="92" t="s">
        <v>588</v>
      </c>
      <c r="F983" s="92" t="s">
        <v>56</v>
      </c>
      <c r="G983" s="72">
        <f>'Прилож 4'!G998</f>
        <v>450174</v>
      </c>
    </row>
    <row r="984" spans="1:14" ht="13.5" customHeight="1">
      <c r="A984" s="94" t="s">
        <v>106</v>
      </c>
      <c r="B984" s="95">
        <v>794</v>
      </c>
      <c r="C984" s="92" t="s">
        <v>30</v>
      </c>
      <c r="D984" s="92" t="s">
        <v>116</v>
      </c>
      <c r="E984" s="92" t="s">
        <v>588</v>
      </c>
      <c r="F984" s="92" t="s">
        <v>107</v>
      </c>
      <c r="G984" s="72">
        <f>G986+G985</f>
        <v>76.400000000000546</v>
      </c>
    </row>
    <row r="985" spans="1:14" ht="13.5" hidden="1" customHeight="1">
      <c r="A985" s="94" t="s">
        <v>712</v>
      </c>
      <c r="B985" s="95"/>
      <c r="C985" s="92"/>
      <c r="D985" s="92"/>
      <c r="E985" s="92" t="s">
        <v>588</v>
      </c>
      <c r="F985" s="92" t="s">
        <v>711</v>
      </c>
      <c r="G985" s="72"/>
    </row>
    <row r="986" spans="1:14">
      <c r="A986" s="94" t="s">
        <v>109</v>
      </c>
      <c r="B986" s="95">
        <v>794</v>
      </c>
      <c r="C986" s="92" t="s">
        <v>30</v>
      </c>
      <c r="D986" s="92" t="s">
        <v>116</v>
      </c>
      <c r="E986" s="92" t="s">
        <v>588</v>
      </c>
      <c r="F986" s="92" t="s">
        <v>110</v>
      </c>
      <c r="G986" s="72">
        <f>'Прилож 4'!G1001</f>
        <v>76.400000000000546</v>
      </c>
    </row>
    <row r="987" spans="1:14" s="114" customFormat="1" ht="25.5">
      <c r="A987" s="160" t="s">
        <v>795</v>
      </c>
      <c r="B987" s="95">
        <v>794</v>
      </c>
      <c r="C987" s="92" t="s">
        <v>30</v>
      </c>
      <c r="D987" s="92" t="s">
        <v>398</v>
      </c>
      <c r="E987" s="92" t="s">
        <v>589</v>
      </c>
      <c r="F987" s="92"/>
      <c r="G987" s="72">
        <f>G988+G996</f>
        <v>1256195.1199999999</v>
      </c>
      <c r="H987" s="113"/>
      <c r="N987" s="113"/>
    </row>
    <row r="988" spans="1:14" s="114" customFormat="1" ht="25.5">
      <c r="A988" s="94" t="s">
        <v>128</v>
      </c>
      <c r="B988" s="95">
        <v>794</v>
      </c>
      <c r="C988" s="92" t="s">
        <v>30</v>
      </c>
      <c r="D988" s="92" t="s">
        <v>398</v>
      </c>
      <c r="E988" s="92" t="s">
        <v>615</v>
      </c>
      <c r="F988" s="92"/>
      <c r="G988" s="72">
        <f>G989+G991+G993</f>
        <v>1181015.1199999999</v>
      </c>
      <c r="H988" s="113"/>
    </row>
    <row r="989" spans="1:14" s="82" customFormat="1" ht="63.75">
      <c r="A989" s="160" t="s">
        <v>98</v>
      </c>
      <c r="B989" s="95">
        <v>794</v>
      </c>
      <c r="C989" s="92" t="s">
        <v>30</v>
      </c>
      <c r="D989" s="92" t="s">
        <v>398</v>
      </c>
      <c r="E989" s="92" t="s">
        <v>615</v>
      </c>
      <c r="F989" s="92" t="s">
        <v>101</v>
      </c>
      <c r="G989" s="72">
        <f>G990</f>
        <v>1166845.1199999999</v>
      </c>
      <c r="H989" s="81"/>
    </row>
    <row r="990" spans="1:14" s="82" customFormat="1" ht="25.5">
      <c r="A990" s="160" t="s">
        <v>99</v>
      </c>
      <c r="B990" s="95">
        <v>794</v>
      </c>
      <c r="C990" s="92" t="s">
        <v>30</v>
      </c>
      <c r="D990" s="92" t="s">
        <v>398</v>
      </c>
      <c r="E990" s="92" t="s">
        <v>615</v>
      </c>
      <c r="F990" s="92" t="s">
        <v>102</v>
      </c>
      <c r="G990" s="72">
        <f>'Прилож 4'!G1008</f>
        <v>1166845.1199999999</v>
      </c>
      <c r="H990" s="81"/>
    </row>
    <row r="991" spans="1:14" s="82" customFormat="1" ht="25.5">
      <c r="A991" s="94" t="s">
        <v>53</v>
      </c>
      <c r="B991" s="95">
        <v>794</v>
      </c>
      <c r="C991" s="92" t="s">
        <v>30</v>
      </c>
      <c r="D991" s="92" t="s">
        <v>398</v>
      </c>
      <c r="E991" s="92" t="s">
        <v>615</v>
      </c>
      <c r="F991" s="92" t="s">
        <v>54</v>
      </c>
      <c r="G991" s="72">
        <f>G992</f>
        <v>14170</v>
      </c>
      <c r="H991" s="81"/>
    </row>
    <row r="992" spans="1:14" s="82" customFormat="1" ht="25.5">
      <c r="A992" s="94" t="s">
        <v>55</v>
      </c>
      <c r="B992" s="95">
        <v>794</v>
      </c>
      <c r="C992" s="92" t="s">
        <v>30</v>
      </c>
      <c r="D992" s="92" t="s">
        <v>398</v>
      </c>
      <c r="E992" s="92" t="s">
        <v>615</v>
      </c>
      <c r="F992" s="92" t="s">
        <v>56</v>
      </c>
      <c r="G992" s="72">
        <f>'Прилож 4'!G1010</f>
        <v>14170</v>
      </c>
      <c r="H992" s="81"/>
    </row>
    <row r="993" spans="1:14" ht="16.5" hidden="1" customHeight="1">
      <c r="A993" s="94" t="s">
        <v>106</v>
      </c>
      <c r="B993" s="95">
        <v>794</v>
      </c>
      <c r="C993" s="92" t="s">
        <v>30</v>
      </c>
      <c r="D993" s="92" t="s">
        <v>398</v>
      </c>
      <c r="E993" s="92" t="s">
        <v>615</v>
      </c>
      <c r="F993" s="92" t="s">
        <v>107</v>
      </c>
      <c r="G993" s="72">
        <f>G995+G994</f>
        <v>0</v>
      </c>
    </row>
    <row r="994" spans="1:14" ht="89.25" hidden="1">
      <c r="A994" s="94" t="s">
        <v>137</v>
      </c>
      <c r="B994" s="95">
        <v>794</v>
      </c>
      <c r="C994" s="92" t="s">
        <v>30</v>
      </c>
      <c r="D994" s="92" t="s">
        <v>398</v>
      </c>
      <c r="E994" s="92" t="s">
        <v>615</v>
      </c>
      <c r="F994" s="92" t="s">
        <v>711</v>
      </c>
      <c r="G994" s="72"/>
    </row>
    <row r="995" spans="1:14" hidden="1">
      <c r="A995" s="94" t="s">
        <v>109</v>
      </c>
      <c r="B995" s="95">
        <v>794</v>
      </c>
      <c r="C995" s="92" t="s">
        <v>30</v>
      </c>
      <c r="D995" s="92" t="s">
        <v>398</v>
      </c>
      <c r="E995" s="92" t="s">
        <v>615</v>
      </c>
      <c r="F995" s="92" t="s">
        <v>110</v>
      </c>
      <c r="G995" s="72">
        <f>'Прилож 4'!G1013</f>
        <v>0</v>
      </c>
    </row>
    <row r="996" spans="1:14" s="82" customFormat="1" ht="74.25" customHeight="1">
      <c r="A996" s="99" t="s">
        <v>369</v>
      </c>
      <c r="B996" s="95">
        <v>794</v>
      </c>
      <c r="C996" s="92" t="s">
        <v>30</v>
      </c>
      <c r="D996" s="92" t="s">
        <v>398</v>
      </c>
      <c r="E996" s="92" t="s">
        <v>616</v>
      </c>
      <c r="F996" s="92"/>
      <c r="G996" s="72">
        <f>G997</f>
        <v>75180</v>
      </c>
      <c r="H996" s="81"/>
    </row>
    <row r="997" spans="1:14" s="82" customFormat="1" ht="37.5" customHeight="1">
      <c r="A997" s="94" t="s">
        <v>53</v>
      </c>
      <c r="B997" s="95">
        <v>794</v>
      </c>
      <c r="C997" s="92" t="s">
        <v>30</v>
      </c>
      <c r="D997" s="92" t="s">
        <v>398</v>
      </c>
      <c r="E997" s="92" t="s">
        <v>616</v>
      </c>
      <c r="F997" s="92" t="s">
        <v>54</v>
      </c>
      <c r="G997" s="72">
        <f>G998</f>
        <v>75180</v>
      </c>
      <c r="H997" s="81"/>
    </row>
    <row r="998" spans="1:14" s="82" customFormat="1" ht="38.25" customHeight="1">
      <c r="A998" s="94" t="s">
        <v>55</v>
      </c>
      <c r="B998" s="95">
        <v>794</v>
      </c>
      <c r="C998" s="92" t="s">
        <v>30</v>
      </c>
      <c r="D998" s="92" t="s">
        <v>398</v>
      </c>
      <c r="E998" s="92" t="s">
        <v>616</v>
      </c>
      <c r="F998" s="92" t="s">
        <v>56</v>
      </c>
      <c r="G998" s="72">
        <f>'Прилож 4'!G1016</f>
        <v>75180</v>
      </c>
      <c r="H998" s="81"/>
    </row>
    <row r="999" spans="1:14" s="119" customFormat="1" ht="25.5">
      <c r="A999" s="106" t="s">
        <v>380</v>
      </c>
      <c r="B999" s="107"/>
      <c r="C999" s="108"/>
      <c r="D999" s="108"/>
      <c r="E999" s="108" t="s">
        <v>517</v>
      </c>
      <c r="F999" s="108"/>
      <c r="G999" s="109">
        <f>G1000</f>
        <v>9361400</v>
      </c>
      <c r="H999" s="118"/>
      <c r="N999" s="119">
        <v>8295400</v>
      </c>
    </row>
    <row r="1000" spans="1:14" s="154" customFormat="1" ht="54.75" customHeight="1">
      <c r="A1000" s="136" t="s">
        <v>389</v>
      </c>
      <c r="B1000" s="92" t="s">
        <v>163</v>
      </c>
      <c r="C1000" s="92" t="s">
        <v>115</v>
      </c>
      <c r="D1000" s="92" t="s">
        <v>95</v>
      </c>
      <c r="E1000" s="92" t="s">
        <v>319</v>
      </c>
      <c r="F1000" s="117"/>
      <c r="G1000" s="72">
        <f>G1001</f>
        <v>9361400</v>
      </c>
      <c r="H1000" s="153"/>
    </row>
    <row r="1001" spans="1:14" s="154" customFormat="1" ht="25.5">
      <c r="A1001" s="94" t="s">
        <v>44</v>
      </c>
      <c r="B1001" s="92" t="s">
        <v>163</v>
      </c>
      <c r="C1001" s="92" t="s">
        <v>115</v>
      </c>
      <c r="D1001" s="92" t="s">
        <v>95</v>
      </c>
      <c r="E1001" s="92" t="s">
        <v>319</v>
      </c>
      <c r="F1001" s="92" t="s">
        <v>45</v>
      </c>
      <c r="G1001" s="72">
        <f>G1002</f>
        <v>9361400</v>
      </c>
      <c r="H1001" s="153"/>
    </row>
    <row r="1002" spans="1:14">
      <c r="A1002" s="94" t="s">
        <v>46</v>
      </c>
      <c r="B1002" s="92" t="s">
        <v>163</v>
      </c>
      <c r="C1002" s="92" t="s">
        <v>115</v>
      </c>
      <c r="D1002" s="92" t="s">
        <v>95</v>
      </c>
      <c r="E1002" s="92" t="s">
        <v>319</v>
      </c>
      <c r="F1002" s="92" t="s">
        <v>47</v>
      </c>
      <c r="G1002" s="72">
        <f>'Прилож 4'!G542</f>
        <v>9361400</v>
      </c>
    </row>
    <row r="1003" spans="1:14" s="119" customFormat="1" ht="25.5">
      <c r="A1003" s="157" t="s">
        <v>728</v>
      </c>
      <c r="B1003" s="107">
        <v>793</v>
      </c>
      <c r="C1003" s="108" t="s">
        <v>30</v>
      </c>
      <c r="D1003" s="108" t="s">
        <v>36</v>
      </c>
      <c r="E1003" s="108" t="s">
        <v>552</v>
      </c>
      <c r="F1003" s="108"/>
      <c r="G1003" s="109">
        <f>G1010+G1004+G1007</f>
        <v>12573003.370000001</v>
      </c>
      <c r="H1003" s="118">
        <v>9588154</v>
      </c>
      <c r="M1003" s="118" t="e">
        <f>#REF!</f>
        <v>#REF!</v>
      </c>
      <c r="N1003" s="119">
        <v>9211599</v>
      </c>
    </row>
    <row r="1004" spans="1:14" ht="25.5">
      <c r="A1004" s="94" t="s">
        <v>433</v>
      </c>
      <c r="B1004" s="95">
        <v>792</v>
      </c>
      <c r="C1004" s="92" t="s">
        <v>39</v>
      </c>
      <c r="D1004" s="92" t="s">
        <v>116</v>
      </c>
      <c r="E1004" s="92" t="s">
        <v>827</v>
      </c>
      <c r="F1004" s="92"/>
      <c r="G1004" s="72">
        <f>G1005</f>
        <v>486440</v>
      </c>
    </row>
    <row r="1005" spans="1:14" ht="25.5">
      <c r="A1005" s="94" t="s">
        <v>44</v>
      </c>
      <c r="B1005" s="95">
        <v>792</v>
      </c>
      <c r="C1005" s="92" t="s">
        <v>39</v>
      </c>
      <c r="D1005" s="92" t="s">
        <v>116</v>
      </c>
      <c r="E1005" s="92" t="s">
        <v>827</v>
      </c>
      <c r="F1005" s="92" t="s">
        <v>45</v>
      </c>
      <c r="G1005" s="72">
        <f>G1006</f>
        <v>486440</v>
      </c>
    </row>
    <row r="1006" spans="1:14">
      <c r="A1006" s="94" t="s">
        <v>46</v>
      </c>
      <c r="B1006" s="95">
        <v>792</v>
      </c>
      <c r="C1006" s="92" t="s">
        <v>39</v>
      </c>
      <c r="D1006" s="92" t="s">
        <v>116</v>
      </c>
      <c r="E1006" s="92" t="s">
        <v>827</v>
      </c>
      <c r="F1006" s="92" t="s">
        <v>47</v>
      </c>
      <c r="G1006" s="72">
        <f>'Прилож 4'!G749</f>
        <v>486440</v>
      </c>
    </row>
    <row r="1007" spans="1:14" ht="25.5" hidden="1">
      <c r="A1007" s="94" t="s">
        <v>300</v>
      </c>
      <c r="B1007" s="95">
        <v>792</v>
      </c>
      <c r="C1007" s="92" t="s">
        <v>39</v>
      </c>
      <c r="D1007" s="92" t="s">
        <v>116</v>
      </c>
      <c r="E1007" s="92" t="s">
        <v>299</v>
      </c>
      <c r="F1007" s="92"/>
      <c r="G1007" s="72">
        <f>G1008</f>
        <v>0</v>
      </c>
    </row>
    <row r="1008" spans="1:14" ht="51" hidden="1">
      <c r="A1008" s="94" t="s">
        <v>698</v>
      </c>
      <c r="B1008" s="95">
        <v>792</v>
      </c>
      <c r="C1008" s="92" t="s">
        <v>39</v>
      </c>
      <c r="D1008" s="92" t="s">
        <v>116</v>
      </c>
      <c r="E1008" s="92" t="s">
        <v>301</v>
      </c>
      <c r="F1008" s="92" t="s">
        <v>101</v>
      </c>
      <c r="G1008" s="72">
        <f>G1009</f>
        <v>0</v>
      </c>
    </row>
    <row r="1009" spans="1:8" hidden="1">
      <c r="A1009" s="94" t="s">
        <v>710</v>
      </c>
      <c r="B1009" s="95">
        <v>792</v>
      </c>
      <c r="C1009" s="92" t="s">
        <v>39</v>
      </c>
      <c r="D1009" s="92" t="s">
        <v>116</v>
      </c>
      <c r="E1009" s="92" t="s">
        <v>301</v>
      </c>
      <c r="F1009" s="92" t="s">
        <v>709</v>
      </c>
      <c r="G1009" s="72">
        <f>'Прилож 4'!G746</f>
        <v>0</v>
      </c>
    </row>
    <row r="1010" spans="1:8" ht="25.5" customHeight="1">
      <c r="A1010" s="94" t="s">
        <v>87</v>
      </c>
      <c r="B1010" s="95">
        <v>793</v>
      </c>
      <c r="C1010" s="92" t="s">
        <v>30</v>
      </c>
      <c r="D1010" s="92" t="s">
        <v>36</v>
      </c>
      <c r="E1010" s="92" t="s">
        <v>651</v>
      </c>
      <c r="F1010" s="92"/>
      <c r="G1010" s="72">
        <f>G1011+G1013+G1015</f>
        <v>12086563.370000001</v>
      </c>
    </row>
    <row r="1011" spans="1:8" ht="51">
      <c r="A1011" s="94" t="s">
        <v>698</v>
      </c>
      <c r="B1011" s="95">
        <v>793</v>
      </c>
      <c r="C1011" s="92" t="s">
        <v>30</v>
      </c>
      <c r="D1011" s="92" t="s">
        <v>36</v>
      </c>
      <c r="E1011" s="92" t="s">
        <v>651</v>
      </c>
      <c r="F1011" s="92" t="s">
        <v>101</v>
      </c>
      <c r="G1011" s="72">
        <f>G1012</f>
        <v>5761993.4500000002</v>
      </c>
    </row>
    <row r="1012" spans="1:8">
      <c r="A1012" s="94" t="s">
        <v>710</v>
      </c>
      <c r="B1012" s="95"/>
      <c r="C1012" s="92"/>
      <c r="D1012" s="92"/>
      <c r="E1012" s="92" t="s">
        <v>651</v>
      </c>
      <c r="F1012" s="92" t="s">
        <v>709</v>
      </c>
      <c r="G1012" s="72">
        <f>'Прилож 4'!G752</f>
        <v>5761993.4500000002</v>
      </c>
    </row>
    <row r="1013" spans="1:8" ht="24" customHeight="1">
      <c r="A1013" s="94" t="s">
        <v>704</v>
      </c>
      <c r="B1013" s="95">
        <v>793</v>
      </c>
      <c r="C1013" s="92" t="s">
        <v>30</v>
      </c>
      <c r="D1013" s="92" t="s">
        <v>36</v>
      </c>
      <c r="E1013" s="92" t="s">
        <v>651</v>
      </c>
      <c r="F1013" s="92" t="s">
        <v>54</v>
      </c>
      <c r="G1013" s="72">
        <f>G1014</f>
        <v>5515774.1000000006</v>
      </c>
    </row>
    <row r="1014" spans="1:8" ht="24" customHeight="1">
      <c r="A1014" s="94" t="s">
        <v>55</v>
      </c>
      <c r="B1014" s="95">
        <v>793</v>
      </c>
      <c r="C1014" s="92" t="s">
        <v>30</v>
      </c>
      <c r="D1014" s="92" t="s">
        <v>36</v>
      </c>
      <c r="E1014" s="92" t="s">
        <v>651</v>
      </c>
      <c r="F1014" s="92" t="s">
        <v>56</v>
      </c>
      <c r="G1014" s="72">
        <f>'Прилож 4'!G755</f>
        <v>5515774.1000000006</v>
      </c>
    </row>
    <row r="1015" spans="1:8" ht="24" customHeight="1">
      <c r="A1015" s="94" t="s">
        <v>106</v>
      </c>
      <c r="B1015" s="95">
        <v>793</v>
      </c>
      <c r="C1015" s="92" t="s">
        <v>30</v>
      </c>
      <c r="D1015" s="92" t="s">
        <v>36</v>
      </c>
      <c r="E1015" s="92" t="s">
        <v>651</v>
      </c>
      <c r="F1015" s="92" t="s">
        <v>107</v>
      </c>
      <c r="G1015" s="72">
        <f>G1017+G1016</f>
        <v>808795.82000000018</v>
      </c>
    </row>
    <row r="1016" spans="1:8" ht="24" customHeight="1">
      <c r="A1016" s="94" t="s">
        <v>712</v>
      </c>
      <c r="B1016" s="95">
        <v>793</v>
      </c>
      <c r="C1016" s="92" t="s">
        <v>30</v>
      </c>
      <c r="D1016" s="92" t="s">
        <v>36</v>
      </c>
      <c r="E1016" s="92" t="s">
        <v>651</v>
      </c>
      <c r="F1016" s="92" t="s">
        <v>711</v>
      </c>
      <c r="G1016" s="72">
        <f>'Прилож 4'!G757</f>
        <v>12531.93</v>
      </c>
    </row>
    <row r="1017" spans="1:8" ht="24" customHeight="1">
      <c r="A1017" s="94" t="s">
        <v>373</v>
      </c>
      <c r="B1017" s="95">
        <v>793</v>
      </c>
      <c r="C1017" s="92" t="s">
        <v>30</v>
      </c>
      <c r="D1017" s="92" t="s">
        <v>36</v>
      </c>
      <c r="E1017" s="92" t="s">
        <v>651</v>
      </c>
      <c r="F1017" s="92" t="s">
        <v>110</v>
      </c>
      <c r="G1017" s="72">
        <f>'Прилож 4'!G758</f>
        <v>796263.89000000013</v>
      </c>
    </row>
    <row r="1018" spans="1:8" s="128" customFormat="1" ht="25.5" hidden="1">
      <c r="A1018" s="106" t="s">
        <v>557</v>
      </c>
      <c r="B1018" s="107">
        <v>757</v>
      </c>
      <c r="C1018" s="108" t="s">
        <v>39</v>
      </c>
      <c r="D1018" s="108" t="s">
        <v>39</v>
      </c>
      <c r="E1018" s="108" t="s">
        <v>556</v>
      </c>
      <c r="F1018" s="108"/>
      <c r="G1018" s="109">
        <f>G1030+G1019</f>
        <v>0</v>
      </c>
      <c r="H1018" s="127"/>
    </row>
    <row r="1019" spans="1:8" s="128" customFormat="1" hidden="1">
      <c r="A1019" s="94" t="s">
        <v>348</v>
      </c>
      <c r="B1019" s="95">
        <v>757</v>
      </c>
      <c r="C1019" s="92" t="s">
        <v>39</v>
      </c>
      <c r="D1019" s="92" t="s">
        <v>39</v>
      </c>
      <c r="E1019" s="92" t="s">
        <v>556</v>
      </c>
      <c r="F1019" s="92"/>
      <c r="G1019" s="72">
        <f>G1020</f>
        <v>0</v>
      </c>
      <c r="H1019" s="127"/>
    </row>
    <row r="1020" spans="1:8" s="128" customFormat="1" ht="32.25" hidden="1" customHeight="1">
      <c r="A1020" s="94" t="s">
        <v>666</v>
      </c>
      <c r="B1020" s="95">
        <v>757</v>
      </c>
      <c r="C1020" s="92" t="s">
        <v>39</v>
      </c>
      <c r="D1020" s="92" t="s">
        <v>39</v>
      </c>
      <c r="E1020" s="92" t="s">
        <v>349</v>
      </c>
      <c r="F1020" s="92"/>
      <c r="G1020" s="72">
        <f>G1021+G1027</f>
        <v>0</v>
      </c>
      <c r="H1020" s="127"/>
    </row>
    <row r="1021" spans="1:8" s="128" customFormat="1" ht="28.5" hidden="1" customHeight="1">
      <c r="A1021" s="94" t="s">
        <v>666</v>
      </c>
      <c r="B1021" s="95">
        <v>757</v>
      </c>
      <c r="C1021" s="92" t="s">
        <v>39</v>
      </c>
      <c r="D1021" s="92" t="s">
        <v>39</v>
      </c>
      <c r="E1021" s="92" t="s">
        <v>347</v>
      </c>
      <c r="F1021" s="92"/>
      <c r="G1021" s="72">
        <f>G1022+G1025</f>
        <v>0</v>
      </c>
      <c r="H1021" s="127"/>
    </row>
    <row r="1022" spans="1:8" s="128" customFormat="1" ht="28.5" hidden="1" customHeight="1">
      <c r="A1022" s="94" t="s">
        <v>666</v>
      </c>
      <c r="B1022" s="95">
        <v>757</v>
      </c>
      <c r="C1022" s="92" t="s">
        <v>39</v>
      </c>
      <c r="D1022" s="92" t="s">
        <v>39</v>
      </c>
      <c r="E1022" s="92" t="s">
        <v>346</v>
      </c>
      <c r="F1022" s="92"/>
      <c r="G1022" s="72">
        <f>G1023</f>
        <v>0</v>
      </c>
      <c r="H1022" s="127"/>
    </row>
    <row r="1023" spans="1:8" s="128" customFormat="1" hidden="1">
      <c r="A1023" s="94" t="s">
        <v>46</v>
      </c>
      <c r="B1023" s="95">
        <v>757</v>
      </c>
      <c r="C1023" s="92" t="s">
        <v>39</v>
      </c>
      <c r="D1023" s="92" t="s">
        <v>39</v>
      </c>
      <c r="E1023" s="92" t="s">
        <v>346</v>
      </c>
      <c r="F1023" s="92" t="s">
        <v>47</v>
      </c>
      <c r="G1023" s="72">
        <f>'Прилож 4'!G126</f>
        <v>0</v>
      </c>
      <c r="H1023" s="127"/>
    </row>
    <row r="1024" spans="1:8" s="128" customFormat="1" hidden="1">
      <c r="A1024" s="94"/>
      <c r="B1024" s="95"/>
      <c r="C1024" s="92"/>
      <c r="D1024" s="92"/>
      <c r="E1024" s="92"/>
      <c r="F1024" s="92"/>
      <c r="G1024" s="72"/>
      <c r="H1024" s="127"/>
    </row>
    <row r="1025" spans="1:14" s="128" customFormat="1" hidden="1">
      <c r="A1025" s="94" t="s">
        <v>393</v>
      </c>
      <c r="B1025" s="95">
        <v>757</v>
      </c>
      <c r="C1025" s="92" t="s">
        <v>39</v>
      </c>
      <c r="D1025" s="92" t="s">
        <v>39</v>
      </c>
      <c r="E1025" s="92" t="s">
        <v>346</v>
      </c>
      <c r="F1025" s="92" t="s">
        <v>394</v>
      </c>
      <c r="G1025" s="72">
        <f>G1026</f>
        <v>0</v>
      </c>
      <c r="H1025" s="127"/>
    </row>
    <row r="1026" spans="1:14" s="128" customFormat="1" hidden="1">
      <c r="A1026" s="94" t="s">
        <v>411</v>
      </c>
      <c r="B1026" s="95">
        <v>757</v>
      </c>
      <c r="C1026" s="92" t="s">
        <v>39</v>
      </c>
      <c r="D1026" s="92" t="s">
        <v>39</v>
      </c>
      <c r="E1026" s="92" t="s">
        <v>346</v>
      </c>
      <c r="F1026" s="92" t="s">
        <v>412</v>
      </c>
      <c r="G1026" s="72"/>
      <c r="H1026" s="127"/>
    </row>
    <row r="1027" spans="1:14" s="128" customFormat="1" ht="32.25" hidden="1" customHeight="1">
      <c r="A1027" s="94" t="s">
        <v>666</v>
      </c>
      <c r="B1027" s="95">
        <v>757</v>
      </c>
      <c r="C1027" s="92" t="s">
        <v>39</v>
      </c>
      <c r="D1027" s="92" t="s">
        <v>39</v>
      </c>
      <c r="E1027" s="92" t="s">
        <v>351</v>
      </c>
      <c r="F1027" s="92"/>
      <c r="G1027" s="72">
        <f>G1028+G1037</f>
        <v>0</v>
      </c>
      <c r="H1027" s="127"/>
    </row>
    <row r="1028" spans="1:14" s="128" customFormat="1" ht="37.5" hidden="1" customHeight="1">
      <c r="A1028" s="94" t="s">
        <v>666</v>
      </c>
      <c r="B1028" s="95">
        <v>757</v>
      </c>
      <c r="C1028" s="92" t="s">
        <v>39</v>
      </c>
      <c r="D1028" s="92" t="s">
        <v>39</v>
      </c>
      <c r="E1028" s="92" t="s">
        <v>350</v>
      </c>
      <c r="F1028" s="92"/>
      <c r="G1028" s="72">
        <f>G1029</f>
        <v>0</v>
      </c>
      <c r="H1028" s="127"/>
    </row>
    <row r="1029" spans="1:14" s="128" customFormat="1" hidden="1">
      <c r="A1029" s="94" t="s">
        <v>46</v>
      </c>
      <c r="B1029" s="95">
        <v>757</v>
      </c>
      <c r="C1029" s="92" t="s">
        <v>39</v>
      </c>
      <c r="D1029" s="92" t="s">
        <v>39</v>
      </c>
      <c r="E1029" s="92" t="s">
        <v>350</v>
      </c>
      <c r="F1029" s="92" t="s">
        <v>47</v>
      </c>
      <c r="G1029" s="72">
        <f>'Прилож 4'!G132</f>
        <v>0</v>
      </c>
      <c r="H1029" s="127"/>
    </row>
    <row r="1030" spans="1:14" s="128" customFormat="1" ht="38.25" hidden="1">
      <c r="A1030" s="94" t="s">
        <v>555</v>
      </c>
      <c r="B1030" s="95">
        <v>757</v>
      </c>
      <c r="C1030" s="92" t="s">
        <v>39</v>
      </c>
      <c r="D1030" s="92" t="s">
        <v>39</v>
      </c>
      <c r="E1030" s="92" t="s">
        <v>554</v>
      </c>
      <c r="F1030" s="92"/>
      <c r="G1030" s="72">
        <f>G1031</f>
        <v>0</v>
      </c>
      <c r="H1030" s="127"/>
    </row>
    <row r="1031" spans="1:14" s="128" customFormat="1" ht="25.5" hidden="1">
      <c r="A1031" s="94" t="s">
        <v>53</v>
      </c>
      <c r="B1031" s="95">
        <v>757</v>
      </c>
      <c r="C1031" s="92" t="s">
        <v>39</v>
      </c>
      <c r="D1031" s="92" t="s">
        <v>39</v>
      </c>
      <c r="E1031" s="92" t="s">
        <v>554</v>
      </c>
      <c r="F1031" s="92" t="s">
        <v>54</v>
      </c>
      <c r="G1031" s="72">
        <f>G1032</f>
        <v>0</v>
      </c>
      <c r="H1031" s="127"/>
    </row>
    <row r="1032" spans="1:14" s="128" customFormat="1" ht="26.25" hidden="1" customHeight="1">
      <c r="A1032" s="94" t="s">
        <v>55</v>
      </c>
      <c r="B1032" s="95">
        <v>757</v>
      </c>
      <c r="C1032" s="92" t="s">
        <v>39</v>
      </c>
      <c r="D1032" s="92" t="s">
        <v>39</v>
      </c>
      <c r="E1032" s="92" t="s">
        <v>554</v>
      </c>
      <c r="F1032" s="92" t="s">
        <v>56</v>
      </c>
      <c r="G1032" s="72">
        <f>'Прилож 4'!G106</f>
        <v>0</v>
      </c>
      <c r="H1032" s="127"/>
    </row>
    <row r="1033" spans="1:14" s="124" customFormat="1" ht="26.25" hidden="1" customHeight="1">
      <c r="A1033" s="106" t="s">
        <v>598</v>
      </c>
      <c r="B1033" s="107"/>
      <c r="C1033" s="108"/>
      <c r="D1033" s="108"/>
      <c r="E1033" s="108" t="s">
        <v>597</v>
      </c>
      <c r="F1033" s="108"/>
      <c r="G1033" s="109">
        <f>G1034</f>
        <v>0</v>
      </c>
      <c r="H1033" s="123"/>
    </row>
    <row r="1034" spans="1:14" s="128" customFormat="1" ht="82.5" hidden="1" customHeight="1">
      <c r="A1034" s="94" t="s">
        <v>596</v>
      </c>
      <c r="B1034" s="95"/>
      <c r="C1034" s="92"/>
      <c r="D1034" s="92"/>
      <c r="E1034" s="92" t="s">
        <v>595</v>
      </c>
      <c r="F1034" s="92"/>
      <c r="G1034" s="72">
        <f>G1035</f>
        <v>0</v>
      </c>
      <c r="H1034" s="127"/>
    </row>
    <row r="1035" spans="1:14" s="128" customFormat="1" ht="25.5" hidden="1">
      <c r="A1035" s="94" t="s">
        <v>53</v>
      </c>
      <c r="B1035" s="95"/>
      <c r="C1035" s="92"/>
      <c r="D1035" s="92"/>
      <c r="E1035" s="92" t="s">
        <v>595</v>
      </c>
      <c r="F1035" s="92" t="s">
        <v>54</v>
      </c>
      <c r="G1035" s="72">
        <f>G1036</f>
        <v>0</v>
      </c>
      <c r="H1035" s="127"/>
    </row>
    <row r="1036" spans="1:14" s="128" customFormat="1" ht="25.5" hidden="1">
      <c r="A1036" s="94" t="s">
        <v>55</v>
      </c>
      <c r="B1036" s="95"/>
      <c r="C1036" s="92"/>
      <c r="D1036" s="92"/>
      <c r="E1036" s="92" t="s">
        <v>595</v>
      </c>
      <c r="F1036" s="92" t="s">
        <v>56</v>
      </c>
      <c r="G1036" s="72">
        <f>'Прилож 4'!G209</f>
        <v>0</v>
      </c>
      <c r="H1036" s="127"/>
    </row>
    <row r="1037" spans="1:14" s="128" customFormat="1" hidden="1">
      <c r="A1037" s="94" t="s">
        <v>393</v>
      </c>
      <c r="B1037" s="95">
        <v>757</v>
      </c>
      <c r="C1037" s="92" t="s">
        <v>39</v>
      </c>
      <c r="D1037" s="92" t="s">
        <v>39</v>
      </c>
      <c r="E1037" s="92" t="s">
        <v>350</v>
      </c>
      <c r="F1037" s="92" t="s">
        <v>394</v>
      </c>
      <c r="G1037" s="72">
        <f>G1038</f>
        <v>0</v>
      </c>
      <c r="H1037" s="127"/>
    </row>
    <row r="1038" spans="1:14" s="128" customFormat="1" hidden="1">
      <c r="A1038" s="94" t="s">
        <v>411</v>
      </c>
      <c r="B1038" s="95">
        <v>757</v>
      </c>
      <c r="C1038" s="92" t="s">
        <v>39</v>
      </c>
      <c r="D1038" s="92" t="s">
        <v>39</v>
      </c>
      <c r="E1038" s="92" t="s">
        <v>350</v>
      </c>
      <c r="F1038" s="92" t="s">
        <v>412</v>
      </c>
      <c r="G1038" s="72"/>
      <c r="H1038" s="127"/>
    </row>
    <row r="1039" spans="1:14" s="156" customFormat="1" ht="34.5" customHeight="1">
      <c r="A1039" s="121" t="s">
        <v>410</v>
      </c>
      <c r="B1039" s="107">
        <v>793</v>
      </c>
      <c r="C1039" s="108" t="s">
        <v>30</v>
      </c>
      <c r="D1039" s="108" t="s">
        <v>120</v>
      </c>
      <c r="E1039" s="108" t="s">
        <v>526</v>
      </c>
      <c r="F1039" s="115"/>
      <c r="G1039" s="109">
        <f>G1040</f>
        <v>1157400</v>
      </c>
      <c r="H1039" s="155"/>
      <c r="M1039" s="155" t="e">
        <f>#REF!</f>
        <v>#REF!</v>
      </c>
      <c r="N1039" s="156">
        <v>800000</v>
      </c>
    </row>
    <row r="1040" spans="1:14" ht="25.5">
      <c r="A1040" s="122" t="s">
        <v>410</v>
      </c>
      <c r="B1040" s="95">
        <v>793</v>
      </c>
      <c r="C1040" s="92" t="s">
        <v>30</v>
      </c>
      <c r="D1040" s="92" t="s">
        <v>120</v>
      </c>
      <c r="E1040" s="92" t="s">
        <v>617</v>
      </c>
      <c r="F1040" s="95"/>
      <c r="G1040" s="72">
        <f>G1049+G1053+G1055+G1057+G1051</f>
        <v>1157400</v>
      </c>
    </row>
    <row r="1041" spans="1:8" ht="24" hidden="1" customHeight="1">
      <c r="A1041" s="94" t="s">
        <v>704</v>
      </c>
      <c r="B1041" s="95">
        <v>793</v>
      </c>
      <c r="C1041" s="92" t="s">
        <v>30</v>
      </c>
      <c r="D1041" s="92" t="s">
        <v>36</v>
      </c>
      <c r="E1041" s="92" t="s">
        <v>617</v>
      </c>
      <c r="F1041" s="92" t="s">
        <v>54</v>
      </c>
      <c r="G1041" s="72">
        <f>G1042</f>
        <v>0</v>
      </c>
    </row>
    <row r="1042" spans="1:8" ht="29.25" hidden="1" customHeight="1">
      <c r="A1042" s="94" t="s">
        <v>55</v>
      </c>
      <c r="B1042" s="95">
        <v>793</v>
      </c>
      <c r="C1042" s="92" t="s">
        <v>30</v>
      </c>
      <c r="D1042" s="92" t="s">
        <v>36</v>
      </c>
      <c r="E1042" s="92" t="s">
        <v>617</v>
      </c>
      <c r="F1042" s="92" t="s">
        <v>56</v>
      </c>
      <c r="G1042" s="72">
        <f>'Прилож 4'!G1149+'Прилож 4'!G778+'Прилож 4'!G1180</f>
        <v>0</v>
      </c>
    </row>
    <row r="1043" spans="1:8" s="154" customFormat="1" hidden="1">
      <c r="A1043" s="94" t="s">
        <v>382</v>
      </c>
      <c r="B1043" s="95">
        <v>793</v>
      </c>
      <c r="C1043" s="92" t="s">
        <v>115</v>
      </c>
      <c r="D1043" s="92" t="s">
        <v>30</v>
      </c>
      <c r="E1043" s="92" t="s">
        <v>617</v>
      </c>
      <c r="F1043" s="92" t="s">
        <v>383</v>
      </c>
      <c r="G1043" s="72">
        <f>G1044</f>
        <v>0</v>
      </c>
      <c r="H1043" s="153"/>
    </row>
    <row r="1044" spans="1:8" ht="30.75" hidden="1" customHeight="1">
      <c r="A1044" s="94" t="s">
        <v>386</v>
      </c>
      <c r="B1044" s="95">
        <v>793</v>
      </c>
      <c r="C1044" s="92" t="s">
        <v>115</v>
      </c>
      <c r="D1044" s="92" t="s">
        <v>116</v>
      </c>
      <c r="E1044" s="92" t="s">
        <v>617</v>
      </c>
      <c r="F1044" s="92" t="s">
        <v>385</v>
      </c>
      <c r="G1044" s="72">
        <f>'Прилож 4'!G928</f>
        <v>0</v>
      </c>
    </row>
    <row r="1045" spans="1:8" s="82" customFormat="1" ht="21" hidden="1" customHeight="1">
      <c r="A1045" s="94" t="s">
        <v>393</v>
      </c>
      <c r="B1045" s="95">
        <v>793</v>
      </c>
      <c r="C1045" s="92" t="s">
        <v>415</v>
      </c>
      <c r="D1045" s="92" t="s">
        <v>116</v>
      </c>
      <c r="E1045" s="92" t="s">
        <v>617</v>
      </c>
      <c r="F1045" s="92" t="s">
        <v>394</v>
      </c>
      <c r="G1045" s="72">
        <f>G1046</f>
        <v>0</v>
      </c>
      <c r="H1045" s="81"/>
    </row>
    <row r="1046" spans="1:8" s="128" customFormat="1" ht="19.5" hidden="1" customHeight="1">
      <c r="A1046" s="94" t="s">
        <v>422</v>
      </c>
      <c r="B1046" s="95">
        <v>793</v>
      </c>
      <c r="C1046" s="92" t="s">
        <v>415</v>
      </c>
      <c r="D1046" s="92" t="s">
        <v>116</v>
      </c>
      <c r="E1046" s="92" t="s">
        <v>617</v>
      </c>
      <c r="F1046" s="92" t="s">
        <v>423</v>
      </c>
      <c r="G1046" s="72">
        <f>'Прилож 4'!G891</f>
        <v>0</v>
      </c>
      <c r="H1046" s="127"/>
    </row>
    <row r="1047" spans="1:8" s="128" customFormat="1" ht="19.5" hidden="1" customHeight="1">
      <c r="A1047" s="94" t="s">
        <v>44</v>
      </c>
      <c r="B1047" s="95"/>
      <c r="C1047" s="92"/>
      <c r="D1047" s="92"/>
      <c r="E1047" s="92" t="s">
        <v>617</v>
      </c>
      <c r="F1047" s="92" t="s">
        <v>45</v>
      </c>
      <c r="G1047" s="72">
        <f>G1048</f>
        <v>0</v>
      </c>
      <c r="H1047" s="127"/>
    </row>
    <row r="1048" spans="1:8" s="128" customFormat="1" ht="19.5" hidden="1" customHeight="1">
      <c r="A1048" s="94" t="s">
        <v>46</v>
      </c>
      <c r="B1048" s="95"/>
      <c r="C1048" s="92"/>
      <c r="D1048" s="92"/>
      <c r="E1048" s="92" t="s">
        <v>617</v>
      </c>
      <c r="F1048" s="92" t="s">
        <v>47</v>
      </c>
      <c r="G1048" s="72"/>
      <c r="H1048" s="127"/>
    </row>
    <row r="1049" spans="1:8">
      <c r="A1049" s="94" t="s">
        <v>106</v>
      </c>
      <c r="B1049" s="95">
        <v>793</v>
      </c>
      <c r="C1049" s="92" t="s">
        <v>30</v>
      </c>
      <c r="D1049" s="92" t="s">
        <v>120</v>
      </c>
      <c r="E1049" s="92" t="s">
        <v>617</v>
      </c>
      <c r="F1049" s="92" t="s">
        <v>107</v>
      </c>
      <c r="G1049" s="72">
        <f>G1050</f>
        <v>492216.85</v>
      </c>
    </row>
    <row r="1050" spans="1:8">
      <c r="A1050" s="94" t="s">
        <v>424</v>
      </c>
      <c r="B1050" s="95">
        <v>793</v>
      </c>
      <c r="C1050" s="92" t="s">
        <v>30</v>
      </c>
      <c r="D1050" s="92" t="s">
        <v>120</v>
      </c>
      <c r="E1050" s="92" t="s">
        <v>617</v>
      </c>
      <c r="F1050" s="92" t="s">
        <v>425</v>
      </c>
      <c r="G1050" s="72">
        <f>'Прилож 4'!G705</f>
        <v>492216.85</v>
      </c>
    </row>
    <row r="1051" spans="1:8" s="82" customFormat="1" ht="38.25" customHeight="1">
      <c r="A1051" s="94" t="s">
        <v>53</v>
      </c>
      <c r="B1051" s="126">
        <v>795</v>
      </c>
      <c r="C1051" s="92" t="s">
        <v>398</v>
      </c>
      <c r="D1051" s="92" t="s">
        <v>415</v>
      </c>
      <c r="E1051" s="92" t="s">
        <v>617</v>
      </c>
      <c r="F1051" s="92" t="s">
        <v>54</v>
      </c>
      <c r="G1051" s="72">
        <f>G1052</f>
        <v>291280.75</v>
      </c>
      <c r="H1051" s="81"/>
    </row>
    <row r="1052" spans="1:8" s="82" customFormat="1" ht="38.25" customHeight="1">
      <c r="A1052" s="94" t="s">
        <v>55</v>
      </c>
      <c r="B1052" s="126">
        <v>795</v>
      </c>
      <c r="C1052" s="92" t="s">
        <v>398</v>
      </c>
      <c r="D1052" s="92" t="s">
        <v>415</v>
      </c>
      <c r="E1052" s="92" t="s">
        <v>617</v>
      </c>
      <c r="F1052" s="92" t="s">
        <v>56</v>
      </c>
      <c r="G1052" s="72">
        <f>'Прилож 4'!G1199</f>
        <v>291280.75</v>
      </c>
      <c r="H1052" s="81"/>
    </row>
    <row r="1053" spans="1:8" ht="30.75" customHeight="1">
      <c r="A1053" s="94" t="s">
        <v>780</v>
      </c>
      <c r="B1053" s="95">
        <v>793</v>
      </c>
      <c r="C1053" s="92" t="s">
        <v>115</v>
      </c>
      <c r="D1053" s="92" t="s">
        <v>116</v>
      </c>
      <c r="E1053" s="92" t="s">
        <v>617</v>
      </c>
      <c r="F1053" s="92" t="s">
        <v>383</v>
      </c>
      <c r="G1053" s="72">
        <f>G1054</f>
        <v>186372.5</v>
      </c>
    </row>
    <row r="1054" spans="1:8" ht="30.75" customHeight="1">
      <c r="A1054" s="94" t="s">
        <v>768</v>
      </c>
      <c r="B1054" s="95">
        <v>793</v>
      </c>
      <c r="C1054" s="92" t="s">
        <v>115</v>
      </c>
      <c r="D1054" s="92" t="s">
        <v>116</v>
      </c>
      <c r="E1054" s="92" t="s">
        <v>617</v>
      </c>
      <c r="F1054" s="92" t="s">
        <v>385</v>
      </c>
      <c r="G1054" s="72">
        <f>'Прилож 4'!G932+'Прилож 4'!G290</f>
        <v>186372.5</v>
      </c>
    </row>
    <row r="1055" spans="1:8" ht="30.75" customHeight="1">
      <c r="A1055" s="94" t="s">
        <v>393</v>
      </c>
      <c r="B1055" s="126">
        <v>795</v>
      </c>
      <c r="C1055" s="92" t="s">
        <v>415</v>
      </c>
      <c r="D1055" s="92" t="s">
        <v>116</v>
      </c>
      <c r="E1055" s="92" t="s">
        <v>617</v>
      </c>
      <c r="F1055" s="92" t="s">
        <v>394</v>
      </c>
      <c r="G1055" s="72">
        <f>G1056</f>
        <v>79240.899999999994</v>
      </c>
    </row>
    <row r="1056" spans="1:8" ht="30.75" customHeight="1">
      <c r="A1056" s="94" t="s">
        <v>422</v>
      </c>
      <c r="B1056" s="126">
        <v>795</v>
      </c>
      <c r="C1056" s="92" t="s">
        <v>415</v>
      </c>
      <c r="D1056" s="92" t="s">
        <v>116</v>
      </c>
      <c r="E1056" s="92" t="s">
        <v>617</v>
      </c>
      <c r="F1056" s="92" t="s">
        <v>423</v>
      </c>
      <c r="G1056" s="72">
        <f>'Прилож 4'!G1201+'Прилож 4'!G890+'Прилож 4'!G255</f>
        <v>79240.899999999994</v>
      </c>
    </row>
    <row r="1057" spans="1:14" ht="25.5">
      <c r="A1057" s="94" t="s">
        <v>44</v>
      </c>
      <c r="B1057" s="95">
        <v>757</v>
      </c>
      <c r="C1057" s="92" t="s">
        <v>76</v>
      </c>
      <c r="D1057" s="92" t="s">
        <v>30</v>
      </c>
      <c r="E1057" s="92" t="s">
        <v>617</v>
      </c>
      <c r="F1057" s="92" t="s">
        <v>45</v>
      </c>
      <c r="G1057" s="135">
        <f>G1058</f>
        <v>108289</v>
      </c>
    </row>
    <row r="1058" spans="1:14">
      <c r="A1058" s="94" t="s">
        <v>46</v>
      </c>
      <c r="B1058" s="95">
        <v>757</v>
      </c>
      <c r="C1058" s="92" t="s">
        <v>76</v>
      </c>
      <c r="D1058" s="92" t="s">
        <v>30</v>
      </c>
      <c r="E1058" s="92" t="s">
        <v>617</v>
      </c>
      <c r="F1058" s="92" t="s">
        <v>47</v>
      </c>
      <c r="G1058" s="135">
        <v>108289</v>
      </c>
    </row>
    <row r="1059" spans="1:14" s="156" customFormat="1" ht="19.5" hidden="1" customHeight="1">
      <c r="A1059" s="106" t="s">
        <v>50</v>
      </c>
      <c r="B1059" s="108" t="s">
        <v>163</v>
      </c>
      <c r="C1059" s="108" t="s">
        <v>39</v>
      </c>
      <c r="D1059" s="108" t="s">
        <v>41</v>
      </c>
      <c r="E1059" s="108" t="s">
        <v>471</v>
      </c>
      <c r="F1059" s="115"/>
      <c r="G1059" s="109">
        <f>G1066</f>
        <v>0</v>
      </c>
      <c r="H1059" s="155"/>
      <c r="M1059" s="155" t="e">
        <f>#REF!</f>
        <v>#REF!</v>
      </c>
      <c r="N1059" s="156">
        <v>71200</v>
      </c>
    </row>
    <row r="1060" spans="1:14" ht="18" hidden="1" customHeight="1">
      <c r="A1060" s="105" t="s">
        <v>729</v>
      </c>
      <c r="B1060" s="101">
        <v>793</v>
      </c>
      <c r="C1060" s="167" t="s">
        <v>39</v>
      </c>
      <c r="D1060" s="167" t="s">
        <v>30</v>
      </c>
      <c r="E1060" s="133" t="s">
        <v>575</v>
      </c>
      <c r="F1060" s="167"/>
      <c r="G1060" s="146">
        <f>G1061</f>
        <v>0</v>
      </c>
    </row>
    <row r="1061" spans="1:14" ht="25.5" hidden="1">
      <c r="A1061" s="94" t="s">
        <v>53</v>
      </c>
      <c r="B1061" s="101">
        <v>793</v>
      </c>
      <c r="C1061" s="167" t="s">
        <v>39</v>
      </c>
      <c r="D1061" s="167" t="s">
        <v>30</v>
      </c>
      <c r="E1061" s="133" t="s">
        <v>575</v>
      </c>
      <c r="F1061" s="92" t="s">
        <v>54</v>
      </c>
      <c r="G1061" s="146">
        <f>G1062</f>
        <v>0</v>
      </c>
    </row>
    <row r="1062" spans="1:14" ht="25.5" hidden="1">
      <c r="A1062" s="94" t="s">
        <v>55</v>
      </c>
      <c r="B1062" s="101">
        <v>793</v>
      </c>
      <c r="C1062" s="167" t="s">
        <v>39</v>
      </c>
      <c r="D1062" s="167" t="s">
        <v>30</v>
      </c>
      <c r="E1062" s="133" t="s">
        <v>575</v>
      </c>
      <c r="F1062" s="92" t="s">
        <v>56</v>
      </c>
      <c r="G1062" s="146"/>
    </row>
    <row r="1063" spans="1:14" ht="25.5" hidden="1">
      <c r="A1063" s="94" t="s">
        <v>433</v>
      </c>
      <c r="B1063" s="95">
        <v>792</v>
      </c>
      <c r="C1063" s="92" t="s">
        <v>39</v>
      </c>
      <c r="D1063" s="92" t="s">
        <v>41</v>
      </c>
      <c r="E1063" s="92" t="s">
        <v>432</v>
      </c>
      <c r="F1063" s="92"/>
      <c r="G1063" s="72">
        <f>G1064</f>
        <v>916495</v>
      </c>
    </row>
    <row r="1064" spans="1:14" hidden="1">
      <c r="A1064" s="94" t="s">
        <v>106</v>
      </c>
      <c r="B1064" s="95">
        <v>792</v>
      </c>
      <c r="C1064" s="92" t="s">
        <v>39</v>
      </c>
      <c r="D1064" s="92" t="s">
        <v>41</v>
      </c>
      <c r="E1064" s="92" t="s">
        <v>432</v>
      </c>
      <c r="F1064" s="92" t="s">
        <v>107</v>
      </c>
      <c r="G1064" s="72">
        <f>G1065</f>
        <v>916495</v>
      </c>
    </row>
    <row r="1065" spans="1:14" hidden="1">
      <c r="A1065" s="94" t="s">
        <v>424</v>
      </c>
      <c r="B1065" s="95">
        <v>792</v>
      </c>
      <c r="C1065" s="92" t="s">
        <v>39</v>
      </c>
      <c r="D1065" s="92" t="s">
        <v>41</v>
      </c>
      <c r="E1065" s="92" t="s">
        <v>432</v>
      </c>
      <c r="F1065" s="92" t="s">
        <v>425</v>
      </c>
      <c r="G1065" s="72">
        <f>'Прилож 4'!G588</f>
        <v>916495</v>
      </c>
    </row>
    <row r="1066" spans="1:14" s="128" customFormat="1" ht="63.75" hidden="1">
      <c r="A1066" s="94" t="s">
        <v>269</v>
      </c>
      <c r="B1066" s="92" t="s">
        <v>163</v>
      </c>
      <c r="C1066" s="92" t="s">
        <v>39</v>
      </c>
      <c r="D1066" s="92" t="s">
        <v>41</v>
      </c>
      <c r="E1066" s="92" t="s">
        <v>513</v>
      </c>
      <c r="F1066" s="92"/>
      <c r="G1066" s="72">
        <f>G1067</f>
        <v>0</v>
      </c>
      <c r="H1066" s="127"/>
    </row>
    <row r="1067" spans="1:14" s="128" customFormat="1" ht="25.5" hidden="1">
      <c r="A1067" s="94" t="s">
        <v>44</v>
      </c>
      <c r="B1067" s="92" t="s">
        <v>163</v>
      </c>
      <c r="C1067" s="92" t="s">
        <v>39</v>
      </c>
      <c r="D1067" s="92" t="s">
        <v>41</v>
      </c>
      <c r="E1067" s="92" t="s">
        <v>513</v>
      </c>
      <c r="F1067" s="92" t="s">
        <v>45</v>
      </c>
      <c r="G1067" s="72">
        <f>G1068</f>
        <v>0</v>
      </c>
      <c r="H1067" s="127"/>
    </row>
    <row r="1068" spans="1:14" s="128" customFormat="1" hidden="1">
      <c r="A1068" s="94" t="s">
        <v>46</v>
      </c>
      <c r="B1068" s="92" t="s">
        <v>163</v>
      </c>
      <c r="C1068" s="92" t="s">
        <v>39</v>
      </c>
      <c r="D1068" s="92" t="s">
        <v>41</v>
      </c>
      <c r="E1068" s="92" t="s">
        <v>513</v>
      </c>
      <c r="F1068" s="92" t="s">
        <v>47</v>
      </c>
      <c r="G1068" s="72">
        <f>'Прилож 4'!G439</f>
        <v>0</v>
      </c>
      <c r="H1068" s="127"/>
    </row>
    <row r="1069" spans="1:14" s="128" customFormat="1" ht="76.5" hidden="1">
      <c r="A1069" s="94" t="s">
        <v>591</v>
      </c>
      <c r="B1069" s="92"/>
      <c r="C1069" s="92"/>
      <c r="D1069" s="92"/>
      <c r="E1069" s="92" t="s">
        <v>590</v>
      </c>
      <c r="F1069" s="92"/>
      <c r="G1069" s="72">
        <f>G1070</f>
        <v>40000</v>
      </c>
      <c r="H1069" s="127"/>
    </row>
    <row r="1070" spans="1:14" s="128" customFormat="1" ht="25.5" hidden="1">
      <c r="A1070" s="94" t="s">
        <v>704</v>
      </c>
      <c r="B1070" s="92"/>
      <c r="C1070" s="92"/>
      <c r="D1070" s="92"/>
      <c r="E1070" s="92" t="s">
        <v>590</v>
      </c>
      <c r="F1070" s="92" t="s">
        <v>54</v>
      </c>
      <c r="G1070" s="72">
        <f>G1071</f>
        <v>40000</v>
      </c>
      <c r="H1070" s="127"/>
    </row>
    <row r="1071" spans="1:14" s="128" customFormat="1" ht="25.5" hidden="1">
      <c r="A1071" s="94" t="s">
        <v>55</v>
      </c>
      <c r="B1071" s="92"/>
      <c r="C1071" s="92"/>
      <c r="D1071" s="92"/>
      <c r="E1071" s="92" t="s">
        <v>590</v>
      </c>
      <c r="F1071" s="92" t="s">
        <v>56</v>
      </c>
      <c r="G1071" s="72">
        <f>'Прилож 4'!G79</f>
        <v>40000</v>
      </c>
      <c r="H1071" s="127"/>
    </row>
    <row r="1072" spans="1:14" ht="32.25" customHeight="1">
      <c r="A1072" s="106" t="s">
        <v>447</v>
      </c>
      <c r="B1072" s="107">
        <v>793</v>
      </c>
      <c r="C1072" s="108" t="s">
        <v>95</v>
      </c>
      <c r="D1072" s="108" t="s">
        <v>76</v>
      </c>
      <c r="E1072" s="108" t="s">
        <v>446</v>
      </c>
      <c r="F1072" s="108"/>
      <c r="G1072" s="109">
        <f>G1073+G1121</f>
        <v>780000</v>
      </c>
    </row>
    <row r="1073" spans="1:8" ht="17.25" hidden="1" customHeight="1">
      <c r="A1073" s="94" t="s">
        <v>729</v>
      </c>
      <c r="B1073" s="95">
        <v>793</v>
      </c>
      <c r="C1073" s="92" t="s">
        <v>95</v>
      </c>
      <c r="D1073" s="92" t="s">
        <v>76</v>
      </c>
      <c r="E1073" s="92" t="s">
        <v>445</v>
      </c>
      <c r="F1073" s="92"/>
      <c r="G1073" s="72">
        <f>G1074</f>
        <v>0</v>
      </c>
    </row>
    <row r="1074" spans="1:8" ht="25.5" hidden="1" customHeight="1">
      <c r="A1074" s="94" t="s">
        <v>55</v>
      </c>
      <c r="B1074" s="95">
        <v>793</v>
      </c>
      <c r="C1074" s="92" t="s">
        <v>95</v>
      </c>
      <c r="D1074" s="92" t="s">
        <v>76</v>
      </c>
      <c r="E1074" s="92" t="s">
        <v>445</v>
      </c>
      <c r="F1074" s="92" t="s">
        <v>54</v>
      </c>
      <c r="G1074" s="72">
        <f>G1075</f>
        <v>0</v>
      </c>
    </row>
    <row r="1075" spans="1:8" ht="39.75" hidden="1" customHeight="1">
      <c r="A1075" s="94" t="s">
        <v>55</v>
      </c>
      <c r="B1075" s="95">
        <v>793</v>
      </c>
      <c r="C1075" s="92" t="s">
        <v>95</v>
      </c>
      <c r="D1075" s="92" t="s">
        <v>76</v>
      </c>
      <c r="E1075" s="92" t="s">
        <v>445</v>
      </c>
      <c r="F1075" s="92" t="s">
        <v>56</v>
      </c>
      <c r="G1075" s="72">
        <f>'Прилож 4'!G844</f>
        <v>0</v>
      </c>
    </row>
    <row r="1076" spans="1:8" s="119" customFormat="1" ht="25.5" hidden="1">
      <c r="A1076" s="168" t="s">
        <v>417</v>
      </c>
      <c r="B1076" s="89">
        <v>793</v>
      </c>
      <c r="C1076" s="130" t="s">
        <v>415</v>
      </c>
      <c r="D1076" s="130" t="s">
        <v>30</v>
      </c>
      <c r="E1076" s="130" t="s">
        <v>531</v>
      </c>
      <c r="F1076" s="130"/>
      <c r="G1076" s="169">
        <f>G1080+G1083+G1077+G1086</f>
        <v>53358.5</v>
      </c>
      <c r="H1076" s="118"/>
    </row>
    <row r="1077" spans="1:8" s="128" customFormat="1" ht="63" hidden="1" customHeight="1">
      <c r="A1077" s="94" t="s">
        <v>583</v>
      </c>
      <c r="B1077" s="95">
        <v>792</v>
      </c>
      <c r="C1077" s="92" t="s">
        <v>415</v>
      </c>
      <c r="D1077" s="92" t="s">
        <v>30</v>
      </c>
      <c r="E1077" s="92" t="s">
        <v>582</v>
      </c>
      <c r="F1077" s="92"/>
      <c r="G1077" s="72">
        <f>G1078</f>
        <v>0</v>
      </c>
      <c r="H1077" s="127"/>
    </row>
    <row r="1078" spans="1:8" ht="22.5" hidden="1" customHeight="1">
      <c r="A1078" s="94" t="s">
        <v>393</v>
      </c>
      <c r="B1078" s="95">
        <v>792</v>
      </c>
      <c r="C1078" s="92" t="s">
        <v>415</v>
      </c>
      <c r="D1078" s="92" t="s">
        <v>30</v>
      </c>
      <c r="E1078" s="92" t="s">
        <v>582</v>
      </c>
      <c r="F1078" s="92" t="s">
        <v>394</v>
      </c>
      <c r="G1078" s="72">
        <f>G1079</f>
        <v>0</v>
      </c>
    </row>
    <row r="1079" spans="1:8" s="128" customFormat="1" ht="22.5" hidden="1" customHeight="1">
      <c r="A1079" s="94" t="s">
        <v>411</v>
      </c>
      <c r="B1079" s="95">
        <v>792</v>
      </c>
      <c r="C1079" s="92" t="s">
        <v>415</v>
      </c>
      <c r="D1079" s="92" t="s">
        <v>30</v>
      </c>
      <c r="E1079" s="92" t="s">
        <v>582</v>
      </c>
      <c r="F1079" s="92" t="s">
        <v>412</v>
      </c>
      <c r="G1079" s="72"/>
      <c r="H1079" s="127"/>
    </row>
    <row r="1080" spans="1:8" s="128" customFormat="1" ht="21.75" hidden="1" customHeight="1">
      <c r="A1080" s="94" t="s">
        <v>729</v>
      </c>
      <c r="B1080" s="101">
        <v>793</v>
      </c>
      <c r="C1080" s="92" t="s">
        <v>415</v>
      </c>
      <c r="D1080" s="92" t="s">
        <v>30</v>
      </c>
      <c r="E1080" s="92" t="s">
        <v>713</v>
      </c>
      <c r="F1080" s="92"/>
      <c r="G1080" s="72">
        <f>G1081</f>
        <v>0</v>
      </c>
      <c r="H1080" s="127"/>
    </row>
    <row r="1081" spans="1:8" ht="23.25" hidden="1" customHeight="1">
      <c r="A1081" s="94" t="s">
        <v>704</v>
      </c>
      <c r="B1081" s="101">
        <v>793</v>
      </c>
      <c r="C1081" s="92" t="s">
        <v>415</v>
      </c>
      <c r="D1081" s="92" t="s">
        <v>30</v>
      </c>
      <c r="E1081" s="92" t="s">
        <v>713</v>
      </c>
      <c r="F1081" s="92" t="s">
        <v>54</v>
      </c>
      <c r="G1081" s="72">
        <f>G1082</f>
        <v>0</v>
      </c>
    </row>
    <row r="1082" spans="1:8" s="128" customFormat="1" ht="27.75" hidden="1" customHeight="1">
      <c r="A1082" s="94" t="s">
        <v>55</v>
      </c>
      <c r="B1082" s="101">
        <v>793</v>
      </c>
      <c r="C1082" s="92" t="s">
        <v>415</v>
      </c>
      <c r="D1082" s="92" t="s">
        <v>30</v>
      </c>
      <c r="E1082" s="92" t="s">
        <v>713</v>
      </c>
      <c r="F1082" s="92" t="s">
        <v>56</v>
      </c>
      <c r="G1082" s="72">
        <f>'Прилож 4'!G875</f>
        <v>0</v>
      </c>
      <c r="H1082" s="127"/>
    </row>
    <row r="1083" spans="1:8" s="128" customFormat="1" ht="21.75" hidden="1" customHeight="1">
      <c r="A1083" s="94" t="s">
        <v>88</v>
      </c>
      <c r="B1083" s="101">
        <v>793</v>
      </c>
      <c r="C1083" s="92" t="s">
        <v>415</v>
      </c>
      <c r="D1083" s="92" t="s">
        <v>30</v>
      </c>
      <c r="E1083" s="92" t="s">
        <v>89</v>
      </c>
      <c r="F1083" s="92"/>
      <c r="G1083" s="72">
        <f>G1084</f>
        <v>9639</v>
      </c>
      <c r="H1083" s="127"/>
    </row>
    <row r="1084" spans="1:8" ht="23.25" hidden="1" customHeight="1">
      <c r="A1084" s="94" t="s">
        <v>704</v>
      </c>
      <c r="B1084" s="101">
        <v>793</v>
      </c>
      <c r="C1084" s="92" t="s">
        <v>415</v>
      </c>
      <c r="D1084" s="92" t="s">
        <v>30</v>
      </c>
      <c r="E1084" s="92" t="s">
        <v>89</v>
      </c>
      <c r="F1084" s="92" t="s">
        <v>54</v>
      </c>
      <c r="G1084" s="72">
        <f>G1085</f>
        <v>9639</v>
      </c>
    </row>
    <row r="1085" spans="1:8" s="128" customFormat="1" ht="28.5" hidden="1" customHeight="1">
      <c r="A1085" s="94" t="s">
        <v>55</v>
      </c>
      <c r="B1085" s="101">
        <v>793</v>
      </c>
      <c r="C1085" s="92" t="s">
        <v>415</v>
      </c>
      <c r="D1085" s="92" t="s">
        <v>30</v>
      </c>
      <c r="E1085" s="92" t="s">
        <v>89</v>
      </c>
      <c r="F1085" s="92" t="s">
        <v>56</v>
      </c>
      <c r="G1085" s="72">
        <f>'Прилож 4'!G878</f>
        <v>9639</v>
      </c>
      <c r="H1085" s="127"/>
    </row>
    <row r="1086" spans="1:8" s="128" customFormat="1" ht="33" hidden="1" customHeight="1">
      <c r="A1086" s="94" t="s">
        <v>417</v>
      </c>
      <c r="B1086" s="126">
        <v>795</v>
      </c>
      <c r="C1086" s="92" t="s">
        <v>415</v>
      </c>
      <c r="D1086" s="92" t="s">
        <v>116</v>
      </c>
      <c r="E1086" s="92" t="s">
        <v>531</v>
      </c>
      <c r="F1086" s="92"/>
      <c r="G1086" s="72">
        <f>G1087</f>
        <v>43719.5</v>
      </c>
      <c r="H1086" s="127"/>
    </row>
    <row r="1087" spans="1:8" s="128" customFormat="1" ht="33" hidden="1" customHeight="1">
      <c r="A1087" s="94" t="s">
        <v>593</v>
      </c>
      <c r="B1087" s="126">
        <v>795</v>
      </c>
      <c r="C1087" s="92" t="s">
        <v>415</v>
      </c>
      <c r="D1087" s="92" t="s">
        <v>116</v>
      </c>
      <c r="E1087" s="92" t="s">
        <v>605</v>
      </c>
      <c r="F1087" s="92"/>
      <c r="G1087" s="72">
        <f>G1090+G1088</f>
        <v>43719.5</v>
      </c>
      <c r="H1087" s="127"/>
    </row>
    <row r="1088" spans="1:8" ht="23.25" hidden="1" customHeight="1">
      <c r="A1088" s="94" t="s">
        <v>704</v>
      </c>
      <c r="B1088" s="101">
        <v>793</v>
      </c>
      <c r="C1088" s="92" t="s">
        <v>415</v>
      </c>
      <c r="D1088" s="92" t="s">
        <v>30</v>
      </c>
      <c r="E1088" s="92" t="s">
        <v>605</v>
      </c>
      <c r="F1088" s="92" t="s">
        <v>54</v>
      </c>
      <c r="G1088" s="72">
        <f>G1089</f>
        <v>43719.5</v>
      </c>
    </row>
    <row r="1089" spans="1:8" s="128" customFormat="1" ht="28.5" hidden="1" customHeight="1">
      <c r="A1089" s="94" t="s">
        <v>55</v>
      </c>
      <c r="B1089" s="101">
        <v>793</v>
      </c>
      <c r="C1089" s="92" t="s">
        <v>415</v>
      </c>
      <c r="D1089" s="92" t="s">
        <v>30</v>
      </c>
      <c r="E1089" s="92" t="s">
        <v>605</v>
      </c>
      <c r="F1089" s="92" t="s">
        <v>56</v>
      </c>
      <c r="G1089" s="72">
        <f>'Прилож 4'!G1153</f>
        <v>43719.5</v>
      </c>
      <c r="H1089" s="127"/>
    </row>
    <row r="1090" spans="1:8" s="128" customFormat="1" ht="33" hidden="1" customHeight="1">
      <c r="A1090" s="94" t="s">
        <v>393</v>
      </c>
      <c r="B1090" s="126">
        <v>795</v>
      </c>
      <c r="C1090" s="92" t="s">
        <v>415</v>
      </c>
      <c r="D1090" s="92" t="s">
        <v>116</v>
      </c>
      <c r="E1090" s="92" t="s">
        <v>605</v>
      </c>
      <c r="F1090" s="92" t="s">
        <v>394</v>
      </c>
      <c r="G1090" s="72">
        <f>G1091</f>
        <v>0</v>
      </c>
      <c r="H1090" s="127"/>
    </row>
    <row r="1091" spans="1:8" s="128" customFormat="1" ht="33" hidden="1" customHeight="1">
      <c r="A1091" s="94" t="s">
        <v>422</v>
      </c>
      <c r="B1091" s="126">
        <v>795</v>
      </c>
      <c r="C1091" s="92" t="s">
        <v>415</v>
      </c>
      <c r="D1091" s="92" t="s">
        <v>116</v>
      </c>
      <c r="E1091" s="92" t="s">
        <v>605</v>
      </c>
      <c r="F1091" s="92" t="s">
        <v>423</v>
      </c>
      <c r="G1091" s="72">
        <f>'Прилож 4'!G1184</f>
        <v>0</v>
      </c>
      <c r="H1091" s="127"/>
    </row>
    <row r="1092" spans="1:8" s="128" customFormat="1" ht="28.5" hidden="1" customHeight="1">
      <c r="A1092" s="94"/>
      <c r="B1092" s="101"/>
      <c r="C1092" s="92"/>
      <c r="D1092" s="92"/>
      <c r="E1092" s="92"/>
      <c r="F1092" s="92"/>
      <c r="G1092" s="72"/>
      <c r="H1092" s="127"/>
    </row>
    <row r="1093" spans="1:8" s="128" customFormat="1" ht="28.5" hidden="1" customHeight="1">
      <c r="A1093" s="94"/>
      <c r="B1093" s="101"/>
      <c r="C1093" s="92"/>
      <c r="D1093" s="92"/>
      <c r="E1093" s="92"/>
      <c r="F1093" s="92"/>
      <c r="G1093" s="72"/>
      <c r="H1093" s="127"/>
    </row>
    <row r="1094" spans="1:8" ht="35.25" hidden="1" customHeight="1">
      <c r="A1094" s="106" t="s">
        <v>730</v>
      </c>
      <c r="B1094" s="107">
        <v>793</v>
      </c>
      <c r="C1094" s="108" t="s">
        <v>116</v>
      </c>
      <c r="D1094" s="108" t="s">
        <v>272</v>
      </c>
      <c r="E1094" s="108" t="s">
        <v>564</v>
      </c>
      <c r="F1094" s="108"/>
      <c r="G1094" s="109">
        <f>G1095+G1105+G1099+G1102</f>
        <v>0</v>
      </c>
    </row>
    <row r="1095" spans="1:8" ht="77.25" hidden="1" customHeight="1">
      <c r="A1095" s="94" t="s">
        <v>731</v>
      </c>
      <c r="B1095" s="95">
        <v>793</v>
      </c>
      <c r="C1095" s="92" t="s">
        <v>116</v>
      </c>
      <c r="D1095" s="92" t="s">
        <v>272</v>
      </c>
      <c r="E1095" s="92" t="s">
        <v>565</v>
      </c>
      <c r="F1095" s="92"/>
      <c r="G1095" s="72">
        <f>G1096</f>
        <v>0</v>
      </c>
    </row>
    <row r="1096" spans="1:8" ht="28.5" hidden="1" customHeight="1">
      <c r="A1096" s="94" t="s">
        <v>704</v>
      </c>
      <c r="B1096" s="95">
        <v>793</v>
      </c>
      <c r="C1096" s="92" t="s">
        <v>116</v>
      </c>
      <c r="D1096" s="92" t="s">
        <v>272</v>
      </c>
      <c r="E1096" s="92" t="s">
        <v>565</v>
      </c>
      <c r="F1096" s="92" t="s">
        <v>54</v>
      </c>
      <c r="G1096" s="72">
        <f>G1097</f>
        <v>0</v>
      </c>
    </row>
    <row r="1097" spans="1:8" ht="25.5" hidden="1">
      <c r="A1097" s="94" t="s">
        <v>55</v>
      </c>
      <c r="B1097" s="95">
        <v>793</v>
      </c>
      <c r="C1097" s="92" t="s">
        <v>116</v>
      </c>
      <c r="D1097" s="92" t="s">
        <v>272</v>
      </c>
      <c r="E1097" s="92" t="s">
        <v>565</v>
      </c>
      <c r="F1097" s="92" t="s">
        <v>56</v>
      </c>
      <c r="G1097" s="72">
        <f>G1098</f>
        <v>0</v>
      </c>
    </row>
    <row r="1098" spans="1:8" ht="25.5" hidden="1">
      <c r="A1098" s="94" t="s">
        <v>705</v>
      </c>
      <c r="B1098" s="95">
        <v>793</v>
      </c>
      <c r="C1098" s="92" t="s">
        <v>116</v>
      </c>
      <c r="D1098" s="92" t="s">
        <v>272</v>
      </c>
      <c r="E1098" s="92" t="s">
        <v>565</v>
      </c>
      <c r="F1098" s="92" t="s">
        <v>57</v>
      </c>
      <c r="G1098" s="72"/>
    </row>
    <row r="1099" spans="1:8" ht="63.75" hidden="1">
      <c r="A1099" s="94" t="s">
        <v>731</v>
      </c>
      <c r="B1099" s="95">
        <v>793</v>
      </c>
      <c r="C1099" s="92" t="s">
        <v>116</v>
      </c>
      <c r="D1099" s="92" t="s">
        <v>272</v>
      </c>
      <c r="E1099" s="92" t="s">
        <v>565</v>
      </c>
      <c r="F1099" s="92"/>
      <c r="G1099" s="72">
        <f>G1100</f>
        <v>0</v>
      </c>
    </row>
    <row r="1100" spans="1:8" ht="25.5" hidden="1">
      <c r="A1100" s="94" t="s">
        <v>704</v>
      </c>
      <c r="B1100" s="95">
        <v>793</v>
      </c>
      <c r="C1100" s="92" t="s">
        <v>116</v>
      </c>
      <c r="D1100" s="92" t="s">
        <v>272</v>
      </c>
      <c r="E1100" s="92" t="s">
        <v>565</v>
      </c>
      <c r="F1100" s="92" t="s">
        <v>54</v>
      </c>
      <c r="G1100" s="72">
        <f>G1101</f>
        <v>0</v>
      </c>
    </row>
    <row r="1101" spans="1:8" ht="25.5" hidden="1">
      <c r="A1101" s="94" t="s">
        <v>55</v>
      </c>
      <c r="B1101" s="95">
        <v>793</v>
      </c>
      <c r="C1101" s="92" t="s">
        <v>116</v>
      </c>
      <c r="D1101" s="92" t="s">
        <v>272</v>
      </c>
      <c r="E1101" s="92" t="s">
        <v>565</v>
      </c>
      <c r="F1101" s="92" t="s">
        <v>56</v>
      </c>
      <c r="G1101" s="72"/>
    </row>
    <row r="1102" spans="1:8" ht="67.5" hidden="1" customHeight="1">
      <c r="A1102" s="94" t="s">
        <v>731</v>
      </c>
      <c r="B1102" s="95">
        <v>793</v>
      </c>
      <c r="C1102" s="92" t="s">
        <v>116</v>
      </c>
      <c r="D1102" s="92" t="s">
        <v>272</v>
      </c>
      <c r="E1102" s="92" t="s">
        <v>565</v>
      </c>
      <c r="F1102" s="92"/>
      <c r="G1102" s="72">
        <f>G1103</f>
        <v>0</v>
      </c>
    </row>
    <row r="1103" spans="1:8" ht="21" hidden="1" customHeight="1">
      <c r="A1103" s="94" t="s">
        <v>704</v>
      </c>
      <c r="B1103" s="95">
        <v>793</v>
      </c>
      <c r="C1103" s="92" t="s">
        <v>116</v>
      </c>
      <c r="D1103" s="92" t="s">
        <v>272</v>
      </c>
      <c r="E1103" s="92" t="s">
        <v>565</v>
      </c>
      <c r="F1103" s="92" t="s">
        <v>54</v>
      </c>
      <c r="G1103" s="72">
        <f>G1104</f>
        <v>0</v>
      </c>
    </row>
    <row r="1104" spans="1:8" ht="25.5" hidden="1">
      <c r="A1104" s="94" t="s">
        <v>55</v>
      </c>
      <c r="B1104" s="95">
        <v>793</v>
      </c>
      <c r="C1104" s="92" t="s">
        <v>116</v>
      </c>
      <c r="D1104" s="92" t="s">
        <v>272</v>
      </c>
      <c r="E1104" s="92" t="s">
        <v>565</v>
      </c>
      <c r="F1104" s="92" t="s">
        <v>56</v>
      </c>
      <c r="G1104" s="72">
        <f>'Прилож 4'!G782</f>
        <v>0</v>
      </c>
    </row>
    <row r="1105" spans="1:8" ht="67.5" hidden="1" customHeight="1">
      <c r="A1105" s="94" t="s">
        <v>224</v>
      </c>
      <c r="B1105" s="95">
        <v>793</v>
      </c>
      <c r="C1105" s="92" t="s">
        <v>116</v>
      </c>
      <c r="D1105" s="92" t="s">
        <v>272</v>
      </c>
      <c r="E1105" s="92" t="s">
        <v>566</v>
      </c>
      <c r="F1105" s="92"/>
      <c r="G1105" s="72">
        <f>G1106</f>
        <v>0</v>
      </c>
    </row>
    <row r="1106" spans="1:8" ht="20.25" hidden="1" customHeight="1">
      <c r="A1106" s="94" t="s">
        <v>704</v>
      </c>
      <c r="B1106" s="95">
        <v>793</v>
      </c>
      <c r="C1106" s="92" t="s">
        <v>116</v>
      </c>
      <c r="D1106" s="92" t="s">
        <v>272</v>
      </c>
      <c r="E1106" s="92" t="s">
        <v>566</v>
      </c>
      <c r="F1106" s="92" t="s">
        <v>54</v>
      </c>
      <c r="G1106" s="72">
        <f>G1107</f>
        <v>0</v>
      </c>
    </row>
    <row r="1107" spans="1:8" ht="25.5" hidden="1">
      <c r="A1107" s="94" t="s">
        <v>55</v>
      </c>
      <c r="B1107" s="95">
        <v>793</v>
      </c>
      <c r="C1107" s="92" t="s">
        <v>116</v>
      </c>
      <c r="D1107" s="92" t="s">
        <v>272</v>
      </c>
      <c r="E1107" s="92" t="s">
        <v>566</v>
      </c>
      <c r="F1107" s="92" t="s">
        <v>56</v>
      </c>
      <c r="G1107" s="72">
        <f>'Прилож 4'!G785</f>
        <v>0</v>
      </c>
    </row>
    <row r="1108" spans="1:8" s="119" customFormat="1" ht="30" hidden="1" customHeight="1">
      <c r="A1108" s="170" t="s">
        <v>414</v>
      </c>
      <c r="B1108" s="126">
        <v>795</v>
      </c>
      <c r="C1108" s="132" t="s">
        <v>95</v>
      </c>
      <c r="D1108" s="132" t="s">
        <v>147</v>
      </c>
      <c r="E1108" s="130" t="s">
        <v>530</v>
      </c>
      <c r="F1108" s="130"/>
      <c r="G1108" s="169">
        <f>G1109</f>
        <v>0</v>
      </c>
      <c r="H1108" s="118"/>
    </row>
    <row r="1109" spans="1:8" s="119" customFormat="1" hidden="1">
      <c r="A1109" s="94" t="s">
        <v>630</v>
      </c>
      <c r="B1109" s="126">
        <v>795</v>
      </c>
      <c r="C1109" s="132" t="s">
        <v>95</v>
      </c>
      <c r="D1109" s="132" t="s">
        <v>147</v>
      </c>
      <c r="E1109" s="133" t="s">
        <v>631</v>
      </c>
      <c r="F1109" s="132"/>
      <c r="G1109" s="134">
        <f>G1110</f>
        <v>0</v>
      </c>
      <c r="H1109" s="118"/>
    </row>
    <row r="1110" spans="1:8" s="119" customFormat="1" ht="25.5" hidden="1">
      <c r="A1110" s="94" t="s">
        <v>53</v>
      </c>
      <c r="B1110" s="126">
        <v>795</v>
      </c>
      <c r="C1110" s="132" t="s">
        <v>95</v>
      </c>
      <c r="D1110" s="132" t="s">
        <v>147</v>
      </c>
      <c r="E1110" s="133" t="s">
        <v>631</v>
      </c>
      <c r="F1110" s="133" t="s">
        <v>54</v>
      </c>
      <c r="G1110" s="134">
        <f>G1111</f>
        <v>0</v>
      </c>
      <c r="H1110" s="118"/>
    </row>
    <row r="1111" spans="1:8" s="119" customFormat="1" ht="25.5" hidden="1">
      <c r="A1111" s="94" t="s">
        <v>55</v>
      </c>
      <c r="B1111" s="126">
        <v>795</v>
      </c>
      <c r="C1111" s="132" t="s">
        <v>95</v>
      </c>
      <c r="D1111" s="132" t="s">
        <v>147</v>
      </c>
      <c r="E1111" s="133" t="s">
        <v>631</v>
      </c>
      <c r="F1111" s="133" t="s">
        <v>56</v>
      </c>
      <c r="G1111" s="134">
        <f>'Прилож 4'!G1117</f>
        <v>0</v>
      </c>
      <c r="H1111" s="118"/>
    </row>
    <row r="1112" spans="1:8" s="114" customFormat="1" ht="25.5" hidden="1">
      <c r="A1112" s="106" t="s">
        <v>786</v>
      </c>
      <c r="B1112" s="107">
        <v>793</v>
      </c>
      <c r="C1112" s="108" t="s">
        <v>120</v>
      </c>
      <c r="D1112" s="108" t="s">
        <v>41</v>
      </c>
      <c r="E1112" s="108" t="s">
        <v>578</v>
      </c>
      <c r="F1112" s="108"/>
      <c r="G1112" s="109">
        <f>G1113+G1116+G1119</f>
        <v>4000</v>
      </c>
      <c r="H1112" s="113"/>
    </row>
    <row r="1113" spans="1:8" s="114" customFormat="1" ht="36" hidden="1" customHeight="1">
      <c r="A1113" s="94" t="s">
        <v>785</v>
      </c>
      <c r="B1113" s="95">
        <v>793</v>
      </c>
      <c r="C1113" s="92" t="s">
        <v>120</v>
      </c>
      <c r="D1113" s="92" t="s">
        <v>41</v>
      </c>
      <c r="E1113" s="92" t="s">
        <v>579</v>
      </c>
      <c r="F1113" s="92"/>
      <c r="G1113" s="72">
        <f>G1114</f>
        <v>0</v>
      </c>
      <c r="H1113" s="113"/>
    </row>
    <row r="1114" spans="1:8" s="114" customFormat="1" ht="25.5" hidden="1">
      <c r="A1114" s="94" t="s">
        <v>53</v>
      </c>
      <c r="B1114" s="95">
        <v>793</v>
      </c>
      <c r="C1114" s="92" t="s">
        <v>120</v>
      </c>
      <c r="D1114" s="92" t="s">
        <v>41</v>
      </c>
      <c r="E1114" s="92" t="s">
        <v>579</v>
      </c>
      <c r="F1114" s="92" t="s">
        <v>54</v>
      </c>
      <c r="G1114" s="72">
        <f>G1115</f>
        <v>0</v>
      </c>
      <c r="H1114" s="113"/>
    </row>
    <row r="1115" spans="1:8" s="114" customFormat="1" ht="25.5" hidden="1">
      <c r="A1115" s="94" t="s">
        <v>55</v>
      </c>
      <c r="B1115" s="95">
        <v>793</v>
      </c>
      <c r="C1115" s="92" t="s">
        <v>120</v>
      </c>
      <c r="D1115" s="92" t="s">
        <v>41</v>
      </c>
      <c r="E1115" s="92" t="s">
        <v>579</v>
      </c>
      <c r="F1115" s="92" t="s">
        <v>56</v>
      </c>
      <c r="G1115" s="72">
        <f>'Прилож 4'!G967</f>
        <v>0</v>
      </c>
      <c r="H1115" s="113"/>
    </row>
    <row r="1116" spans="1:8" s="114" customFormat="1" ht="36" hidden="1" customHeight="1">
      <c r="A1116" s="94" t="s">
        <v>560</v>
      </c>
      <c r="B1116" s="95">
        <v>793</v>
      </c>
      <c r="C1116" s="92" t="s">
        <v>120</v>
      </c>
      <c r="D1116" s="92" t="s">
        <v>41</v>
      </c>
      <c r="E1116" s="92" t="s">
        <v>559</v>
      </c>
      <c r="F1116" s="92"/>
      <c r="G1116" s="72">
        <f>G1117</f>
        <v>0</v>
      </c>
      <c r="H1116" s="113"/>
    </row>
    <row r="1117" spans="1:8" s="114" customFormat="1" hidden="1">
      <c r="A1117" s="94" t="s">
        <v>106</v>
      </c>
      <c r="B1117" s="95">
        <v>793</v>
      </c>
      <c r="C1117" s="92" t="s">
        <v>120</v>
      </c>
      <c r="D1117" s="92" t="s">
        <v>41</v>
      </c>
      <c r="E1117" s="92" t="s">
        <v>559</v>
      </c>
      <c r="F1117" s="92" t="s">
        <v>107</v>
      </c>
      <c r="G1117" s="72">
        <f>G1118</f>
        <v>0</v>
      </c>
      <c r="H1117" s="113"/>
    </row>
    <row r="1118" spans="1:8" s="114" customFormat="1" hidden="1">
      <c r="A1118" s="94" t="s">
        <v>109</v>
      </c>
      <c r="B1118" s="95">
        <v>793</v>
      </c>
      <c r="C1118" s="92" t="s">
        <v>120</v>
      </c>
      <c r="D1118" s="92" t="s">
        <v>41</v>
      </c>
      <c r="E1118" s="92" t="s">
        <v>559</v>
      </c>
      <c r="F1118" s="92" t="s">
        <v>110</v>
      </c>
      <c r="G1118" s="72">
        <f>'Прилож 4'!G970</f>
        <v>0</v>
      </c>
      <c r="H1118" s="113"/>
    </row>
    <row r="1119" spans="1:8" s="97" customFormat="1" hidden="1">
      <c r="A1119" s="94" t="s">
        <v>729</v>
      </c>
      <c r="B1119" s="95">
        <v>757</v>
      </c>
      <c r="C1119" s="92" t="s">
        <v>120</v>
      </c>
      <c r="D1119" s="92" t="s">
        <v>41</v>
      </c>
      <c r="E1119" s="92" t="s">
        <v>241</v>
      </c>
      <c r="F1119" s="92"/>
      <c r="G1119" s="72">
        <f>G1120</f>
        <v>4000</v>
      </c>
      <c r="H1119" s="96"/>
    </row>
    <row r="1120" spans="1:8" s="97" customFormat="1" ht="25.5" hidden="1">
      <c r="A1120" s="94" t="s">
        <v>53</v>
      </c>
      <c r="B1120" s="95">
        <v>757</v>
      </c>
      <c r="C1120" s="92" t="s">
        <v>120</v>
      </c>
      <c r="D1120" s="92" t="s">
        <v>41</v>
      </c>
      <c r="E1120" s="92" t="s">
        <v>241</v>
      </c>
      <c r="F1120" s="92" t="s">
        <v>54</v>
      </c>
      <c r="G1120" s="72">
        <f>G1144</f>
        <v>4000</v>
      </c>
      <c r="H1120" s="96"/>
    </row>
    <row r="1121" spans="1:9" s="114" customFormat="1">
      <c r="A1121" s="136" t="s">
        <v>413</v>
      </c>
      <c r="B1121" s="95">
        <v>793</v>
      </c>
      <c r="C1121" s="92" t="s">
        <v>95</v>
      </c>
      <c r="D1121" s="92" t="s">
        <v>272</v>
      </c>
      <c r="E1121" s="92"/>
      <c r="F1121" s="92"/>
      <c r="G1121" s="72">
        <f>G1124+G1137</f>
        <v>780000</v>
      </c>
      <c r="H1121" s="113"/>
    </row>
    <row r="1122" spans="1:9" s="114" customFormat="1" hidden="1">
      <c r="A1122" s="136"/>
      <c r="B1122" s="95"/>
      <c r="C1122" s="92"/>
      <c r="D1122" s="92"/>
      <c r="E1122" s="92"/>
      <c r="F1122" s="92"/>
      <c r="G1122" s="72"/>
      <c r="H1122" s="113"/>
    </row>
    <row r="1123" spans="1:9" s="114" customFormat="1" hidden="1">
      <c r="A1123" s="136"/>
      <c r="B1123" s="95"/>
      <c r="C1123" s="92"/>
      <c r="D1123" s="92"/>
      <c r="E1123" s="92"/>
      <c r="F1123" s="92"/>
      <c r="G1123" s="72"/>
      <c r="H1123" s="113"/>
    </row>
    <row r="1124" spans="1:9" s="128" customFormat="1" ht="27" hidden="1" customHeight="1">
      <c r="A1124" s="94" t="s">
        <v>754</v>
      </c>
      <c r="B1124" s="95">
        <v>793</v>
      </c>
      <c r="C1124" s="92" t="s">
        <v>95</v>
      </c>
      <c r="D1124" s="92" t="s">
        <v>272</v>
      </c>
      <c r="E1124" s="92" t="s">
        <v>529</v>
      </c>
      <c r="F1124" s="92"/>
      <c r="G1124" s="72">
        <f>G1125+G1129+G1133</f>
        <v>0</v>
      </c>
      <c r="H1124" s="127"/>
    </row>
    <row r="1125" spans="1:9" s="128" customFormat="1" ht="66" hidden="1" customHeight="1">
      <c r="A1125" s="120" t="s">
        <v>201</v>
      </c>
      <c r="B1125" s="95">
        <v>793</v>
      </c>
      <c r="C1125" s="92" t="s">
        <v>95</v>
      </c>
      <c r="D1125" s="92" t="s">
        <v>272</v>
      </c>
      <c r="E1125" s="92" t="s">
        <v>199</v>
      </c>
      <c r="F1125" s="92"/>
      <c r="G1125" s="72">
        <f>G1126</f>
        <v>0</v>
      </c>
      <c r="H1125" s="127" t="e">
        <f>#REF!+#REF!+#REF!+#REF!</f>
        <v>#REF!</v>
      </c>
    </row>
    <row r="1126" spans="1:9" s="128" customFormat="1" ht="94.5" hidden="1" customHeight="1">
      <c r="A1126" s="120" t="s">
        <v>462</v>
      </c>
      <c r="B1126" s="95">
        <v>793</v>
      </c>
      <c r="C1126" s="92" t="s">
        <v>95</v>
      </c>
      <c r="D1126" s="92" t="s">
        <v>272</v>
      </c>
      <c r="E1126" s="92" t="s">
        <v>437</v>
      </c>
      <c r="F1126" s="92"/>
      <c r="G1126" s="72">
        <f>G1127</f>
        <v>0</v>
      </c>
      <c r="H1126" s="127"/>
    </row>
    <row r="1127" spans="1:9" s="128" customFormat="1" ht="16.5" hidden="1" customHeight="1">
      <c r="A1127" s="94" t="s">
        <v>393</v>
      </c>
      <c r="B1127" s="95">
        <v>793</v>
      </c>
      <c r="C1127" s="92" t="s">
        <v>95</v>
      </c>
      <c r="D1127" s="92" t="s">
        <v>272</v>
      </c>
      <c r="E1127" s="92" t="s">
        <v>437</v>
      </c>
      <c r="F1127" s="92" t="s">
        <v>394</v>
      </c>
      <c r="G1127" s="72">
        <f>G1128</f>
        <v>0</v>
      </c>
      <c r="H1127" s="127"/>
    </row>
    <row r="1128" spans="1:9" s="128" customFormat="1" ht="15" hidden="1" customHeight="1">
      <c r="A1128" s="94" t="s">
        <v>422</v>
      </c>
      <c r="B1128" s="95">
        <v>793</v>
      </c>
      <c r="C1128" s="92" t="s">
        <v>95</v>
      </c>
      <c r="D1128" s="92" t="s">
        <v>272</v>
      </c>
      <c r="E1128" s="92" t="s">
        <v>437</v>
      </c>
      <c r="F1128" s="92" t="s">
        <v>423</v>
      </c>
      <c r="G1128" s="72"/>
      <c r="H1128" s="127"/>
    </row>
    <row r="1129" spans="1:9" ht="63.75" hidden="1" customHeight="1">
      <c r="A1129" s="94" t="s">
        <v>205</v>
      </c>
      <c r="B1129" s="126">
        <v>795</v>
      </c>
      <c r="C1129" s="92" t="s">
        <v>95</v>
      </c>
      <c r="D1129" s="92" t="s">
        <v>272</v>
      </c>
      <c r="E1129" s="92" t="s">
        <v>203</v>
      </c>
      <c r="F1129" s="92"/>
      <c r="G1129" s="72">
        <f>G1130</f>
        <v>0</v>
      </c>
    </row>
    <row r="1130" spans="1:9" s="128" customFormat="1" ht="101.25" hidden="1" customHeight="1">
      <c r="A1130" s="94" t="s">
        <v>81</v>
      </c>
      <c r="B1130" s="126">
        <v>793</v>
      </c>
      <c r="C1130" s="92" t="s">
        <v>95</v>
      </c>
      <c r="D1130" s="92" t="s">
        <v>272</v>
      </c>
      <c r="E1130" s="92" t="s">
        <v>80</v>
      </c>
      <c r="F1130" s="92"/>
      <c r="G1130" s="72">
        <f>G1131</f>
        <v>0</v>
      </c>
      <c r="H1130" s="127"/>
    </row>
    <row r="1131" spans="1:9" ht="22.5" hidden="1" customHeight="1">
      <c r="A1131" s="94" t="s">
        <v>393</v>
      </c>
      <c r="B1131" s="126">
        <v>793</v>
      </c>
      <c r="C1131" s="92" t="s">
        <v>95</v>
      </c>
      <c r="D1131" s="92" t="s">
        <v>272</v>
      </c>
      <c r="E1131" s="92" t="s">
        <v>80</v>
      </c>
      <c r="F1131" s="92" t="s">
        <v>394</v>
      </c>
      <c r="G1131" s="72">
        <f>G1132</f>
        <v>0</v>
      </c>
    </row>
    <row r="1132" spans="1:9" ht="16.5" hidden="1" customHeight="1">
      <c r="A1132" s="94" t="s">
        <v>422</v>
      </c>
      <c r="B1132" s="126">
        <v>793</v>
      </c>
      <c r="C1132" s="92" t="s">
        <v>95</v>
      </c>
      <c r="D1132" s="92" t="s">
        <v>272</v>
      </c>
      <c r="E1132" s="92" t="s">
        <v>80</v>
      </c>
      <c r="F1132" s="92" t="s">
        <v>423</v>
      </c>
      <c r="G1132" s="72"/>
    </row>
    <row r="1133" spans="1:9" s="128" customFormat="1" ht="111.75" hidden="1" customHeight="1">
      <c r="A1133" s="94" t="s">
        <v>702</v>
      </c>
      <c r="B1133" s="126">
        <v>793</v>
      </c>
      <c r="C1133" s="92" t="s">
        <v>95</v>
      </c>
      <c r="D1133" s="92" t="s">
        <v>272</v>
      </c>
      <c r="E1133" s="92" t="s">
        <v>198</v>
      </c>
      <c r="F1133" s="92"/>
      <c r="G1133" s="72">
        <f>G1134</f>
        <v>0</v>
      </c>
      <c r="H1133" s="127" t="e">
        <f>G1144+#REF!+G1237+#REF!+#REF!+#REF!</f>
        <v>#REF!</v>
      </c>
      <c r="I1133" s="128">
        <v>240</v>
      </c>
    </row>
    <row r="1134" spans="1:9" s="128" customFormat="1" ht="32.25" hidden="1" customHeight="1">
      <c r="A1134" s="94" t="s">
        <v>172</v>
      </c>
      <c r="B1134" s="126">
        <v>793</v>
      </c>
      <c r="C1134" s="92" t="s">
        <v>95</v>
      </c>
      <c r="D1134" s="92" t="s">
        <v>272</v>
      </c>
      <c r="E1134" s="92" t="s">
        <v>701</v>
      </c>
      <c r="F1134" s="92"/>
      <c r="G1134" s="72">
        <f>G1135</f>
        <v>0</v>
      </c>
      <c r="H1134" s="127"/>
    </row>
    <row r="1135" spans="1:9" s="128" customFormat="1" ht="32.25" hidden="1" customHeight="1">
      <c r="A1135" s="94" t="s">
        <v>704</v>
      </c>
      <c r="B1135" s="126">
        <v>793</v>
      </c>
      <c r="C1135" s="92" t="s">
        <v>95</v>
      </c>
      <c r="D1135" s="92" t="s">
        <v>272</v>
      </c>
      <c r="E1135" s="92" t="s">
        <v>701</v>
      </c>
      <c r="F1135" s="92" t="s">
        <v>54</v>
      </c>
      <c r="G1135" s="72">
        <f>G1136</f>
        <v>0</v>
      </c>
      <c r="H1135" s="127"/>
    </row>
    <row r="1136" spans="1:9" s="128" customFormat="1" ht="32.25" hidden="1" customHeight="1">
      <c r="A1136" s="94" t="s">
        <v>55</v>
      </c>
      <c r="B1136" s="126">
        <v>793</v>
      </c>
      <c r="C1136" s="92" t="s">
        <v>95</v>
      </c>
      <c r="D1136" s="92" t="s">
        <v>272</v>
      </c>
      <c r="E1136" s="92" t="s">
        <v>701</v>
      </c>
      <c r="F1136" s="92" t="s">
        <v>56</v>
      </c>
      <c r="G1136" s="72"/>
      <c r="H1136" s="127"/>
    </row>
    <row r="1137" spans="1:8" ht="18.75" customHeight="1">
      <c r="A1137" s="94" t="s">
        <v>447</v>
      </c>
      <c r="B1137" s="95">
        <v>793</v>
      </c>
      <c r="C1137" s="92" t="s">
        <v>95</v>
      </c>
      <c r="D1137" s="92" t="s">
        <v>272</v>
      </c>
      <c r="E1137" s="92" t="s">
        <v>446</v>
      </c>
      <c r="F1137" s="92"/>
      <c r="G1137" s="72">
        <f>G1138+G1141</f>
        <v>780000</v>
      </c>
    </row>
    <row r="1138" spans="1:8" ht="17.25" hidden="1" customHeight="1">
      <c r="A1138" s="94" t="s">
        <v>729</v>
      </c>
      <c r="B1138" s="95">
        <v>793</v>
      </c>
      <c r="C1138" s="92" t="s">
        <v>95</v>
      </c>
      <c r="D1138" s="92" t="s">
        <v>272</v>
      </c>
      <c r="E1138" s="92" t="s">
        <v>445</v>
      </c>
      <c r="F1138" s="92"/>
      <c r="G1138" s="72">
        <f>G1139</f>
        <v>0</v>
      </c>
    </row>
    <row r="1139" spans="1:8" ht="25.5" hidden="1" customHeight="1">
      <c r="A1139" s="94" t="s">
        <v>55</v>
      </c>
      <c r="B1139" s="95">
        <v>793</v>
      </c>
      <c r="C1139" s="92" t="s">
        <v>95</v>
      </c>
      <c r="D1139" s="92" t="s">
        <v>272</v>
      </c>
      <c r="E1139" s="92" t="s">
        <v>445</v>
      </c>
      <c r="F1139" s="92" t="s">
        <v>54</v>
      </c>
      <c r="G1139" s="72">
        <f>G1140</f>
        <v>0</v>
      </c>
    </row>
    <row r="1140" spans="1:8" ht="42.75" hidden="1" customHeight="1">
      <c r="A1140" s="94" t="s">
        <v>55</v>
      </c>
      <c r="B1140" s="95">
        <v>793</v>
      </c>
      <c r="C1140" s="92" t="s">
        <v>95</v>
      </c>
      <c r="D1140" s="92" t="s">
        <v>272</v>
      </c>
      <c r="E1140" s="92" t="s">
        <v>445</v>
      </c>
      <c r="F1140" s="92" t="s">
        <v>56</v>
      </c>
      <c r="G1140" s="72"/>
    </row>
    <row r="1141" spans="1:8" ht="42.75" customHeight="1">
      <c r="A1141" s="94" t="s">
        <v>367</v>
      </c>
      <c r="B1141" s="95">
        <v>793</v>
      </c>
      <c r="C1141" s="92" t="s">
        <v>95</v>
      </c>
      <c r="D1141" s="92" t="s">
        <v>272</v>
      </c>
      <c r="E1141" s="92" t="s">
        <v>366</v>
      </c>
      <c r="F1141" s="92"/>
      <c r="G1141" s="72">
        <f>G1142</f>
        <v>780000</v>
      </c>
    </row>
    <row r="1142" spans="1:8" ht="24.75" customHeight="1">
      <c r="A1142" s="94" t="s">
        <v>393</v>
      </c>
      <c r="B1142" s="95">
        <v>793</v>
      </c>
      <c r="C1142" s="92" t="s">
        <v>95</v>
      </c>
      <c r="D1142" s="92" t="s">
        <v>272</v>
      </c>
      <c r="E1142" s="92" t="s">
        <v>366</v>
      </c>
      <c r="F1142" s="92" t="s">
        <v>394</v>
      </c>
      <c r="G1142" s="72">
        <f>G1143</f>
        <v>780000</v>
      </c>
    </row>
    <row r="1143" spans="1:8" ht="27.75" customHeight="1">
      <c r="A1143" s="94" t="s">
        <v>422</v>
      </c>
      <c r="B1143" s="95">
        <v>793</v>
      </c>
      <c r="C1143" s="92" t="s">
        <v>95</v>
      </c>
      <c r="D1143" s="92" t="s">
        <v>272</v>
      </c>
      <c r="E1143" s="92" t="s">
        <v>366</v>
      </c>
      <c r="F1143" s="92" t="s">
        <v>423</v>
      </c>
      <c r="G1143" s="72">
        <v>780000</v>
      </c>
    </row>
    <row r="1144" spans="1:8" s="97" customFormat="1" ht="25.5" hidden="1">
      <c r="A1144" s="94" t="s">
        <v>55</v>
      </c>
      <c r="B1144" s="95">
        <v>757</v>
      </c>
      <c r="C1144" s="92" t="s">
        <v>120</v>
      </c>
      <c r="D1144" s="92" t="s">
        <v>41</v>
      </c>
      <c r="E1144" s="92" t="s">
        <v>241</v>
      </c>
      <c r="F1144" s="92" t="s">
        <v>56</v>
      </c>
      <c r="G1144" s="72">
        <f>'Прилож 4'!G300</f>
        <v>4000</v>
      </c>
      <c r="H1144" s="96"/>
    </row>
    <row r="1145" spans="1:8" s="97" customFormat="1" hidden="1">
      <c r="A1145" s="94"/>
      <c r="B1145" s="95"/>
      <c r="C1145" s="92"/>
      <c r="D1145" s="92"/>
      <c r="E1145" s="92"/>
      <c r="F1145" s="92"/>
      <c r="G1145" s="72"/>
      <c r="H1145" s="96"/>
    </row>
    <row r="1146" spans="1:8" s="97" customFormat="1" hidden="1">
      <c r="A1146" s="94"/>
      <c r="B1146" s="95"/>
      <c r="C1146" s="92"/>
      <c r="D1146" s="92"/>
      <c r="E1146" s="92"/>
      <c r="F1146" s="92"/>
      <c r="G1146" s="72"/>
      <c r="H1146" s="96"/>
    </row>
    <row r="1147" spans="1:8" s="119" customFormat="1" ht="30.75" customHeight="1">
      <c r="A1147" s="106" t="s">
        <v>417</v>
      </c>
      <c r="B1147" s="89">
        <v>795</v>
      </c>
      <c r="C1147" s="108" t="s">
        <v>415</v>
      </c>
      <c r="D1147" s="108" t="s">
        <v>41</v>
      </c>
      <c r="E1147" s="108" t="s">
        <v>531</v>
      </c>
      <c r="F1147" s="108"/>
      <c r="G1147" s="109">
        <f>G1148+G1151</f>
        <v>969853.5</v>
      </c>
      <c r="H1147" s="118"/>
    </row>
    <row r="1148" spans="1:8" ht="27.75" customHeight="1">
      <c r="A1148" s="94" t="s">
        <v>833</v>
      </c>
      <c r="B1148" s="126">
        <v>795</v>
      </c>
      <c r="C1148" s="92" t="s">
        <v>415</v>
      </c>
      <c r="D1148" s="92" t="s">
        <v>41</v>
      </c>
      <c r="E1148" s="92" t="s">
        <v>713</v>
      </c>
      <c r="F1148" s="92"/>
      <c r="G1148" s="72">
        <f>G1149</f>
        <v>960214.5</v>
      </c>
    </row>
    <row r="1149" spans="1:8" ht="29.25" customHeight="1">
      <c r="A1149" s="94" t="s">
        <v>53</v>
      </c>
      <c r="B1149" s="126">
        <v>795</v>
      </c>
      <c r="C1149" s="92" t="s">
        <v>415</v>
      </c>
      <c r="D1149" s="92" t="s">
        <v>41</v>
      </c>
      <c r="E1149" s="92" t="s">
        <v>713</v>
      </c>
      <c r="F1149" s="92" t="s">
        <v>54</v>
      </c>
      <c r="G1149" s="72">
        <f>G1150</f>
        <v>960214.5</v>
      </c>
    </row>
    <row r="1150" spans="1:8" ht="34.5" customHeight="1">
      <c r="A1150" s="94" t="s">
        <v>55</v>
      </c>
      <c r="B1150" s="126">
        <v>795</v>
      </c>
      <c r="C1150" s="92" t="s">
        <v>415</v>
      </c>
      <c r="D1150" s="92" t="s">
        <v>41</v>
      </c>
      <c r="E1150" s="92" t="s">
        <v>713</v>
      </c>
      <c r="F1150" s="92" t="s">
        <v>56</v>
      </c>
      <c r="G1150" s="72">
        <f>'Прилож 4'!G1153+'Прилож 4'!G588</f>
        <v>960214.5</v>
      </c>
    </row>
    <row r="1151" spans="1:8" s="128" customFormat="1" ht="21.75" customHeight="1">
      <c r="A1151" s="94" t="s">
        <v>88</v>
      </c>
      <c r="B1151" s="101">
        <v>793</v>
      </c>
      <c r="C1151" s="92" t="s">
        <v>415</v>
      </c>
      <c r="D1151" s="92" t="s">
        <v>41</v>
      </c>
      <c r="E1151" s="92" t="s">
        <v>89</v>
      </c>
      <c r="F1151" s="92"/>
      <c r="G1151" s="72">
        <f>G1152</f>
        <v>9639</v>
      </c>
      <c r="H1151" s="127"/>
    </row>
    <row r="1152" spans="1:8" ht="23.25" customHeight="1">
      <c r="A1152" s="94" t="s">
        <v>704</v>
      </c>
      <c r="B1152" s="101">
        <v>793</v>
      </c>
      <c r="C1152" s="92" t="s">
        <v>415</v>
      </c>
      <c r="D1152" s="92" t="s">
        <v>41</v>
      </c>
      <c r="E1152" s="92" t="s">
        <v>89</v>
      </c>
      <c r="F1152" s="92" t="s">
        <v>54</v>
      </c>
      <c r="G1152" s="72">
        <f>G1153</f>
        <v>9639</v>
      </c>
    </row>
    <row r="1153" spans="1:15" s="128" customFormat="1" ht="23.25" customHeight="1">
      <c r="A1153" s="94" t="s">
        <v>55</v>
      </c>
      <c r="B1153" s="101">
        <v>793</v>
      </c>
      <c r="C1153" s="92" t="s">
        <v>415</v>
      </c>
      <c r="D1153" s="92" t="s">
        <v>41</v>
      </c>
      <c r="E1153" s="92" t="s">
        <v>89</v>
      </c>
      <c r="F1153" s="92" t="s">
        <v>56</v>
      </c>
      <c r="G1153" s="72">
        <f>'Прилож 4'!G878</f>
        <v>9639</v>
      </c>
      <c r="H1153" s="127"/>
    </row>
    <row r="1154" spans="1:15" s="119" customFormat="1" ht="26.25" customHeight="1">
      <c r="A1154" s="106" t="s">
        <v>404</v>
      </c>
      <c r="B1154" s="107">
        <v>793</v>
      </c>
      <c r="C1154" s="108" t="s">
        <v>30</v>
      </c>
      <c r="D1154" s="108" t="s">
        <v>36</v>
      </c>
      <c r="E1154" s="130" t="s">
        <v>495</v>
      </c>
      <c r="F1154" s="108"/>
      <c r="G1154" s="109">
        <f>G1160+G1155+G1161+G1172+G1164</f>
        <v>1979336.4</v>
      </c>
      <c r="H1154" s="118"/>
      <c r="M1154" s="118">
        <f>G1154</f>
        <v>1979336.4</v>
      </c>
      <c r="N1154" s="119">
        <v>500000</v>
      </c>
      <c r="O1154" s="119">
        <v>1500000</v>
      </c>
    </row>
    <row r="1155" spans="1:15" ht="20.25" customHeight="1">
      <c r="A1155" s="94" t="s">
        <v>729</v>
      </c>
      <c r="B1155" s="95">
        <v>793</v>
      </c>
      <c r="C1155" s="92" t="s">
        <v>30</v>
      </c>
      <c r="D1155" s="92" t="s">
        <v>36</v>
      </c>
      <c r="E1155" s="92" t="s">
        <v>496</v>
      </c>
      <c r="F1155" s="92"/>
      <c r="G1155" s="72">
        <f>G1156+G1157</f>
        <v>149964.4</v>
      </c>
    </row>
    <row r="1156" spans="1:15" ht="15" customHeight="1">
      <c r="A1156" s="94" t="s">
        <v>712</v>
      </c>
      <c r="B1156" s="95"/>
      <c r="C1156" s="92"/>
      <c r="D1156" s="92"/>
      <c r="E1156" s="92" t="s">
        <v>496</v>
      </c>
      <c r="F1156" s="92" t="s">
        <v>711</v>
      </c>
      <c r="G1156" s="72">
        <f>'Прилож 4'!G762+'Прилож 4'!G571+'Прилож 4'!G1024</f>
        <v>149964.4</v>
      </c>
    </row>
    <row r="1157" spans="1:15" ht="18.75" hidden="1" customHeight="1">
      <c r="A1157" s="94" t="s">
        <v>373</v>
      </c>
      <c r="B1157" s="95">
        <v>793</v>
      </c>
      <c r="C1157" s="92" t="s">
        <v>30</v>
      </c>
      <c r="D1157" s="92" t="s">
        <v>36</v>
      </c>
      <c r="E1157" s="92" t="s">
        <v>496</v>
      </c>
      <c r="F1157" s="92" t="s">
        <v>110</v>
      </c>
      <c r="G1157" s="72">
        <f>'Прилож 4'!G763+'Прилож 4'!G572</f>
        <v>0</v>
      </c>
    </row>
    <row r="1158" spans="1:15" ht="25.5" hidden="1">
      <c r="A1158" s="94" t="s">
        <v>647</v>
      </c>
      <c r="B1158" s="95">
        <v>792</v>
      </c>
      <c r="C1158" s="171" t="s">
        <v>30</v>
      </c>
      <c r="D1158" s="171" t="s">
        <v>36</v>
      </c>
      <c r="E1158" s="171" t="s">
        <v>646</v>
      </c>
      <c r="F1158" s="171"/>
      <c r="G1158" s="146">
        <f>G1159</f>
        <v>0</v>
      </c>
    </row>
    <row r="1159" spans="1:15" ht="25.5" hidden="1">
      <c r="A1159" s="94" t="s">
        <v>53</v>
      </c>
      <c r="B1159" s="95">
        <v>792</v>
      </c>
      <c r="C1159" s="171" t="s">
        <v>30</v>
      </c>
      <c r="D1159" s="171" t="s">
        <v>36</v>
      </c>
      <c r="E1159" s="171" t="s">
        <v>646</v>
      </c>
      <c r="F1159" s="171" t="s">
        <v>54</v>
      </c>
      <c r="G1159" s="146">
        <f>G1160</f>
        <v>0</v>
      </c>
    </row>
    <row r="1160" spans="1:15" ht="25.5" hidden="1">
      <c r="A1160" s="94" t="s">
        <v>55</v>
      </c>
      <c r="B1160" s="95">
        <v>792</v>
      </c>
      <c r="C1160" s="171" t="s">
        <v>30</v>
      </c>
      <c r="D1160" s="171" t="s">
        <v>36</v>
      </c>
      <c r="E1160" s="171" t="s">
        <v>646</v>
      </c>
      <c r="F1160" s="171" t="s">
        <v>56</v>
      </c>
      <c r="G1160" s="146"/>
    </row>
    <row r="1161" spans="1:15" ht="25.5" hidden="1" customHeight="1">
      <c r="A1161" s="94" t="s">
        <v>168</v>
      </c>
      <c r="B1161" s="95">
        <v>793</v>
      </c>
      <c r="C1161" s="92" t="s">
        <v>30</v>
      </c>
      <c r="D1161" s="92" t="s">
        <v>36</v>
      </c>
      <c r="E1161" s="92" t="s">
        <v>166</v>
      </c>
      <c r="F1161" s="92"/>
      <c r="G1161" s="72">
        <f>G1162</f>
        <v>0</v>
      </c>
    </row>
    <row r="1162" spans="1:15" ht="25.5" hidden="1" customHeight="1">
      <c r="A1162" s="94" t="s">
        <v>167</v>
      </c>
      <c r="B1162" s="95">
        <v>793</v>
      </c>
      <c r="C1162" s="92" t="s">
        <v>30</v>
      </c>
      <c r="D1162" s="92" t="s">
        <v>36</v>
      </c>
      <c r="E1162" s="92" t="s">
        <v>166</v>
      </c>
      <c r="F1162" s="92" t="s">
        <v>753</v>
      </c>
      <c r="G1162" s="72">
        <f>G1163</f>
        <v>0</v>
      </c>
    </row>
    <row r="1163" spans="1:15" ht="25.5" hidden="1" customHeight="1">
      <c r="A1163" s="94" t="s">
        <v>756</v>
      </c>
      <c r="B1163" s="95">
        <v>793</v>
      </c>
      <c r="C1163" s="92" t="s">
        <v>30</v>
      </c>
      <c r="D1163" s="92" t="s">
        <v>36</v>
      </c>
      <c r="E1163" s="92" t="s">
        <v>166</v>
      </c>
      <c r="F1163" s="92" t="s">
        <v>757</v>
      </c>
      <c r="G1163" s="72"/>
    </row>
    <row r="1164" spans="1:15" s="114" customFormat="1">
      <c r="A1164" s="94" t="s">
        <v>289</v>
      </c>
      <c r="B1164" s="95">
        <v>793</v>
      </c>
      <c r="C1164" s="92" t="s">
        <v>30</v>
      </c>
      <c r="D1164" s="92" t="s">
        <v>39</v>
      </c>
      <c r="E1164" s="92" t="s">
        <v>286</v>
      </c>
      <c r="F1164" s="92"/>
      <c r="G1164" s="72">
        <f>G1165</f>
        <v>1829372</v>
      </c>
      <c r="H1164" s="113"/>
    </row>
    <row r="1165" spans="1:15" s="114" customFormat="1">
      <c r="A1165" s="94" t="s">
        <v>106</v>
      </c>
      <c r="B1165" s="95">
        <v>793</v>
      </c>
      <c r="C1165" s="92" t="s">
        <v>30</v>
      </c>
      <c r="D1165" s="92" t="s">
        <v>39</v>
      </c>
      <c r="E1165" s="92" t="s">
        <v>286</v>
      </c>
      <c r="F1165" s="92" t="s">
        <v>107</v>
      </c>
      <c r="G1165" s="72">
        <f>G1166</f>
        <v>1829372</v>
      </c>
      <c r="H1165" s="113"/>
    </row>
    <row r="1166" spans="1:15" s="114" customFormat="1">
      <c r="A1166" s="94" t="s">
        <v>824</v>
      </c>
      <c r="B1166" s="95">
        <v>793</v>
      </c>
      <c r="C1166" s="92" t="s">
        <v>30</v>
      </c>
      <c r="D1166" s="92" t="s">
        <v>39</v>
      </c>
      <c r="E1166" s="92" t="s">
        <v>286</v>
      </c>
      <c r="F1166" s="92" t="s">
        <v>823</v>
      </c>
      <c r="G1166" s="72">
        <f>'Прилож 4'!G700</f>
        <v>1829372</v>
      </c>
      <c r="H1166" s="113"/>
    </row>
    <row r="1167" spans="1:15" ht="25.5" hidden="1" customHeight="1">
      <c r="A1167" s="94"/>
      <c r="B1167" s="95"/>
      <c r="C1167" s="92"/>
      <c r="D1167" s="92"/>
      <c r="E1167" s="92"/>
      <c r="F1167" s="92"/>
      <c r="G1167" s="72"/>
    </row>
    <row r="1168" spans="1:15" s="119" customFormat="1" ht="25.5">
      <c r="A1168" s="106" t="s">
        <v>619</v>
      </c>
      <c r="B1168" s="107">
        <v>793</v>
      </c>
      <c r="C1168" s="108" t="s">
        <v>30</v>
      </c>
      <c r="D1168" s="108" t="s">
        <v>415</v>
      </c>
      <c r="E1168" s="108" t="s">
        <v>620</v>
      </c>
      <c r="F1168" s="108"/>
      <c r="G1168" s="109">
        <f>G1171</f>
        <v>140600</v>
      </c>
      <c r="H1168" s="118"/>
    </row>
    <row r="1169" spans="1:9" s="114" customFormat="1" ht="56.25" customHeight="1">
      <c r="A1169" s="94" t="s">
        <v>624</v>
      </c>
      <c r="B1169" s="95">
        <v>793</v>
      </c>
      <c r="C1169" s="92" t="s">
        <v>30</v>
      </c>
      <c r="D1169" s="92" t="s">
        <v>415</v>
      </c>
      <c r="E1169" s="92" t="s">
        <v>328</v>
      </c>
      <c r="F1169" s="92"/>
      <c r="G1169" s="72">
        <f>G1170</f>
        <v>140600</v>
      </c>
      <c r="H1169" s="113"/>
    </row>
    <row r="1170" spans="1:9" s="114" customFormat="1" ht="25.5">
      <c r="A1170" s="94" t="s">
        <v>704</v>
      </c>
      <c r="B1170" s="95">
        <v>793</v>
      </c>
      <c r="C1170" s="92" t="s">
        <v>30</v>
      </c>
      <c r="D1170" s="92" t="s">
        <v>415</v>
      </c>
      <c r="E1170" s="92" t="s">
        <v>328</v>
      </c>
      <c r="F1170" s="92" t="s">
        <v>54</v>
      </c>
      <c r="G1170" s="72">
        <f>G1171</f>
        <v>140600</v>
      </c>
      <c r="H1170" s="113"/>
    </row>
    <row r="1171" spans="1:9" s="114" customFormat="1" ht="25.5">
      <c r="A1171" s="94" t="s">
        <v>55</v>
      </c>
      <c r="B1171" s="95">
        <v>793</v>
      </c>
      <c r="C1171" s="92" t="s">
        <v>30</v>
      </c>
      <c r="D1171" s="92" t="s">
        <v>415</v>
      </c>
      <c r="E1171" s="92" t="s">
        <v>328</v>
      </c>
      <c r="F1171" s="92" t="s">
        <v>56</v>
      </c>
      <c r="G1171" s="72">
        <f>'Прилож 4'!G695</f>
        <v>140600</v>
      </c>
      <c r="H1171" s="113"/>
    </row>
    <row r="1172" spans="1:9" hidden="1">
      <c r="A1172" s="94" t="s">
        <v>178</v>
      </c>
      <c r="B1172" s="95">
        <v>793</v>
      </c>
      <c r="C1172" s="92" t="s">
        <v>30</v>
      </c>
      <c r="D1172" s="92" t="s">
        <v>36</v>
      </c>
      <c r="E1172" s="92" t="s">
        <v>176</v>
      </c>
      <c r="F1172" s="92"/>
      <c r="G1172" s="72">
        <f>G1173</f>
        <v>0</v>
      </c>
    </row>
    <row r="1173" spans="1:9" hidden="1">
      <c r="A1173" s="94" t="s">
        <v>106</v>
      </c>
      <c r="B1173" s="95">
        <v>793</v>
      </c>
      <c r="C1173" s="92" t="s">
        <v>30</v>
      </c>
      <c r="D1173" s="92" t="s">
        <v>36</v>
      </c>
      <c r="E1173" s="92" t="s">
        <v>176</v>
      </c>
      <c r="F1173" s="92" t="s">
        <v>107</v>
      </c>
      <c r="G1173" s="72">
        <f>G1174</f>
        <v>0</v>
      </c>
    </row>
    <row r="1174" spans="1:9" hidden="1">
      <c r="A1174" s="94" t="s">
        <v>424</v>
      </c>
      <c r="B1174" s="95">
        <v>793</v>
      </c>
      <c r="C1174" s="92" t="s">
        <v>30</v>
      </c>
      <c r="D1174" s="92" t="s">
        <v>36</v>
      </c>
      <c r="E1174" s="92" t="s">
        <v>176</v>
      </c>
      <c r="F1174" s="92" t="s">
        <v>425</v>
      </c>
      <c r="G1174" s="72">
        <f>'Прилож 4'!G575</f>
        <v>0</v>
      </c>
    </row>
    <row r="1175" spans="1:9" s="119" customFormat="1" ht="14.25" customHeight="1">
      <c r="A1175" s="106" t="s">
        <v>796</v>
      </c>
      <c r="B1175" s="108"/>
      <c r="C1175" s="108"/>
      <c r="D1175" s="108"/>
      <c r="E1175" s="108"/>
      <c r="F1175" s="108"/>
      <c r="G1175" s="109">
        <f>G39+G933</f>
        <v>1194327279</v>
      </c>
      <c r="H1175" s="118"/>
    </row>
    <row r="1176" spans="1:9" s="128" customFormat="1" hidden="1">
      <c r="A1176" s="94"/>
      <c r="B1176" s="95"/>
      <c r="C1176" s="92"/>
      <c r="D1176" s="92"/>
      <c r="E1176" s="92"/>
      <c r="F1176" s="92"/>
      <c r="G1176" s="72"/>
      <c r="H1176" s="127"/>
    </row>
    <row r="1177" spans="1:9" s="128" customFormat="1" hidden="1">
      <c r="A1177" s="94"/>
      <c r="B1177" s="95"/>
      <c r="C1177" s="92"/>
      <c r="D1177" s="92"/>
      <c r="E1177" s="92"/>
      <c r="F1177" s="92"/>
      <c r="G1177" s="72"/>
      <c r="H1177" s="127"/>
      <c r="I1177" s="127"/>
    </row>
    <row r="1180" spans="1:9" ht="21.75" customHeight="1"/>
  </sheetData>
  <mergeCells count="32">
    <mergeCell ref="A39:E39"/>
    <mergeCell ref="A35:G35"/>
    <mergeCell ref="A37:A38"/>
    <mergeCell ref="G37:G38"/>
    <mergeCell ref="D37:D38"/>
    <mergeCell ref="B37:B38"/>
    <mergeCell ref="F37:F38"/>
    <mergeCell ref="E37:E38"/>
    <mergeCell ref="C37:C38"/>
    <mergeCell ref="D34:H34"/>
    <mergeCell ref="D23:G23"/>
    <mergeCell ref="D24:H24"/>
    <mergeCell ref="D25:G25"/>
    <mergeCell ref="D30:H30"/>
    <mergeCell ref="D32:H32"/>
    <mergeCell ref="D28:H28"/>
    <mergeCell ref="D26:H26"/>
    <mergeCell ref="D27:G27"/>
    <mergeCell ref="D21:G21"/>
    <mergeCell ref="D22:H22"/>
    <mergeCell ref="E17:G17"/>
    <mergeCell ref="E15:G15"/>
    <mergeCell ref="E2:G2"/>
    <mergeCell ref="E4:G4"/>
    <mergeCell ref="E6:G6"/>
    <mergeCell ref="E8:G8"/>
    <mergeCell ref="E9:G9"/>
    <mergeCell ref="E11:G11"/>
    <mergeCell ref="E13:G13"/>
    <mergeCell ref="D20:H20"/>
    <mergeCell ref="D18:G18"/>
    <mergeCell ref="D19:H19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3</vt:lpstr>
      <vt:lpstr>Прилож 4</vt:lpstr>
      <vt:lpstr>Прилож 5</vt:lpstr>
      <vt:lpstr>'Прилож 3'!Область_печати</vt:lpstr>
      <vt:lpstr>'Прилож 4'!Область_печати</vt:lpstr>
      <vt:lpstr>'Прилож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2018-12-25T12:28:37Z</cp:lastPrinted>
  <dcterms:created xsi:type="dcterms:W3CDTF">2014-11-17T05:43:53Z</dcterms:created>
  <dcterms:modified xsi:type="dcterms:W3CDTF">2018-12-25T12:28:48Z</dcterms:modified>
</cp:coreProperties>
</file>