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2" sheetId="2" r:id="rId1"/>
    <sheet name="Прилож3" sheetId="1" r:id="rId2"/>
    <sheet name="Прилож4" sheetId="3" r:id="rId3"/>
  </sheets>
  <externalReferences>
    <externalReference r:id="rId4"/>
  </externalReferences>
  <definedNames>
    <definedName name="_xlnm.Print_Area" localSheetId="0">Прилож2!$B$1:$H$61</definedName>
    <definedName name="_xlnm.Print_Area" localSheetId="1">Прилож3!$A$1:$H$859</definedName>
    <definedName name="_xlnm.Print_Area" localSheetId="2">Прилож4!$A$1:$G$843</definedName>
  </definedNames>
  <calcPr calcId="124519"/>
</workbook>
</file>

<file path=xl/calcChain.xml><?xml version="1.0" encoding="utf-8"?>
<calcChain xmlns="http://schemas.openxmlformats.org/spreadsheetml/2006/main">
  <c r="G366" i="1"/>
  <c r="G341" i="3"/>
  <c r="G340" s="1"/>
  <c r="G339" s="1"/>
  <c r="G382"/>
  <c r="G381"/>
  <c r="G386"/>
  <c r="G389"/>
  <c r="G331"/>
  <c r="G330"/>
  <c r="G329" s="1"/>
  <c r="G322"/>
  <c r="G321" s="1"/>
  <c r="G320" s="1"/>
  <c r="G328"/>
  <c r="G327" s="1"/>
  <c r="G326" s="1"/>
  <c r="G393"/>
  <c r="G392" s="1"/>
  <c r="G390" s="1"/>
  <c r="G405"/>
  <c r="G404" s="1"/>
  <c r="G403" s="1"/>
  <c r="G402" s="1"/>
  <c r="G408"/>
  <c r="G407" s="1"/>
  <c r="G406" s="1"/>
  <c r="G413"/>
  <c r="G412" s="1"/>
  <c r="G410" s="1"/>
  <c r="G409" s="1"/>
  <c r="G417"/>
  <c r="G416" s="1"/>
  <c r="G414" s="1"/>
  <c r="G362"/>
  <c r="G361" s="1"/>
  <c r="G360" s="1"/>
  <c r="G359" s="1"/>
  <c r="G371"/>
  <c r="G370" s="1"/>
  <c r="G379"/>
  <c r="G378"/>
  <c r="G376" s="1"/>
  <c r="G338"/>
  <c r="G337" s="1"/>
  <c r="G324"/>
  <c r="G323" s="1"/>
  <c r="G333"/>
  <c r="G332"/>
  <c r="G318"/>
  <c r="G317" s="1"/>
  <c r="G315"/>
  <c r="G314"/>
  <c r="G312"/>
  <c r="G311" s="1"/>
  <c r="G421"/>
  <c r="G420"/>
  <c r="G424"/>
  <c r="G419" s="1"/>
  <c r="G422"/>
  <c r="G434"/>
  <c r="G433" s="1"/>
  <c r="G431"/>
  <c r="G443"/>
  <c r="G442" s="1"/>
  <c r="G441" s="1"/>
  <c r="G440"/>
  <c r="G439"/>
  <c r="G438" s="1"/>
  <c r="G92" i="1"/>
  <c r="G375" i="3" s="1"/>
  <c r="G374" s="1"/>
  <c r="G372" s="1"/>
  <c r="G61" i="1"/>
  <c r="G60" s="1"/>
  <c r="G59" s="1"/>
  <c r="G51" s="1"/>
  <c r="G43" s="1"/>
  <c r="G77"/>
  <c r="G356" i="3" s="1"/>
  <c r="G355" s="1"/>
  <c r="G354" s="1"/>
  <c r="G459"/>
  <c r="G458" s="1"/>
  <c r="G457" s="1"/>
  <c r="G452"/>
  <c r="G451"/>
  <c r="G450" s="1"/>
  <c r="G454"/>
  <c r="G453"/>
  <c r="G456"/>
  <c r="G455"/>
  <c r="G57" i="1"/>
  <c r="G55"/>
  <c r="G52" s="1"/>
  <c r="G53"/>
  <c r="G38"/>
  <c r="G37" s="1"/>
  <c r="G36"/>
  <c r="G20"/>
  <c r="G19" s="1"/>
  <c r="G24"/>
  <c r="G22" s="1"/>
  <c r="G27"/>
  <c r="G26" s="1"/>
  <c r="G81"/>
  <c r="G80"/>
  <c r="G78" s="1"/>
  <c r="G23"/>
  <c r="G506"/>
  <c r="G646"/>
  <c r="G85"/>
  <c r="G365" i="3" s="1"/>
  <c r="G364" s="1"/>
  <c r="G363" s="1"/>
  <c r="G103" i="1"/>
  <c r="G397" i="3" s="1"/>
  <c r="G396" s="1"/>
  <c r="G394" s="1"/>
  <c r="G91" i="1"/>
  <c r="G90" s="1"/>
  <c r="G76"/>
  <c r="G75" s="1"/>
  <c r="G70"/>
  <c r="G69" s="1"/>
  <c r="G84"/>
  <c r="G83" s="1"/>
  <c r="G102"/>
  <c r="G100" s="1"/>
  <c r="G98"/>
  <c r="G97" s="1"/>
  <c r="G114"/>
  <c r="G112" s="1"/>
  <c r="G111" s="1"/>
  <c r="G118"/>
  <c r="G116" s="1"/>
  <c r="G106"/>
  <c r="G105"/>
  <c r="G104" s="1"/>
  <c r="G109"/>
  <c r="G108"/>
  <c r="G73"/>
  <c r="G72" s="1"/>
  <c r="G79"/>
  <c r="G88"/>
  <c r="G86"/>
  <c r="G95"/>
  <c r="G93"/>
  <c r="G94"/>
  <c r="G87"/>
  <c r="G744"/>
  <c r="G765"/>
  <c r="G192" i="3" s="1"/>
  <c r="G191" s="1"/>
  <c r="G190" s="1"/>
  <c r="G187" s="1"/>
  <c r="G562" i="1"/>
  <c r="G561" s="1"/>
  <c r="G560" s="1"/>
  <c r="G566"/>
  <c r="G565"/>
  <c r="G564" s="1"/>
  <c r="G570"/>
  <c r="G569" s="1"/>
  <c r="G568" s="1"/>
  <c r="G583"/>
  <c r="G582" s="1"/>
  <c r="G581" s="1"/>
  <c r="G577" s="1"/>
  <c r="G579"/>
  <c r="G578"/>
  <c r="G585"/>
  <c r="G584"/>
  <c r="G589"/>
  <c r="G592"/>
  <c r="G588"/>
  <c r="G587" s="1"/>
  <c r="G597"/>
  <c r="G596" s="1"/>
  <c r="G595" s="1"/>
  <c r="G594" s="1"/>
  <c r="G653"/>
  <c r="G139"/>
  <c r="G147"/>
  <c r="G436" i="3" s="1"/>
  <c r="G435" s="1"/>
  <c r="G430" s="1"/>
  <c r="G252" i="1"/>
  <c r="G505"/>
  <c r="G502"/>
  <c r="G501" s="1"/>
  <c r="G500" s="1"/>
  <c r="G507"/>
  <c r="G485"/>
  <c r="G484"/>
  <c r="G492"/>
  <c r="G491"/>
  <c r="G490" s="1"/>
  <c r="G480" s="1"/>
  <c r="G488"/>
  <c r="G487" s="1"/>
  <c r="G482"/>
  <c r="G481" s="1"/>
  <c r="G513"/>
  <c r="G514"/>
  <c r="G512" s="1"/>
  <c r="G511" s="1"/>
  <c r="G510" s="1"/>
  <c r="G496"/>
  <c r="G495" s="1"/>
  <c r="G494" s="1"/>
  <c r="G493" s="1"/>
  <c r="G498"/>
  <c r="G497"/>
  <c r="G580" i="3"/>
  <c r="G579" s="1"/>
  <c r="G578" s="1"/>
  <c r="G273" i="1"/>
  <c r="G50"/>
  <c r="G429" i="3" s="1"/>
  <c r="G428" s="1"/>
  <c r="G427" s="1"/>
  <c r="G284" i="1"/>
  <c r="G701" i="3"/>
  <c r="G570"/>
  <c r="G569" s="1"/>
  <c r="G567"/>
  <c r="G43"/>
  <c r="G42" s="1"/>
  <c r="G41" s="1"/>
  <c r="G37" s="1"/>
  <c r="G46"/>
  <c r="G45"/>
  <c r="G44" s="1"/>
  <c r="G49"/>
  <c r="G48" s="1"/>
  <c r="G47" s="1"/>
  <c r="G40"/>
  <c r="G39"/>
  <c r="G38" s="1"/>
  <c r="G768"/>
  <c r="G818" i="1"/>
  <c r="G817" s="1"/>
  <c r="G816" s="1"/>
  <c r="G819"/>
  <c r="G822"/>
  <c r="G821" s="1"/>
  <c r="G826"/>
  <c r="G825" s="1"/>
  <c r="G824" s="1"/>
  <c r="G830"/>
  <c r="G829"/>
  <c r="G828" s="1"/>
  <c r="G836"/>
  <c r="G834"/>
  <c r="G833" s="1"/>
  <c r="G832" s="1"/>
  <c r="G604" i="3"/>
  <c r="G603" s="1"/>
  <c r="G602" s="1"/>
  <c r="G611"/>
  <c r="G610"/>
  <c r="G617"/>
  <c r="G616" s="1"/>
  <c r="G615" s="1"/>
  <c r="G620"/>
  <c r="G619"/>
  <c r="G618" s="1"/>
  <c r="G623"/>
  <c r="G622" s="1"/>
  <c r="G621" s="1"/>
  <c r="G777" i="1"/>
  <c r="G592" i="3"/>
  <c r="G591" s="1"/>
  <c r="G781" i="1"/>
  <c r="G596" i="3" s="1"/>
  <c r="G595" s="1"/>
  <c r="G598"/>
  <c r="G597" s="1"/>
  <c r="G593"/>
  <c r="G614"/>
  <c r="G613" s="1"/>
  <c r="G612" s="1"/>
  <c r="G601"/>
  <c r="G600"/>
  <c r="G599" s="1"/>
  <c r="G585"/>
  <c r="G584" s="1"/>
  <c r="G583" s="1"/>
  <c r="G582" s="1"/>
  <c r="G589"/>
  <c r="G588" s="1"/>
  <c r="G587" s="1"/>
  <c r="G586" s="1"/>
  <c r="G627"/>
  <c r="G626"/>
  <c r="G625" s="1"/>
  <c r="G641"/>
  <c r="G640" s="1"/>
  <c r="G639" s="1"/>
  <c r="G649"/>
  <c r="G648"/>
  <c r="G647" s="1"/>
  <c r="G673"/>
  <c r="G671" s="1"/>
  <c r="G670" s="1"/>
  <c r="G678"/>
  <c r="G677" s="1"/>
  <c r="G676"/>
  <c r="G675" s="1"/>
  <c r="G681"/>
  <c r="G680" s="1"/>
  <c r="G679" s="1"/>
  <c r="G686"/>
  <c r="G685"/>
  <c r="G684" s="1"/>
  <c r="G683" s="1"/>
  <c r="G672"/>
  <c r="G669" i="1"/>
  <c r="G668"/>
  <c r="G660" s="1"/>
  <c r="G659" s="1"/>
  <c r="G674"/>
  <c r="G673"/>
  <c r="G678"/>
  <c r="G677"/>
  <c r="G675"/>
  <c r="G670"/>
  <c r="G96" i="3"/>
  <c r="G95" s="1"/>
  <c r="G94" s="1"/>
  <c r="G93" s="1"/>
  <c r="G92" s="1"/>
  <c r="G100"/>
  <c r="G99"/>
  <c r="G98" s="1"/>
  <c r="G104"/>
  <c r="G103" s="1"/>
  <c r="G102" s="1"/>
  <c r="G108"/>
  <c r="G107"/>
  <c r="G106" s="1"/>
  <c r="G626" i="1"/>
  <c r="G625" s="1"/>
  <c r="G624" s="1"/>
  <c r="G630"/>
  <c r="G629"/>
  <c r="G628" s="1"/>
  <c r="G634"/>
  <c r="G633" s="1"/>
  <c r="G632" s="1"/>
  <c r="G638"/>
  <c r="G637"/>
  <c r="G636" s="1"/>
  <c r="G641"/>
  <c r="G640"/>
  <c r="G794" i="3"/>
  <c r="G606" i="1"/>
  <c r="G605" s="1"/>
  <c r="G603"/>
  <c r="G602" s="1"/>
  <c r="G767" i="3"/>
  <c r="G770"/>
  <c r="G769" s="1"/>
  <c r="G772"/>
  <c r="G771" s="1"/>
  <c r="G776"/>
  <c r="G775" s="1"/>
  <c r="G773"/>
  <c r="G693"/>
  <c r="G692"/>
  <c r="G691" s="1"/>
  <c r="G690" s="1"/>
  <c r="G431" i="1"/>
  <c r="G697" i="3"/>
  <c r="G696" s="1"/>
  <c r="G695" s="1"/>
  <c r="G699"/>
  <c r="G698" s="1"/>
  <c r="G702"/>
  <c r="G700" s="1"/>
  <c r="G705"/>
  <c r="G704"/>
  <c r="G703" s="1"/>
  <c r="G707"/>
  <c r="G706"/>
  <c r="G710"/>
  <c r="G709" s="1"/>
  <c r="G708" s="1"/>
  <c r="G712"/>
  <c r="G711" s="1"/>
  <c r="G715"/>
  <c r="G714"/>
  <c r="G713" s="1"/>
  <c r="G717"/>
  <c r="G716"/>
  <c r="G720"/>
  <c r="G719" s="1"/>
  <c r="G718" s="1"/>
  <c r="G725"/>
  <c r="G724"/>
  <c r="G723" s="1"/>
  <c r="G722" s="1"/>
  <c r="G729"/>
  <c r="G728"/>
  <c r="G727" s="1"/>
  <c r="G726" s="1"/>
  <c r="G733"/>
  <c r="G732"/>
  <c r="G714" i="1"/>
  <c r="G735" i="3"/>
  <c r="G734" s="1"/>
  <c r="G731" s="1"/>
  <c r="G730" s="1"/>
  <c r="G738"/>
  <c r="G736" s="1"/>
  <c r="G742"/>
  <c r="G741" s="1"/>
  <c r="G740" s="1"/>
  <c r="G739" s="1"/>
  <c r="G744"/>
  <c r="G743" s="1"/>
  <c r="G746"/>
  <c r="G745"/>
  <c r="G751"/>
  <c r="G750"/>
  <c r="G749" s="1"/>
  <c r="G748" s="1"/>
  <c r="G755"/>
  <c r="G754"/>
  <c r="G757"/>
  <c r="G756"/>
  <c r="G760"/>
  <c r="G759"/>
  <c r="G758" s="1"/>
  <c r="G753" s="1"/>
  <c r="G752" s="1"/>
  <c r="G825"/>
  <c r="G824" s="1"/>
  <c r="G823" s="1"/>
  <c r="M823" s="1"/>
  <c r="G826"/>
  <c r="G839"/>
  <c r="G838" s="1"/>
  <c r="G837" s="1"/>
  <c r="G831"/>
  <c r="G830"/>
  <c r="G783"/>
  <c r="G779"/>
  <c r="G778"/>
  <c r="G777" s="1"/>
  <c r="G797"/>
  <c r="G796"/>
  <c r="G795"/>
  <c r="G793"/>
  <c r="G792" s="1"/>
  <c r="G788" s="1"/>
  <c r="G790"/>
  <c r="G789"/>
  <c r="G811"/>
  <c r="G810"/>
  <c r="G809"/>
  <c r="G808"/>
  <c r="G807" s="1"/>
  <c r="G806" s="1"/>
  <c r="G801"/>
  <c r="G800" s="1"/>
  <c r="G799" s="1"/>
  <c r="G804"/>
  <c r="G803"/>
  <c r="G787" i="1"/>
  <c r="G815" i="3"/>
  <c r="G814"/>
  <c r="G813" s="1"/>
  <c r="G812" s="1"/>
  <c r="G819"/>
  <c r="G818"/>
  <c r="G817" s="1"/>
  <c r="G816" s="1"/>
  <c r="G822"/>
  <c r="G821"/>
  <c r="G820"/>
  <c r="G764"/>
  <c r="G763"/>
  <c r="G762"/>
  <c r="G761" s="1"/>
  <c r="G833"/>
  <c r="G786"/>
  <c r="G785"/>
  <c r="G784" s="1"/>
  <c r="G574" i="1"/>
  <c r="G573"/>
  <c r="G572" s="1"/>
  <c r="G521"/>
  <c r="G518" s="1"/>
  <c r="G517" s="1"/>
  <c r="G519"/>
  <c r="G524"/>
  <c r="G523"/>
  <c r="G532"/>
  <c r="G531" s="1"/>
  <c r="G530" s="1"/>
  <c r="G535"/>
  <c r="G534"/>
  <c r="G528"/>
  <c r="G527"/>
  <c r="G526"/>
  <c r="G269" i="3"/>
  <c r="G272"/>
  <c r="G291"/>
  <c r="G265" i="1"/>
  <c r="G264" s="1"/>
  <c r="G268"/>
  <c r="G267"/>
  <c r="G262"/>
  <c r="G261" s="1"/>
  <c r="G272"/>
  <c r="G271" s="1"/>
  <c r="G270" s="1"/>
  <c r="G259" i="3"/>
  <c r="G258" s="1"/>
  <c r="G257" s="1"/>
  <c r="G263"/>
  <c r="G262"/>
  <c r="G261" s="1"/>
  <c r="G266"/>
  <c r="G265"/>
  <c r="G264"/>
  <c r="G271"/>
  <c r="G270" s="1"/>
  <c r="G268"/>
  <c r="G267"/>
  <c r="G231" i="1"/>
  <c r="G230"/>
  <c r="G234"/>
  <c r="G233" s="1"/>
  <c r="G237"/>
  <c r="G236"/>
  <c r="G240"/>
  <c r="G239" s="1"/>
  <c r="G41"/>
  <c r="G40"/>
  <c r="G31"/>
  <c r="G30" s="1"/>
  <c r="G34"/>
  <c r="G33"/>
  <c r="G64"/>
  <c r="G63"/>
  <c r="G62"/>
  <c r="G46"/>
  <c r="G45" s="1"/>
  <c r="G44" s="1"/>
  <c r="G49"/>
  <c r="G48"/>
  <c r="G128"/>
  <c r="G130"/>
  <c r="G132"/>
  <c r="G127"/>
  <c r="G126" s="1"/>
  <c r="G120" s="1"/>
  <c r="F47" i="2" s="1"/>
  <c r="G123" i="1"/>
  <c r="G122"/>
  <c r="G121"/>
  <c r="G144"/>
  <c r="G146"/>
  <c r="G143" s="1"/>
  <c r="G142" s="1"/>
  <c r="G141" s="1"/>
  <c r="G138"/>
  <c r="G137" s="1"/>
  <c r="G136" s="1"/>
  <c r="G135" s="1"/>
  <c r="G154"/>
  <c r="G156"/>
  <c r="G153"/>
  <c r="G152" s="1"/>
  <c r="G151" s="1"/>
  <c r="G164"/>
  <c r="G163"/>
  <c r="G162" s="1"/>
  <c r="G161" s="1"/>
  <c r="G160" s="1"/>
  <c r="G169"/>
  <c r="G168" s="1"/>
  <c r="G167" s="1"/>
  <c r="G166" s="1"/>
  <c r="G165" s="1"/>
  <c r="G181"/>
  <c r="G180"/>
  <c r="G179" s="1"/>
  <c r="G196"/>
  <c r="G195"/>
  <c r="G192"/>
  <c r="G191" s="1"/>
  <c r="G189"/>
  <c r="G188"/>
  <c r="G202"/>
  <c r="G201" s="1"/>
  <c r="G200" s="1"/>
  <c r="G205"/>
  <c r="G204"/>
  <c r="G208"/>
  <c r="G207" s="1"/>
  <c r="G212"/>
  <c r="G211" s="1"/>
  <c r="G210" s="1"/>
  <c r="G218"/>
  <c r="G217" s="1"/>
  <c r="G221"/>
  <c r="G220"/>
  <c r="G224"/>
  <c r="G223" s="1"/>
  <c r="G227"/>
  <c r="G226"/>
  <c r="G251"/>
  <c r="G250"/>
  <c r="G249"/>
  <c r="G244"/>
  <c r="G243" s="1"/>
  <c r="G242" s="1"/>
  <c r="G247"/>
  <c r="G246"/>
  <c r="G255"/>
  <c r="G254"/>
  <c r="G253" s="1"/>
  <c r="G279"/>
  <c r="G278"/>
  <c r="G277" s="1"/>
  <c r="G276" s="1"/>
  <c r="G275" s="1"/>
  <c r="G274" s="1"/>
  <c r="F43" i="2" s="1"/>
  <c r="G281" i="1"/>
  <c r="G280" s="1"/>
  <c r="G283"/>
  <c r="G282" s="1"/>
  <c r="G285"/>
  <c r="G296"/>
  <c r="G300"/>
  <c r="G302"/>
  <c r="G295" s="1"/>
  <c r="G294" s="1"/>
  <c r="G292"/>
  <c r="G291"/>
  <c r="G290" s="1"/>
  <c r="G311"/>
  <c r="G310"/>
  <c r="G309"/>
  <c r="G307" s="1"/>
  <c r="G332"/>
  <c r="G331"/>
  <c r="G330"/>
  <c r="G314" s="1"/>
  <c r="G318"/>
  <c r="G317" s="1"/>
  <c r="G316" s="1"/>
  <c r="G315" s="1"/>
  <c r="G328"/>
  <c r="G327"/>
  <c r="G342"/>
  <c r="G341"/>
  <c r="G339"/>
  <c r="G338" s="1"/>
  <c r="G337" s="1"/>
  <c r="G348"/>
  <c r="G352"/>
  <c r="G347" s="1"/>
  <c r="G346" s="1"/>
  <c r="G345" s="1"/>
  <c r="G344" s="1"/>
  <c r="G356"/>
  <c r="G365"/>
  <c r="G364" s="1"/>
  <c r="G359" s="1"/>
  <c r="G358" s="1"/>
  <c r="G361"/>
  <c r="G360"/>
  <c r="G372"/>
  <c r="G371" s="1"/>
  <c r="G386"/>
  <c r="G385" s="1"/>
  <c r="G384" s="1"/>
  <c r="G383" s="1"/>
  <c r="G382" s="1"/>
  <c r="G381" s="1"/>
  <c r="G380" s="1"/>
  <c r="G398"/>
  <c r="G397" s="1"/>
  <c r="G394"/>
  <c r="G393"/>
  <c r="G408"/>
  <c r="G407" s="1"/>
  <c r="G402"/>
  <c r="G401" s="1"/>
  <c r="G400" s="1"/>
  <c r="F59" i="2" s="1"/>
  <c r="G378" i="1"/>
  <c r="G377" s="1"/>
  <c r="G376" s="1"/>
  <c r="G375" s="1"/>
  <c r="G374" s="1"/>
  <c r="G418"/>
  <c r="G417"/>
  <c r="G416" s="1"/>
  <c r="G415" s="1"/>
  <c r="G414" s="1"/>
  <c r="G430"/>
  <c r="G429" s="1"/>
  <c r="G434"/>
  <c r="G437"/>
  <c r="G446"/>
  <c r="G445" s="1"/>
  <c r="G450"/>
  <c r="G454"/>
  <c r="G453" s="1"/>
  <c r="G458"/>
  <c r="G462"/>
  <c r="G466"/>
  <c r="G461"/>
  <c r="G472"/>
  <c r="G469" s="1"/>
  <c r="G422"/>
  <c r="G477"/>
  <c r="G476"/>
  <c r="G475" s="1"/>
  <c r="G474" s="1"/>
  <c r="F22" i="2" s="1"/>
  <c r="G540" i="1"/>
  <c r="G539"/>
  <c r="G538" s="1"/>
  <c r="G537" s="1"/>
  <c r="G545"/>
  <c r="G544"/>
  <c r="G543"/>
  <c r="G554"/>
  <c r="G553"/>
  <c r="G552" s="1"/>
  <c r="G557"/>
  <c r="G556"/>
  <c r="G555"/>
  <c r="G619"/>
  <c r="G618" s="1"/>
  <c r="G617" s="1"/>
  <c r="G616" s="1"/>
  <c r="G650"/>
  <c r="G649" s="1"/>
  <c r="G648" s="1"/>
  <c r="G652"/>
  <c r="G645"/>
  <c r="G644" s="1"/>
  <c r="G643" s="1"/>
  <c r="G656"/>
  <c r="G655"/>
  <c r="G666"/>
  <c r="G664"/>
  <c r="G663"/>
  <c r="G662" s="1"/>
  <c r="G683"/>
  <c r="G682"/>
  <c r="G681" s="1"/>
  <c r="G680" s="1"/>
  <c r="F52" i="2" s="1"/>
  <c r="G613" i="1"/>
  <c r="G611"/>
  <c r="G610"/>
  <c r="G609"/>
  <c r="G608" s="1"/>
  <c r="G689"/>
  <c r="G688"/>
  <c r="G687" s="1"/>
  <c r="G686" s="1"/>
  <c r="G685" s="1"/>
  <c r="G692"/>
  <c r="G691" s="1"/>
  <c r="G701"/>
  <c r="G700"/>
  <c r="G699" s="1"/>
  <c r="G705"/>
  <c r="G704"/>
  <c r="G703"/>
  <c r="G709"/>
  <c r="G708" s="1"/>
  <c r="G707" s="1"/>
  <c r="G713"/>
  <c r="G716"/>
  <c r="G721"/>
  <c r="G720" s="1"/>
  <c r="G729"/>
  <c r="G731"/>
  <c r="G728"/>
  <c r="G727" s="1"/>
  <c r="G726" s="1"/>
  <c r="G725" s="1"/>
  <c r="G724" s="1"/>
  <c r="G734"/>
  <c r="G733" s="1"/>
  <c r="G772"/>
  <c r="G771" s="1"/>
  <c r="G770" s="1"/>
  <c r="G776"/>
  <c r="G778"/>
  <c r="G782"/>
  <c r="G775" s="1"/>
  <c r="G774" s="1"/>
  <c r="G786"/>
  <c r="G785"/>
  <c r="G784" s="1"/>
  <c r="G743"/>
  <c r="G742" s="1"/>
  <c r="G746"/>
  <c r="G745" s="1"/>
  <c r="G749"/>
  <c r="G748"/>
  <c r="G747" s="1"/>
  <c r="G754"/>
  <c r="G753"/>
  <c r="G752" s="1"/>
  <c r="G760"/>
  <c r="G759"/>
  <c r="G757"/>
  <c r="G756" s="1"/>
  <c r="G755" s="1"/>
  <c r="G768"/>
  <c r="G767" s="1"/>
  <c r="G766" s="1"/>
  <c r="G764"/>
  <c r="G763"/>
  <c r="G762" s="1"/>
  <c r="G803"/>
  <c r="G802" s="1"/>
  <c r="G801" s="1"/>
  <c r="G800" s="1"/>
  <c r="G806"/>
  <c r="G805"/>
  <c r="G812"/>
  <c r="G810"/>
  <c r="G809"/>
  <c r="G808" s="1"/>
  <c r="G792"/>
  <c r="G791"/>
  <c r="G790" s="1"/>
  <c r="G789" s="1"/>
  <c r="F34" i="2" s="1"/>
  <c r="G795" i="1"/>
  <c r="G794" s="1"/>
  <c r="G798"/>
  <c r="G797"/>
  <c r="G848"/>
  <c r="G847" s="1"/>
  <c r="G846" s="1"/>
  <c r="G845" s="1"/>
  <c r="G844" s="1"/>
  <c r="G841"/>
  <c r="G840" s="1"/>
  <c r="G839" s="1"/>
  <c r="G125" i="3"/>
  <c r="G124"/>
  <c r="G123" s="1"/>
  <c r="G121" s="1"/>
  <c r="G128"/>
  <c r="G127"/>
  <c r="G126"/>
  <c r="G137"/>
  <c r="G136" s="1"/>
  <c r="G135" s="1"/>
  <c r="G134"/>
  <c r="G133" s="1"/>
  <c r="G132" s="1"/>
  <c r="G161"/>
  <c r="G160" s="1"/>
  <c r="G159" s="1"/>
  <c r="G158" s="1"/>
  <c r="G163"/>
  <c r="G162"/>
  <c r="G184"/>
  <c r="G183"/>
  <c r="G182" s="1"/>
  <c r="G181" s="1"/>
  <c r="G186"/>
  <c r="G185" s="1"/>
  <c r="G53"/>
  <c r="G52" s="1"/>
  <c r="G51" s="1"/>
  <c r="G57"/>
  <c r="G56"/>
  <c r="G59"/>
  <c r="G58" s="1"/>
  <c r="G65"/>
  <c r="G64"/>
  <c r="G63" s="1"/>
  <c r="G112"/>
  <c r="G111"/>
  <c r="G110"/>
  <c r="G130"/>
  <c r="G129" s="1"/>
  <c r="G152"/>
  <c r="G169"/>
  <c r="G180"/>
  <c r="G179" s="1"/>
  <c r="G178" s="1"/>
  <c r="G166"/>
  <c r="G165" s="1"/>
  <c r="G196"/>
  <c r="G195"/>
  <c r="G194"/>
  <c r="G193" s="1"/>
  <c r="G202"/>
  <c r="G201" s="1"/>
  <c r="G200" s="1"/>
  <c r="G208"/>
  <c r="G207" s="1"/>
  <c r="G206" s="1"/>
  <c r="G205"/>
  <c r="G204"/>
  <c r="G203" s="1"/>
  <c r="G228"/>
  <c r="G210" s="1"/>
  <c r="G231"/>
  <c r="G235"/>
  <c r="G217"/>
  <c r="G238"/>
  <c r="G243"/>
  <c r="G255"/>
  <c r="G221"/>
  <c r="G213"/>
  <c r="G212"/>
  <c r="G211" s="1"/>
  <c r="G277"/>
  <c r="G287"/>
  <c r="G286" s="1"/>
  <c r="G284"/>
  <c r="G290"/>
  <c r="G289"/>
  <c r="G288" s="1"/>
  <c r="G295"/>
  <c r="G294"/>
  <c r="G299"/>
  <c r="G298" s="1"/>
  <c r="G293" s="1"/>
  <c r="G292" s="1"/>
  <c r="G301"/>
  <c r="G300"/>
  <c r="G305"/>
  <c r="G304"/>
  <c r="G303"/>
  <c r="G302" s="1"/>
  <c r="G448"/>
  <c r="G447"/>
  <c r="G446"/>
  <c r="G445" s="1"/>
  <c r="G444" s="1"/>
  <c r="G484"/>
  <c r="G480"/>
  <c r="G488"/>
  <c r="G487" s="1"/>
  <c r="G486" s="1"/>
  <c r="G485" s="1"/>
  <c r="G490"/>
  <c r="G489"/>
  <c r="G495"/>
  <c r="G491"/>
  <c r="G500"/>
  <c r="G499" s="1"/>
  <c r="M496" s="1"/>
  <c r="G502"/>
  <c r="G501"/>
  <c r="G506"/>
  <c r="G505" s="1"/>
  <c r="G498" s="1"/>
  <c r="G497" s="1"/>
  <c r="G496" s="1"/>
  <c r="G514"/>
  <c r="G518"/>
  <c r="G521"/>
  <c r="G511" s="1"/>
  <c r="G560"/>
  <c r="G563"/>
  <c r="G573"/>
  <c r="G572" s="1"/>
  <c r="G571" s="1"/>
  <c r="G661"/>
  <c r="G309"/>
  <c r="G307" s="1"/>
  <c r="G306" s="1"/>
  <c r="G36"/>
  <c r="G35"/>
  <c r="G34" s="1"/>
  <c r="G33" s="1"/>
  <c r="G145"/>
  <c r="G144"/>
  <c r="G143" s="1"/>
  <c r="G139" s="1"/>
  <c r="G142"/>
  <c r="G141"/>
  <c r="G140"/>
  <c r="G510"/>
  <c r="G509" s="1"/>
  <c r="G508" s="1"/>
  <c r="G507" s="1"/>
  <c r="G276"/>
  <c r="G275" s="1"/>
  <c r="G151"/>
  <c r="G150" s="1"/>
  <c r="G149" s="1"/>
  <c r="G155"/>
  <c r="G154"/>
  <c r="G172"/>
  <c r="G171" s="1"/>
  <c r="G62"/>
  <c r="G61"/>
  <c r="G60" s="1"/>
  <c r="G283"/>
  <c r="G282" s="1"/>
  <c r="G68"/>
  <c r="G67"/>
  <c r="G66" s="1"/>
  <c r="G400"/>
  <c r="G398" s="1"/>
  <c r="G782"/>
  <c r="G781"/>
  <c r="G325" i="1"/>
  <c r="G324" s="1"/>
  <c r="G322"/>
  <c r="G321"/>
  <c r="G559" i="3"/>
  <c r="G558" s="1"/>
  <c r="G520"/>
  <c r="G562"/>
  <c r="G561" s="1"/>
  <c r="G483"/>
  <c r="G482"/>
  <c r="G388"/>
  <c r="G216"/>
  <c r="G215" s="1"/>
  <c r="G214" s="1"/>
  <c r="G254"/>
  <c r="G253" s="1"/>
  <c r="G242"/>
  <c r="G241"/>
  <c r="G220"/>
  <c r="G219" s="1"/>
  <c r="G835"/>
  <c r="G834"/>
  <c r="G828"/>
  <c r="G827" s="1"/>
  <c r="M777"/>
  <c r="M765"/>
  <c r="M752"/>
  <c r="M688"/>
  <c r="I688"/>
  <c r="G659"/>
  <c r="G658"/>
  <c r="G653"/>
  <c r="G652"/>
  <c r="G651" s="1"/>
  <c r="G637"/>
  <c r="G636" s="1"/>
  <c r="G635" s="1"/>
  <c r="G633"/>
  <c r="G632"/>
  <c r="G631" s="1"/>
  <c r="G629"/>
  <c r="G628" s="1"/>
  <c r="M564"/>
  <c r="G556"/>
  <c r="G555"/>
  <c r="G554" s="1"/>
  <c r="G552"/>
  <c r="G551" s="1"/>
  <c r="G550" s="1"/>
  <c r="G548"/>
  <c r="G547"/>
  <c r="G546" s="1"/>
  <c r="G541" s="1"/>
  <c r="G544"/>
  <c r="G543"/>
  <c r="G534"/>
  <c r="G533"/>
  <c r="G531"/>
  <c r="G530"/>
  <c r="G529" s="1"/>
  <c r="G527"/>
  <c r="G526" s="1"/>
  <c r="G525" s="1"/>
  <c r="G522"/>
  <c r="G517"/>
  <c r="G516" s="1"/>
  <c r="G513"/>
  <c r="G512" s="1"/>
  <c r="M491"/>
  <c r="M485"/>
  <c r="J485"/>
  <c r="M480"/>
  <c r="G477"/>
  <c r="G473"/>
  <c r="G472"/>
  <c r="G471"/>
  <c r="G466"/>
  <c r="G465" s="1"/>
  <c r="G462"/>
  <c r="G461" s="1"/>
  <c r="G460" s="1"/>
  <c r="M418"/>
  <c r="G385"/>
  <c r="G352"/>
  <c r="G351"/>
  <c r="G350"/>
  <c r="G348"/>
  <c r="G347" s="1"/>
  <c r="G346" s="1"/>
  <c r="G344"/>
  <c r="G343"/>
  <c r="G342" s="1"/>
  <c r="M315"/>
  <c r="L315"/>
  <c r="L314"/>
  <c r="K315"/>
  <c r="K314"/>
  <c r="J315"/>
  <c r="J314"/>
  <c r="I315"/>
  <c r="I314"/>
  <c r="H315"/>
  <c r="H314"/>
  <c r="M314"/>
  <c r="M312"/>
  <c r="L312"/>
  <c r="L311"/>
  <c r="K312"/>
  <c r="K311"/>
  <c r="J312"/>
  <c r="J311"/>
  <c r="I312"/>
  <c r="H312"/>
  <c r="H311" s="1"/>
  <c r="M311"/>
  <c r="I311"/>
  <c r="G308"/>
  <c r="M302"/>
  <c r="G251"/>
  <c r="G249"/>
  <c r="G248"/>
  <c r="G247" s="1"/>
  <c r="G246" s="1"/>
  <c r="G237"/>
  <c r="G236"/>
  <c r="G234"/>
  <c r="G233"/>
  <c r="G230"/>
  <c r="G229"/>
  <c r="G223"/>
  <c r="G222"/>
  <c r="M209"/>
  <c r="L209"/>
  <c r="K209"/>
  <c r="J209"/>
  <c r="I209"/>
  <c r="H209"/>
  <c r="G176"/>
  <c r="G175"/>
  <c r="G174" s="1"/>
  <c r="G173" s="1"/>
  <c r="G119"/>
  <c r="G118"/>
  <c r="G117" s="1"/>
  <c r="G115"/>
  <c r="G113"/>
  <c r="G90"/>
  <c r="G89" s="1"/>
  <c r="G88" s="1"/>
  <c r="G86"/>
  <c r="G85"/>
  <c r="G84" s="1"/>
  <c r="G82"/>
  <c r="G81" s="1"/>
  <c r="G80" s="1"/>
  <c r="G78"/>
  <c r="G77"/>
  <c r="G75"/>
  <c r="G74"/>
  <c r="G71"/>
  <c r="G70"/>
  <c r="G69" s="1"/>
  <c r="M37"/>
  <c r="L37"/>
  <c r="K37"/>
  <c r="J37"/>
  <c r="I37"/>
  <c r="H37"/>
  <c r="J259" i="1"/>
  <c r="J331"/>
  <c r="K331" s="1"/>
  <c r="J265"/>
  <c r="G780"/>
  <c r="G851"/>
  <c r="G850" s="1"/>
  <c r="G657"/>
  <c r="G842"/>
  <c r="G158"/>
  <c r="I16" i="2"/>
  <c r="I26"/>
  <c r="I39"/>
  <c r="I48"/>
  <c r="G61"/>
  <c r="G424" i="1"/>
  <c r="G423"/>
  <c r="H560"/>
  <c r="G380" i="3"/>
  <c r="G494"/>
  <c r="G493" s="1"/>
  <c r="G492" s="1"/>
  <c r="G340" i="1"/>
  <c r="M138" i="3"/>
  <c r="M310"/>
  <c r="G227"/>
  <c r="G226" s="1"/>
  <c r="G657"/>
  <c r="M449"/>
  <c r="M121"/>
  <c r="G280"/>
  <c r="G279" s="1"/>
  <c r="G274" s="1"/>
  <c r="M92"/>
  <c r="F56" i="2"/>
  <c r="F55" s="1"/>
  <c r="H741" i="1"/>
  <c r="F28" i="2"/>
  <c r="G413" i="1" l="1"/>
  <c r="F17" i="2"/>
  <c r="G406" i="1"/>
  <c r="G405"/>
  <c r="G404" s="1"/>
  <c r="F60" i="2" s="1"/>
  <c r="G392" i="1"/>
  <c r="G391"/>
  <c r="G150"/>
  <c r="G182" s="1"/>
  <c r="G369"/>
  <c r="G368" s="1"/>
  <c r="G370"/>
  <c r="F49" i="2"/>
  <c r="G304" i="1"/>
  <c r="G368" i="3"/>
  <c r="G310" s="1"/>
  <c r="H302" s="1"/>
  <c r="G369"/>
  <c r="G281"/>
  <c r="G273" s="1"/>
  <c r="G209" s="1"/>
  <c r="G428" i="1"/>
  <c r="G427" s="1"/>
  <c r="G421" s="1"/>
  <c r="F19" i="2" s="1"/>
  <c r="G229" i="1"/>
  <c r="G516"/>
  <c r="G624" i="3"/>
  <c r="G479" i="1"/>
  <c r="F23" i="2" s="1"/>
  <c r="M50" i="3"/>
  <c r="G148"/>
  <c r="G751" i="1"/>
  <c r="F36" i="2"/>
  <c r="G29" i="1"/>
  <c r="G256" i="3"/>
  <c r="G601" i="1"/>
  <c r="G600" s="1"/>
  <c r="G590" i="3"/>
  <c r="G815" i="1"/>
  <c r="G814" s="1"/>
  <c r="G566" i="3"/>
  <c r="G564" s="1"/>
  <c r="G50"/>
  <c r="G418"/>
  <c r="H762" i="1"/>
  <c r="G738"/>
  <c r="G551"/>
  <c r="G549" s="1"/>
  <c r="G550"/>
  <c r="G187"/>
  <c r="G186" s="1"/>
  <c r="G185" s="1"/>
  <c r="J187"/>
  <c r="F54" i="2"/>
  <c r="F53" s="1"/>
  <c r="H53" s="1"/>
  <c r="G140" i="1"/>
  <c r="H148" i="3"/>
  <c r="G168"/>
  <c r="G164" s="1"/>
  <c r="F38" i="2"/>
  <c r="F37" s="1"/>
  <c r="H37" s="1"/>
  <c r="G838" i="1"/>
  <c r="G134"/>
  <c r="G335" i="3"/>
  <c r="G336"/>
  <c r="G698" i="1"/>
  <c r="G697" s="1"/>
  <c r="G721" i="3"/>
  <c r="G197"/>
  <c r="H187" s="1"/>
  <c r="G216" i="1"/>
  <c r="G694" i="3"/>
  <c r="G688" s="1"/>
  <c r="G687" s="1"/>
  <c r="G788" i="1"/>
  <c r="G741"/>
  <c r="G740" s="1"/>
  <c r="G739" s="1"/>
  <c r="F21" i="2"/>
  <c r="F51"/>
  <c r="G289" i="1"/>
  <c r="G287" s="1"/>
  <c r="F44" i="2" s="1"/>
  <c r="G260" i="1"/>
  <c r="G259" s="1"/>
  <c r="G257" s="1"/>
  <c r="G798" i="3"/>
  <c r="G766"/>
  <c r="G765" s="1"/>
  <c r="G623" i="1"/>
  <c r="G622" s="1"/>
  <c r="G576"/>
  <c r="H568" s="1"/>
  <c r="G559"/>
  <c r="G558" s="1"/>
  <c r="G68"/>
  <c r="G67" s="1"/>
  <c r="G18"/>
  <c r="G17" s="1"/>
  <c r="F42" i="2" s="1"/>
  <c r="G449" i="3"/>
  <c r="G577"/>
  <c r="G576" s="1"/>
  <c r="G575" s="1"/>
  <c r="G574" s="1"/>
  <c r="G377"/>
  <c r="G437"/>
  <c r="G607"/>
  <c r="G606" s="1"/>
  <c r="G605" s="1"/>
  <c r="G581" s="1"/>
  <c r="G615" i="1" l="1"/>
  <c r="F50" i="2"/>
  <c r="F48" s="1"/>
  <c r="H48" s="1"/>
  <c r="G32" i="3"/>
  <c r="G840" s="1"/>
  <c r="F30" i="2"/>
  <c r="G548" i="1"/>
  <c r="G390"/>
  <c r="F58" i="2" s="1"/>
  <c r="F57" s="1"/>
  <c r="G387" i="1"/>
  <c r="G696"/>
  <c r="G736" s="1"/>
  <c r="F18" i="2"/>
  <c r="F40"/>
  <c r="G853" i="1"/>
  <c r="F31" i="2"/>
  <c r="G16" i="1"/>
  <c r="G148" s="1"/>
  <c r="G66"/>
  <c r="F46" i="2"/>
  <c r="F45" s="1"/>
  <c r="H45" s="1"/>
  <c r="G599" i="1"/>
  <c r="F35" i="2"/>
  <c r="F33" s="1"/>
  <c r="H33" s="1"/>
  <c r="F25"/>
  <c r="F24" s="1"/>
  <c r="G367" i="1"/>
  <c r="G515"/>
  <c r="G694" s="1"/>
  <c r="F27" i="2"/>
  <c r="F26" s="1"/>
  <c r="H26" s="1"/>
  <c r="G147" i="3"/>
  <c r="G146" s="1"/>
  <c r="G138" s="1"/>
  <c r="F16" i="2"/>
  <c r="G215" i="1"/>
  <c r="G214" s="1"/>
  <c r="F41" i="2" s="1"/>
  <c r="F32"/>
  <c r="G184" i="1" l="1"/>
  <c r="G335" s="1"/>
  <c r="K335" s="1"/>
  <c r="G411"/>
  <c r="G854" s="1"/>
  <c r="F39" i="2"/>
  <c r="H39" s="1"/>
  <c r="F29"/>
  <c r="H29" s="1"/>
  <c r="G858" i="1" l="1"/>
  <c r="G856"/>
  <c r="F61" i="2"/>
  <c r="H61" l="1"/>
  <c r="F63"/>
</calcChain>
</file>

<file path=xl/sharedStrings.xml><?xml version="1.0" encoding="utf-8"?>
<sst xmlns="http://schemas.openxmlformats.org/spreadsheetml/2006/main" count="7464" uniqueCount="701">
  <si>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</si>
  <si>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</si>
  <si>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</si>
  <si>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</si>
  <si>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к проекту решения сессии пятого созыва Собрания депутатов №426 от 23 декабря 2016 года</t>
  </si>
  <si>
    <t>к  решению сессии пятого созыва Собрания депутатов № 426 от 23 декабря 2016 года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</si>
  <si>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</si>
  <si>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</si>
  <si>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</si>
  <si>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</si>
  <si>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</si>
  <si>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</si>
  <si>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</si>
  <si>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</si>
  <si>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</si>
  <si>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</si>
  <si>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</si>
  <si>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</si>
  <si>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</si>
  <si>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</si>
  <si>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</si>
  <si>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</si>
  <si>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</si>
  <si>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</si>
  <si>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</si>
  <si>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</si>
  <si>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</si>
  <si>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</si>
  <si>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</si>
  <si>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</si>
  <si>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</si>
  <si>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</si>
  <si>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</si>
  <si>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</si>
  <si>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</si>
  <si>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</si>
  <si>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</si>
  <si>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</si>
  <si>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</si>
  <si>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</si>
  <si>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</si>
  <si>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</si>
  <si>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</si>
  <si>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13 0 01 85420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</si>
  <si>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</si>
  <si>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</si>
  <si>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</si>
  <si>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</si>
  <si>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</si>
  <si>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</si>
  <si>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</si>
  <si>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</si>
  <si>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</si>
  <si>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</si>
  <si>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</si>
  <si>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</si>
  <si>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</si>
  <si>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Приложение № 2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</si>
  <si>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</si>
  <si>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</si>
  <si>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</si>
  <si>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</si>
  <si>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</si>
  <si>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</si>
  <si>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</si>
  <si>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</si>
  <si>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</si>
  <si>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</si>
  <si>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</si>
  <si>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</si>
  <si>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</si>
  <si>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</si>
  <si>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</si>
  <si>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</si>
  <si>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</si>
  <si>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</si>
  <si>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</si>
  <si>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</si>
  <si>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</si>
  <si>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</si>
  <si>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</si>
  <si>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</si>
  <si>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</si>
  <si>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</si>
  <si>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</si>
  <si>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</si>
  <si>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</si>
  <si>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</si>
  <si>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</si>
  <si>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</si>
  <si>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</si>
  <si>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</si>
  <si>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</si>
  <si>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</si>
  <si>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</si>
  <si>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</si>
  <si>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</si>
  <si>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</si>
  <si>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</si>
  <si>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</si>
  <si>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</si>
  <si>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</si>
  <si>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</si>
  <si>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</si>
  <si>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</si>
  <si>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</si>
  <si>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к решения сессии пятого созыва Собрания депутатов № 426 от 23 декабря 2016 года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</si>
  <si>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</si>
  <si>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</si>
  <si>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</si>
  <si>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к  решению сессии пятого созыва Собрания депутатов № 452 от 31 марта 2017 года</t>
  </si>
  <si>
    <t>к  решению сессии пятого созыва Собрания депутатов № 452 от 31марта 2017 года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</si>
  <si>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</si>
  <si>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</si>
  <si>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</si>
  <si>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</si>
  <si>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</si>
  <si>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</si>
  <si>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</si>
  <si>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</si>
  <si>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</si>
  <si>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</si>
  <si>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Приложение №3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</si>
  <si>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</si>
  <si>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</si>
  <si>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</si>
  <si>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</si>
  <si>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</si>
  <si>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</si>
  <si>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</si>
  <si>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</si>
  <si>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</si>
  <si>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</si>
  <si>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</si>
  <si>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</si>
  <si>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</si>
  <si>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</si>
  <si>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</si>
  <si>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</si>
  <si>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</si>
  <si>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</si>
  <si>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</si>
  <si>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</si>
  <si>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</si>
  <si>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</si>
  <si>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</si>
  <si>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</si>
  <si>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</si>
  <si>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</si>
  <si>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</si>
  <si>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</si>
  <si>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</si>
  <si>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</si>
  <si>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</si>
  <si>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</si>
  <si>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</si>
  <si>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</si>
  <si>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</si>
  <si>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</si>
  <si>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</si>
  <si>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</si>
  <si>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</si>
  <si>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</si>
  <si>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</si>
  <si>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</si>
  <si>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</si>
  <si>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</si>
  <si>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</si>
  <si>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</si>
  <si>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</si>
  <si>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</si>
  <si>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</si>
  <si>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</si>
  <si>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</si>
  <si>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</si>
  <si>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</si>
  <si>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</si>
  <si>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</si>
  <si>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</si>
  <si>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</si>
  <si>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</si>
  <si>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</si>
  <si>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</si>
  <si>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</si>
  <si>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</si>
  <si>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</si>
  <si>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</si>
  <si>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</si>
  <si>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</si>
  <si>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</si>
  <si>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</si>
  <si>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</si>
  <si>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</si>
  <si>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</si>
  <si>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</si>
  <si>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</si>
  <si>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</si>
  <si>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</si>
  <si>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</si>
  <si>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</si>
  <si>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</si>
  <si>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</si>
  <si>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</si>
  <si>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</si>
  <si>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</si>
  <si>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</si>
  <si>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</si>
  <si>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12 0 01 85040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</si>
  <si>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</si>
  <si>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</si>
  <si>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</si>
  <si>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</si>
  <si>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</si>
  <si>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</si>
  <si>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</si>
  <si>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</si>
  <si>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</si>
  <si>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</si>
  <si>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</si>
  <si>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</si>
  <si>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</si>
  <si>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</si>
  <si>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</si>
  <si>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</si>
  <si>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</si>
  <si>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</si>
  <si>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</si>
  <si>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</si>
  <si>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</si>
  <si>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</si>
  <si>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</si>
  <si>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</si>
  <si>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</si>
  <si>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</si>
  <si>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</si>
  <si>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</si>
  <si>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</si>
  <si>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</si>
  <si>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</si>
  <si>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</si>
  <si>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</si>
  <si>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</si>
  <si>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</si>
  <si>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</si>
  <si>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</si>
  <si>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</si>
  <si>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</si>
  <si>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</si>
  <si>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</si>
  <si>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</si>
  <si>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</si>
  <si>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</si>
  <si>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</si>
  <si>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</si>
  <si>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</si>
  <si>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</si>
  <si>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</si>
  <si>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</si>
  <si>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</si>
  <si>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</si>
  <si>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</si>
  <si>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</si>
  <si>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Муниципальная программа "Устойчивое развитие сельских территорий на 2014 - 2017 годы" МО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</si>
  <si>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</si>
  <si>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</si>
  <si>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</si>
  <si>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</si>
  <si>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</si>
  <si>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</si>
  <si>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</si>
  <si>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</si>
  <si>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</si>
  <si>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</si>
  <si>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</si>
  <si>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</si>
  <si>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</si>
  <si>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</si>
  <si>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</si>
  <si>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</si>
  <si>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</si>
  <si>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</si>
  <si>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</si>
  <si>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</si>
  <si>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</si>
  <si>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</si>
  <si>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</si>
  <si>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</si>
  <si>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</si>
  <si>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</si>
  <si>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</si>
  <si>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</si>
  <si>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</si>
  <si>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</si>
  <si>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</si>
  <si>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</si>
  <si>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</si>
  <si>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</si>
  <si>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</si>
  <si>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</si>
  <si>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</si>
  <si>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</si>
  <si>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</si>
  <si>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</si>
  <si>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</si>
  <si>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</si>
  <si>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</si>
  <si>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</si>
  <si>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</si>
  <si>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</si>
  <si>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</si>
  <si>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</si>
  <si>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</si>
  <si>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</si>
  <si>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к  решению сессии пятого созыва Собрания депутатов № 462 от 28 апреля 2017 года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</si>
  <si>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</si>
  <si>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</si>
  <si>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</si>
  <si>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</si>
  <si>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</si>
  <si>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</si>
  <si>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</si>
  <si>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</si>
  <si>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</si>
  <si>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</si>
  <si>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</si>
  <si>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</si>
  <si>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</si>
  <si>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</si>
  <si>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</si>
  <si>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</si>
  <si>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</si>
  <si>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</si>
  <si>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</si>
  <si>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</si>
  <si>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</si>
  <si>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</si>
  <si>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</si>
  <si>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</si>
  <si>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</si>
  <si>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</si>
  <si>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</si>
  <si>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</si>
  <si>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</si>
  <si>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</si>
  <si>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</si>
  <si>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</si>
  <si>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</si>
  <si>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</si>
  <si>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</si>
  <si>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</si>
  <si>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</si>
  <si>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</si>
  <si>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</si>
  <si>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</si>
  <si>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</si>
  <si>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</si>
  <si>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</si>
  <si>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</si>
  <si>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</si>
  <si>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</si>
  <si>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</si>
  <si>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</si>
  <si>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</si>
  <si>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</si>
  <si>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</si>
  <si>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</si>
  <si>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</si>
  <si>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</si>
  <si>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</si>
  <si>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</si>
  <si>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</si>
  <si>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</si>
  <si>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</si>
  <si>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</si>
  <si>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</si>
  <si>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</si>
  <si>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</si>
  <si>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12 0 01 85010</t>
  </si>
  <si>
    <t>Субсидия на повышение средней заработной платы работников учреждений культуры за счет средств местного бюджета</t>
  </si>
  <si>
    <t>12 0 01 85020</t>
  </si>
  <si>
    <t>12 0 01 00000</t>
  </si>
  <si>
    <t>12 0 01 85030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</si>
  <si>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</si>
  <si>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</si>
  <si>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</si>
  <si>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</si>
  <si>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</si>
  <si>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</si>
  <si>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</si>
  <si>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</si>
  <si>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</si>
  <si>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</si>
  <si>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</si>
  <si>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</si>
  <si>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</si>
  <si>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</si>
  <si>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</si>
  <si>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</si>
  <si>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</si>
  <si>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</si>
  <si>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</si>
  <si>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</si>
  <si>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</si>
  <si>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</si>
  <si>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</si>
  <si>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</si>
  <si>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23 0 02 00000</t>
  </si>
  <si>
    <t>23 0 02 R0820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</si>
  <si>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</si>
  <si>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</si>
  <si>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</si>
  <si>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</si>
  <si>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</si>
  <si>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</si>
  <si>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</si>
  <si>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</si>
  <si>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</si>
  <si>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</si>
  <si>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</si>
  <si>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</si>
  <si>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</si>
  <si>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</si>
  <si>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</si>
  <si>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</si>
  <si>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</si>
  <si>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</si>
  <si>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</si>
  <si>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</si>
  <si>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</si>
  <si>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</si>
  <si>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</si>
  <si>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</si>
  <si>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</si>
  <si>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</si>
  <si>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</si>
  <si>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</si>
  <si>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</si>
  <si>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</si>
  <si>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</si>
  <si>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</si>
  <si>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</si>
  <si>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</si>
  <si>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</si>
  <si>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</si>
  <si>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</si>
  <si>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</si>
  <si>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</si>
  <si>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</si>
  <si>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</si>
  <si>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</si>
  <si>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</si>
  <si>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</si>
  <si>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</si>
  <si>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</si>
  <si>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</si>
  <si>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</si>
  <si>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</si>
  <si>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</si>
  <si>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</si>
  <si>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</si>
  <si>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</si>
  <si>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</si>
  <si>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</si>
  <si>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</si>
  <si>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</si>
  <si>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</si>
  <si>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</si>
  <si>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</si>
  <si>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</si>
  <si>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</si>
  <si>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</si>
  <si>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</si>
  <si>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</si>
  <si>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</si>
  <si>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19 3 00 51180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</si>
  <si>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</si>
  <si>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</si>
  <si>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</si>
  <si>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</si>
  <si>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</si>
  <si>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</si>
  <si>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</si>
  <si>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</si>
  <si>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</si>
  <si>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</si>
  <si>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</si>
  <si>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</si>
  <si>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</si>
  <si>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</si>
  <si>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</si>
  <si>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</si>
  <si>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</si>
  <si>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</si>
  <si>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</si>
  <si>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</si>
  <si>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</si>
  <si>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</si>
  <si>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</si>
  <si>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</si>
  <si>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</si>
  <si>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</si>
  <si>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</si>
  <si>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</si>
  <si>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</si>
  <si>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</si>
  <si>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</si>
  <si>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</si>
  <si>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</si>
  <si>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</si>
  <si>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</si>
  <si>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</si>
  <si>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</si>
  <si>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</si>
  <si>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</si>
  <si>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</si>
  <si>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</si>
  <si>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</si>
  <si>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</si>
  <si>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</si>
  <si>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</si>
  <si>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</si>
  <si>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</si>
  <si>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</si>
  <si>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</si>
  <si>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</si>
  <si>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</si>
  <si>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</si>
  <si>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</si>
  <si>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</si>
  <si>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</si>
  <si>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</si>
  <si>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</si>
  <si>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</si>
  <si>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</si>
  <si>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</si>
  <si>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</si>
  <si>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</si>
  <si>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</si>
  <si>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</si>
  <si>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</si>
  <si>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</si>
  <si>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</si>
  <si>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</si>
  <si>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</si>
  <si>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</si>
  <si>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</si>
  <si>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</si>
  <si>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</si>
  <si>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муниципалдьного имущества, в том числе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</si>
  <si>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</si>
  <si>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</si>
  <si>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</si>
  <si>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</si>
  <si>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</si>
  <si>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</si>
  <si>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</si>
  <si>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</si>
  <si>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</si>
  <si>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</si>
  <si>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</si>
  <si>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</si>
  <si>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</si>
  <si>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</si>
  <si>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</si>
  <si>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</si>
  <si>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</si>
  <si>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</si>
  <si>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</si>
  <si>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</si>
  <si>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</si>
  <si>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</si>
  <si>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</si>
  <si>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</si>
  <si>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  решению сессии пятого созыва Собрания депутатов № 436 от 17 февраля 2017 года</t>
  </si>
  <si>
    <t>к решению сессии пятого созыва Собрания депутатов № 436 от 17 февраля 2017 года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</si>
  <si>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</si>
  <si>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</si>
  <si>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</si>
  <si>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</si>
  <si>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</si>
  <si>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</si>
  <si>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</si>
  <si>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</si>
  <si>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</si>
  <si>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</si>
  <si>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</si>
  <si>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</si>
  <si>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</si>
  <si>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</si>
  <si>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</si>
  <si>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</si>
  <si>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</si>
  <si>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</si>
  <si>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</si>
  <si>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</si>
  <si>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</si>
  <si>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</si>
  <si>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</si>
  <si>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</si>
  <si>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</si>
  <si>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</si>
  <si>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</si>
  <si>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</si>
  <si>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</si>
  <si>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</si>
  <si>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</si>
  <si>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</si>
  <si>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</si>
  <si>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</si>
  <si>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</si>
  <si>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</si>
  <si>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</si>
  <si>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</si>
  <si>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</si>
  <si>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</si>
  <si>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</si>
  <si>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</si>
  <si>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</si>
  <si>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</si>
  <si>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</si>
  <si>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</si>
  <si>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</si>
  <si>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</si>
  <si>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</si>
  <si>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</si>
  <si>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</si>
  <si>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</si>
  <si>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</si>
  <si>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</si>
  <si>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</si>
  <si>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</si>
  <si>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</si>
  <si>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</si>
  <si>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</si>
  <si>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</si>
  <si>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</si>
  <si>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</si>
  <si>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</si>
  <si>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</si>
  <si>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</si>
  <si>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</si>
  <si>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</si>
  <si>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</si>
  <si>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</si>
  <si>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</si>
  <si>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</si>
  <si>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</si>
  <si>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</si>
  <si>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</si>
  <si>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</si>
  <si>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</si>
  <si>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</si>
  <si>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</si>
  <si>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</si>
  <si>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</si>
  <si>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</si>
  <si>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</si>
  <si>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"Управление муниципальными финансами и муниципальным долгом Устьянского района 2014 – 2018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</si>
  <si>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</si>
  <si>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</si>
  <si>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</si>
  <si>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</si>
  <si>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</si>
  <si>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</si>
  <si>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</si>
  <si>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</si>
  <si>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</si>
  <si>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</si>
  <si>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</si>
  <si>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</si>
  <si>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</si>
  <si>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</si>
  <si>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</si>
  <si>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</si>
  <si>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</si>
  <si>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</si>
  <si>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</si>
  <si>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</si>
  <si>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</si>
  <si>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</si>
  <si>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</si>
  <si>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</si>
  <si>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</si>
  <si>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</si>
  <si>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</si>
  <si>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</si>
  <si>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</si>
  <si>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</si>
  <si>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</si>
  <si>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</si>
  <si>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</si>
  <si>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</si>
  <si>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</si>
  <si>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</si>
  <si>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</si>
  <si>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</si>
  <si>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</si>
  <si>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</si>
  <si>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</si>
  <si>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</si>
  <si>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к  решению сессии пятого созыва Собрания депутатов № 485 от 30 июня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</si>
</sst>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4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3"/>
  <sheetViews>
    <sheetView workbookViewId="0">
      <selection activeCell="D2" sqref="D2:H2"/>
    </sheetView>
  </sheetViews>
  <sheetFormatPr defaultRowHeight="12.75"/>
  <cols>
    <col min="1" max="1" width="1.85546875" style="89" customWidth="1"/>
    <col min="2" max="2" width="49" style="89" customWidth="1"/>
    <col min="3" max="3" width="6.85546875" style="92" hidden="1" customWidth="1"/>
    <col min="4" max="4" width="6.5703125" style="92" customWidth="1"/>
    <col min="5" max="5" width="8" style="92" customWidth="1"/>
    <col min="6" max="6" width="20.140625" style="91" customWidth="1"/>
    <col min="7" max="7" width="15.7109375" style="90" hidden="1" customWidth="1"/>
    <col min="8" max="8" width="18.7109375" style="89" hidden="1" customWidth="1"/>
    <col min="9" max="9" width="17" style="89" hidden="1" customWidth="1"/>
    <col min="10" max="10" width="5.85546875" style="89" customWidth="1"/>
    <col min="11" max="11" width="24.85546875" style="90" customWidth="1"/>
    <col min="12" max="16384" width="9.140625" style="89"/>
  </cols>
  <sheetData>
    <row r="1" spans="2:13" s="1" customFormat="1" ht="12.75" customHeight="1">
      <c r="B1" s="109"/>
      <c r="C1" s="108"/>
      <c r="D1" s="156" t="s">
        <v>57</v>
      </c>
      <c r="E1" s="156"/>
      <c r="F1" s="156"/>
      <c r="G1" s="117"/>
      <c r="H1" s="117"/>
      <c r="K1" s="2"/>
    </row>
    <row r="2" spans="2:13" s="1" customFormat="1" ht="52.5" customHeight="1">
      <c r="C2" s="76"/>
      <c r="D2" s="157" t="s">
        <v>700</v>
      </c>
      <c r="E2" s="157"/>
      <c r="F2" s="157"/>
      <c r="G2" s="157"/>
      <c r="H2" s="157"/>
      <c r="K2" s="110"/>
      <c r="L2" s="109"/>
      <c r="M2" s="109"/>
    </row>
    <row r="3" spans="2:13" s="1" customFormat="1" ht="12.75" customHeight="1">
      <c r="B3" s="109"/>
      <c r="C3" s="108"/>
      <c r="D3" s="156" t="s">
        <v>677</v>
      </c>
      <c r="E3" s="156"/>
      <c r="F3" s="156"/>
      <c r="G3" s="117"/>
      <c r="H3" s="117"/>
      <c r="K3" s="2"/>
    </row>
    <row r="4" spans="2:13" s="1" customFormat="1" ht="52.5" customHeight="1">
      <c r="C4" s="76"/>
      <c r="D4" s="157" t="s">
        <v>313</v>
      </c>
      <c r="E4" s="157"/>
      <c r="F4" s="157"/>
      <c r="G4" s="157"/>
      <c r="H4" s="157"/>
      <c r="K4" s="110"/>
      <c r="L4" s="109"/>
      <c r="M4" s="109"/>
    </row>
    <row r="5" spans="2:13" s="1" customFormat="1" ht="12.75" customHeight="1">
      <c r="B5" s="109"/>
      <c r="C5" s="108"/>
      <c r="D5" s="156" t="s">
        <v>677</v>
      </c>
      <c r="E5" s="156"/>
      <c r="F5" s="156"/>
      <c r="G5" s="117"/>
      <c r="H5" s="117"/>
      <c r="K5" s="2"/>
    </row>
    <row r="6" spans="2:13" s="1" customFormat="1" ht="52.5" customHeight="1">
      <c r="C6" s="76"/>
      <c r="D6" s="157" t="s">
        <v>110</v>
      </c>
      <c r="E6" s="157"/>
      <c r="F6" s="157"/>
      <c r="G6" s="157"/>
      <c r="H6" s="157"/>
      <c r="K6" s="110"/>
      <c r="L6" s="109"/>
      <c r="M6" s="109"/>
    </row>
    <row r="7" spans="2:13" s="1" customFormat="1" ht="12.75" customHeight="1">
      <c r="B7" s="109"/>
      <c r="C7" s="108"/>
      <c r="D7" s="156" t="s">
        <v>57</v>
      </c>
      <c r="E7" s="156"/>
      <c r="F7" s="156"/>
      <c r="G7" s="117"/>
      <c r="H7" s="117"/>
      <c r="K7" s="2"/>
    </row>
    <row r="8" spans="2:13" s="1" customFormat="1" ht="52.5" customHeight="1">
      <c r="C8" s="76"/>
      <c r="D8" s="157" t="s">
        <v>573</v>
      </c>
      <c r="E8" s="157"/>
      <c r="F8" s="157"/>
      <c r="G8" s="157"/>
      <c r="H8" s="157"/>
      <c r="K8" s="110"/>
      <c r="L8" s="109"/>
      <c r="M8" s="109"/>
    </row>
    <row r="9" spans="2:13" s="1" customFormat="1" ht="12.75" customHeight="1">
      <c r="B9" s="109"/>
      <c r="C9" s="108"/>
      <c r="D9" s="156" t="s">
        <v>56</v>
      </c>
      <c r="E9" s="156"/>
      <c r="F9" s="156"/>
      <c r="G9" s="117"/>
      <c r="H9" s="117"/>
      <c r="K9" s="2"/>
    </row>
    <row r="10" spans="2:13" s="1" customFormat="1" ht="52.5" customHeight="1">
      <c r="C10" s="76"/>
      <c r="D10" s="157" t="s">
        <v>5</v>
      </c>
      <c r="E10" s="157"/>
      <c r="F10" s="157"/>
      <c r="G10" s="157"/>
      <c r="H10" s="157"/>
      <c r="K10" s="110"/>
      <c r="L10" s="109"/>
      <c r="M10" s="109"/>
    </row>
    <row r="11" spans="2:13" s="87" customFormat="1" ht="69.75" customHeight="1">
      <c r="B11" s="158" t="s">
        <v>211</v>
      </c>
      <c r="C11" s="159"/>
      <c r="D11" s="159"/>
      <c r="E11" s="159"/>
      <c r="F11" s="160"/>
      <c r="G11" s="107"/>
      <c r="H11" s="106"/>
      <c r="I11" s="106"/>
      <c r="J11" s="106"/>
      <c r="K11" s="105"/>
    </row>
    <row r="12" spans="2:13" s="6" customFormat="1">
      <c r="B12" s="161" t="s">
        <v>64</v>
      </c>
      <c r="C12" s="162" t="s">
        <v>65</v>
      </c>
      <c r="D12" s="162" t="s">
        <v>66</v>
      </c>
      <c r="E12" s="162" t="s">
        <v>67</v>
      </c>
      <c r="F12" s="104" t="s">
        <v>70</v>
      </c>
      <c r="K12" s="90"/>
      <c r="L12" s="89"/>
      <c r="M12" s="89"/>
    </row>
    <row r="13" spans="2:13" s="6" customFormat="1" ht="51" customHeight="1">
      <c r="B13" s="161"/>
      <c r="C13" s="163"/>
      <c r="D13" s="163"/>
      <c r="E13" s="163"/>
      <c r="F13" s="104" t="s">
        <v>71</v>
      </c>
      <c r="K13" s="90"/>
      <c r="L13" s="89"/>
      <c r="M13" s="89"/>
    </row>
    <row r="14" spans="2:13" s="6" customFormat="1">
      <c r="B14" s="7">
        <v>1</v>
      </c>
      <c r="C14" s="7">
        <v>2</v>
      </c>
      <c r="D14" s="7">
        <v>2</v>
      </c>
      <c r="E14" s="7">
        <v>3</v>
      </c>
      <c r="F14" s="103">
        <v>4</v>
      </c>
      <c r="G14" s="91"/>
      <c r="H14" s="91"/>
      <c r="J14" s="5"/>
      <c r="K14" s="90"/>
      <c r="L14" s="89"/>
      <c r="M14" s="89"/>
    </row>
    <row r="15" spans="2:13" ht="16.5">
      <c r="B15" s="102"/>
      <c r="C15" s="102"/>
      <c r="D15" s="102"/>
      <c r="E15" s="102"/>
      <c r="F15" s="102"/>
      <c r="G15" s="101"/>
      <c r="H15" s="100"/>
    </row>
    <row r="16" spans="2:13" s="6" customFormat="1">
      <c r="B16" s="8" t="s">
        <v>72</v>
      </c>
      <c r="C16" s="55">
        <v>793</v>
      </c>
      <c r="D16" s="10" t="s">
        <v>73</v>
      </c>
      <c r="E16" s="10"/>
      <c r="F16" s="45">
        <f>F17+F18+F19+F21+F22+F23+F20</f>
        <v>64612414.299999997</v>
      </c>
      <c r="G16" s="5">
        <v>47799449</v>
      </c>
      <c r="I16" s="5">
        <f>[1]Лист2!G816+[1]Лист2!G502+[1]Лист2!G336+[1]Лист2!G143</f>
        <v>55565656</v>
      </c>
      <c r="J16" s="5"/>
      <c r="K16" s="111"/>
      <c r="L16" s="89"/>
      <c r="M16" s="89"/>
    </row>
    <row r="17" spans="2:13" s="6" customFormat="1" ht="25.5">
      <c r="B17" s="67" t="s">
        <v>626</v>
      </c>
      <c r="C17" s="48">
        <v>793</v>
      </c>
      <c r="D17" s="13" t="s">
        <v>73</v>
      </c>
      <c r="E17" s="13" t="s">
        <v>82</v>
      </c>
      <c r="F17" s="32">
        <f>Прилож3!G414</f>
        <v>1430777</v>
      </c>
      <c r="G17" s="5"/>
      <c r="K17" s="112"/>
      <c r="L17" s="89"/>
      <c r="M17" s="89"/>
    </row>
    <row r="18" spans="2:13" s="6" customFormat="1" ht="51">
      <c r="B18" s="62" t="s">
        <v>28</v>
      </c>
      <c r="C18" s="48">
        <v>794</v>
      </c>
      <c r="D18" s="66" t="s">
        <v>73</v>
      </c>
      <c r="E18" s="66" t="s">
        <v>148</v>
      </c>
      <c r="F18" s="32">
        <f>Прилож3!G697</f>
        <v>2138327</v>
      </c>
      <c r="G18" s="5"/>
      <c r="K18" s="112"/>
      <c r="L18" s="89"/>
      <c r="M18" s="89"/>
    </row>
    <row r="19" spans="2:13" s="6" customFormat="1" ht="51">
      <c r="B19" s="67" t="s">
        <v>159</v>
      </c>
      <c r="C19" s="48">
        <v>793</v>
      </c>
      <c r="D19" s="13" t="s">
        <v>73</v>
      </c>
      <c r="E19" s="13" t="s">
        <v>127</v>
      </c>
      <c r="F19" s="32">
        <f>Прилож3!G151+Прилож3!G338+Прилож3!G421</f>
        <v>26788361</v>
      </c>
      <c r="G19" s="5"/>
      <c r="K19" s="112"/>
      <c r="L19" s="89"/>
      <c r="M19" s="89"/>
    </row>
    <row r="20" spans="2:13" s="6" customFormat="1">
      <c r="B20" s="19" t="s">
        <v>543</v>
      </c>
      <c r="C20" s="48"/>
      <c r="D20" s="13" t="s">
        <v>73</v>
      </c>
      <c r="E20" s="13" t="s">
        <v>361</v>
      </c>
      <c r="F20" s="29">
        <v>0</v>
      </c>
      <c r="G20" s="5"/>
      <c r="K20" s="91"/>
      <c r="L20" s="89"/>
      <c r="M20" s="89"/>
    </row>
    <row r="21" spans="2:13" s="6" customFormat="1" ht="38.25">
      <c r="B21" s="67" t="s">
        <v>343</v>
      </c>
      <c r="C21" s="55">
        <v>792</v>
      </c>
      <c r="D21" s="13" t="s">
        <v>73</v>
      </c>
      <c r="E21" s="13" t="s">
        <v>344</v>
      </c>
      <c r="F21" s="29">
        <f>Прилож3!G344+Прилож3!G724</f>
        <v>9176743</v>
      </c>
      <c r="G21" s="5"/>
      <c r="K21" s="91"/>
      <c r="L21" s="89"/>
      <c r="M21" s="89"/>
    </row>
    <row r="22" spans="2:13" s="6" customFormat="1">
      <c r="B22" s="62" t="s">
        <v>662</v>
      </c>
      <c r="C22" s="48">
        <v>793</v>
      </c>
      <c r="D22" s="66" t="s">
        <v>73</v>
      </c>
      <c r="E22" s="66" t="s">
        <v>152</v>
      </c>
      <c r="F22" s="32">
        <f>Прилож3!G474</f>
        <v>554787.78</v>
      </c>
      <c r="G22" s="5"/>
      <c r="K22" s="112"/>
      <c r="L22" s="89"/>
      <c r="M22" s="89"/>
    </row>
    <row r="23" spans="2:13" s="6" customFormat="1">
      <c r="B23" s="12" t="s">
        <v>76</v>
      </c>
      <c r="C23" s="48">
        <v>793</v>
      </c>
      <c r="D23" s="13" t="s">
        <v>73</v>
      </c>
      <c r="E23" s="13" t="s">
        <v>77</v>
      </c>
      <c r="F23" s="32">
        <f>Прилож3!G479+Прилож3!G160+Прилож3!G358</f>
        <v>24523418.52</v>
      </c>
      <c r="G23" s="5"/>
      <c r="I23" s="5"/>
      <c r="K23" s="112"/>
      <c r="L23" s="89"/>
      <c r="M23" s="89"/>
    </row>
    <row r="24" spans="2:13" s="6" customFormat="1">
      <c r="B24" s="58" t="s">
        <v>351</v>
      </c>
      <c r="C24" s="55">
        <v>792</v>
      </c>
      <c r="D24" s="24" t="s">
        <v>82</v>
      </c>
      <c r="E24" s="24"/>
      <c r="F24" s="15">
        <f>F25</f>
        <v>2144600</v>
      </c>
      <c r="G24" s="5">
        <v>1404300</v>
      </c>
      <c r="I24" s="5"/>
      <c r="K24" s="113"/>
      <c r="L24" s="89"/>
      <c r="M24" s="89"/>
    </row>
    <row r="25" spans="2:13" s="6" customFormat="1">
      <c r="B25" s="12" t="s">
        <v>352</v>
      </c>
      <c r="C25" s="55">
        <v>792</v>
      </c>
      <c r="D25" s="13" t="s">
        <v>82</v>
      </c>
      <c r="E25" s="13" t="s">
        <v>148</v>
      </c>
      <c r="F25" s="29">
        <f>Прилож3!G368</f>
        <v>2144600</v>
      </c>
      <c r="G25" s="5"/>
      <c r="K25" s="91"/>
      <c r="L25" s="89"/>
      <c r="M25" s="89"/>
    </row>
    <row r="26" spans="2:13" s="6" customFormat="1" ht="25.5">
      <c r="B26" s="14" t="s">
        <v>354</v>
      </c>
      <c r="C26" s="9">
        <v>793</v>
      </c>
      <c r="D26" s="10" t="s">
        <v>148</v>
      </c>
      <c r="E26" s="10"/>
      <c r="F26" s="45">
        <f>F27+F28</f>
        <v>308244.09999999998</v>
      </c>
      <c r="G26" s="5">
        <v>120000</v>
      </c>
      <c r="H26" s="5">
        <f>F26-G26</f>
        <v>188244.09999999998</v>
      </c>
      <c r="I26" s="5">
        <f>[1]Лист2!G627</f>
        <v>80000</v>
      </c>
      <c r="K26" s="111"/>
      <c r="L26" s="89"/>
      <c r="M26" s="89"/>
    </row>
    <row r="27" spans="2:13" s="6" customFormat="1" ht="38.25">
      <c r="B27" s="59" t="s">
        <v>355</v>
      </c>
      <c r="C27" s="55">
        <v>793</v>
      </c>
      <c r="D27" s="66" t="s">
        <v>148</v>
      </c>
      <c r="E27" s="66" t="s">
        <v>306</v>
      </c>
      <c r="F27" s="32">
        <f>Прилож3!G516</f>
        <v>258244.1</v>
      </c>
      <c r="G27" s="5"/>
      <c r="K27" s="112"/>
      <c r="L27" s="89"/>
      <c r="M27" s="89"/>
    </row>
    <row r="28" spans="2:13" s="6" customFormat="1" ht="25.5">
      <c r="B28" s="19" t="s">
        <v>667</v>
      </c>
      <c r="C28" s="55"/>
      <c r="D28" s="49" t="s">
        <v>148</v>
      </c>
      <c r="E28" s="49" t="s">
        <v>613</v>
      </c>
      <c r="F28" s="32">
        <f>Прилож3!G537</f>
        <v>50000</v>
      </c>
      <c r="G28" s="5"/>
      <c r="K28" s="112"/>
      <c r="L28" s="89"/>
      <c r="M28" s="89"/>
    </row>
    <row r="29" spans="2:13" s="6" customFormat="1">
      <c r="B29" s="14" t="s">
        <v>178</v>
      </c>
      <c r="C29" s="9">
        <v>793</v>
      </c>
      <c r="D29" s="10" t="s">
        <v>127</v>
      </c>
      <c r="E29" s="10"/>
      <c r="F29" s="45">
        <f>F30+F31+F32</f>
        <v>33475766.249999996</v>
      </c>
      <c r="G29" s="5">
        <v>1500000</v>
      </c>
      <c r="H29" s="5">
        <f>F29-G29</f>
        <v>31975766.249999996</v>
      </c>
      <c r="I29" s="5"/>
      <c r="K29" s="111"/>
      <c r="L29" s="89"/>
      <c r="M29" s="89"/>
    </row>
    <row r="30" spans="2:13" s="6" customFormat="1">
      <c r="B30" s="67" t="s">
        <v>682</v>
      </c>
      <c r="C30" s="48"/>
      <c r="D30" s="49" t="s">
        <v>127</v>
      </c>
      <c r="E30" s="49" t="s">
        <v>104</v>
      </c>
      <c r="F30" s="29">
        <f>Прилож3!G549</f>
        <v>750000</v>
      </c>
      <c r="G30" s="5"/>
      <c r="K30" s="91"/>
      <c r="L30" s="89"/>
      <c r="M30" s="89"/>
    </row>
    <row r="31" spans="2:13" s="6" customFormat="1">
      <c r="B31" s="65" t="s">
        <v>359</v>
      </c>
      <c r="C31" s="55">
        <v>792</v>
      </c>
      <c r="D31" s="66" t="s">
        <v>127</v>
      </c>
      <c r="E31" s="66" t="s">
        <v>306</v>
      </c>
      <c r="F31" s="29">
        <f>Прилож3!G558+Прилож3!G739</f>
        <v>25658489.249999996</v>
      </c>
      <c r="G31" s="5"/>
      <c r="K31" s="91"/>
      <c r="L31" s="89"/>
      <c r="M31" s="89"/>
    </row>
    <row r="32" spans="2:13" s="6" customFormat="1">
      <c r="B32" s="62" t="s">
        <v>179</v>
      </c>
      <c r="C32" s="48">
        <v>793</v>
      </c>
      <c r="D32" s="66" t="s">
        <v>127</v>
      </c>
      <c r="E32" s="66" t="s">
        <v>180</v>
      </c>
      <c r="F32" s="32">
        <f>Прилож3!G770+Прилож3!G576+Прилож3!G166</f>
        <v>7067277</v>
      </c>
      <c r="G32" s="5"/>
      <c r="K32" s="112"/>
      <c r="L32" s="89"/>
      <c r="M32" s="89"/>
    </row>
    <row r="33" spans="2:13" s="6" customFormat="1">
      <c r="B33" s="68" t="s">
        <v>686</v>
      </c>
      <c r="C33" s="55">
        <v>792</v>
      </c>
      <c r="D33" s="10" t="s">
        <v>361</v>
      </c>
      <c r="E33" s="10"/>
      <c r="F33" s="45">
        <f>F35+F34+F36</f>
        <v>9989067.120000001</v>
      </c>
      <c r="G33" s="5">
        <v>120000</v>
      </c>
      <c r="H33" s="5">
        <f>F33-G33</f>
        <v>9869067.120000001</v>
      </c>
      <c r="I33" s="5"/>
      <c r="K33" s="111"/>
      <c r="L33" s="89"/>
      <c r="M33" s="89"/>
    </row>
    <row r="34" spans="2:13" s="57" customFormat="1">
      <c r="B34" s="99" t="s">
        <v>362</v>
      </c>
      <c r="C34" s="60"/>
      <c r="D34" s="98" t="s">
        <v>361</v>
      </c>
      <c r="E34" s="98" t="s">
        <v>73</v>
      </c>
      <c r="F34" s="35">
        <f>Прилож3!G789</f>
        <v>2236000</v>
      </c>
      <c r="G34" s="56"/>
      <c r="H34" s="56"/>
      <c r="I34" s="56"/>
      <c r="K34" s="115"/>
      <c r="L34" s="73"/>
      <c r="M34" s="73"/>
    </row>
    <row r="35" spans="2:13" s="1" customFormat="1">
      <c r="B35" s="69" t="s">
        <v>364</v>
      </c>
      <c r="C35" s="55"/>
      <c r="D35" s="13" t="s">
        <v>361</v>
      </c>
      <c r="E35" s="13" t="s">
        <v>82</v>
      </c>
      <c r="F35" s="29">
        <f>Прилож3!G600+Прилож3!G800</f>
        <v>1082391.1200000001</v>
      </c>
      <c r="I35" s="2"/>
      <c r="K35" s="91"/>
      <c r="L35" s="109"/>
      <c r="M35" s="109"/>
    </row>
    <row r="36" spans="2:13" s="6" customFormat="1">
      <c r="B36" s="69" t="s">
        <v>372</v>
      </c>
      <c r="C36" s="55"/>
      <c r="D36" s="13" t="s">
        <v>361</v>
      </c>
      <c r="E36" s="13" t="s">
        <v>148</v>
      </c>
      <c r="F36" s="29">
        <f>Прилож3!G608+Прилож3!G814</f>
        <v>6670676</v>
      </c>
      <c r="G36" s="5"/>
      <c r="K36" s="91"/>
      <c r="L36" s="89"/>
      <c r="M36" s="89"/>
    </row>
    <row r="37" spans="2:13" s="6" customFormat="1">
      <c r="B37" s="68" t="s">
        <v>41</v>
      </c>
      <c r="C37" s="55">
        <v>792</v>
      </c>
      <c r="D37" s="10" t="s">
        <v>344</v>
      </c>
      <c r="E37" s="10"/>
      <c r="F37" s="45">
        <f>F38</f>
        <v>20000</v>
      </c>
      <c r="G37" s="5">
        <v>120000</v>
      </c>
      <c r="H37" s="5">
        <f>F37-G37</f>
        <v>-100000</v>
      </c>
      <c r="I37" s="5"/>
      <c r="K37" s="111"/>
      <c r="L37" s="89"/>
      <c r="M37" s="89"/>
    </row>
    <row r="38" spans="2:13" s="6" customFormat="1" ht="21" customHeight="1">
      <c r="B38" s="19" t="s">
        <v>1</v>
      </c>
      <c r="C38" s="55"/>
      <c r="D38" s="13" t="s">
        <v>344</v>
      </c>
      <c r="E38" s="13" t="s">
        <v>361</v>
      </c>
      <c r="F38" s="29">
        <f>Прилож3!G839</f>
        <v>20000</v>
      </c>
      <c r="G38" s="5"/>
      <c r="K38" s="91"/>
      <c r="L38" s="89"/>
      <c r="M38" s="89"/>
    </row>
    <row r="39" spans="2:13" s="6" customFormat="1">
      <c r="B39" s="14" t="s">
        <v>79</v>
      </c>
      <c r="C39" s="9">
        <v>774</v>
      </c>
      <c r="D39" s="10" t="s">
        <v>80</v>
      </c>
      <c r="E39" s="10"/>
      <c r="F39" s="45">
        <f>F40+F41+F43+F44+F42</f>
        <v>689195905.44999993</v>
      </c>
      <c r="G39" s="5">
        <v>443480332</v>
      </c>
      <c r="H39" s="5">
        <f>F39-G39</f>
        <v>245715573.44999993</v>
      </c>
      <c r="I39" s="5">
        <f>[1]Лист2!G11+[1]Лист2!G192</f>
        <v>601878579</v>
      </c>
      <c r="J39" s="5"/>
      <c r="K39" s="111"/>
      <c r="L39" s="89"/>
      <c r="M39" s="89"/>
    </row>
    <row r="40" spans="2:13" s="6" customFormat="1">
      <c r="B40" s="67" t="s">
        <v>184</v>
      </c>
      <c r="C40" s="48">
        <v>774</v>
      </c>
      <c r="D40" s="13" t="s">
        <v>80</v>
      </c>
      <c r="E40" s="13" t="s">
        <v>73</v>
      </c>
      <c r="F40" s="32">
        <f>Прилож3!G185</f>
        <v>204805662.25</v>
      </c>
      <c r="G40" s="5"/>
      <c r="I40" s="5"/>
      <c r="J40" s="5"/>
      <c r="K40" s="112"/>
      <c r="L40" s="89"/>
      <c r="M40" s="89"/>
    </row>
    <row r="41" spans="2:13" s="6" customFormat="1">
      <c r="B41" s="69" t="s">
        <v>81</v>
      </c>
      <c r="C41" s="48">
        <v>774</v>
      </c>
      <c r="D41" s="13" t="s">
        <v>80</v>
      </c>
      <c r="E41" s="13" t="s">
        <v>82</v>
      </c>
      <c r="F41" s="32">
        <f>Прилож3!G214+Прилож3!G845</f>
        <v>370409255.56999993</v>
      </c>
      <c r="G41" s="5"/>
      <c r="H41" s="5"/>
      <c r="K41" s="112"/>
      <c r="L41" s="89"/>
      <c r="M41" s="89"/>
    </row>
    <row r="42" spans="2:13" s="6" customFormat="1">
      <c r="B42" s="67" t="s">
        <v>200</v>
      </c>
      <c r="C42" s="48"/>
      <c r="D42" s="13" t="s">
        <v>80</v>
      </c>
      <c r="E42" s="13" t="s">
        <v>148</v>
      </c>
      <c r="F42" s="29">
        <f>Прилож3!G17+Прилож3!G257</f>
        <v>98865997.629999995</v>
      </c>
      <c r="G42" s="77"/>
      <c r="K42" s="91"/>
      <c r="L42" s="89"/>
      <c r="M42" s="89"/>
    </row>
    <row r="43" spans="2:13" s="6" customFormat="1">
      <c r="B43" s="67" t="s">
        <v>553</v>
      </c>
      <c r="C43" s="48">
        <v>774</v>
      </c>
      <c r="D43" s="13" t="s">
        <v>80</v>
      </c>
      <c r="E43" s="13" t="s">
        <v>80</v>
      </c>
      <c r="F43" s="32">
        <f>Прилож3!G274+Прилож3!G43</f>
        <v>6103675</v>
      </c>
      <c r="G43" s="5"/>
      <c r="K43" s="112"/>
      <c r="L43" s="89"/>
      <c r="M43" s="89"/>
    </row>
    <row r="44" spans="2:13" s="6" customFormat="1">
      <c r="B44" s="67" t="s">
        <v>305</v>
      </c>
      <c r="C44" s="48">
        <v>774</v>
      </c>
      <c r="D44" s="13" t="s">
        <v>80</v>
      </c>
      <c r="E44" s="13" t="s">
        <v>306</v>
      </c>
      <c r="F44" s="32">
        <f>Прилож3!G287</f>
        <v>9011315</v>
      </c>
      <c r="G44" s="5"/>
      <c r="K44" s="112"/>
      <c r="L44" s="89"/>
      <c r="M44" s="89"/>
    </row>
    <row r="45" spans="2:13" s="6" customFormat="1">
      <c r="B45" s="14" t="s">
        <v>103</v>
      </c>
      <c r="C45" s="48">
        <v>757</v>
      </c>
      <c r="D45" s="10" t="s">
        <v>104</v>
      </c>
      <c r="E45" s="10"/>
      <c r="F45" s="45">
        <f>F46+F47</f>
        <v>67064826.549999997</v>
      </c>
      <c r="G45" s="5">
        <v>23037541</v>
      </c>
      <c r="H45" s="5">
        <f>F45-G45</f>
        <v>44027285.549999997</v>
      </c>
      <c r="I45" s="5"/>
      <c r="K45" s="111"/>
      <c r="L45" s="89"/>
      <c r="M45" s="89"/>
    </row>
    <row r="46" spans="2:13" s="6" customFormat="1">
      <c r="B46" s="67" t="s">
        <v>105</v>
      </c>
      <c r="C46" s="48">
        <v>757</v>
      </c>
      <c r="D46" s="13" t="s">
        <v>104</v>
      </c>
      <c r="E46" s="13" t="s">
        <v>73</v>
      </c>
      <c r="F46" s="29">
        <f>Прилож3!G67</f>
        <v>62012261.549999997</v>
      </c>
      <c r="G46" s="5"/>
      <c r="K46" s="91"/>
      <c r="L46" s="89"/>
      <c r="M46" s="89"/>
    </row>
    <row r="47" spans="2:13" s="6" customFormat="1" ht="13.5" customHeight="1">
      <c r="B47" s="69" t="s">
        <v>126</v>
      </c>
      <c r="C47" s="48">
        <v>757</v>
      </c>
      <c r="D47" s="13" t="s">
        <v>104</v>
      </c>
      <c r="E47" s="13" t="s">
        <v>127</v>
      </c>
      <c r="F47" s="29">
        <f>Прилож3!G120</f>
        <v>5052565</v>
      </c>
      <c r="G47" s="5"/>
      <c r="K47" s="91"/>
      <c r="L47" s="89"/>
      <c r="M47" s="89"/>
    </row>
    <row r="48" spans="2:13" s="6" customFormat="1">
      <c r="B48" s="14" t="s">
        <v>320</v>
      </c>
      <c r="C48" s="48">
        <v>757</v>
      </c>
      <c r="D48" s="10" t="s">
        <v>147</v>
      </c>
      <c r="E48" s="10"/>
      <c r="F48" s="45">
        <f>F49+F50+F51+F52</f>
        <v>25296008.350000001</v>
      </c>
      <c r="G48" s="5">
        <v>16951588</v>
      </c>
      <c r="H48" s="5">
        <f>F48-G48</f>
        <v>8344420.3500000015</v>
      </c>
      <c r="I48" s="5">
        <f>[1]Лист2!G320+[1]Лист2!G453+[1]Лист2!G751</f>
        <v>22419507</v>
      </c>
      <c r="K48" s="111"/>
      <c r="L48" s="89"/>
      <c r="M48" s="89"/>
    </row>
    <row r="49" spans="2:13" s="6" customFormat="1">
      <c r="B49" s="67" t="s">
        <v>321</v>
      </c>
      <c r="C49" s="48">
        <v>774</v>
      </c>
      <c r="D49" s="13" t="s">
        <v>147</v>
      </c>
      <c r="E49" s="13" t="s">
        <v>73</v>
      </c>
      <c r="F49" s="29">
        <f>Прилож3!G307+Прилож3!G616+Прилож3!G375</f>
        <v>702259</v>
      </c>
      <c r="G49" s="5"/>
      <c r="I49" s="5"/>
      <c r="K49" s="91"/>
      <c r="L49" s="89"/>
      <c r="M49" s="89"/>
    </row>
    <row r="50" spans="2:13" s="6" customFormat="1">
      <c r="B50" s="67" t="s">
        <v>146</v>
      </c>
      <c r="C50" s="48">
        <v>757</v>
      </c>
      <c r="D50" s="13" t="s">
        <v>147</v>
      </c>
      <c r="E50" s="13" t="s">
        <v>148</v>
      </c>
      <c r="F50" s="29">
        <f>Прилож3!G135+Прилож3!G622</f>
        <v>9276449.3499999996</v>
      </c>
      <c r="G50" s="5"/>
      <c r="K50" s="91"/>
      <c r="L50" s="89"/>
      <c r="M50" s="89"/>
    </row>
    <row r="51" spans="2:13" s="6" customFormat="1">
      <c r="B51" s="69" t="s">
        <v>334</v>
      </c>
      <c r="C51" s="48">
        <v>774</v>
      </c>
      <c r="D51" s="13" t="s">
        <v>147</v>
      </c>
      <c r="E51" s="13" t="s">
        <v>127</v>
      </c>
      <c r="F51" s="11">
        <f>Прилож3!G314+Прилож3!G659</f>
        <v>15271700</v>
      </c>
      <c r="G51" s="5"/>
      <c r="K51" s="114"/>
      <c r="L51" s="89"/>
      <c r="M51" s="89"/>
    </row>
    <row r="52" spans="2:13" s="6" customFormat="1">
      <c r="B52" s="97" t="s">
        <v>22</v>
      </c>
      <c r="C52" s="48">
        <v>793</v>
      </c>
      <c r="D52" s="13" t="s">
        <v>147</v>
      </c>
      <c r="E52" s="13" t="s">
        <v>344</v>
      </c>
      <c r="F52" s="29">
        <f>Прилож3!G680</f>
        <v>45600</v>
      </c>
      <c r="G52" s="5"/>
      <c r="K52" s="91"/>
      <c r="L52" s="89"/>
      <c r="M52" s="89"/>
    </row>
    <row r="53" spans="2:13" s="6" customFormat="1">
      <c r="B53" s="14" t="s">
        <v>24</v>
      </c>
      <c r="C53" s="9">
        <v>757</v>
      </c>
      <c r="D53" s="10" t="s">
        <v>152</v>
      </c>
      <c r="E53" s="10"/>
      <c r="F53" s="45">
        <f>F54</f>
        <v>937232.45</v>
      </c>
      <c r="G53" s="5">
        <v>1276883</v>
      </c>
      <c r="H53" s="5">
        <f>F53-G53</f>
        <v>-339650.55000000005</v>
      </c>
      <c r="K53" s="111"/>
      <c r="L53" s="89"/>
      <c r="M53" s="89"/>
    </row>
    <row r="54" spans="2:13" s="6" customFormat="1">
      <c r="B54" s="62" t="s">
        <v>151</v>
      </c>
      <c r="C54" s="48">
        <v>757</v>
      </c>
      <c r="D54" s="13" t="s">
        <v>152</v>
      </c>
      <c r="E54" s="13" t="s">
        <v>82</v>
      </c>
      <c r="F54" s="29">
        <f>Прилож3!G141+Прилож3!G686</f>
        <v>937232.45</v>
      </c>
      <c r="G54" s="5"/>
      <c r="K54" s="91"/>
      <c r="L54" s="89"/>
      <c r="M54" s="89"/>
    </row>
    <row r="55" spans="2:13" s="6" customFormat="1" ht="25.5">
      <c r="B55" s="68" t="s">
        <v>604</v>
      </c>
      <c r="C55" s="55">
        <v>792</v>
      </c>
      <c r="D55" s="10" t="s">
        <v>77</v>
      </c>
      <c r="E55" s="10"/>
      <c r="F55" s="45">
        <f>F56</f>
        <v>4980000</v>
      </c>
      <c r="G55" s="5">
        <v>505000</v>
      </c>
      <c r="K55" s="111"/>
      <c r="L55" s="89"/>
      <c r="M55" s="89"/>
    </row>
    <row r="56" spans="2:13" s="6" customFormat="1" ht="25.5">
      <c r="B56" s="69" t="s">
        <v>605</v>
      </c>
      <c r="C56" s="55">
        <v>792</v>
      </c>
      <c r="D56" s="13" t="s">
        <v>77</v>
      </c>
      <c r="E56" s="13" t="s">
        <v>73</v>
      </c>
      <c r="F56" s="29">
        <f>Прилож3!G381</f>
        <v>4980000</v>
      </c>
      <c r="G56" s="5"/>
      <c r="K56" s="91"/>
      <c r="L56" s="89"/>
      <c r="M56" s="89"/>
    </row>
    <row r="57" spans="2:13" s="6" customFormat="1" ht="51">
      <c r="B57" s="68" t="s">
        <v>612</v>
      </c>
      <c r="C57" s="55">
        <v>792</v>
      </c>
      <c r="D57" s="10" t="s">
        <v>613</v>
      </c>
      <c r="E57" s="10"/>
      <c r="F57" s="45">
        <f>F58+F60+F59</f>
        <v>25054582</v>
      </c>
      <c r="G57" s="5">
        <v>38634990</v>
      </c>
      <c r="K57" s="111"/>
      <c r="L57" s="89"/>
      <c r="M57" s="89"/>
    </row>
    <row r="58" spans="2:13" s="6" customFormat="1" ht="38.25">
      <c r="B58" s="69" t="s">
        <v>614</v>
      </c>
      <c r="C58" s="55">
        <v>792</v>
      </c>
      <c r="D58" s="13" t="s">
        <v>613</v>
      </c>
      <c r="E58" s="13" t="s">
        <v>73</v>
      </c>
      <c r="F58" s="29">
        <f>Прилож3!G390</f>
        <v>16534651</v>
      </c>
      <c r="G58" s="5"/>
      <c r="H58" s="5"/>
      <c r="K58" s="91"/>
      <c r="L58" s="89"/>
      <c r="M58" s="89"/>
    </row>
    <row r="59" spans="2:13" s="6" customFormat="1" hidden="1">
      <c r="B59" s="69" t="s">
        <v>699</v>
      </c>
      <c r="C59" s="55"/>
      <c r="D59" s="13" t="s">
        <v>613</v>
      </c>
      <c r="E59" s="13" t="s">
        <v>82</v>
      </c>
      <c r="F59" s="29">
        <f>Прилож3!G400</f>
        <v>0</v>
      </c>
      <c r="G59" s="5"/>
      <c r="H59" s="5"/>
      <c r="K59" s="91"/>
      <c r="L59" s="89"/>
      <c r="M59" s="89"/>
    </row>
    <row r="60" spans="2:13" s="6" customFormat="1" ht="25.5">
      <c r="B60" s="69" t="s">
        <v>623</v>
      </c>
      <c r="C60" s="55">
        <v>792</v>
      </c>
      <c r="D60" s="13" t="s">
        <v>613</v>
      </c>
      <c r="E60" s="13" t="s">
        <v>148</v>
      </c>
      <c r="F60" s="29">
        <f>Прилож3!G404</f>
        <v>8519931</v>
      </c>
      <c r="G60" s="5"/>
      <c r="H60" s="5"/>
      <c r="K60" s="91"/>
      <c r="L60" s="89"/>
      <c r="M60" s="89"/>
    </row>
    <row r="61" spans="2:13" s="26" customFormat="1">
      <c r="B61" s="88" t="s">
        <v>36</v>
      </c>
      <c r="C61" s="88"/>
      <c r="D61" s="88"/>
      <c r="E61" s="88"/>
      <c r="F61" s="96">
        <f>F16+F24+F26+F29+F33+F39+F45+F48+F53+F55+F57+F37</f>
        <v>923078646.56999993</v>
      </c>
      <c r="G61" s="96" t="e">
        <f>G16+G24+G26+G29+G33+#REF!+G39+G45+G48+G53+G55+G57+#REF!</f>
        <v>#REF!</v>
      </c>
      <c r="H61" s="25" t="e">
        <f>F61-G61</f>
        <v>#REF!</v>
      </c>
      <c r="K61" s="116"/>
      <c r="L61" s="87"/>
      <c r="M61" s="87"/>
    </row>
    <row r="62" spans="2:13" hidden="1">
      <c r="B62" s="95"/>
      <c r="C62" s="94"/>
      <c r="D62" s="93"/>
      <c r="E62" s="93"/>
      <c r="F62" s="91">
        <v>875721795.65999997</v>
      </c>
    </row>
    <row r="63" spans="2:13" hidden="1">
      <c r="F63" s="91">
        <f>F61-F62</f>
        <v>47356850.909999967</v>
      </c>
    </row>
  </sheetData>
  <mergeCells count="15">
    <mergeCell ref="D8:H8"/>
    <mergeCell ref="B11:F11"/>
    <mergeCell ref="B12:B13"/>
    <mergeCell ref="C12:C13"/>
    <mergeCell ref="D12:D13"/>
    <mergeCell ref="E12:E13"/>
    <mergeCell ref="D10:H10"/>
    <mergeCell ref="D9:F9"/>
    <mergeCell ref="D5:F5"/>
    <mergeCell ref="D6:H6"/>
    <mergeCell ref="D7:F7"/>
    <mergeCell ref="D1:F1"/>
    <mergeCell ref="D2:H2"/>
    <mergeCell ref="D3:F3"/>
    <mergeCell ref="D4:H4"/>
  </mergeCells>
  <phoneticPr fontId="0" type="noConversion"/>
  <pageMargins left="0.74803149606299213" right="0.74803149606299213" top="0.35433070866141736" bottom="0.35433070866141736" header="0.2362204724409449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58"/>
  <sheetViews>
    <sheetView zoomScaleSheetLayoutView="100" workbookViewId="0">
      <selection activeCell="O4" sqref="O4"/>
    </sheetView>
  </sheetViews>
  <sheetFormatPr defaultRowHeight="12.75"/>
  <cols>
    <col min="1" max="1" width="58.85546875" style="1" customWidth="1"/>
    <col min="2" max="2" width="6.85546875" style="76" customWidth="1"/>
    <col min="3" max="3" width="4.5703125" style="76" customWidth="1"/>
    <col min="4" max="4" width="4.7109375" style="76" customWidth="1"/>
    <col min="5" max="5" width="13.5703125" style="76" customWidth="1"/>
    <col min="6" max="6" width="6.42578125" style="76" customWidth="1"/>
    <col min="7" max="7" width="21.42578125" style="77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3" ht="12.75" customHeight="1">
      <c r="B1" s="109"/>
      <c r="C1" s="108"/>
      <c r="D1" s="156" t="s">
        <v>677</v>
      </c>
      <c r="E1" s="156"/>
      <c r="F1" s="156"/>
      <c r="G1" s="117"/>
      <c r="H1" s="117"/>
      <c r="K1" s="2"/>
    </row>
    <row r="2" spans="1:13" ht="30.75" customHeight="1">
      <c r="B2" s="1"/>
      <c r="D2" s="157" t="s">
        <v>700</v>
      </c>
      <c r="E2" s="157"/>
      <c r="F2" s="157"/>
      <c r="G2" s="157"/>
      <c r="H2" s="157"/>
      <c r="K2" s="110"/>
      <c r="L2" s="109"/>
      <c r="M2" s="109"/>
    </row>
    <row r="3" spans="1:13" ht="12.75" customHeight="1">
      <c r="B3" s="109"/>
      <c r="C3" s="108"/>
      <c r="D3" s="156" t="s">
        <v>84</v>
      </c>
      <c r="E3" s="156"/>
      <c r="F3" s="156"/>
      <c r="G3" s="117"/>
      <c r="H3" s="117"/>
      <c r="K3" s="2"/>
    </row>
    <row r="4" spans="1:13" ht="30.75" customHeight="1">
      <c r="B4" s="1"/>
      <c r="D4" s="157" t="s">
        <v>313</v>
      </c>
      <c r="E4" s="157"/>
      <c r="F4" s="157"/>
      <c r="G4" s="157"/>
      <c r="H4" s="157"/>
      <c r="K4" s="110"/>
      <c r="L4" s="109"/>
      <c r="M4" s="109"/>
    </row>
    <row r="5" spans="1:13" ht="12.75" customHeight="1">
      <c r="B5" s="109"/>
      <c r="C5" s="108"/>
      <c r="D5" s="156" t="s">
        <v>84</v>
      </c>
      <c r="E5" s="156"/>
      <c r="F5" s="156"/>
      <c r="G5" s="117"/>
      <c r="H5" s="117"/>
      <c r="K5" s="2"/>
    </row>
    <row r="6" spans="1:13" ht="30.75" customHeight="1">
      <c r="B6" s="1"/>
      <c r="D6" s="157" t="s">
        <v>111</v>
      </c>
      <c r="E6" s="157"/>
      <c r="F6" s="157"/>
      <c r="G6" s="157"/>
      <c r="H6" s="157"/>
      <c r="K6" s="110"/>
      <c r="L6" s="109"/>
      <c r="M6" s="109"/>
    </row>
    <row r="7" spans="1:13" ht="16.5" customHeight="1">
      <c r="D7" s="156" t="s">
        <v>122</v>
      </c>
      <c r="E7" s="164"/>
      <c r="F7" s="164"/>
      <c r="G7" s="164"/>
    </row>
    <row r="8" spans="1:13" ht="33" customHeight="1">
      <c r="D8" s="164" t="s">
        <v>574</v>
      </c>
      <c r="E8" s="164"/>
      <c r="F8" s="164"/>
      <c r="G8" s="164"/>
    </row>
    <row r="9" spans="1:13" ht="12.75" customHeight="1">
      <c r="C9" s="129"/>
      <c r="D9" s="156" t="s">
        <v>552</v>
      </c>
      <c r="E9" s="164"/>
      <c r="F9" s="164"/>
      <c r="G9" s="164"/>
    </row>
    <row r="10" spans="1:13" ht="33" customHeight="1">
      <c r="B10" s="3"/>
      <c r="D10" s="157" t="s">
        <v>4</v>
      </c>
      <c r="E10" s="157"/>
      <c r="F10" s="157"/>
      <c r="G10" s="157"/>
      <c r="H10" s="157"/>
      <c r="I10" s="118"/>
      <c r="J10" s="118"/>
    </row>
    <row r="11" spans="1:13" ht="39.75" customHeight="1">
      <c r="A11" s="165" t="s">
        <v>199</v>
      </c>
      <c r="B11" s="165"/>
      <c r="C11" s="165"/>
      <c r="D11" s="165"/>
      <c r="E11" s="165"/>
      <c r="F11" s="165"/>
      <c r="G11" s="165"/>
    </row>
    <row r="12" spans="1:13" s="6" customFormat="1" ht="23.25" customHeight="1">
      <c r="A12" s="161" t="s">
        <v>64</v>
      </c>
      <c r="B12" s="162" t="s">
        <v>65</v>
      </c>
      <c r="C12" s="162" t="s">
        <v>66</v>
      </c>
      <c r="D12" s="162" t="s">
        <v>67</v>
      </c>
      <c r="E12" s="162" t="s">
        <v>68</v>
      </c>
      <c r="F12" s="162" t="s">
        <v>69</v>
      </c>
      <c r="G12" s="4" t="s">
        <v>70</v>
      </c>
      <c r="H12" s="5"/>
    </row>
    <row r="13" spans="1:13" s="6" customFormat="1" ht="69.75" customHeight="1">
      <c r="A13" s="161"/>
      <c r="B13" s="163"/>
      <c r="C13" s="163"/>
      <c r="D13" s="163"/>
      <c r="E13" s="163"/>
      <c r="F13" s="163"/>
      <c r="G13" s="4" t="s">
        <v>71</v>
      </c>
      <c r="H13" s="5"/>
    </row>
    <row r="14" spans="1:13" s="6" customForma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130">
        <v>7</v>
      </c>
      <c r="H14" s="5"/>
    </row>
    <row r="15" spans="1:13" s="64" customFormat="1" ht="38.25">
      <c r="A15" s="131" t="s">
        <v>212</v>
      </c>
      <c r="B15" s="78"/>
      <c r="C15" s="78"/>
      <c r="D15" s="78"/>
      <c r="E15" s="79"/>
      <c r="F15" s="78"/>
      <c r="G15" s="45"/>
      <c r="H15" s="63"/>
    </row>
    <row r="16" spans="1:13">
      <c r="A16" s="14" t="s">
        <v>79</v>
      </c>
      <c r="B16" s="9">
        <v>757</v>
      </c>
      <c r="C16" s="10" t="s">
        <v>80</v>
      </c>
      <c r="D16" s="10"/>
      <c r="E16" s="10"/>
      <c r="F16" s="10"/>
      <c r="G16" s="15">
        <f>G43+G17</f>
        <v>30695976.449999999</v>
      </c>
    </row>
    <row r="17" spans="1:15" ht="18.75" customHeight="1">
      <c r="A17" s="19" t="s">
        <v>200</v>
      </c>
      <c r="B17" s="17">
        <v>757</v>
      </c>
      <c r="C17" s="18" t="s">
        <v>80</v>
      </c>
      <c r="D17" s="18" t="s">
        <v>148</v>
      </c>
      <c r="E17" s="18"/>
      <c r="F17" s="17"/>
      <c r="G17" s="124">
        <f>G18+G29</f>
        <v>29079981.449999999</v>
      </c>
      <c r="O17" s="2"/>
    </row>
    <row r="18" spans="1:15" ht="35.25" customHeight="1">
      <c r="A18" s="19" t="s">
        <v>44</v>
      </c>
      <c r="B18" s="17">
        <v>757</v>
      </c>
      <c r="C18" s="18" t="s">
        <v>80</v>
      </c>
      <c r="D18" s="18" t="s">
        <v>148</v>
      </c>
      <c r="E18" s="18" t="s">
        <v>417</v>
      </c>
      <c r="F18" s="18"/>
      <c r="G18" s="124">
        <f>G19+G22+G26</f>
        <v>15492631</v>
      </c>
    </row>
    <row r="19" spans="1:15" ht="38.25">
      <c r="A19" s="19" t="s">
        <v>49</v>
      </c>
      <c r="B19" s="17">
        <v>757</v>
      </c>
      <c r="C19" s="18" t="s">
        <v>80</v>
      </c>
      <c r="D19" s="18" t="s">
        <v>148</v>
      </c>
      <c r="E19" s="18" t="s">
        <v>46</v>
      </c>
      <c r="F19" s="18"/>
      <c r="G19" s="124">
        <f>G20</f>
        <v>790000</v>
      </c>
    </row>
    <row r="20" spans="1:15" ht="25.5">
      <c r="A20" s="19" t="s">
        <v>86</v>
      </c>
      <c r="B20" s="17">
        <v>757</v>
      </c>
      <c r="C20" s="18" t="s">
        <v>80</v>
      </c>
      <c r="D20" s="18" t="s">
        <v>148</v>
      </c>
      <c r="E20" s="18" t="s">
        <v>46</v>
      </c>
      <c r="F20" s="18" t="s">
        <v>87</v>
      </c>
      <c r="G20" s="124">
        <f>G21</f>
        <v>790000</v>
      </c>
    </row>
    <row r="21" spans="1:15" ht="19.5" customHeight="1">
      <c r="A21" s="19" t="s">
        <v>88</v>
      </c>
      <c r="B21" s="17">
        <v>757</v>
      </c>
      <c r="C21" s="18" t="s">
        <v>80</v>
      </c>
      <c r="D21" s="18" t="s">
        <v>148</v>
      </c>
      <c r="E21" s="18" t="s">
        <v>46</v>
      </c>
      <c r="F21" s="18" t="s">
        <v>89</v>
      </c>
      <c r="G21" s="124">
        <v>790000</v>
      </c>
    </row>
    <row r="22" spans="1:15" ht="30.75" customHeight="1">
      <c r="A22" s="27" t="s">
        <v>378</v>
      </c>
      <c r="B22" s="17">
        <v>757</v>
      </c>
      <c r="C22" s="18" t="s">
        <v>80</v>
      </c>
      <c r="D22" s="18" t="s">
        <v>148</v>
      </c>
      <c r="E22" s="18" t="s">
        <v>380</v>
      </c>
      <c r="F22" s="17"/>
      <c r="G22" s="11">
        <f>G24</f>
        <v>1195410</v>
      </c>
    </row>
    <row r="23" spans="1:15" ht="25.5">
      <c r="A23" s="19" t="s">
        <v>85</v>
      </c>
      <c r="B23" s="17">
        <v>757</v>
      </c>
      <c r="C23" s="18" t="s">
        <v>80</v>
      </c>
      <c r="D23" s="18" t="s">
        <v>148</v>
      </c>
      <c r="E23" s="18" t="s">
        <v>207</v>
      </c>
      <c r="F23" s="18"/>
      <c r="G23" s="124">
        <f>G24</f>
        <v>1195410</v>
      </c>
    </row>
    <row r="24" spans="1:15" ht="25.5">
      <c r="A24" s="19" t="s">
        <v>86</v>
      </c>
      <c r="B24" s="17">
        <v>757</v>
      </c>
      <c r="C24" s="18" t="s">
        <v>80</v>
      </c>
      <c r="D24" s="18" t="s">
        <v>148</v>
      </c>
      <c r="E24" s="18" t="s">
        <v>207</v>
      </c>
      <c r="F24" s="18" t="s">
        <v>87</v>
      </c>
      <c r="G24" s="124">
        <f>G25</f>
        <v>1195410</v>
      </c>
    </row>
    <row r="25" spans="1:15" ht="19.5" customHeight="1">
      <c r="A25" s="19" t="s">
        <v>88</v>
      </c>
      <c r="B25" s="17">
        <v>757</v>
      </c>
      <c r="C25" s="18" t="s">
        <v>80</v>
      </c>
      <c r="D25" s="18" t="s">
        <v>148</v>
      </c>
      <c r="E25" s="18" t="s">
        <v>207</v>
      </c>
      <c r="F25" s="18" t="s">
        <v>89</v>
      </c>
      <c r="G25" s="124">
        <v>1195410</v>
      </c>
    </row>
    <row r="26" spans="1:15" ht="25.5">
      <c r="A26" s="19" t="s">
        <v>85</v>
      </c>
      <c r="B26" s="17">
        <v>757</v>
      </c>
      <c r="C26" s="18" t="s">
        <v>80</v>
      </c>
      <c r="D26" s="18" t="s">
        <v>148</v>
      </c>
      <c r="E26" s="18" t="s">
        <v>418</v>
      </c>
      <c r="F26" s="18"/>
      <c r="G26" s="124">
        <f>G27</f>
        <v>13507221</v>
      </c>
    </row>
    <row r="27" spans="1:15" ht="25.5">
      <c r="A27" s="19" t="s">
        <v>86</v>
      </c>
      <c r="B27" s="17">
        <v>757</v>
      </c>
      <c r="C27" s="18" t="s">
        <v>80</v>
      </c>
      <c r="D27" s="18" t="s">
        <v>148</v>
      </c>
      <c r="E27" s="18" t="s">
        <v>418</v>
      </c>
      <c r="F27" s="18" t="s">
        <v>87</v>
      </c>
      <c r="G27" s="124">
        <f>G28</f>
        <v>13507221</v>
      </c>
    </row>
    <row r="28" spans="1:15" ht="19.5" customHeight="1">
      <c r="A28" s="19" t="s">
        <v>88</v>
      </c>
      <c r="B28" s="17">
        <v>757</v>
      </c>
      <c r="C28" s="18" t="s">
        <v>80</v>
      </c>
      <c r="D28" s="18" t="s">
        <v>148</v>
      </c>
      <c r="E28" s="18" t="s">
        <v>418</v>
      </c>
      <c r="F28" s="18" t="s">
        <v>89</v>
      </c>
      <c r="G28" s="124">
        <v>13507221</v>
      </c>
    </row>
    <row r="29" spans="1:15" ht="35.25" customHeight="1">
      <c r="A29" s="19" t="s">
        <v>213</v>
      </c>
      <c r="B29" s="17">
        <v>757</v>
      </c>
      <c r="C29" s="18" t="s">
        <v>80</v>
      </c>
      <c r="D29" s="18" t="s">
        <v>148</v>
      </c>
      <c r="E29" s="18" t="s">
        <v>419</v>
      </c>
      <c r="F29" s="18"/>
      <c r="G29" s="124">
        <f>G40+G30+G33+G36</f>
        <v>13587350.449999999</v>
      </c>
    </row>
    <row r="30" spans="1:15" s="21" customFormat="1" hidden="1">
      <c r="A30" s="16" t="s">
        <v>299</v>
      </c>
      <c r="B30" s="17">
        <v>757</v>
      </c>
      <c r="C30" s="18" t="s">
        <v>80</v>
      </c>
      <c r="D30" s="18" t="s">
        <v>148</v>
      </c>
      <c r="E30" s="18" t="s">
        <v>374</v>
      </c>
      <c r="F30" s="18"/>
      <c r="G30" s="124">
        <f>G31</f>
        <v>0</v>
      </c>
      <c r="H30" s="20"/>
    </row>
    <row r="31" spans="1:15" s="21" customFormat="1" ht="25.5" hidden="1">
      <c r="A31" s="19" t="s">
        <v>86</v>
      </c>
      <c r="B31" s="17">
        <v>757</v>
      </c>
      <c r="C31" s="18" t="s">
        <v>80</v>
      </c>
      <c r="D31" s="18" t="s">
        <v>148</v>
      </c>
      <c r="E31" s="18" t="s">
        <v>374</v>
      </c>
      <c r="F31" s="18" t="s">
        <v>87</v>
      </c>
      <c r="G31" s="124">
        <f>G32</f>
        <v>0</v>
      </c>
      <c r="H31" s="20"/>
    </row>
    <row r="32" spans="1:15" s="21" customFormat="1" hidden="1">
      <c r="A32" s="19" t="s">
        <v>88</v>
      </c>
      <c r="B32" s="17">
        <v>757</v>
      </c>
      <c r="C32" s="18" t="s">
        <v>80</v>
      </c>
      <c r="D32" s="18" t="s">
        <v>148</v>
      </c>
      <c r="E32" s="18" t="s">
        <v>374</v>
      </c>
      <c r="F32" s="18" t="s">
        <v>89</v>
      </c>
      <c r="G32" s="124"/>
      <c r="H32" s="20"/>
    </row>
    <row r="33" spans="1:8" s="21" customFormat="1" ht="61.5" hidden="1" customHeight="1">
      <c r="A33" s="16" t="s">
        <v>0</v>
      </c>
      <c r="B33" s="17">
        <v>757</v>
      </c>
      <c r="C33" s="18" t="s">
        <v>80</v>
      </c>
      <c r="D33" s="18" t="s">
        <v>148</v>
      </c>
      <c r="E33" s="18" t="s">
        <v>672</v>
      </c>
      <c r="F33" s="18"/>
      <c r="G33" s="124">
        <f>G34</f>
        <v>0</v>
      </c>
      <c r="H33" s="20"/>
    </row>
    <row r="34" spans="1:8" s="21" customFormat="1" ht="25.5" hidden="1">
      <c r="A34" s="19" t="s">
        <v>86</v>
      </c>
      <c r="B34" s="17">
        <v>757</v>
      </c>
      <c r="C34" s="18" t="s">
        <v>80</v>
      </c>
      <c r="D34" s="18" t="s">
        <v>148</v>
      </c>
      <c r="E34" s="18" t="s">
        <v>672</v>
      </c>
      <c r="F34" s="18" t="s">
        <v>87</v>
      </c>
      <c r="G34" s="124">
        <f>G35</f>
        <v>0</v>
      </c>
      <c r="H34" s="20"/>
    </row>
    <row r="35" spans="1:8" s="21" customFormat="1" hidden="1">
      <c r="A35" s="19" t="s">
        <v>88</v>
      </c>
      <c r="B35" s="17">
        <v>757</v>
      </c>
      <c r="C35" s="18" t="s">
        <v>80</v>
      </c>
      <c r="D35" s="18" t="s">
        <v>148</v>
      </c>
      <c r="E35" s="18" t="s">
        <v>672</v>
      </c>
      <c r="F35" s="18" t="s">
        <v>89</v>
      </c>
      <c r="G35" s="124"/>
      <c r="H35" s="20"/>
    </row>
    <row r="36" spans="1:8" ht="30.75" customHeight="1">
      <c r="A36" s="27" t="s">
        <v>378</v>
      </c>
      <c r="B36" s="17">
        <v>757</v>
      </c>
      <c r="C36" s="18" t="s">
        <v>80</v>
      </c>
      <c r="D36" s="18" t="s">
        <v>148</v>
      </c>
      <c r="E36" s="18" t="s">
        <v>42</v>
      </c>
      <c r="F36" s="17"/>
      <c r="G36" s="11">
        <f>G38</f>
        <v>286800</v>
      </c>
    </row>
    <row r="37" spans="1:8" ht="25.5">
      <c r="A37" s="19" t="s">
        <v>85</v>
      </c>
      <c r="B37" s="17">
        <v>757</v>
      </c>
      <c r="C37" s="18" t="s">
        <v>80</v>
      </c>
      <c r="D37" s="18" t="s">
        <v>148</v>
      </c>
      <c r="E37" s="18" t="s">
        <v>43</v>
      </c>
      <c r="F37" s="18"/>
      <c r="G37" s="124">
        <f>G38</f>
        <v>286800</v>
      </c>
    </row>
    <row r="38" spans="1:8" ht="25.5">
      <c r="A38" s="19" t="s">
        <v>86</v>
      </c>
      <c r="B38" s="17">
        <v>757</v>
      </c>
      <c r="C38" s="18" t="s">
        <v>80</v>
      </c>
      <c r="D38" s="18" t="s">
        <v>148</v>
      </c>
      <c r="E38" s="18" t="s">
        <v>43</v>
      </c>
      <c r="F38" s="18" t="s">
        <v>87</v>
      </c>
      <c r="G38" s="124">
        <f>G39</f>
        <v>286800</v>
      </c>
    </row>
    <row r="39" spans="1:8" ht="19.5" customHeight="1">
      <c r="A39" s="19" t="s">
        <v>88</v>
      </c>
      <c r="B39" s="17">
        <v>757</v>
      </c>
      <c r="C39" s="18" t="s">
        <v>80</v>
      </c>
      <c r="D39" s="18" t="s">
        <v>148</v>
      </c>
      <c r="E39" s="18" t="s">
        <v>43</v>
      </c>
      <c r="F39" s="18" t="s">
        <v>89</v>
      </c>
      <c r="G39" s="124">
        <v>286800</v>
      </c>
    </row>
    <row r="40" spans="1:8" ht="25.5">
      <c r="A40" s="19" t="s">
        <v>85</v>
      </c>
      <c r="B40" s="17">
        <v>757</v>
      </c>
      <c r="C40" s="18" t="s">
        <v>80</v>
      </c>
      <c r="D40" s="18" t="s">
        <v>148</v>
      </c>
      <c r="E40" s="18" t="s">
        <v>420</v>
      </c>
      <c r="F40" s="18"/>
      <c r="G40" s="124">
        <f>G41</f>
        <v>13300550.449999999</v>
      </c>
    </row>
    <row r="41" spans="1:8" ht="25.5">
      <c r="A41" s="19" t="s">
        <v>86</v>
      </c>
      <c r="B41" s="17">
        <v>757</v>
      </c>
      <c r="C41" s="18" t="s">
        <v>80</v>
      </c>
      <c r="D41" s="18" t="s">
        <v>148</v>
      </c>
      <c r="E41" s="18" t="s">
        <v>420</v>
      </c>
      <c r="F41" s="18" t="s">
        <v>87</v>
      </c>
      <c r="G41" s="124">
        <f>G42</f>
        <v>13300550.449999999</v>
      </c>
    </row>
    <row r="42" spans="1:8" ht="19.5" customHeight="1">
      <c r="A42" s="19" t="s">
        <v>88</v>
      </c>
      <c r="B42" s="17">
        <v>757</v>
      </c>
      <c r="C42" s="18" t="s">
        <v>80</v>
      </c>
      <c r="D42" s="18" t="s">
        <v>148</v>
      </c>
      <c r="E42" s="18" t="s">
        <v>420</v>
      </c>
      <c r="F42" s="18" t="s">
        <v>89</v>
      </c>
      <c r="G42" s="124">
        <v>13300550.449999999</v>
      </c>
    </row>
    <row r="43" spans="1:8" ht="14.25" customHeight="1">
      <c r="A43" s="19" t="s">
        <v>553</v>
      </c>
      <c r="B43" s="17">
        <v>757</v>
      </c>
      <c r="C43" s="18" t="s">
        <v>80</v>
      </c>
      <c r="D43" s="18" t="s">
        <v>80</v>
      </c>
      <c r="E43" s="18"/>
      <c r="F43" s="17"/>
      <c r="G43" s="124">
        <f>G51+G44+G62</f>
        <v>1615995</v>
      </c>
    </row>
    <row r="44" spans="1:8" ht="33.75" customHeight="1">
      <c r="A44" s="19" t="s">
        <v>92</v>
      </c>
      <c r="B44" s="17">
        <v>757</v>
      </c>
      <c r="C44" s="18" t="s">
        <v>80</v>
      </c>
      <c r="D44" s="18" t="s">
        <v>80</v>
      </c>
      <c r="E44" s="18" t="s">
        <v>419</v>
      </c>
      <c r="F44" s="17"/>
      <c r="G44" s="124">
        <f>G45+G48</f>
        <v>958120</v>
      </c>
    </row>
    <row r="45" spans="1:8" s="21" customFormat="1">
      <c r="A45" s="16" t="s">
        <v>299</v>
      </c>
      <c r="B45" s="17">
        <v>757</v>
      </c>
      <c r="C45" s="18" t="s">
        <v>80</v>
      </c>
      <c r="D45" s="18" t="s">
        <v>80</v>
      </c>
      <c r="E45" s="18" t="s">
        <v>671</v>
      </c>
      <c r="F45" s="18"/>
      <c r="G45" s="124">
        <f>G46</f>
        <v>917700</v>
      </c>
      <c r="H45" s="20"/>
    </row>
    <row r="46" spans="1:8" s="21" customFormat="1" ht="25.5">
      <c r="A46" s="19" t="s">
        <v>86</v>
      </c>
      <c r="B46" s="17">
        <v>757</v>
      </c>
      <c r="C46" s="18" t="s">
        <v>80</v>
      </c>
      <c r="D46" s="18" t="s">
        <v>80</v>
      </c>
      <c r="E46" s="18" t="s">
        <v>671</v>
      </c>
      <c r="F46" s="18" t="s">
        <v>87</v>
      </c>
      <c r="G46" s="124">
        <f>G47</f>
        <v>917700</v>
      </c>
      <c r="H46" s="20"/>
    </row>
    <row r="47" spans="1:8" s="21" customFormat="1">
      <c r="A47" s="19" t="s">
        <v>88</v>
      </c>
      <c r="B47" s="17">
        <v>757</v>
      </c>
      <c r="C47" s="18" t="s">
        <v>80</v>
      </c>
      <c r="D47" s="18" t="s">
        <v>80</v>
      </c>
      <c r="E47" s="18" t="s">
        <v>671</v>
      </c>
      <c r="F47" s="18" t="s">
        <v>89</v>
      </c>
      <c r="G47" s="124">
        <v>917700</v>
      </c>
      <c r="H47" s="20"/>
    </row>
    <row r="48" spans="1:8" s="21" customFormat="1" ht="30" customHeight="1">
      <c r="A48" s="16" t="s">
        <v>673</v>
      </c>
      <c r="B48" s="17">
        <v>757</v>
      </c>
      <c r="C48" s="18" t="s">
        <v>80</v>
      </c>
      <c r="D48" s="18" t="s">
        <v>80</v>
      </c>
      <c r="E48" s="18" t="s">
        <v>672</v>
      </c>
      <c r="F48" s="18"/>
      <c r="G48" s="124">
        <f>G49</f>
        <v>40420</v>
      </c>
      <c r="H48" s="20"/>
    </row>
    <row r="49" spans="1:8" s="21" customFormat="1" ht="25.5">
      <c r="A49" s="19" t="s">
        <v>86</v>
      </c>
      <c r="B49" s="17">
        <v>757</v>
      </c>
      <c r="C49" s="18" t="s">
        <v>80</v>
      </c>
      <c r="D49" s="18" t="s">
        <v>80</v>
      </c>
      <c r="E49" s="18" t="s">
        <v>672</v>
      </c>
      <c r="F49" s="18" t="s">
        <v>87</v>
      </c>
      <c r="G49" s="124">
        <f>G50</f>
        <v>40420</v>
      </c>
      <c r="H49" s="20"/>
    </row>
    <row r="50" spans="1:8" s="21" customFormat="1">
      <c r="A50" s="19" t="s">
        <v>88</v>
      </c>
      <c r="B50" s="17">
        <v>757</v>
      </c>
      <c r="C50" s="18" t="s">
        <v>80</v>
      </c>
      <c r="D50" s="18" t="s">
        <v>80</v>
      </c>
      <c r="E50" s="18" t="s">
        <v>672</v>
      </c>
      <c r="F50" s="18" t="s">
        <v>89</v>
      </c>
      <c r="G50" s="124">
        <f>2820+37600</f>
        <v>40420</v>
      </c>
      <c r="H50" s="20"/>
    </row>
    <row r="51" spans="1:8" s="21" customFormat="1" ht="25.5">
      <c r="A51" s="19" t="s">
        <v>94</v>
      </c>
      <c r="B51" s="17">
        <v>757</v>
      </c>
      <c r="C51" s="18" t="s">
        <v>80</v>
      </c>
      <c r="D51" s="18" t="s">
        <v>80</v>
      </c>
      <c r="E51" s="18" t="s">
        <v>422</v>
      </c>
      <c r="F51" s="18"/>
      <c r="G51" s="124">
        <f>G59+G52</f>
        <v>657875</v>
      </c>
      <c r="H51" s="20"/>
    </row>
    <row r="52" spans="1:8" s="21" customFormat="1" ht="38.25">
      <c r="A52" s="19" t="s">
        <v>502</v>
      </c>
      <c r="B52" s="17">
        <v>757</v>
      </c>
      <c r="C52" s="18" t="s">
        <v>80</v>
      </c>
      <c r="D52" s="18" t="s">
        <v>80</v>
      </c>
      <c r="E52" s="18" t="s">
        <v>208</v>
      </c>
      <c r="F52" s="18"/>
      <c r="G52" s="124">
        <f>G53+G55+G57</f>
        <v>622775</v>
      </c>
      <c r="H52" s="20"/>
    </row>
    <row r="53" spans="1:8" s="21" customFormat="1" ht="25.5">
      <c r="A53" s="19" t="s">
        <v>96</v>
      </c>
      <c r="B53" s="17">
        <v>757</v>
      </c>
      <c r="C53" s="18" t="s">
        <v>80</v>
      </c>
      <c r="D53" s="18" t="s">
        <v>80</v>
      </c>
      <c r="E53" s="18" t="s">
        <v>208</v>
      </c>
      <c r="F53" s="18" t="s">
        <v>97</v>
      </c>
      <c r="G53" s="124">
        <f>G54</f>
        <v>300000</v>
      </c>
      <c r="H53" s="20"/>
    </row>
    <row r="54" spans="1:8" s="21" customFormat="1" ht="25.5">
      <c r="A54" s="19" t="s">
        <v>98</v>
      </c>
      <c r="B54" s="17">
        <v>757</v>
      </c>
      <c r="C54" s="18" t="s">
        <v>80</v>
      </c>
      <c r="D54" s="18" t="s">
        <v>80</v>
      </c>
      <c r="E54" s="18" t="s">
        <v>208</v>
      </c>
      <c r="F54" s="18" t="s">
        <v>99</v>
      </c>
      <c r="G54" s="124">
        <v>300000</v>
      </c>
      <c r="H54" s="20"/>
    </row>
    <row r="55" spans="1:8" s="6" customFormat="1">
      <c r="A55" s="19" t="s">
        <v>339</v>
      </c>
      <c r="B55" s="17">
        <v>757</v>
      </c>
      <c r="C55" s="18" t="s">
        <v>80</v>
      </c>
      <c r="D55" s="18" t="s">
        <v>80</v>
      </c>
      <c r="E55" s="18" t="s">
        <v>208</v>
      </c>
      <c r="F55" s="18" t="s">
        <v>340</v>
      </c>
      <c r="G55" s="124">
        <f>G56</f>
        <v>175000</v>
      </c>
      <c r="H55" s="5"/>
    </row>
    <row r="56" spans="1:8" s="6" customFormat="1">
      <c r="A56" s="19" t="s">
        <v>357</v>
      </c>
      <c r="B56" s="17">
        <v>757</v>
      </c>
      <c r="C56" s="18" t="s">
        <v>80</v>
      </c>
      <c r="D56" s="18" t="s">
        <v>80</v>
      </c>
      <c r="E56" s="18" t="s">
        <v>208</v>
      </c>
      <c r="F56" s="18" t="s">
        <v>358</v>
      </c>
      <c r="G56" s="124">
        <v>175000</v>
      </c>
      <c r="H56" s="5"/>
    </row>
    <row r="57" spans="1:8" s="21" customFormat="1" ht="25.5">
      <c r="A57" s="19" t="s">
        <v>86</v>
      </c>
      <c r="B57" s="17">
        <v>757</v>
      </c>
      <c r="C57" s="18" t="s">
        <v>80</v>
      </c>
      <c r="D57" s="18" t="s">
        <v>80</v>
      </c>
      <c r="E57" s="18" t="s">
        <v>208</v>
      </c>
      <c r="F57" s="18" t="s">
        <v>87</v>
      </c>
      <c r="G57" s="124">
        <f>G58</f>
        <v>147775</v>
      </c>
      <c r="H57" s="20"/>
    </row>
    <row r="58" spans="1:8" s="21" customFormat="1">
      <c r="A58" s="19" t="s">
        <v>88</v>
      </c>
      <c r="B58" s="17">
        <v>757</v>
      </c>
      <c r="C58" s="18" t="s">
        <v>80</v>
      </c>
      <c r="D58" s="18" t="s">
        <v>80</v>
      </c>
      <c r="E58" s="18" t="s">
        <v>208</v>
      </c>
      <c r="F58" s="18" t="s">
        <v>89</v>
      </c>
      <c r="G58" s="124">
        <v>147775</v>
      </c>
      <c r="H58" s="20"/>
    </row>
    <row r="59" spans="1:8" s="21" customFormat="1">
      <c r="A59" s="19" t="s">
        <v>678</v>
      </c>
      <c r="B59" s="17">
        <v>757</v>
      </c>
      <c r="C59" s="18" t="s">
        <v>80</v>
      </c>
      <c r="D59" s="18" t="s">
        <v>80</v>
      </c>
      <c r="E59" s="18" t="s">
        <v>423</v>
      </c>
      <c r="F59" s="18"/>
      <c r="G59" s="124">
        <f>G60</f>
        <v>35100</v>
      </c>
      <c r="H59" s="20"/>
    </row>
    <row r="60" spans="1:8" s="21" customFormat="1" ht="25.5">
      <c r="A60" s="19" t="s">
        <v>96</v>
      </c>
      <c r="B60" s="17">
        <v>757</v>
      </c>
      <c r="C60" s="18" t="s">
        <v>80</v>
      </c>
      <c r="D60" s="18" t="s">
        <v>80</v>
      </c>
      <c r="E60" s="18" t="s">
        <v>423</v>
      </c>
      <c r="F60" s="18" t="s">
        <v>97</v>
      </c>
      <c r="G60" s="124">
        <f>G61</f>
        <v>35100</v>
      </c>
      <c r="H60" s="20"/>
    </row>
    <row r="61" spans="1:8" s="21" customFormat="1" ht="25.5">
      <c r="A61" s="19" t="s">
        <v>98</v>
      </c>
      <c r="B61" s="17">
        <v>757</v>
      </c>
      <c r="C61" s="18" t="s">
        <v>80</v>
      </c>
      <c r="D61" s="18" t="s">
        <v>80</v>
      </c>
      <c r="E61" s="18" t="s">
        <v>423</v>
      </c>
      <c r="F61" s="18" t="s">
        <v>99</v>
      </c>
      <c r="G61" s="124">
        <f>22000+13100</f>
        <v>35100</v>
      </c>
      <c r="H61" s="20"/>
    </row>
    <row r="62" spans="1:8" s="21" customFormat="1">
      <c r="A62" s="19" t="s">
        <v>504</v>
      </c>
      <c r="B62" s="17">
        <v>757</v>
      </c>
      <c r="C62" s="18" t="s">
        <v>80</v>
      </c>
      <c r="D62" s="18" t="s">
        <v>80</v>
      </c>
      <c r="E62" s="18" t="s">
        <v>503</v>
      </c>
      <c r="F62" s="18"/>
      <c r="G62" s="124">
        <f>G63</f>
        <v>0</v>
      </c>
      <c r="H62" s="20"/>
    </row>
    <row r="63" spans="1:8" s="21" customFormat="1" ht="38.25">
      <c r="A63" s="19" t="s">
        <v>502</v>
      </c>
      <c r="B63" s="17">
        <v>757</v>
      </c>
      <c r="C63" s="18" t="s">
        <v>80</v>
      </c>
      <c r="D63" s="18" t="s">
        <v>80</v>
      </c>
      <c r="E63" s="18" t="s">
        <v>501</v>
      </c>
      <c r="F63" s="18"/>
      <c r="G63" s="124">
        <f>G64</f>
        <v>0</v>
      </c>
      <c r="H63" s="20"/>
    </row>
    <row r="64" spans="1:8" s="21" customFormat="1" ht="25.5">
      <c r="A64" s="19" t="s">
        <v>96</v>
      </c>
      <c r="B64" s="17">
        <v>757</v>
      </c>
      <c r="C64" s="18" t="s">
        <v>80</v>
      </c>
      <c r="D64" s="18" t="s">
        <v>80</v>
      </c>
      <c r="E64" s="18" t="s">
        <v>501</v>
      </c>
      <c r="F64" s="18" t="s">
        <v>97</v>
      </c>
      <c r="G64" s="124">
        <f>G65</f>
        <v>0</v>
      </c>
      <c r="H64" s="20"/>
    </row>
    <row r="65" spans="1:8" s="21" customFormat="1" ht="25.5">
      <c r="A65" s="19" t="s">
        <v>98</v>
      </c>
      <c r="B65" s="17">
        <v>757</v>
      </c>
      <c r="C65" s="18" t="s">
        <v>80</v>
      </c>
      <c r="D65" s="18" t="s">
        <v>80</v>
      </c>
      <c r="E65" s="18" t="s">
        <v>501</v>
      </c>
      <c r="F65" s="18" t="s">
        <v>99</v>
      </c>
      <c r="G65" s="124"/>
      <c r="H65" s="20"/>
    </row>
    <row r="66" spans="1:8" s="26" customFormat="1">
      <c r="A66" s="22" t="s">
        <v>103</v>
      </c>
      <c r="B66" s="23">
        <v>757</v>
      </c>
      <c r="C66" s="24" t="s">
        <v>104</v>
      </c>
      <c r="D66" s="24"/>
      <c r="E66" s="24"/>
      <c r="F66" s="24"/>
      <c r="G66" s="15">
        <f>G67+G120</f>
        <v>67064826.549999997</v>
      </c>
      <c r="H66" s="25"/>
    </row>
    <row r="67" spans="1:8">
      <c r="A67" s="19" t="s">
        <v>105</v>
      </c>
      <c r="B67" s="17">
        <v>757</v>
      </c>
      <c r="C67" s="18" t="s">
        <v>104</v>
      </c>
      <c r="D67" s="18" t="s">
        <v>73</v>
      </c>
      <c r="E67" s="18"/>
      <c r="F67" s="18"/>
      <c r="G67" s="124">
        <f>G68</f>
        <v>62012261.549999997</v>
      </c>
    </row>
    <row r="68" spans="1:8" ht="25.5">
      <c r="A68" s="19" t="s">
        <v>219</v>
      </c>
      <c r="B68" s="17">
        <v>757</v>
      </c>
      <c r="C68" s="18" t="s">
        <v>104</v>
      </c>
      <c r="D68" s="18" t="s">
        <v>73</v>
      </c>
      <c r="E68" s="18" t="s">
        <v>417</v>
      </c>
      <c r="F68" s="18"/>
      <c r="G68" s="11">
        <f>G69+G75+G83+G90+G100+G97+G111+G104+G72+G79+G86+G93</f>
        <v>62012261.549999997</v>
      </c>
    </row>
    <row r="69" spans="1:8" ht="78.75" customHeight="1">
      <c r="A69" s="19" t="s">
        <v>124</v>
      </c>
      <c r="B69" s="17">
        <v>757</v>
      </c>
      <c r="C69" s="18" t="s">
        <v>104</v>
      </c>
      <c r="D69" s="18" t="s">
        <v>73</v>
      </c>
      <c r="E69" s="18" t="s">
        <v>541</v>
      </c>
      <c r="F69" s="17"/>
      <c r="G69" s="124">
        <f>G70</f>
        <v>23700</v>
      </c>
    </row>
    <row r="70" spans="1:8" ht="25.5">
      <c r="A70" s="19" t="s">
        <v>86</v>
      </c>
      <c r="B70" s="17">
        <v>757</v>
      </c>
      <c r="C70" s="18" t="s">
        <v>104</v>
      </c>
      <c r="D70" s="18" t="s">
        <v>73</v>
      </c>
      <c r="E70" s="18" t="s">
        <v>541</v>
      </c>
      <c r="F70" s="18" t="s">
        <v>87</v>
      </c>
      <c r="G70" s="29">
        <f>G71</f>
        <v>23700</v>
      </c>
    </row>
    <row r="71" spans="1:8">
      <c r="A71" s="19" t="s">
        <v>88</v>
      </c>
      <c r="B71" s="17">
        <v>757</v>
      </c>
      <c r="C71" s="18" t="s">
        <v>104</v>
      </c>
      <c r="D71" s="18" t="s">
        <v>73</v>
      </c>
      <c r="E71" s="18" t="s">
        <v>541</v>
      </c>
      <c r="F71" s="18" t="s">
        <v>89</v>
      </c>
      <c r="G71" s="29">
        <v>23700</v>
      </c>
    </row>
    <row r="72" spans="1:8" ht="34.5" customHeight="1">
      <c r="A72" s="19" t="s">
        <v>641</v>
      </c>
      <c r="B72" s="17">
        <v>757</v>
      </c>
      <c r="C72" s="18" t="s">
        <v>104</v>
      </c>
      <c r="D72" s="18" t="s">
        <v>73</v>
      </c>
      <c r="E72" s="18" t="s">
        <v>426</v>
      </c>
      <c r="F72" s="17"/>
      <c r="G72" s="124">
        <f>G73</f>
        <v>206200</v>
      </c>
    </row>
    <row r="73" spans="1:8" ht="25.5">
      <c r="A73" s="19" t="s">
        <v>86</v>
      </c>
      <c r="B73" s="17">
        <v>757</v>
      </c>
      <c r="C73" s="18" t="s">
        <v>104</v>
      </c>
      <c r="D73" s="18" t="s">
        <v>73</v>
      </c>
      <c r="E73" s="18" t="s">
        <v>426</v>
      </c>
      <c r="F73" s="18" t="s">
        <v>87</v>
      </c>
      <c r="G73" s="29">
        <f>G74</f>
        <v>206200</v>
      </c>
    </row>
    <row r="74" spans="1:8">
      <c r="A74" s="19" t="s">
        <v>88</v>
      </c>
      <c r="B74" s="17">
        <v>757</v>
      </c>
      <c r="C74" s="18" t="s">
        <v>104</v>
      </c>
      <c r="D74" s="18" t="s">
        <v>73</v>
      </c>
      <c r="E74" s="18" t="s">
        <v>426</v>
      </c>
      <c r="F74" s="18" t="s">
        <v>89</v>
      </c>
      <c r="G74" s="29">
        <v>206200</v>
      </c>
    </row>
    <row r="75" spans="1:8">
      <c r="A75" s="27" t="s">
        <v>114</v>
      </c>
      <c r="B75" s="17">
        <v>757</v>
      </c>
      <c r="C75" s="18" t="s">
        <v>104</v>
      </c>
      <c r="D75" s="18" t="s">
        <v>73</v>
      </c>
      <c r="E75" s="18" t="s">
        <v>427</v>
      </c>
      <c r="F75" s="17"/>
      <c r="G75" s="11">
        <f>G76</f>
        <v>34553120.18</v>
      </c>
    </row>
    <row r="76" spans="1:8" ht="25.5">
      <c r="A76" s="19" t="s">
        <v>86</v>
      </c>
      <c r="B76" s="17">
        <v>757</v>
      </c>
      <c r="C76" s="18" t="s">
        <v>104</v>
      </c>
      <c r="D76" s="18" t="s">
        <v>73</v>
      </c>
      <c r="E76" s="18" t="s">
        <v>427</v>
      </c>
      <c r="F76" s="18" t="s">
        <v>87</v>
      </c>
      <c r="G76" s="11">
        <f>G77</f>
        <v>34553120.18</v>
      </c>
    </row>
    <row r="77" spans="1:8">
      <c r="A77" s="19" t="s">
        <v>88</v>
      </c>
      <c r="B77" s="17">
        <v>757</v>
      </c>
      <c r="C77" s="18" t="s">
        <v>104</v>
      </c>
      <c r="D77" s="18" t="s">
        <v>73</v>
      </c>
      <c r="E77" s="18" t="s">
        <v>427</v>
      </c>
      <c r="F77" s="18" t="s">
        <v>89</v>
      </c>
      <c r="G77" s="11">
        <f>36133930.18-85500-1482210-13100</f>
        <v>34553120.18</v>
      </c>
    </row>
    <row r="78" spans="1:8" ht="30.75" customHeight="1">
      <c r="A78" s="27" t="s">
        <v>378</v>
      </c>
      <c r="B78" s="17">
        <v>757</v>
      </c>
      <c r="C78" s="18" t="s">
        <v>104</v>
      </c>
      <c r="D78" s="18" t="s">
        <v>73</v>
      </c>
      <c r="E78" s="18" t="s">
        <v>380</v>
      </c>
      <c r="F78" s="17"/>
      <c r="G78" s="11">
        <f>G80</f>
        <v>85500</v>
      </c>
    </row>
    <row r="79" spans="1:8" ht="30.75" customHeight="1">
      <c r="A79" s="27" t="s">
        <v>378</v>
      </c>
      <c r="B79" s="17">
        <v>757</v>
      </c>
      <c r="C79" s="18" t="s">
        <v>104</v>
      </c>
      <c r="D79" s="18" t="s">
        <v>73</v>
      </c>
      <c r="E79" s="18" t="s">
        <v>380</v>
      </c>
      <c r="F79" s="17"/>
      <c r="G79" s="11">
        <f>G81</f>
        <v>85500</v>
      </c>
    </row>
    <row r="80" spans="1:8">
      <c r="A80" s="27" t="s">
        <v>114</v>
      </c>
      <c r="B80" s="17">
        <v>757</v>
      </c>
      <c r="C80" s="18" t="s">
        <v>104</v>
      </c>
      <c r="D80" s="18" t="s">
        <v>73</v>
      </c>
      <c r="E80" s="18" t="s">
        <v>377</v>
      </c>
      <c r="F80" s="17"/>
      <c r="G80" s="11">
        <f>G81</f>
        <v>85500</v>
      </c>
    </row>
    <row r="81" spans="1:8" ht="25.5">
      <c r="A81" s="19" t="s">
        <v>86</v>
      </c>
      <c r="B81" s="17">
        <v>757</v>
      </c>
      <c r="C81" s="18" t="s">
        <v>104</v>
      </c>
      <c r="D81" s="18" t="s">
        <v>73</v>
      </c>
      <c r="E81" s="18" t="s">
        <v>377</v>
      </c>
      <c r="F81" s="18" t="s">
        <v>87</v>
      </c>
      <c r="G81" s="11">
        <f>G82</f>
        <v>85500</v>
      </c>
    </row>
    <row r="82" spans="1:8">
      <c r="A82" s="19" t="s">
        <v>88</v>
      </c>
      <c r="B82" s="17">
        <v>757</v>
      </c>
      <c r="C82" s="18" t="s">
        <v>104</v>
      </c>
      <c r="D82" s="18" t="s">
        <v>73</v>
      </c>
      <c r="E82" s="18" t="s">
        <v>377</v>
      </c>
      <c r="F82" s="18" t="s">
        <v>89</v>
      </c>
      <c r="G82" s="11">
        <v>85500</v>
      </c>
    </row>
    <row r="83" spans="1:8" s="6" customFormat="1" ht="15" customHeight="1">
      <c r="A83" s="28" t="s">
        <v>115</v>
      </c>
      <c r="B83" s="17">
        <v>757</v>
      </c>
      <c r="C83" s="18" t="s">
        <v>104</v>
      </c>
      <c r="D83" s="18" t="s">
        <v>73</v>
      </c>
      <c r="E83" s="18" t="s">
        <v>428</v>
      </c>
      <c r="F83" s="18"/>
      <c r="G83" s="29">
        <f>G84</f>
        <v>4532807.54</v>
      </c>
      <c r="H83" s="5"/>
    </row>
    <row r="84" spans="1:8" ht="25.5">
      <c r="A84" s="19" t="s">
        <v>86</v>
      </c>
      <c r="B84" s="17">
        <v>757</v>
      </c>
      <c r="C84" s="18" t="s">
        <v>104</v>
      </c>
      <c r="D84" s="18" t="s">
        <v>73</v>
      </c>
      <c r="E84" s="18" t="s">
        <v>428</v>
      </c>
      <c r="F84" s="18" t="s">
        <v>87</v>
      </c>
      <c r="G84" s="11">
        <f>G85</f>
        <v>4532807.54</v>
      </c>
    </row>
    <row r="85" spans="1:8">
      <c r="A85" s="19" t="s">
        <v>88</v>
      </c>
      <c r="B85" s="17">
        <v>757</v>
      </c>
      <c r="C85" s="18" t="s">
        <v>104</v>
      </c>
      <c r="D85" s="18" t="s">
        <v>73</v>
      </c>
      <c r="E85" s="18" t="s">
        <v>428</v>
      </c>
      <c r="F85" s="18" t="s">
        <v>89</v>
      </c>
      <c r="G85" s="11">
        <f>4537307.54-4500</f>
        <v>4532807.54</v>
      </c>
    </row>
    <row r="86" spans="1:8" ht="30.75" customHeight="1">
      <c r="A86" s="27" t="s">
        <v>378</v>
      </c>
      <c r="B86" s="17">
        <v>757</v>
      </c>
      <c r="C86" s="18" t="s">
        <v>104</v>
      </c>
      <c r="D86" s="18" t="s">
        <v>73</v>
      </c>
      <c r="E86" s="18" t="s">
        <v>380</v>
      </c>
      <c r="F86" s="17"/>
      <c r="G86" s="11">
        <f>G88</f>
        <v>4500</v>
      </c>
    </row>
    <row r="87" spans="1:8" s="6" customFormat="1" ht="15" customHeight="1">
      <c r="A87" s="28" t="s">
        <v>115</v>
      </c>
      <c r="B87" s="17">
        <v>757</v>
      </c>
      <c r="C87" s="18" t="s">
        <v>104</v>
      </c>
      <c r="D87" s="18" t="s">
        <v>73</v>
      </c>
      <c r="E87" s="18" t="s">
        <v>379</v>
      </c>
      <c r="F87" s="18"/>
      <c r="G87" s="29">
        <f>G88</f>
        <v>4500</v>
      </c>
      <c r="H87" s="5"/>
    </row>
    <row r="88" spans="1:8" ht="25.5">
      <c r="A88" s="19" t="s">
        <v>86</v>
      </c>
      <c r="B88" s="17">
        <v>757</v>
      </c>
      <c r="C88" s="18" t="s">
        <v>104</v>
      </c>
      <c r="D88" s="18" t="s">
        <v>73</v>
      </c>
      <c r="E88" s="18" t="s">
        <v>379</v>
      </c>
      <c r="F88" s="18" t="s">
        <v>87</v>
      </c>
      <c r="G88" s="11">
        <f>G89</f>
        <v>4500</v>
      </c>
    </row>
    <row r="89" spans="1:8">
      <c r="A89" s="19" t="s">
        <v>88</v>
      </c>
      <c r="B89" s="17">
        <v>757</v>
      </c>
      <c r="C89" s="18" t="s">
        <v>104</v>
      </c>
      <c r="D89" s="18" t="s">
        <v>73</v>
      </c>
      <c r="E89" s="18" t="s">
        <v>379</v>
      </c>
      <c r="F89" s="18" t="s">
        <v>89</v>
      </c>
      <c r="G89" s="11">
        <v>4500</v>
      </c>
    </row>
    <row r="90" spans="1:8" s="6" customFormat="1" ht="15" customHeight="1">
      <c r="A90" s="30" t="s">
        <v>116</v>
      </c>
      <c r="B90" s="17">
        <v>757</v>
      </c>
      <c r="C90" s="18" t="s">
        <v>104</v>
      </c>
      <c r="D90" s="18" t="s">
        <v>73</v>
      </c>
      <c r="E90" s="18" t="s">
        <v>429</v>
      </c>
      <c r="F90" s="18"/>
      <c r="G90" s="29">
        <f>G91</f>
        <v>22129523.829999998</v>
      </c>
      <c r="H90" s="5"/>
    </row>
    <row r="91" spans="1:8" ht="25.5">
      <c r="A91" s="19" t="s">
        <v>86</v>
      </c>
      <c r="B91" s="17">
        <v>757</v>
      </c>
      <c r="C91" s="18" t="s">
        <v>104</v>
      </c>
      <c r="D91" s="18" t="s">
        <v>73</v>
      </c>
      <c r="E91" s="18" t="s">
        <v>429</v>
      </c>
      <c r="F91" s="18" t="s">
        <v>87</v>
      </c>
      <c r="G91" s="11">
        <f>G92</f>
        <v>22129523.829999998</v>
      </c>
    </row>
    <row r="92" spans="1:8">
      <c r="A92" s="19" t="s">
        <v>88</v>
      </c>
      <c r="B92" s="17">
        <v>757</v>
      </c>
      <c r="C92" s="18" t="s">
        <v>104</v>
      </c>
      <c r="D92" s="18" t="s">
        <v>73</v>
      </c>
      <c r="E92" s="18" t="s">
        <v>429</v>
      </c>
      <c r="F92" s="18" t="s">
        <v>89</v>
      </c>
      <c r="G92" s="11">
        <f>21976543.83+200000-47020</f>
        <v>22129523.829999998</v>
      </c>
    </row>
    <row r="93" spans="1:8" ht="30.75" customHeight="1">
      <c r="A93" s="27" t="s">
        <v>378</v>
      </c>
      <c r="B93" s="17">
        <v>757</v>
      </c>
      <c r="C93" s="18" t="s">
        <v>104</v>
      </c>
      <c r="D93" s="18" t="s">
        <v>73</v>
      </c>
      <c r="E93" s="18" t="s">
        <v>380</v>
      </c>
      <c r="F93" s="17"/>
      <c r="G93" s="11">
        <f>G95</f>
        <v>47020</v>
      </c>
    </row>
    <row r="94" spans="1:8" s="6" customFormat="1" ht="15" customHeight="1">
      <c r="A94" s="30" t="s">
        <v>116</v>
      </c>
      <c r="B94" s="17">
        <v>757</v>
      </c>
      <c r="C94" s="18" t="s">
        <v>104</v>
      </c>
      <c r="D94" s="18" t="s">
        <v>73</v>
      </c>
      <c r="E94" s="18" t="s">
        <v>381</v>
      </c>
      <c r="F94" s="18"/>
      <c r="G94" s="29">
        <f>G95</f>
        <v>47020</v>
      </c>
      <c r="H94" s="5"/>
    </row>
    <row r="95" spans="1:8" ht="25.5">
      <c r="A95" s="19" t="s">
        <v>86</v>
      </c>
      <c r="B95" s="17">
        <v>757</v>
      </c>
      <c r="C95" s="18" t="s">
        <v>104</v>
      </c>
      <c r="D95" s="18" t="s">
        <v>73</v>
      </c>
      <c r="E95" s="18" t="s">
        <v>381</v>
      </c>
      <c r="F95" s="18" t="s">
        <v>87</v>
      </c>
      <c r="G95" s="11">
        <f>G96</f>
        <v>47020</v>
      </c>
    </row>
    <row r="96" spans="1:8">
      <c r="A96" s="19" t="s">
        <v>88</v>
      </c>
      <c r="B96" s="17">
        <v>757</v>
      </c>
      <c r="C96" s="18" t="s">
        <v>104</v>
      </c>
      <c r="D96" s="18" t="s">
        <v>73</v>
      </c>
      <c r="E96" s="18" t="s">
        <v>381</v>
      </c>
      <c r="F96" s="18" t="s">
        <v>89</v>
      </c>
      <c r="G96" s="11">
        <v>47020</v>
      </c>
    </row>
    <row r="97" spans="1:8" s="6" customFormat="1" ht="21" customHeight="1">
      <c r="A97" s="30" t="s">
        <v>310</v>
      </c>
      <c r="B97" s="17">
        <v>757</v>
      </c>
      <c r="C97" s="18" t="s">
        <v>104</v>
      </c>
      <c r="D97" s="18" t="s">
        <v>73</v>
      </c>
      <c r="E97" s="18" t="s">
        <v>309</v>
      </c>
      <c r="F97" s="18"/>
      <c r="G97" s="29">
        <f>G98</f>
        <v>30000</v>
      </c>
      <c r="H97" s="5"/>
    </row>
    <row r="98" spans="1:8" ht="25.5">
      <c r="A98" s="19" t="s">
        <v>86</v>
      </c>
      <c r="B98" s="17">
        <v>757</v>
      </c>
      <c r="C98" s="18" t="s">
        <v>104</v>
      </c>
      <c r="D98" s="18" t="s">
        <v>73</v>
      </c>
      <c r="E98" s="18" t="s">
        <v>309</v>
      </c>
      <c r="F98" s="18" t="s">
        <v>87</v>
      </c>
      <c r="G98" s="11">
        <f>G99</f>
        <v>30000</v>
      </c>
    </row>
    <row r="99" spans="1:8">
      <c r="A99" s="19" t="s">
        <v>88</v>
      </c>
      <c r="B99" s="17">
        <v>757</v>
      </c>
      <c r="C99" s="18" t="s">
        <v>104</v>
      </c>
      <c r="D99" s="18" t="s">
        <v>73</v>
      </c>
      <c r="E99" s="18" t="s">
        <v>309</v>
      </c>
      <c r="F99" s="18" t="s">
        <v>89</v>
      </c>
      <c r="G99" s="11">
        <v>30000</v>
      </c>
    </row>
    <row r="100" spans="1:8" s="6" customFormat="1" ht="57.75" customHeight="1">
      <c r="A100" s="30" t="s">
        <v>373</v>
      </c>
      <c r="B100" s="17">
        <v>757</v>
      </c>
      <c r="C100" s="18" t="s">
        <v>104</v>
      </c>
      <c r="D100" s="18" t="s">
        <v>73</v>
      </c>
      <c r="E100" s="18" t="s">
        <v>47</v>
      </c>
      <c r="F100" s="18"/>
      <c r="G100" s="29">
        <f>G102</f>
        <v>100000</v>
      </c>
      <c r="H100" s="5"/>
    </row>
    <row r="101" spans="1:8" s="6" customFormat="1" ht="26.25" hidden="1" customHeight="1">
      <c r="A101" s="19" t="s">
        <v>118</v>
      </c>
      <c r="B101" s="31">
        <v>757</v>
      </c>
      <c r="C101" s="18" t="s">
        <v>104</v>
      </c>
      <c r="D101" s="18" t="s">
        <v>73</v>
      </c>
      <c r="E101" s="18" t="s">
        <v>117</v>
      </c>
      <c r="F101" s="18"/>
      <c r="G101" s="29"/>
      <c r="H101" s="5"/>
    </row>
    <row r="102" spans="1:8" ht="25.5">
      <c r="A102" s="19" t="s">
        <v>86</v>
      </c>
      <c r="B102" s="17">
        <v>757</v>
      </c>
      <c r="C102" s="18" t="s">
        <v>104</v>
      </c>
      <c r="D102" s="18" t="s">
        <v>73</v>
      </c>
      <c r="E102" s="18" t="s">
        <v>47</v>
      </c>
      <c r="F102" s="18" t="s">
        <v>87</v>
      </c>
      <c r="G102" s="11">
        <f>G103</f>
        <v>100000</v>
      </c>
    </row>
    <row r="103" spans="1:8">
      <c r="A103" s="19" t="s">
        <v>88</v>
      </c>
      <c r="B103" s="17">
        <v>757</v>
      </c>
      <c r="C103" s="18" t="s">
        <v>104</v>
      </c>
      <c r="D103" s="18" t="s">
        <v>73</v>
      </c>
      <c r="E103" s="18" t="s">
        <v>47</v>
      </c>
      <c r="F103" s="18" t="s">
        <v>89</v>
      </c>
      <c r="G103" s="11">
        <f>70000+30000</f>
        <v>100000</v>
      </c>
    </row>
    <row r="104" spans="1:8" s="6" customFormat="1" ht="54" customHeight="1">
      <c r="A104" s="30" t="s">
        <v>189</v>
      </c>
      <c r="B104" s="17">
        <v>757</v>
      </c>
      <c r="C104" s="18" t="s">
        <v>104</v>
      </c>
      <c r="D104" s="18" t="s">
        <v>73</v>
      </c>
      <c r="E104" s="18" t="s">
        <v>311</v>
      </c>
      <c r="F104" s="18"/>
      <c r="G104" s="29">
        <f>G105+G108</f>
        <v>37760</v>
      </c>
      <c r="H104" s="5"/>
    </row>
    <row r="105" spans="1:8" s="6" customFormat="1" ht="54" customHeight="1">
      <c r="A105" s="30" t="s">
        <v>185</v>
      </c>
      <c r="B105" s="17">
        <v>757</v>
      </c>
      <c r="C105" s="18" t="s">
        <v>104</v>
      </c>
      <c r="D105" s="18" t="s">
        <v>73</v>
      </c>
      <c r="E105" s="18" t="s">
        <v>186</v>
      </c>
      <c r="F105" s="18"/>
      <c r="G105" s="29">
        <f>G106</f>
        <v>28340</v>
      </c>
      <c r="H105" s="5"/>
    </row>
    <row r="106" spans="1:8" ht="25.5">
      <c r="A106" s="19" t="s">
        <v>86</v>
      </c>
      <c r="B106" s="17">
        <v>757</v>
      </c>
      <c r="C106" s="18" t="s">
        <v>104</v>
      </c>
      <c r="D106" s="18" t="s">
        <v>73</v>
      </c>
      <c r="E106" s="18" t="s">
        <v>186</v>
      </c>
      <c r="F106" s="18" t="s">
        <v>87</v>
      </c>
      <c r="G106" s="11">
        <f>G107</f>
        <v>28340</v>
      </c>
    </row>
    <row r="107" spans="1:8">
      <c r="A107" s="19" t="s">
        <v>88</v>
      </c>
      <c r="B107" s="17">
        <v>757</v>
      </c>
      <c r="C107" s="18" t="s">
        <v>104</v>
      </c>
      <c r="D107" s="18" t="s">
        <v>73</v>
      </c>
      <c r="E107" s="18" t="s">
        <v>186</v>
      </c>
      <c r="F107" s="18" t="s">
        <v>89</v>
      </c>
      <c r="G107" s="11">
        <v>28340</v>
      </c>
    </row>
    <row r="108" spans="1:8" s="6" customFormat="1" ht="47.25" customHeight="1">
      <c r="A108" s="30" t="s">
        <v>187</v>
      </c>
      <c r="B108" s="17">
        <v>757</v>
      </c>
      <c r="C108" s="18" t="s">
        <v>104</v>
      </c>
      <c r="D108" s="18" t="s">
        <v>73</v>
      </c>
      <c r="E108" s="18" t="s">
        <v>188</v>
      </c>
      <c r="F108" s="18"/>
      <c r="G108" s="29">
        <f>G109</f>
        <v>9420</v>
      </c>
      <c r="H108" s="5"/>
    </row>
    <row r="109" spans="1:8" ht="25.5">
      <c r="A109" s="19" t="s">
        <v>86</v>
      </c>
      <c r="B109" s="17">
        <v>757</v>
      </c>
      <c r="C109" s="18" t="s">
        <v>104</v>
      </c>
      <c r="D109" s="18" t="s">
        <v>73</v>
      </c>
      <c r="E109" s="18" t="s">
        <v>188</v>
      </c>
      <c r="F109" s="18" t="s">
        <v>87</v>
      </c>
      <c r="G109" s="11">
        <f>G110</f>
        <v>9420</v>
      </c>
    </row>
    <row r="110" spans="1:8">
      <c r="A110" s="19" t="s">
        <v>88</v>
      </c>
      <c r="B110" s="17">
        <v>757</v>
      </c>
      <c r="C110" s="18" t="s">
        <v>104</v>
      </c>
      <c r="D110" s="18" t="s">
        <v>73</v>
      </c>
      <c r="E110" s="18" t="s">
        <v>188</v>
      </c>
      <c r="F110" s="18" t="s">
        <v>89</v>
      </c>
      <c r="G110" s="11">
        <v>9420</v>
      </c>
    </row>
    <row r="111" spans="1:8" s="6" customFormat="1" ht="57.75" customHeight="1">
      <c r="A111" s="30" t="s">
        <v>314</v>
      </c>
      <c r="B111" s="17">
        <v>757</v>
      </c>
      <c r="C111" s="18" t="s">
        <v>104</v>
      </c>
      <c r="D111" s="18" t="s">
        <v>73</v>
      </c>
      <c r="E111" s="18" t="s">
        <v>312</v>
      </c>
      <c r="F111" s="18"/>
      <c r="G111" s="29">
        <f>G112+G116</f>
        <v>262130</v>
      </c>
      <c r="H111" s="5"/>
    </row>
    <row r="112" spans="1:8" s="6" customFormat="1" ht="78.75" customHeight="1">
      <c r="A112" s="30" t="s">
        <v>191</v>
      </c>
      <c r="B112" s="17">
        <v>757</v>
      </c>
      <c r="C112" s="18" t="s">
        <v>104</v>
      </c>
      <c r="D112" s="18" t="s">
        <v>73</v>
      </c>
      <c r="E112" s="18" t="s">
        <v>190</v>
      </c>
      <c r="F112" s="18"/>
      <c r="G112" s="29">
        <f>G114</f>
        <v>235920</v>
      </c>
      <c r="H112" s="5"/>
    </row>
    <row r="113" spans="1:8" s="6" customFormat="1" ht="26.25" hidden="1" customHeight="1">
      <c r="A113" s="19" t="s">
        <v>118</v>
      </c>
      <c r="B113" s="31">
        <v>757</v>
      </c>
      <c r="C113" s="18" t="s">
        <v>104</v>
      </c>
      <c r="D113" s="18" t="s">
        <v>73</v>
      </c>
      <c r="E113" s="18" t="s">
        <v>117</v>
      </c>
      <c r="F113" s="18"/>
      <c r="G113" s="29"/>
      <c r="H113" s="5"/>
    </row>
    <row r="114" spans="1:8" ht="25.5">
      <c r="A114" s="19" t="s">
        <v>86</v>
      </c>
      <c r="B114" s="17">
        <v>757</v>
      </c>
      <c r="C114" s="18" t="s">
        <v>104</v>
      </c>
      <c r="D114" s="18" t="s">
        <v>73</v>
      </c>
      <c r="E114" s="18" t="s">
        <v>190</v>
      </c>
      <c r="F114" s="18" t="s">
        <v>87</v>
      </c>
      <c r="G114" s="11">
        <f>G115</f>
        <v>235920</v>
      </c>
    </row>
    <row r="115" spans="1:8">
      <c r="A115" s="19" t="s">
        <v>88</v>
      </c>
      <c r="B115" s="17">
        <v>757</v>
      </c>
      <c r="C115" s="18" t="s">
        <v>104</v>
      </c>
      <c r="D115" s="18" t="s">
        <v>73</v>
      </c>
      <c r="E115" s="18" t="s">
        <v>190</v>
      </c>
      <c r="F115" s="18" t="s">
        <v>89</v>
      </c>
      <c r="G115" s="11">
        <v>235920</v>
      </c>
    </row>
    <row r="116" spans="1:8" s="6" customFormat="1" ht="55.5" customHeight="1">
      <c r="A116" s="30" t="s">
        <v>192</v>
      </c>
      <c r="B116" s="17">
        <v>757</v>
      </c>
      <c r="C116" s="18" t="s">
        <v>104</v>
      </c>
      <c r="D116" s="18" t="s">
        <v>73</v>
      </c>
      <c r="E116" s="18" t="s">
        <v>193</v>
      </c>
      <c r="F116" s="18"/>
      <c r="G116" s="29">
        <f>G118</f>
        <v>26210</v>
      </c>
      <c r="H116" s="5"/>
    </row>
    <row r="117" spans="1:8" s="6" customFormat="1" ht="26.25" hidden="1" customHeight="1">
      <c r="A117" s="19" t="s">
        <v>118</v>
      </c>
      <c r="B117" s="31">
        <v>757</v>
      </c>
      <c r="C117" s="18" t="s">
        <v>104</v>
      </c>
      <c r="D117" s="18" t="s">
        <v>73</v>
      </c>
      <c r="E117" s="18" t="s">
        <v>117</v>
      </c>
      <c r="F117" s="18"/>
      <c r="G117" s="29"/>
      <c r="H117" s="5"/>
    </row>
    <row r="118" spans="1:8" ht="25.5">
      <c r="A118" s="19" t="s">
        <v>86</v>
      </c>
      <c r="B118" s="17">
        <v>757</v>
      </c>
      <c r="C118" s="18" t="s">
        <v>104</v>
      </c>
      <c r="D118" s="18" t="s">
        <v>73</v>
      </c>
      <c r="E118" s="18" t="s">
        <v>193</v>
      </c>
      <c r="F118" s="18" t="s">
        <v>87</v>
      </c>
      <c r="G118" s="11">
        <f>G119</f>
        <v>26210</v>
      </c>
    </row>
    <row r="119" spans="1:8">
      <c r="A119" s="19" t="s">
        <v>88</v>
      </c>
      <c r="B119" s="17">
        <v>757</v>
      </c>
      <c r="C119" s="18" t="s">
        <v>104</v>
      </c>
      <c r="D119" s="18" t="s">
        <v>73</v>
      </c>
      <c r="E119" s="18" t="s">
        <v>193</v>
      </c>
      <c r="F119" s="18" t="s">
        <v>89</v>
      </c>
      <c r="G119" s="11">
        <v>26210</v>
      </c>
    </row>
    <row r="120" spans="1:8" s="34" customFormat="1" ht="22.5" customHeight="1">
      <c r="A120" s="16" t="s">
        <v>126</v>
      </c>
      <c r="B120" s="17">
        <v>757</v>
      </c>
      <c r="C120" s="18" t="s">
        <v>104</v>
      </c>
      <c r="D120" s="18" t="s">
        <v>127</v>
      </c>
      <c r="E120" s="18"/>
      <c r="F120" s="18"/>
      <c r="G120" s="32">
        <f>G126+G121</f>
        <v>5052565</v>
      </c>
      <c r="H120" s="33"/>
    </row>
    <row r="121" spans="1:8" s="38" customFormat="1" ht="29.25" customHeight="1">
      <c r="A121" s="36" t="s">
        <v>145</v>
      </c>
      <c r="B121" s="17">
        <v>757</v>
      </c>
      <c r="C121" s="18" t="s">
        <v>104</v>
      </c>
      <c r="D121" s="18" t="s">
        <v>127</v>
      </c>
      <c r="E121" s="18" t="s">
        <v>430</v>
      </c>
      <c r="F121" s="18"/>
      <c r="G121" s="124">
        <f>G122</f>
        <v>20000</v>
      </c>
      <c r="H121" s="37"/>
    </row>
    <row r="122" spans="1:8" s="38" customFormat="1" ht="30.75" customHeight="1">
      <c r="A122" s="36" t="s">
        <v>679</v>
      </c>
      <c r="B122" s="17">
        <v>757</v>
      </c>
      <c r="C122" s="18" t="s">
        <v>104</v>
      </c>
      <c r="D122" s="18" t="s">
        <v>127</v>
      </c>
      <c r="E122" s="18" t="s">
        <v>431</v>
      </c>
      <c r="F122" s="18"/>
      <c r="G122" s="124">
        <f>G123</f>
        <v>20000</v>
      </c>
      <c r="H122" s="37"/>
    </row>
    <row r="123" spans="1:8" s="38" customFormat="1" ht="36.75" customHeight="1">
      <c r="A123" s="19" t="s">
        <v>96</v>
      </c>
      <c r="B123" s="17">
        <v>757</v>
      </c>
      <c r="C123" s="18" t="s">
        <v>104</v>
      </c>
      <c r="D123" s="18" t="s">
        <v>127</v>
      </c>
      <c r="E123" s="18" t="s">
        <v>431</v>
      </c>
      <c r="F123" s="18" t="s">
        <v>97</v>
      </c>
      <c r="G123" s="124">
        <f>G124</f>
        <v>20000</v>
      </c>
      <c r="H123" s="37"/>
    </row>
    <row r="124" spans="1:8" s="38" customFormat="1" ht="34.5" customHeight="1">
      <c r="A124" s="19" t="s">
        <v>98</v>
      </c>
      <c r="B124" s="17">
        <v>757</v>
      </c>
      <c r="C124" s="18" t="s">
        <v>104</v>
      </c>
      <c r="D124" s="18" t="s">
        <v>127</v>
      </c>
      <c r="E124" s="18" t="s">
        <v>431</v>
      </c>
      <c r="F124" s="18" t="s">
        <v>99</v>
      </c>
      <c r="G124" s="124">
        <v>20000</v>
      </c>
      <c r="H124" s="37"/>
    </row>
    <row r="125" spans="1:8" s="38" customFormat="1" ht="12.75" hidden="1" customHeight="1">
      <c r="A125" s="36" t="s">
        <v>129</v>
      </c>
      <c r="B125" s="17">
        <v>757</v>
      </c>
      <c r="C125" s="18" t="s">
        <v>104</v>
      </c>
      <c r="D125" s="18" t="s">
        <v>127</v>
      </c>
      <c r="E125" s="18" t="s">
        <v>431</v>
      </c>
      <c r="F125" s="18" t="s">
        <v>100</v>
      </c>
      <c r="G125" s="124"/>
      <c r="H125" s="37"/>
    </row>
    <row r="126" spans="1:8" ht="25.5">
      <c r="A126" s="19" t="s">
        <v>128</v>
      </c>
      <c r="B126" s="17">
        <v>757</v>
      </c>
      <c r="C126" s="18" t="s">
        <v>104</v>
      </c>
      <c r="D126" s="18" t="s">
        <v>127</v>
      </c>
      <c r="E126" s="18" t="s">
        <v>417</v>
      </c>
      <c r="F126" s="18"/>
      <c r="G126" s="35">
        <f>G127</f>
        <v>5032565</v>
      </c>
    </row>
    <row r="127" spans="1:8" s="34" customFormat="1" ht="25.5">
      <c r="A127" s="16" t="s">
        <v>161</v>
      </c>
      <c r="B127" s="17">
        <v>757</v>
      </c>
      <c r="C127" s="18" t="s">
        <v>104</v>
      </c>
      <c r="D127" s="18" t="s">
        <v>127</v>
      </c>
      <c r="E127" s="18" t="s">
        <v>432</v>
      </c>
      <c r="F127" s="18"/>
      <c r="G127" s="35">
        <f>G128+G130+G132</f>
        <v>5032565</v>
      </c>
      <c r="H127" s="33"/>
    </row>
    <row r="128" spans="1:8" s="38" customFormat="1" ht="51">
      <c r="A128" s="19" t="s">
        <v>130</v>
      </c>
      <c r="B128" s="17">
        <v>757</v>
      </c>
      <c r="C128" s="18" t="s">
        <v>104</v>
      </c>
      <c r="D128" s="18" t="s">
        <v>127</v>
      </c>
      <c r="E128" s="18" t="s">
        <v>432</v>
      </c>
      <c r="F128" s="18" t="s">
        <v>133</v>
      </c>
      <c r="G128" s="124">
        <f>G129</f>
        <v>4897934</v>
      </c>
      <c r="H128" s="37"/>
    </row>
    <row r="129" spans="1:8" s="38" customFormat="1" ht="25.5">
      <c r="A129" s="19" t="s">
        <v>131</v>
      </c>
      <c r="B129" s="17">
        <v>757</v>
      </c>
      <c r="C129" s="18" t="s">
        <v>104</v>
      </c>
      <c r="D129" s="18" t="s">
        <v>127</v>
      </c>
      <c r="E129" s="18" t="s">
        <v>432</v>
      </c>
      <c r="F129" s="18" t="s">
        <v>134</v>
      </c>
      <c r="G129" s="124">
        <v>4897934</v>
      </c>
      <c r="H129" s="37"/>
    </row>
    <row r="130" spans="1:8" s="38" customFormat="1" ht="28.5" customHeight="1">
      <c r="A130" s="19" t="s">
        <v>96</v>
      </c>
      <c r="B130" s="17">
        <v>757</v>
      </c>
      <c r="C130" s="18" t="s">
        <v>104</v>
      </c>
      <c r="D130" s="18" t="s">
        <v>127</v>
      </c>
      <c r="E130" s="18" t="s">
        <v>432</v>
      </c>
      <c r="F130" s="18" t="s">
        <v>97</v>
      </c>
      <c r="G130" s="124">
        <f>G131</f>
        <v>132631</v>
      </c>
      <c r="H130" s="37"/>
    </row>
    <row r="131" spans="1:8" s="38" customFormat="1" ht="25.5">
      <c r="A131" s="19" t="s">
        <v>98</v>
      </c>
      <c r="B131" s="17">
        <v>757</v>
      </c>
      <c r="C131" s="18" t="s">
        <v>104</v>
      </c>
      <c r="D131" s="18" t="s">
        <v>127</v>
      </c>
      <c r="E131" s="18" t="s">
        <v>432</v>
      </c>
      <c r="F131" s="18" t="s">
        <v>99</v>
      </c>
      <c r="G131" s="124">
        <v>132631</v>
      </c>
      <c r="H131" s="37"/>
    </row>
    <row r="132" spans="1:8">
      <c r="A132" s="19" t="s">
        <v>138</v>
      </c>
      <c r="B132" s="17">
        <v>757</v>
      </c>
      <c r="C132" s="18" t="s">
        <v>104</v>
      </c>
      <c r="D132" s="18" t="s">
        <v>127</v>
      </c>
      <c r="E132" s="18" t="s">
        <v>432</v>
      </c>
      <c r="F132" s="18" t="s">
        <v>139</v>
      </c>
      <c r="G132" s="32">
        <f>G133</f>
        <v>2000</v>
      </c>
    </row>
    <row r="133" spans="1:8">
      <c r="A133" s="19" t="s">
        <v>141</v>
      </c>
      <c r="B133" s="17">
        <v>757</v>
      </c>
      <c r="C133" s="18" t="s">
        <v>104</v>
      </c>
      <c r="D133" s="18" t="s">
        <v>127</v>
      </c>
      <c r="E133" s="18" t="s">
        <v>432</v>
      </c>
      <c r="F133" s="18" t="s">
        <v>142</v>
      </c>
      <c r="G133" s="32">
        <v>2000</v>
      </c>
    </row>
    <row r="134" spans="1:8" s="38" customFormat="1" ht="12.75" customHeight="1">
      <c r="A134" s="14" t="s">
        <v>320</v>
      </c>
      <c r="B134" s="24" t="s">
        <v>121</v>
      </c>
      <c r="C134" s="10" t="s">
        <v>147</v>
      </c>
      <c r="D134" s="18"/>
      <c r="E134" s="18"/>
      <c r="F134" s="18"/>
      <c r="G134" s="124">
        <f>G135</f>
        <v>3857727.35</v>
      </c>
      <c r="H134" s="37"/>
    </row>
    <row r="135" spans="1:8" s="38" customFormat="1" ht="12.75" customHeight="1">
      <c r="A135" s="19" t="s">
        <v>146</v>
      </c>
      <c r="B135" s="17">
        <v>757</v>
      </c>
      <c r="C135" s="18" t="s">
        <v>147</v>
      </c>
      <c r="D135" s="18" t="s">
        <v>148</v>
      </c>
      <c r="E135" s="18"/>
      <c r="F135" s="18"/>
      <c r="G135" s="124">
        <f>G136</f>
        <v>3857727.35</v>
      </c>
      <c r="H135" s="37"/>
    </row>
    <row r="136" spans="1:8" s="38" customFormat="1" ht="30.75" customHeight="1">
      <c r="A136" s="36" t="s">
        <v>621</v>
      </c>
      <c r="B136" s="17">
        <v>757</v>
      </c>
      <c r="C136" s="18" t="s">
        <v>147</v>
      </c>
      <c r="D136" s="18" t="s">
        <v>148</v>
      </c>
      <c r="E136" s="18" t="s">
        <v>433</v>
      </c>
      <c r="F136" s="18"/>
      <c r="G136" s="124">
        <f>G137</f>
        <v>3857727.35</v>
      </c>
      <c r="H136" s="37"/>
    </row>
    <row r="137" spans="1:8" s="38" customFormat="1" ht="27" customHeight="1">
      <c r="A137" s="36" t="s">
        <v>33</v>
      </c>
      <c r="B137" s="17">
        <v>757</v>
      </c>
      <c r="C137" s="18" t="s">
        <v>147</v>
      </c>
      <c r="D137" s="18" t="s">
        <v>148</v>
      </c>
      <c r="E137" s="18" t="s">
        <v>434</v>
      </c>
      <c r="F137" s="18"/>
      <c r="G137" s="124">
        <f>G138</f>
        <v>3857727.35</v>
      </c>
      <c r="H137" s="37"/>
    </row>
    <row r="138" spans="1:8" ht="18.75" customHeight="1">
      <c r="A138" s="19" t="s">
        <v>328</v>
      </c>
      <c r="B138" s="17">
        <v>757</v>
      </c>
      <c r="C138" s="18" t="s">
        <v>147</v>
      </c>
      <c r="D138" s="18" t="s">
        <v>148</v>
      </c>
      <c r="E138" s="18" t="s">
        <v>434</v>
      </c>
      <c r="F138" s="18" t="s">
        <v>329</v>
      </c>
      <c r="G138" s="124">
        <f>G139</f>
        <v>3857727.35</v>
      </c>
    </row>
    <row r="139" spans="1:8" ht="33" customHeight="1">
      <c r="A139" s="19" t="s">
        <v>330</v>
      </c>
      <c r="B139" s="17">
        <v>757</v>
      </c>
      <c r="C139" s="18" t="s">
        <v>147</v>
      </c>
      <c r="D139" s="18" t="s">
        <v>148</v>
      </c>
      <c r="E139" s="18" t="s">
        <v>434</v>
      </c>
      <c r="F139" s="18" t="s">
        <v>331</v>
      </c>
      <c r="G139" s="124">
        <f>3699455+158272.35</f>
        <v>3857727.35</v>
      </c>
    </row>
    <row r="140" spans="1:8" s="38" customFormat="1" ht="17.25" customHeight="1">
      <c r="A140" s="8" t="s">
        <v>24</v>
      </c>
      <c r="B140" s="42">
        <v>757</v>
      </c>
      <c r="C140" s="43" t="s">
        <v>152</v>
      </c>
      <c r="D140" s="43"/>
      <c r="E140" s="43"/>
      <c r="F140" s="43"/>
      <c r="G140" s="125">
        <f>G141</f>
        <v>335000</v>
      </c>
      <c r="H140" s="37"/>
    </row>
    <row r="141" spans="1:8" s="40" customFormat="1" ht="15" customHeight="1">
      <c r="A141" s="19" t="s">
        <v>151</v>
      </c>
      <c r="B141" s="17">
        <v>757</v>
      </c>
      <c r="C141" s="18" t="s">
        <v>152</v>
      </c>
      <c r="D141" s="18" t="s">
        <v>82</v>
      </c>
      <c r="E141" s="46"/>
      <c r="F141" s="46"/>
      <c r="G141" s="35">
        <f>G142</f>
        <v>335000</v>
      </c>
      <c r="H141" s="39"/>
    </row>
    <row r="142" spans="1:8" s="34" customFormat="1" ht="28.5" customHeight="1">
      <c r="A142" s="44" t="s">
        <v>213</v>
      </c>
      <c r="B142" s="17">
        <v>757</v>
      </c>
      <c r="C142" s="18" t="s">
        <v>152</v>
      </c>
      <c r="D142" s="18" t="s">
        <v>82</v>
      </c>
      <c r="E142" s="18" t="s">
        <v>419</v>
      </c>
      <c r="F142" s="18"/>
      <c r="G142" s="124">
        <f>G143</f>
        <v>335000</v>
      </c>
      <c r="H142" s="33"/>
    </row>
    <row r="143" spans="1:8" s="34" customFormat="1" ht="27.75" customHeight="1">
      <c r="A143" s="44" t="s">
        <v>153</v>
      </c>
      <c r="B143" s="17">
        <v>757</v>
      </c>
      <c r="C143" s="18" t="s">
        <v>152</v>
      </c>
      <c r="D143" s="18" t="s">
        <v>82</v>
      </c>
      <c r="E143" s="18" t="s">
        <v>435</v>
      </c>
      <c r="F143" s="18"/>
      <c r="G143" s="124">
        <f>G144+G146</f>
        <v>335000</v>
      </c>
      <c r="H143" s="33"/>
    </row>
    <row r="144" spans="1:8" s="38" customFormat="1" ht="51">
      <c r="A144" s="19" t="s">
        <v>130</v>
      </c>
      <c r="B144" s="17">
        <v>757</v>
      </c>
      <c r="C144" s="18" t="s">
        <v>152</v>
      </c>
      <c r="D144" s="18" t="s">
        <v>82</v>
      </c>
      <c r="E144" s="18" t="s">
        <v>435</v>
      </c>
      <c r="F144" s="18" t="s">
        <v>133</v>
      </c>
      <c r="G144" s="124">
        <f>G145</f>
        <v>120000</v>
      </c>
      <c r="H144" s="37"/>
    </row>
    <row r="145" spans="1:8" s="38" customFormat="1" ht="25.5">
      <c r="A145" s="19" t="s">
        <v>131</v>
      </c>
      <c r="B145" s="17">
        <v>757</v>
      </c>
      <c r="C145" s="18" t="s">
        <v>152</v>
      </c>
      <c r="D145" s="18" t="s">
        <v>82</v>
      </c>
      <c r="E145" s="18" t="s">
        <v>435</v>
      </c>
      <c r="F145" s="18" t="s">
        <v>134</v>
      </c>
      <c r="G145" s="124">
        <v>120000</v>
      </c>
      <c r="H145" s="37"/>
    </row>
    <row r="146" spans="1:8" s="38" customFormat="1" ht="28.5" customHeight="1">
      <c r="A146" s="19" t="s">
        <v>96</v>
      </c>
      <c r="B146" s="17">
        <v>757</v>
      </c>
      <c r="C146" s="18" t="s">
        <v>152</v>
      </c>
      <c r="D146" s="18" t="s">
        <v>82</v>
      </c>
      <c r="E146" s="18" t="s">
        <v>435</v>
      </c>
      <c r="F146" s="18" t="s">
        <v>97</v>
      </c>
      <c r="G146" s="124">
        <f>G147</f>
        <v>215000</v>
      </c>
      <c r="H146" s="37"/>
    </row>
    <row r="147" spans="1:8" s="38" customFormat="1" ht="25.5">
      <c r="A147" s="19" t="s">
        <v>98</v>
      </c>
      <c r="B147" s="17">
        <v>757</v>
      </c>
      <c r="C147" s="18" t="s">
        <v>152</v>
      </c>
      <c r="D147" s="18" t="s">
        <v>82</v>
      </c>
      <c r="E147" s="18" t="s">
        <v>435</v>
      </c>
      <c r="F147" s="18" t="s">
        <v>99</v>
      </c>
      <c r="G147" s="124">
        <f>260000-45000</f>
        <v>215000</v>
      </c>
      <c r="H147" s="37"/>
    </row>
    <row r="148" spans="1:8" s="26" customFormat="1">
      <c r="A148" s="58" t="s">
        <v>156</v>
      </c>
      <c r="B148" s="23"/>
      <c r="C148" s="24"/>
      <c r="D148" s="24"/>
      <c r="E148" s="24"/>
      <c r="F148" s="24"/>
      <c r="G148" s="15">
        <f>G16+G66+G141+G134</f>
        <v>101953530.34999999</v>
      </c>
      <c r="H148" s="25"/>
    </row>
    <row r="149" spans="1:8" s="83" customFormat="1" ht="38.25">
      <c r="A149" s="80" t="s">
        <v>157</v>
      </c>
      <c r="B149" s="81"/>
      <c r="C149" s="81"/>
      <c r="D149" s="81"/>
      <c r="E149" s="81"/>
      <c r="F149" s="81"/>
      <c r="G149" s="127"/>
      <c r="H149" s="82"/>
    </row>
    <row r="150" spans="1:8">
      <c r="A150" s="8" t="s">
        <v>72</v>
      </c>
      <c r="B150" s="9">
        <v>763</v>
      </c>
      <c r="C150" s="10" t="s">
        <v>73</v>
      </c>
      <c r="D150" s="10"/>
      <c r="E150" s="10"/>
      <c r="F150" s="10"/>
      <c r="G150" s="45">
        <f>G151+G160</f>
        <v>5937528</v>
      </c>
    </row>
    <row r="151" spans="1:8" s="40" customFormat="1" ht="38.25">
      <c r="A151" s="19" t="s">
        <v>159</v>
      </c>
      <c r="B151" s="17">
        <v>763</v>
      </c>
      <c r="C151" s="18" t="s">
        <v>73</v>
      </c>
      <c r="D151" s="18" t="s">
        <v>127</v>
      </c>
      <c r="E151" s="18"/>
      <c r="F151" s="46"/>
      <c r="G151" s="124">
        <f>SUM(G152)</f>
        <v>5787528</v>
      </c>
      <c r="H151" s="39"/>
    </row>
    <row r="152" spans="1:8" s="40" customFormat="1" ht="38.25">
      <c r="A152" s="19" t="s">
        <v>220</v>
      </c>
      <c r="B152" s="17">
        <v>763</v>
      </c>
      <c r="C152" s="18" t="s">
        <v>73</v>
      </c>
      <c r="D152" s="18" t="s">
        <v>127</v>
      </c>
      <c r="E152" s="18" t="s">
        <v>436</v>
      </c>
      <c r="F152" s="46"/>
      <c r="G152" s="124">
        <f>G153</f>
        <v>5787528</v>
      </c>
      <c r="H152" s="39"/>
    </row>
    <row r="153" spans="1:8" s="40" customFormat="1" ht="25.5">
      <c r="A153" s="19" t="s">
        <v>161</v>
      </c>
      <c r="B153" s="17">
        <v>763</v>
      </c>
      <c r="C153" s="18" t="s">
        <v>73</v>
      </c>
      <c r="D153" s="18" t="s">
        <v>127</v>
      </c>
      <c r="E153" s="18" t="s">
        <v>437</v>
      </c>
      <c r="F153" s="46"/>
      <c r="G153" s="124">
        <f>SUM(G154+G156+G159)</f>
        <v>5787528</v>
      </c>
      <c r="H153" s="39"/>
    </row>
    <row r="154" spans="1:8" ht="51">
      <c r="A154" s="19" t="s">
        <v>130</v>
      </c>
      <c r="B154" s="17">
        <v>763</v>
      </c>
      <c r="C154" s="18" t="s">
        <v>73</v>
      </c>
      <c r="D154" s="18" t="s">
        <v>127</v>
      </c>
      <c r="E154" s="18" t="s">
        <v>437</v>
      </c>
      <c r="F154" s="18" t="s">
        <v>133</v>
      </c>
      <c r="G154" s="124">
        <f>SUM(G155)</f>
        <v>5263975</v>
      </c>
    </row>
    <row r="155" spans="1:8" ht="25.5">
      <c r="A155" s="19" t="s">
        <v>131</v>
      </c>
      <c r="B155" s="17">
        <v>763</v>
      </c>
      <c r="C155" s="18" t="s">
        <v>73</v>
      </c>
      <c r="D155" s="18" t="s">
        <v>127</v>
      </c>
      <c r="E155" s="18" t="s">
        <v>437</v>
      </c>
      <c r="F155" s="18" t="s">
        <v>134</v>
      </c>
      <c r="G155" s="124">
        <v>5263975</v>
      </c>
    </row>
    <row r="156" spans="1:8" ht="25.5">
      <c r="A156" s="19" t="s">
        <v>96</v>
      </c>
      <c r="B156" s="17">
        <v>763</v>
      </c>
      <c r="C156" s="18" t="s">
        <v>73</v>
      </c>
      <c r="D156" s="18" t="s">
        <v>127</v>
      </c>
      <c r="E156" s="18" t="s">
        <v>437</v>
      </c>
      <c r="F156" s="18" t="s">
        <v>97</v>
      </c>
      <c r="G156" s="124">
        <f>SUM(G157)</f>
        <v>522553</v>
      </c>
    </row>
    <row r="157" spans="1:8" ht="25.5">
      <c r="A157" s="19" t="s">
        <v>98</v>
      </c>
      <c r="B157" s="17">
        <v>763</v>
      </c>
      <c r="C157" s="18" t="s">
        <v>73</v>
      </c>
      <c r="D157" s="18" t="s">
        <v>127</v>
      </c>
      <c r="E157" s="18" t="s">
        <v>437</v>
      </c>
      <c r="F157" s="18" t="s">
        <v>99</v>
      </c>
      <c r="G157" s="124">
        <v>522553</v>
      </c>
    </row>
    <row r="158" spans="1:8" ht="19.5" customHeight="1">
      <c r="A158" s="36" t="s">
        <v>138</v>
      </c>
      <c r="B158" s="17">
        <v>763</v>
      </c>
      <c r="C158" s="18" t="s">
        <v>73</v>
      </c>
      <c r="D158" s="18" t="s">
        <v>127</v>
      </c>
      <c r="E158" s="18" t="s">
        <v>437</v>
      </c>
      <c r="F158" s="18" t="s">
        <v>139</v>
      </c>
      <c r="G158" s="124">
        <f>G159</f>
        <v>1000</v>
      </c>
    </row>
    <row r="159" spans="1:8" ht="16.5" customHeight="1">
      <c r="A159" s="36" t="s">
        <v>319</v>
      </c>
      <c r="B159" s="17">
        <v>763</v>
      </c>
      <c r="C159" s="18" t="s">
        <v>73</v>
      </c>
      <c r="D159" s="18" t="s">
        <v>127</v>
      </c>
      <c r="E159" s="18" t="s">
        <v>437</v>
      </c>
      <c r="F159" s="18" t="s">
        <v>142</v>
      </c>
      <c r="G159" s="124">
        <v>1000</v>
      </c>
    </row>
    <row r="160" spans="1:8" ht="18.75" customHeight="1">
      <c r="A160" s="47" t="s">
        <v>76</v>
      </c>
      <c r="B160" s="17">
        <v>763</v>
      </c>
      <c r="C160" s="18" t="s">
        <v>73</v>
      </c>
      <c r="D160" s="18" t="s">
        <v>77</v>
      </c>
      <c r="E160" s="18"/>
      <c r="F160" s="18"/>
      <c r="G160" s="124">
        <f>G161</f>
        <v>150000</v>
      </c>
    </row>
    <row r="161" spans="1:7" ht="50.25" customHeight="1">
      <c r="A161" s="19" t="s">
        <v>160</v>
      </c>
      <c r="B161" s="17">
        <v>763</v>
      </c>
      <c r="C161" s="18" t="s">
        <v>73</v>
      </c>
      <c r="D161" s="18" t="s">
        <v>77</v>
      </c>
      <c r="E161" s="18" t="s">
        <v>436</v>
      </c>
      <c r="F161" s="18"/>
      <c r="G161" s="124">
        <f>G162</f>
        <v>150000</v>
      </c>
    </row>
    <row r="162" spans="1:7" ht="21" customHeight="1">
      <c r="A162" s="19" t="s">
        <v>177</v>
      </c>
      <c r="B162" s="17">
        <v>763</v>
      </c>
      <c r="C162" s="18" t="s">
        <v>73</v>
      </c>
      <c r="D162" s="18" t="s">
        <v>77</v>
      </c>
      <c r="E162" s="18" t="s">
        <v>438</v>
      </c>
      <c r="F162" s="18"/>
      <c r="G162" s="124">
        <f>G163</f>
        <v>150000</v>
      </c>
    </row>
    <row r="163" spans="1:7" ht="27.75" customHeight="1">
      <c r="A163" s="19" t="s">
        <v>96</v>
      </c>
      <c r="B163" s="17">
        <v>763</v>
      </c>
      <c r="C163" s="18" t="s">
        <v>73</v>
      </c>
      <c r="D163" s="18" t="s">
        <v>77</v>
      </c>
      <c r="E163" s="18" t="s">
        <v>438</v>
      </c>
      <c r="F163" s="18" t="s">
        <v>97</v>
      </c>
      <c r="G163" s="124">
        <f>G164</f>
        <v>150000</v>
      </c>
    </row>
    <row r="164" spans="1:7" ht="28.5" customHeight="1">
      <c r="A164" s="19" t="s">
        <v>98</v>
      </c>
      <c r="B164" s="17">
        <v>763</v>
      </c>
      <c r="C164" s="18" t="s">
        <v>73</v>
      </c>
      <c r="D164" s="18" t="s">
        <v>77</v>
      </c>
      <c r="E164" s="18" t="s">
        <v>438</v>
      </c>
      <c r="F164" s="18" t="s">
        <v>99</v>
      </c>
      <c r="G164" s="124">
        <f>150000</f>
        <v>150000</v>
      </c>
    </row>
    <row r="165" spans="1:7">
      <c r="A165" s="14" t="s">
        <v>178</v>
      </c>
      <c r="B165" s="9">
        <v>763</v>
      </c>
      <c r="C165" s="10" t="s">
        <v>127</v>
      </c>
      <c r="D165" s="10"/>
      <c r="E165" s="10"/>
      <c r="F165" s="10"/>
      <c r="G165" s="45">
        <f>SUM(G166)</f>
        <v>272300</v>
      </c>
    </row>
    <row r="166" spans="1:7">
      <c r="A166" s="19" t="s">
        <v>179</v>
      </c>
      <c r="B166" s="17">
        <v>763</v>
      </c>
      <c r="C166" s="18" t="s">
        <v>127</v>
      </c>
      <c r="D166" s="18" t="s">
        <v>180</v>
      </c>
      <c r="E166" s="18"/>
      <c r="F166" s="18"/>
      <c r="G166" s="124">
        <f>G167</f>
        <v>272300</v>
      </c>
    </row>
    <row r="167" spans="1:7" ht="38.25">
      <c r="A167" s="19" t="s">
        <v>220</v>
      </c>
      <c r="B167" s="17">
        <v>763</v>
      </c>
      <c r="C167" s="18" t="s">
        <v>127</v>
      </c>
      <c r="D167" s="18" t="s">
        <v>180</v>
      </c>
      <c r="E167" s="18" t="s">
        <v>436</v>
      </c>
      <c r="F167" s="18"/>
      <c r="G167" s="124">
        <f>G168+G179</f>
        <v>272300</v>
      </c>
    </row>
    <row r="168" spans="1:7" ht="111" customHeight="1">
      <c r="A168" s="19" t="s">
        <v>547</v>
      </c>
      <c r="B168" s="17">
        <v>763</v>
      </c>
      <c r="C168" s="18" t="s">
        <v>127</v>
      </c>
      <c r="D168" s="18" t="s">
        <v>180</v>
      </c>
      <c r="E168" s="18" t="s">
        <v>441</v>
      </c>
      <c r="F168" s="18"/>
      <c r="G168" s="124">
        <f>SUM(G169)</f>
        <v>180000</v>
      </c>
    </row>
    <row r="169" spans="1:7" ht="25.5">
      <c r="A169" s="19" t="s">
        <v>96</v>
      </c>
      <c r="B169" s="17">
        <v>763</v>
      </c>
      <c r="C169" s="18" t="s">
        <v>127</v>
      </c>
      <c r="D169" s="18" t="s">
        <v>180</v>
      </c>
      <c r="E169" s="18" t="s">
        <v>441</v>
      </c>
      <c r="F169" s="18" t="s">
        <v>97</v>
      </c>
      <c r="G169" s="124">
        <f>SUM(G170)</f>
        <v>180000</v>
      </c>
    </row>
    <row r="170" spans="1:7" ht="25.5" customHeight="1">
      <c r="A170" s="19" t="s">
        <v>98</v>
      </c>
      <c r="B170" s="17">
        <v>763</v>
      </c>
      <c r="C170" s="18" t="s">
        <v>127</v>
      </c>
      <c r="D170" s="18" t="s">
        <v>180</v>
      </c>
      <c r="E170" s="18" t="s">
        <v>441</v>
      </c>
      <c r="F170" s="18" t="s">
        <v>99</v>
      </c>
      <c r="G170" s="124">
        <v>180000</v>
      </c>
    </row>
    <row r="171" spans="1:7" ht="25.5" hidden="1" customHeight="1">
      <c r="A171" s="19"/>
      <c r="B171" s="17"/>
      <c r="C171" s="18"/>
      <c r="D171" s="18"/>
      <c r="E171" s="18" t="s">
        <v>441</v>
      </c>
      <c r="F171" s="18"/>
      <c r="G171" s="124"/>
    </row>
    <row r="172" spans="1:7" ht="25.5" hidden="1" customHeight="1">
      <c r="A172" s="19"/>
      <c r="B172" s="17"/>
      <c r="C172" s="18"/>
      <c r="D172" s="18"/>
      <c r="E172" s="18" t="s">
        <v>441</v>
      </c>
      <c r="F172" s="18"/>
      <c r="G172" s="124"/>
    </row>
    <row r="173" spans="1:7" ht="25.5" hidden="1" customHeight="1">
      <c r="A173" s="19"/>
      <c r="B173" s="17"/>
      <c r="C173" s="18"/>
      <c r="D173" s="18"/>
      <c r="E173" s="18" t="s">
        <v>441</v>
      </c>
      <c r="F173" s="18"/>
      <c r="G173" s="124"/>
    </row>
    <row r="174" spans="1:7" ht="25.5" hidden="1" customHeight="1">
      <c r="A174" s="19"/>
      <c r="B174" s="17"/>
      <c r="C174" s="18"/>
      <c r="D174" s="18"/>
      <c r="E174" s="18" t="s">
        <v>441</v>
      </c>
      <c r="F174" s="18"/>
      <c r="G174" s="124"/>
    </row>
    <row r="175" spans="1:7" ht="25.5" hidden="1" customHeight="1">
      <c r="A175" s="19"/>
      <c r="B175" s="17"/>
      <c r="C175" s="18"/>
      <c r="D175" s="18"/>
      <c r="E175" s="18" t="s">
        <v>441</v>
      </c>
      <c r="F175" s="18"/>
      <c r="G175" s="124"/>
    </row>
    <row r="176" spans="1:7" ht="25.5" hidden="1" customHeight="1">
      <c r="A176" s="19"/>
      <c r="B176" s="17"/>
      <c r="C176" s="18"/>
      <c r="D176" s="18"/>
      <c r="E176" s="18" t="s">
        <v>441</v>
      </c>
      <c r="F176" s="18"/>
      <c r="G176" s="124"/>
    </row>
    <row r="177" spans="1:15" ht="25.5" hidden="1" customHeight="1">
      <c r="A177" s="19"/>
      <c r="B177" s="17"/>
      <c r="C177" s="18"/>
      <c r="D177" s="18"/>
      <c r="E177" s="18" t="s">
        <v>441</v>
      </c>
      <c r="F177" s="18"/>
      <c r="G177" s="124"/>
    </row>
    <row r="178" spans="1:15" ht="25.5" hidden="1">
      <c r="A178" s="36" t="s">
        <v>129</v>
      </c>
      <c r="B178" s="17">
        <v>763</v>
      </c>
      <c r="C178" s="18" t="s">
        <v>127</v>
      </c>
      <c r="D178" s="18" t="s">
        <v>180</v>
      </c>
      <c r="E178" s="18" t="s">
        <v>441</v>
      </c>
      <c r="F178" s="18" t="s">
        <v>100</v>
      </c>
      <c r="G178" s="124"/>
    </row>
    <row r="179" spans="1:15" ht="111.75" customHeight="1">
      <c r="A179" s="36" t="s">
        <v>548</v>
      </c>
      <c r="B179" s="17">
        <v>763</v>
      </c>
      <c r="C179" s="18" t="s">
        <v>127</v>
      </c>
      <c r="D179" s="18" t="s">
        <v>180</v>
      </c>
      <c r="E179" s="18" t="s">
        <v>442</v>
      </c>
      <c r="F179" s="18"/>
      <c r="G179" s="124">
        <f>G180</f>
        <v>92300</v>
      </c>
    </row>
    <row r="180" spans="1:15" ht="25.5">
      <c r="A180" s="19" t="s">
        <v>96</v>
      </c>
      <c r="B180" s="17">
        <v>763</v>
      </c>
      <c r="C180" s="18" t="s">
        <v>127</v>
      </c>
      <c r="D180" s="18" t="s">
        <v>180</v>
      </c>
      <c r="E180" s="18" t="s">
        <v>442</v>
      </c>
      <c r="F180" s="18" t="s">
        <v>97</v>
      </c>
      <c r="G180" s="124">
        <f>SUM(G181)</f>
        <v>92300</v>
      </c>
    </row>
    <row r="181" spans="1:15" ht="25.5" customHeight="1">
      <c r="A181" s="19" t="s">
        <v>98</v>
      </c>
      <c r="B181" s="17">
        <v>763</v>
      </c>
      <c r="C181" s="18" t="s">
        <v>127</v>
      </c>
      <c r="D181" s="18" t="s">
        <v>180</v>
      </c>
      <c r="E181" s="18" t="s">
        <v>442</v>
      </c>
      <c r="F181" s="18" t="s">
        <v>99</v>
      </c>
      <c r="G181" s="124">
        <f>92300</f>
        <v>92300</v>
      </c>
    </row>
    <row r="182" spans="1:15" s="26" customFormat="1">
      <c r="A182" s="58" t="s">
        <v>156</v>
      </c>
      <c r="B182" s="23"/>
      <c r="C182" s="24"/>
      <c r="D182" s="24"/>
      <c r="E182" s="24"/>
      <c r="F182" s="24"/>
      <c r="G182" s="15">
        <f>G150+G165</f>
        <v>6209828</v>
      </c>
      <c r="H182" s="25"/>
    </row>
    <row r="183" spans="1:15" s="85" customFormat="1" ht="34.5" customHeight="1">
      <c r="A183" s="80" t="s">
        <v>183</v>
      </c>
      <c r="B183" s="81"/>
      <c r="C183" s="81"/>
      <c r="D183" s="81"/>
      <c r="E183" s="81"/>
      <c r="F183" s="81"/>
      <c r="G183" s="127"/>
      <c r="H183" s="84"/>
    </row>
    <row r="184" spans="1:15">
      <c r="A184" s="14" t="s">
        <v>79</v>
      </c>
      <c r="B184" s="9">
        <v>774</v>
      </c>
      <c r="C184" s="10" t="s">
        <v>80</v>
      </c>
      <c r="D184" s="10"/>
      <c r="E184" s="10"/>
      <c r="F184" s="10"/>
      <c r="G184" s="45">
        <f>G185+G214+G274+G287+G257</f>
        <v>658399928.99999988</v>
      </c>
      <c r="I184" s="2"/>
    </row>
    <row r="185" spans="1:15">
      <c r="A185" s="19" t="s">
        <v>184</v>
      </c>
      <c r="B185" s="17">
        <v>774</v>
      </c>
      <c r="C185" s="18" t="s">
        <v>80</v>
      </c>
      <c r="D185" s="18" t="s">
        <v>73</v>
      </c>
      <c r="E185" s="18"/>
      <c r="F185" s="18"/>
      <c r="G185" s="124">
        <f>G186+G210</f>
        <v>204805662.25</v>
      </c>
      <c r="O185" s="2"/>
    </row>
    <row r="186" spans="1:15" s="21" customFormat="1" ht="25.5">
      <c r="A186" s="19" t="s">
        <v>221</v>
      </c>
      <c r="B186" s="17">
        <v>774</v>
      </c>
      <c r="C186" s="18" t="s">
        <v>80</v>
      </c>
      <c r="D186" s="18" t="s">
        <v>73</v>
      </c>
      <c r="E186" s="18" t="s">
        <v>413</v>
      </c>
      <c r="F186" s="18"/>
      <c r="G186" s="124">
        <f>G187+G200</f>
        <v>204745662.25</v>
      </c>
      <c r="H186" s="20"/>
      <c r="O186" s="20"/>
    </row>
    <row r="187" spans="1:15" s="21" customFormat="1" ht="29.25" customHeight="1">
      <c r="A187" s="19" t="s">
        <v>194</v>
      </c>
      <c r="B187" s="17">
        <v>774</v>
      </c>
      <c r="C187" s="18" t="s">
        <v>80</v>
      </c>
      <c r="D187" s="18" t="s">
        <v>73</v>
      </c>
      <c r="E187" s="18" t="s">
        <v>444</v>
      </c>
      <c r="F187" s="18"/>
      <c r="G187" s="124">
        <f>G195+G191+G188</f>
        <v>202216962.25</v>
      </c>
      <c r="H187" s="20"/>
      <c r="J187" s="20">
        <f>G191+G197+G203+G206+G213</f>
        <v>195390652.75</v>
      </c>
    </row>
    <row r="188" spans="1:15" ht="50.25" customHeight="1">
      <c r="A188" s="19" t="s">
        <v>49</v>
      </c>
      <c r="B188" s="18" t="s">
        <v>198</v>
      </c>
      <c r="C188" s="18" t="s">
        <v>80</v>
      </c>
      <c r="D188" s="18" t="s">
        <v>73</v>
      </c>
      <c r="E188" s="18" t="s">
        <v>445</v>
      </c>
      <c r="F188" s="18"/>
      <c r="G188" s="124">
        <f>G189</f>
        <v>7877009.5</v>
      </c>
    </row>
    <row r="189" spans="1:15" s="21" customFormat="1" ht="25.5">
      <c r="A189" s="19" t="s">
        <v>86</v>
      </c>
      <c r="B189" s="18" t="s">
        <v>198</v>
      </c>
      <c r="C189" s="18" t="s">
        <v>80</v>
      </c>
      <c r="D189" s="18" t="s">
        <v>73</v>
      </c>
      <c r="E189" s="18" t="s">
        <v>445</v>
      </c>
      <c r="F189" s="18" t="s">
        <v>87</v>
      </c>
      <c r="G189" s="124">
        <f>G190</f>
        <v>7877009.5</v>
      </c>
      <c r="H189" s="20"/>
    </row>
    <row r="190" spans="1:15" s="21" customFormat="1">
      <c r="A190" s="19" t="s">
        <v>88</v>
      </c>
      <c r="B190" s="18" t="s">
        <v>198</v>
      </c>
      <c r="C190" s="18" t="s">
        <v>80</v>
      </c>
      <c r="D190" s="18" t="s">
        <v>73</v>
      </c>
      <c r="E190" s="18" t="s">
        <v>445</v>
      </c>
      <c r="F190" s="18" t="s">
        <v>89</v>
      </c>
      <c r="G190" s="124">
        <v>7877009.5</v>
      </c>
      <c r="H190" s="20"/>
    </row>
    <row r="191" spans="1:15" s="21" customFormat="1" ht="15" customHeight="1">
      <c r="A191" s="19" t="s">
        <v>195</v>
      </c>
      <c r="B191" s="17">
        <v>774</v>
      </c>
      <c r="C191" s="18" t="s">
        <v>80</v>
      </c>
      <c r="D191" s="18" t="s">
        <v>73</v>
      </c>
      <c r="E191" s="18" t="s">
        <v>446</v>
      </c>
      <c r="F191" s="18"/>
      <c r="G191" s="124">
        <f>G192</f>
        <v>137665442.81999999</v>
      </c>
      <c r="H191" s="20"/>
    </row>
    <row r="192" spans="1:15" s="21" customFormat="1" ht="25.5">
      <c r="A192" s="19" t="s">
        <v>86</v>
      </c>
      <c r="B192" s="17">
        <v>774</v>
      </c>
      <c r="C192" s="18" t="s">
        <v>80</v>
      </c>
      <c r="D192" s="18" t="s">
        <v>73</v>
      </c>
      <c r="E192" s="18" t="s">
        <v>446</v>
      </c>
      <c r="F192" s="18" t="s">
        <v>87</v>
      </c>
      <c r="G192" s="124">
        <f>G193</f>
        <v>137665442.81999999</v>
      </c>
      <c r="H192" s="20"/>
    </row>
    <row r="193" spans="1:9" s="21" customFormat="1">
      <c r="A193" s="19" t="s">
        <v>88</v>
      </c>
      <c r="B193" s="17">
        <v>774</v>
      </c>
      <c r="C193" s="18" t="s">
        <v>80</v>
      </c>
      <c r="D193" s="18" t="s">
        <v>73</v>
      </c>
      <c r="E193" s="18" t="s">
        <v>446</v>
      </c>
      <c r="F193" s="18" t="s">
        <v>89</v>
      </c>
      <c r="G193" s="124">
        <v>137665442.81999999</v>
      </c>
      <c r="H193" s="20"/>
    </row>
    <row r="194" spans="1:9" s="21" customFormat="1" ht="51" hidden="1">
      <c r="A194" s="19" t="s">
        <v>90</v>
      </c>
      <c r="B194" s="17">
        <v>774</v>
      </c>
      <c r="C194" s="18" t="s">
        <v>80</v>
      </c>
      <c r="D194" s="18" t="s">
        <v>73</v>
      </c>
      <c r="E194" s="18" t="s">
        <v>446</v>
      </c>
      <c r="F194" s="18" t="s">
        <v>196</v>
      </c>
      <c r="G194" s="124"/>
      <c r="H194" s="20"/>
      <c r="I194" s="20"/>
    </row>
    <row r="195" spans="1:9" s="21" customFormat="1" ht="25.5">
      <c r="A195" s="19" t="s">
        <v>197</v>
      </c>
      <c r="B195" s="17">
        <v>774</v>
      </c>
      <c r="C195" s="18" t="s">
        <v>80</v>
      </c>
      <c r="D195" s="18" t="s">
        <v>73</v>
      </c>
      <c r="E195" s="18" t="s">
        <v>447</v>
      </c>
      <c r="F195" s="18"/>
      <c r="G195" s="124">
        <f>G196</f>
        <v>56674509.93</v>
      </c>
      <c r="H195" s="20"/>
    </row>
    <row r="196" spans="1:9" s="21" customFormat="1" ht="25.5">
      <c r="A196" s="19" t="s">
        <v>86</v>
      </c>
      <c r="B196" s="17">
        <v>774</v>
      </c>
      <c r="C196" s="18" t="s">
        <v>80</v>
      </c>
      <c r="D196" s="18" t="s">
        <v>73</v>
      </c>
      <c r="E196" s="18" t="s">
        <v>447</v>
      </c>
      <c r="F196" s="18" t="s">
        <v>87</v>
      </c>
      <c r="G196" s="124">
        <f>G197</f>
        <v>56674509.93</v>
      </c>
      <c r="H196" s="20"/>
      <c r="I196" s="20"/>
    </row>
    <row r="197" spans="1:9" s="21" customFormat="1">
      <c r="A197" s="19" t="s">
        <v>88</v>
      </c>
      <c r="B197" s="17">
        <v>774</v>
      </c>
      <c r="C197" s="18" t="s">
        <v>80</v>
      </c>
      <c r="D197" s="18" t="s">
        <v>73</v>
      </c>
      <c r="E197" s="18" t="s">
        <v>447</v>
      </c>
      <c r="F197" s="18" t="s">
        <v>89</v>
      </c>
      <c r="G197" s="124">
        <v>56674509.93</v>
      </c>
      <c r="H197" s="20"/>
    </row>
    <row r="198" spans="1:9" s="21" customFormat="1" ht="51" hidden="1">
      <c r="A198" s="19" t="s">
        <v>90</v>
      </c>
      <c r="B198" s="17">
        <v>774</v>
      </c>
      <c r="C198" s="18" t="s">
        <v>80</v>
      </c>
      <c r="D198" s="18" t="s">
        <v>73</v>
      </c>
      <c r="E198" s="18" t="s">
        <v>447</v>
      </c>
      <c r="F198" s="18" t="s">
        <v>196</v>
      </c>
      <c r="G198" s="124"/>
      <c r="H198" s="20"/>
    </row>
    <row r="199" spans="1:9" s="6" customFormat="1" hidden="1">
      <c r="A199" s="19" t="s">
        <v>91</v>
      </c>
      <c r="B199" s="17">
        <v>774</v>
      </c>
      <c r="C199" s="18" t="s">
        <v>80</v>
      </c>
      <c r="D199" s="18" t="s">
        <v>73</v>
      </c>
      <c r="E199" s="18" t="s">
        <v>447</v>
      </c>
      <c r="F199" s="18" t="s">
        <v>125</v>
      </c>
      <c r="G199" s="124"/>
      <c r="H199" s="5"/>
    </row>
    <row r="200" spans="1:9" s="6" customFormat="1" ht="25.5">
      <c r="A200" s="19" t="s">
        <v>39</v>
      </c>
      <c r="B200" s="17">
        <v>774</v>
      </c>
      <c r="C200" s="18" t="s">
        <v>80</v>
      </c>
      <c r="D200" s="18" t="s">
        <v>73</v>
      </c>
      <c r="E200" s="18" t="s">
        <v>448</v>
      </c>
      <c r="F200" s="18"/>
      <c r="G200" s="124">
        <f>G201+G204+G207</f>
        <v>2528700</v>
      </c>
      <c r="H200" s="5"/>
    </row>
    <row r="201" spans="1:9" s="6" customFormat="1">
      <c r="A201" s="19" t="s">
        <v>40</v>
      </c>
      <c r="B201" s="17">
        <v>774</v>
      </c>
      <c r="C201" s="18" t="s">
        <v>80</v>
      </c>
      <c r="D201" s="18" t="s">
        <v>73</v>
      </c>
      <c r="E201" s="18" t="s">
        <v>449</v>
      </c>
      <c r="F201" s="18"/>
      <c r="G201" s="124">
        <f>G202</f>
        <v>0</v>
      </c>
      <c r="H201" s="5"/>
    </row>
    <row r="202" spans="1:9" s="6" customFormat="1" ht="25.5">
      <c r="A202" s="19" t="s">
        <v>86</v>
      </c>
      <c r="B202" s="17">
        <v>774</v>
      </c>
      <c r="C202" s="18" t="s">
        <v>80</v>
      </c>
      <c r="D202" s="18" t="s">
        <v>73</v>
      </c>
      <c r="E202" s="18" t="s">
        <v>449</v>
      </c>
      <c r="F202" s="18" t="s">
        <v>87</v>
      </c>
      <c r="G202" s="124">
        <f>G203</f>
        <v>0</v>
      </c>
      <c r="H202" s="5"/>
    </row>
    <row r="203" spans="1:9" s="6" customFormat="1" ht="23.25" customHeight="1">
      <c r="A203" s="19" t="s">
        <v>88</v>
      </c>
      <c r="B203" s="17">
        <v>774</v>
      </c>
      <c r="C203" s="18" t="s">
        <v>80</v>
      </c>
      <c r="D203" s="18" t="s">
        <v>73</v>
      </c>
      <c r="E203" s="18" t="s">
        <v>449</v>
      </c>
      <c r="F203" s="18" t="s">
        <v>89</v>
      </c>
      <c r="G203" s="124"/>
      <c r="H203" s="5"/>
    </row>
    <row r="204" spans="1:9" ht="25.5" customHeight="1">
      <c r="A204" s="19" t="s">
        <v>591</v>
      </c>
      <c r="B204" s="17">
        <v>774</v>
      </c>
      <c r="C204" s="18" t="s">
        <v>80</v>
      </c>
      <c r="D204" s="18" t="s">
        <v>73</v>
      </c>
      <c r="E204" s="18" t="s">
        <v>590</v>
      </c>
      <c r="F204" s="17"/>
      <c r="G204" s="124">
        <f>G205</f>
        <v>990700</v>
      </c>
    </row>
    <row r="205" spans="1:9" ht="25.5" customHeight="1">
      <c r="A205" s="19" t="s">
        <v>86</v>
      </c>
      <c r="B205" s="17">
        <v>774</v>
      </c>
      <c r="C205" s="18" t="s">
        <v>80</v>
      </c>
      <c r="D205" s="18" t="s">
        <v>73</v>
      </c>
      <c r="E205" s="18" t="s">
        <v>590</v>
      </c>
      <c r="F205" s="18" t="s">
        <v>87</v>
      </c>
      <c r="G205" s="124">
        <f>G206</f>
        <v>990700</v>
      </c>
    </row>
    <row r="206" spans="1:9" ht="25.5" customHeight="1">
      <c r="A206" s="19" t="s">
        <v>88</v>
      </c>
      <c r="B206" s="17">
        <v>774</v>
      </c>
      <c r="C206" s="18" t="s">
        <v>80</v>
      </c>
      <c r="D206" s="18" t="s">
        <v>73</v>
      </c>
      <c r="E206" s="18" t="s">
        <v>590</v>
      </c>
      <c r="F206" s="18" t="s">
        <v>89</v>
      </c>
      <c r="G206" s="124">
        <v>990700</v>
      </c>
    </row>
    <row r="207" spans="1:9" ht="96" customHeight="1">
      <c r="A207" s="19" t="s">
        <v>50</v>
      </c>
      <c r="B207" s="17">
        <v>774</v>
      </c>
      <c r="C207" s="18" t="s">
        <v>80</v>
      </c>
      <c r="D207" s="18" t="s">
        <v>73</v>
      </c>
      <c r="E207" s="18" t="s">
        <v>51</v>
      </c>
      <c r="F207" s="17"/>
      <c r="G207" s="124">
        <f>G208</f>
        <v>1538000</v>
      </c>
    </row>
    <row r="208" spans="1:9" ht="25.5" customHeight="1">
      <c r="A208" s="19" t="s">
        <v>86</v>
      </c>
      <c r="B208" s="17">
        <v>774</v>
      </c>
      <c r="C208" s="18" t="s">
        <v>80</v>
      </c>
      <c r="D208" s="18" t="s">
        <v>73</v>
      </c>
      <c r="E208" s="18" t="s">
        <v>51</v>
      </c>
      <c r="F208" s="18" t="s">
        <v>87</v>
      </c>
      <c r="G208" s="124">
        <f>G209</f>
        <v>1538000</v>
      </c>
    </row>
    <row r="209" spans="1:15" ht="25.5" customHeight="1">
      <c r="A209" s="19" t="s">
        <v>88</v>
      </c>
      <c r="B209" s="17">
        <v>774</v>
      </c>
      <c r="C209" s="18" t="s">
        <v>80</v>
      </c>
      <c r="D209" s="18" t="s">
        <v>73</v>
      </c>
      <c r="E209" s="18" t="s">
        <v>51</v>
      </c>
      <c r="F209" s="18" t="s">
        <v>89</v>
      </c>
      <c r="G209" s="124">
        <v>1538000</v>
      </c>
    </row>
    <row r="210" spans="1:15" s="21" customFormat="1" ht="25.5" customHeight="1">
      <c r="A210" s="16" t="s">
        <v>589</v>
      </c>
      <c r="B210" s="17">
        <v>774</v>
      </c>
      <c r="C210" s="18" t="s">
        <v>80</v>
      </c>
      <c r="D210" s="18" t="s">
        <v>73</v>
      </c>
      <c r="E210" s="18" t="s">
        <v>450</v>
      </c>
      <c r="F210" s="18"/>
      <c r="G210" s="124">
        <f>G211</f>
        <v>60000</v>
      </c>
      <c r="H210" s="20"/>
      <c r="J210" s="20"/>
    </row>
    <row r="211" spans="1:15" s="21" customFormat="1" ht="25.5">
      <c r="A211" s="19" t="s">
        <v>228</v>
      </c>
      <c r="B211" s="18" t="s">
        <v>198</v>
      </c>
      <c r="C211" s="18" t="s">
        <v>80</v>
      </c>
      <c r="D211" s="18" t="s">
        <v>73</v>
      </c>
      <c r="E211" s="18" t="s">
        <v>451</v>
      </c>
      <c r="F211" s="18"/>
      <c r="G211" s="124">
        <f>G212</f>
        <v>60000</v>
      </c>
      <c r="H211" s="20"/>
      <c r="I211" s="20"/>
    </row>
    <row r="212" spans="1:15" s="21" customFormat="1" ht="30.75" customHeight="1">
      <c r="A212" s="19" t="s">
        <v>86</v>
      </c>
      <c r="B212" s="18" t="s">
        <v>198</v>
      </c>
      <c r="C212" s="18" t="s">
        <v>80</v>
      </c>
      <c r="D212" s="18" t="s">
        <v>73</v>
      </c>
      <c r="E212" s="18" t="s">
        <v>451</v>
      </c>
      <c r="F212" s="18" t="s">
        <v>87</v>
      </c>
      <c r="G212" s="124">
        <f>G213</f>
        <v>60000</v>
      </c>
      <c r="H212" s="20"/>
    </row>
    <row r="213" spans="1:15" s="21" customFormat="1">
      <c r="A213" s="19" t="s">
        <v>88</v>
      </c>
      <c r="B213" s="18" t="s">
        <v>198</v>
      </c>
      <c r="C213" s="18" t="s">
        <v>80</v>
      </c>
      <c r="D213" s="18" t="s">
        <v>73</v>
      </c>
      <c r="E213" s="18" t="s">
        <v>451</v>
      </c>
      <c r="F213" s="18" t="s">
        <v>89</v>
      </c>
      <c r="G213" s="124">
        <v>60000</v>
      </c>
      <c r="H213" s="20"/>
    </row>
    <row r="214" spans="1:15" ht="22.5" customHeight="1">
      <c r="A214" s="16" t="s">
        <v>81</v>
      </c>
      <c r="B214" s="18" t="s">
        <v>198</v>
      </c>
      <c r="C214" s="18" t="s">
        <v>80</v>
      </c>
      <c r="D214" s="18" t="s">
        <v>82</v>
      </c>
      <c r="E214" s="18"/>
      <c r="F214" s="18"/>
      <c r="G214" s="124">
        <f>G215+G253</f>
        <v>370309255.56999993</v>
      </c>
    </row>
    <row r="215" spans="1:15" s="34" customFormat="1" ht="25.5">
      <c r="A215" s="19" t="s">
        <v>222</v>
      </c>
      <c r="B215" s="18" t="s">
        <v>198</v>
      </c>
      <c r="C215" s="18" t="s">
        <v>80</v>
      </c>
      <c r="D215" s="18" t="s">
        <v>82</v>
      </c>
      <c r="E215" s="18" t="s">
        <v>413</v>
      </c>
      <c r="F215" s="46"/>
      <c r="G215" s="124">
        <f>G216+G249+G242+G229</f>
        <v>370238055.56999993</v>
      </c>
      <c r="H215" s="33"/>
    </row>
    <row r="216" spans="1:15" ht="30.75" customHeight="1">
      <c r="A216" s="19" t="s">
        <v>194</v>
      </c>
      <c r="B216" s="18" t="s">
        <v>198</v>
      </c>
      <c r="C216" s="18" t="s">
        <v>80</v>
      </c>
      <c r="D216" s="18" t="s">
        <v>82</v>
      </c>
      <c r="E216" s="18" t="s">
        <v>444</v>
      </c>
      <c r="F216" s="18"/>
      <c r="G216" s="124">
        <f>G217+G220+G223+G226</f>
        <v>367283194.66999996</v>
      </c>
      <c r="I216" s="2"/>
      <c r="O216" s="2"/>
    </row>
    <row r="217" spans="1:15" ht="50.25" customHeight="1">
      <c r="A217" s="19" t="s">
        <v>49</v>
      </c>
      <c r="B217" s="18" t="s">
        <v>198</v>
      </c>
      <c r="C217" s="18" t="s">
        <v>80</v>
      </c>
      <c r="D217" s="18" t="s">
        <v>82</v>
      </c>
      <c r="E217" s="18" t="s">
        <v>445</v>
      </c>
      <c r="F217" s="18"/>
      <c r="G217" s="124">
        <f>G218</f>
        <v>11782990.5</v>
      </c>
    </row>
    <row r="218" spans="1:15" s="21" customFormat="1" ht="25.5">
      <c r="A218" s="19" t="s">
        <v>86</v>
      </c>
      <c r="B218" s="18" t="s">
        <v>198</v>
      </c>
      <c r="C218" s="18" t="s">
        <v>80</v>
      </c>
      <c r="D218" s="18" t="s">
        <v>82</v>
      </c>
      <c r="E218" s="18" t="s">
        <v>445</v>
      </c>
      <c r="F218" s="18" t="s">
        <v>87</v>
      </c>
      <c r="G218" s="124">
        <f>G219</f>
        <v>11782990.5</v>
      </c>
      <c r="H218" s="20"/>
    </row>
    <row r="219" spans="1:15" s="21" customFormat="1">
      <c r="A219" s="19" t="s">
        <v>88</v>
      </c>
      <c r="B219" s="18" t="s">
        <v>198</v>
      </c>
      <c r="C219" s="18" t="s">
        <v>80</v>
      </c>
      <c r="D219" s="18" t="s">
        <v>82</v>
      </c>
      <c r="E219" s="18" t="s">
        <v>445</v>
      </c>
      <c r="F219" s="18" t="s">
        <v>89</v>
      </c>
      <c r="G219" s="124">
        <v>11782990.5</v>
      </c>
      <c r="H219" s="20"/>
    </row>
    <row r="220" spans="1:15" s="21" customFormat="1" ht="15" customHeight="1">
      <c r="A220" s="19" t="s">
        <v>195</v>
      </c>
      <c r="B220" s="18" t="s">
        <v>198</v>
      </c>
      <c r="C220" s="18" t="s">
        <v>80</v>
      </c>
      <c r="D220" s="18" t="s">
        <v>82</v>
      </c>
      <c r="E220" s="18" t="s">
        <v>446</v>
      </c>
      <c r="F220" s="18"/>
      <c r="G220" s="124">
        <f>G221</f>
        <v>274860667.30000001</v>
      </c>
      <c r="H220" s="20"/>
    </row>
    <row r="221" spans="1:15" s="21" customFormat="1" ht="25.5">
      <c r="A221" s="19" t="s">
        <v>86</v>
      </c>
      <c r="B221" s="18" t="s">
        <v>198</v>
      </c>
      <c r="C221" s="18" t="s">
        <v>80</v>
      </c>
      <c r="D221" s="18" t="s">
        <v>82</v>
      </c>
      <c r="E221" s="18" t="s">
        <v>446</v>
      </c>
      <c r="F221" s="18" t="s">
        <v>87</v>
      </c>
      <c r="G221" s="124">
        <f>G222</f>
        <v>274860667.30000001</v>
      </c>
      <c r="H221" s="20"/>
    </row>
    <row r="222" spans="1:15" s="21" customFormat="1">
      <c r="A222" s="19" t="s">
        <v>88</v>
      </c>
      <c r="B222" s="18" t="s">
        <v>198</v>
      </c>
      <c r="C222" s="18" t="s">
        <v>80</v>
      </c>
      <c r="D222" s="18" t="s">
        <v>82</v>
      </c>
      <c r="E222" s="18" t="s">
        <v>446</v>
      </c>
      <c r="F222" s="18" t="s">
        <v>89</v>
      </c>
      <c r="G222" s="124">
        <v>274860667.30000001</v>
      </c>
      <c r="H222" s="20"/>
    </row>
    <row r="223" spans="1:15" s="21" customFormat="1" ht="25.5">
      <c r="A223" s="19" t="s">
        <v>599</v>
      </c>
      <c r="B223" s="18" t="s">
        <v>198</v>
      </c>
      <c r="C223" s="18" t="s">
        <v>80</v>
      </c>
      <c r="D223" s="18" t="s">
        <v>82</v>
      </c>
      <c r="E223" s="18" t="s">
        <v>598</v>
      </c>
      <c r="F223" s="18"/>
      <c r="G223" s="124">
        <f>G224</f>
        <v>1690137.28</v>
      </c>
      <c r="H223" s="20"/>
    </row>
    <row r="224" spans="1:15" s="21" customFormat="1" ht="25.5">
      <c r="A224" s="19" t="s">
        <v>86</v>
      </c>
      <c r="B224" s="18" t="s">
        <v>198</v>
      </c>
      <c r="C224" s="18" t="s">
        <v>80</v>
      </c>
      <c r="D224" s="18" t="s">
        <v>82</v>
      </c>
      <c r="E224" s="18" t="s">
        <v>598</v>
      </c>
      <c r="F224" s="18" t="s">
        <v>87</v>
      </c>
      <c r="G224" s="124">
        <f>G225</f>
        <v>1690137.28</v>
      </c>
      <c r="H224" s="20"/>
    </row>
    <row r="225" spans="1:8" s="21" customFormat="1">
      <c r="A225" s="19" t="s">
        <v>88</v>
      </c>
      <c r="B225" s="18" t="s">
        <v>198</v>
      </c>
      <c r="C225" s="18" t="s">
        <v>80</v>
      </c>
      <c r="D225" s="18" t="s">
        <v>82</v>
      </c>
      <c r="E225" s="18" t="s">
        <v>598</v>
      </c>
      <c r="F225" s="18" t="s">
        <v>89</v>
      </c>
      <c r="G225" s="124">
        <v>1690137.28</v>
      </c>
      <c r="H225" s="20"/>
    </row>
    <row r="226" spans="1:8" ht="39.75" customHeight="1">
      <c r="A226" s="19" t="s">
        <v>297</v>
      </c>
      <c r="B226" s="18" t="s">
        <v>198</v>
      </c>
      <c r="C226" s="18" t="s">
        <v>80</v>
      </c>
      <c r="D226" s="18" t="s">
        <v>82</v>
      </c>
      <c r="E226" s="18" t="s">
        <v>453</v>
      </c>
      <c r="F226" s="18"/>
      <c r="G226" s="124">
        <f>G227</f>
        <v>78949399.590000004</v>
      </c>
    </row>
    <row r="227" spans="1:8" ht="25.5">
      <c r="A227" s="19" t="s">
        <v>86</v>
      </c>
      <c r="B227" s="18" t="s">
        <v>198</v>
      </c>
      <c r="C227" s="18" t="s">
        <v>80</v>
      </c>
      <c r="D227" s="18" t="s">
        <v>82</v>
      </c>
      <c r="E227" s="18" t="s">
        <v>453</v>
      </c>
      <c r="F227" s="18" t="s">
        <v>87</v>
      </c>
      <c r="G227" s="124">
        <f>G228</f>
        <v>78949399.590000004</v>
      </c>
    </row>
    <row r="228" spans="1:8">
      <c r="A228" s="19" t="s">
        <v>88</v>
      </c>
      <c r="B228" s="18" t="s">
        <v>198</v>
      </c>
      <c r="C228" s="18" t="s">
        <v>80</v>
      </c>
      <c r="D228" s="18" t="s">
        <v>82</v>
      </c>
      <c r="E228" s="18" t="s">
        <v>453</v>
      </c>
      <c r="F228" s="18" t="s">
        <v>89</v>
      </c>
      <c r="G228" s="124">
        <v>78949399.590000004</v>
      </c>
    </row>
    <row r="229" spans="1:8" s="6" customFormat="1" ht="25.5">
      <c r="A229" s="19" t="s">
        <v>39</v>
      </c>
      <c r="B229" s="17">
        <v>774</v>
      </c>
      <c r="C229" s="18" t="s">
        <v>80</v>
      </c>
      <c r="D229" s="18" t="s">
        <v>82</v>
      </c>
      <c r="E229" s="18" t="s">
        <v>448</v>
      </c>
      <c r="F229" s="18"/>
      <c r="G229" s="124">
        <f>G230+G233+G236+G239</f>
        <v>2742400</v>
      </c>
      <c r="H229" s="5"/>
    </row>
    <row r="230" spans="1:8" s="6" customFormat="1">
      <c r="A230" s="19" t="s">
        <v>40</v>
      </c>
      <c r="B230" s="17">
        <v>774</v>
      </c>
      <c r="C230" s="18" t="s">
        <v>80</v>
      </c>
      <c r="D230" s="18" t="s">
        <v>82</v>
      </c>
      <c r="E230" s="18" t="s">
        <v>449</v>
      </c>
      <c r="F230" s="18"/>
      <c r="G230" s="124">
        <f>G231</f>
        <v>998000</v>
      </c>
      <c r="H230" s="5"/>
    </row>
    <row r="231" spans="1:8" s="6" customFormat="1" ht="25.5">
      <c r="A231" s="19" t="s">
        <v>86</v>
      </c>
      <c r="B231" s="17">
        <v>774</v>
      </c>
      <c r="C231" s="18" t="s">
        <v>80</v>
      </c>
      <c r="D231" s="18" t="s">
        <v>82</v>
      </c>
      <c r="E231" s="18" t="s">
        <v>449</v>
      </c>
      <c r="F231" s="18" t="s">
        <v>87</v>
      </c>
      <c r="G231" s="124">
        <f>G232</f>
        <v>998000</v>
      </c>
      <c r="H231" s="5"/>
    </row>
    <row r="232" spans="1:8" s="6" customFormat="1">
      <c r="A232" s="19" t="s">
        <v>88</v>
      </c>
      <c r="B232" s="17">
        <v>774</v>
      </c>
      <c r="C232" s="18" t="s">
        <v>80</v>
      </c>
      <c r="D232" s="18" t="s">
        <v>82</v>
      </c>
      <c r="E232" s="18" t="s">
        <v>449</v>
      </c>
      <c r="F232" s="18" t="s">
        <v>89</v>
      </c>
      <c r="G232" s="124">
        <v>998000</v>
      </c>
      <c r="H232" s="5"/>
    </row>
    <row r="233" spans="1:8" s="6" customFormat="1" ht="25.5">
      <c r="A233" s="19" t="s">
        <v>591</v>
      </c>
      <c r="B233" s="17">
        <v>774</v>
      </c>
      <c r="C233" s="18" t="s">
        <v>80</v>
      </c>
      <c r="D233" s="18" t="s">
        <v>82</v>
      </c>
      <c r="E233" s="18" t="s">
        <v>590</v>
      </c>
      <c r="F233" s="18"/>
      <c r="G233" s="124">
        <f>G234</f>
        <v>651400</v>
      </c>
      <c r="H233" s="5"/>
    </row>
    <row r="234" spans="1:8" s="6" customFormat="1" ht="25.5">
      <c r="A234" s="19" t="s">
        <v>86</v>
      </c>
      <c r="B234" s="17">
        <v>774</v>
      </c>
      <c r="C234" s="18" t="s">
        <v>80</v>
      </c>
      <c r="D234" s="18" t="s">
        <v>82</v>
      </c>
      <c r="E234" s="18" t="s">
        <v>590</v>
      </c>
      <c r="F234" s="18" t="s">
        <v>87</v>
      </c>
      <c r="G234" s="124">
        <f>G235</f>
        <v>651400</v>
      </c>
      <c r="H234" s="5"/>
    </row>
    <row r="235" spans="1:8" s="6" customFormat="1">
      <c r="A235" s="19" t="s">
        <v>88</v>
      </c>
      <c r="B235" s="17">
        <v>774</v>
      </c>
      <c r="C235" s="18" t="s">
        <v>80</v>
      </c>
      <c r="D235" s="18" t="s">
        <v>82</v>
      </c>
      <c r="E235" s="18" t="s">
        <v>590</v>
      </c>
      <c r="F235" s="18" t="s">
        <v>89</v>
      </c>
      <c r="G235" s="124">
        <v>651400</v>
      </c>
      <c r="H235" s="5"/>
    </row>
    <row r="236" spans="1:8" s="6" customFormat="1" ht="38.25">
      <c r="A236" s="19" t="s">
        <v>382</v>
      </c>
      <c r="B236" s="17">
        <v>774</v>
      </c>
      <c r="C236" s="18" t="s">
        <v>80</v>
      </c>
      <c r="D236" s="18" t="s">
        <v>82</v>
      </c>
      <c r="E236" s="18" t="s">
        <v>376</v>
      </c>
      <c r="F236" s="18"/>
      <c r="G236" s="124">
        <f>G237</f>
        <v>882207.75</v>
      </c>
      <c r="H236" s="5"/>
    </row>
    <row r="237" spans="1:8" s="6" customFormat="1" ht="25.5">
      <c r="A237" s="19" t="s">
        <v>86</v>
      </c>
      <c r="B237" s="17">
        <v>774</v>
      </c>
      <c r="C237" s="18" t="s">
        <v>80</v>
      </c>
      <c r="D237" s="18" t="s">
        <v>82</v>
      </c>
      <c r="E237" s="18" t="s">
        <v>376</v>
      </c>
      <c r="F237" s="18" t="s">
        <v>87</v>
      </c>
      <c r="G237" s="124">
        <f>G238</f>
        <v>882207.75</v>
      </c>
      <c r="H237" s="5"/>
    </row>
    <row r="238" spans="1:8" s="6" customFormat="1">
      <c r="A238" s="19" t="s">
        <v>88</v>
      </c>
      <c r="B238" s="17">
        <v>774</v>
      </c>
      <c r="C238" s="18" t="s">
        <v>80</v>
      </c>
      <c r="D238" s="18" t="s">
        <v>82</v>
      </c>
      <c r="E238" s="18" t="s">
        <v>376</v>
      </c>
      <c r="F238" s="18" t="s">
        <v>89</v>
      </c>
      <c r="G238" s="124">
        <v>882207.75</v>
      </c>
      <c r="H238" s="5"/>
    </row>
    <row r="239" spans="1:8" s="6" customFormat="1" ht="38.25">
      <c r="A239" s="19" t="s">
        <v>384</v>
      </c>
      <c r="B239" s="17">
        <v>774</v>
      </c>
      <c r="C239" s="18" t="s">
        <v>80</v>
      </c>
      <c r="D239" s="18" t="s">
        <v>82</v>
      </c>
      <c r="E239" s="18" t="s">
        <v>383</v>
      </c>
      <c r="F239" s="18"/>
      <c r="G239" s="124">
        <f>G240</f>
        <v>210792.25</v>
      </c>
      <c r="H239" s="5"/>
    </row>
    <row r="240" spans="1:8" s="6" customFormat="1" ht="25.5">
      <c r="A240" s="19" t="s">
        <v>86</v>
      </c>
      <c r="B240" s="17">
        <v>774</v>
      </c>
      <c r="C240" s="18" t="s">
        <v>80</v>
      </c>
      <c r="D240" s="18" t="s">
        <v>82</v>
      </c>
      <c r="E240" s="18" t="s">
        <v>383</v>
      </c>
      <c r="F240" s="18" t="s">
        <v>87</v>
      </c>
      <c r="G240" s="124">
        <f>G241</f>
        <v>210792.25</v>
      </c>
      <c r="H240" s="5"/>
    </row>
    <row r="241" spans="1:8" s="6" customFormat="1">
      <c r="A241" s="19" t="s">
        <v>88</v>
      </c>
      <c r="B241" s="17">
        <v>774</v>
      </c>
      <c r="C241" s="18" t="s">
        <v>80</v>
      </c>
      <c r="D241" s="18" t="s">
        <v>82</v>
      </c>
      <c r="E241" s="18" t="s">
        <v>383</v>
      </c>
      <c r="F241" s="18" t="s">
        <v>89</v>
      </c>
      <c r="G241" s="124">
        <v>210792.25</v>
      </c>
      <c r="H241" s="5"/>
    </row>
    <row r="242" spans="1:8" s="21" customFormat="1" ht="21.75" customHeight="1">
      <c r="A242" s="16" t="s">
        <v>298</v>
      </c>
      <c r="B242" s="18" t="s">
        <v>198</v>
      </c>
      <c r="C242" s="18" t="s">
        <v>80</v>
      </c>
      <c r="D242" s="18" t="s">
        <v>82</v>
      </c>
      <c r="E242" s="18" t="s">
        <v>414</v>
      </c>
      <c r="F242" s="18"/>
      <c r="G242" s="124">
        <f>G243+G246</f>
        <v>0</v>
      </c>
      <c r="H242" s="20"/>
    </row>
    <row r="243" spans="1:8" s="21" customFormat="1">
      <c r="A243" s="16" t="s">
        <v>299</v>
      </c>
      <c r="B243" s="18" t="s">
        <v>198</v>
      </c>
      <c r="C243" s="18" t="s">
        <v>80</v>
      </c>
      <c r="D243" s="18" t="s">
        <v>82</v>
      </c>
      <c r="E243" s="18" t="s">
        <v>415</v>
      </c>
      <c r="F243" s="18"/>
      <c r="G243" s="124">
        <f>G244</f>
        <v>0</v>
      </c>
      <c r="H243" s="20"/>
    </row>
    <row r="244" spans="1:8" s="21" customFormat="1" ht="25.5">
      <c r="A244" s="19" t="s">
        <v>86</v>
      </c>
      <c r="B244" s="18" t="s">
        <v>198</v>
      </c>
      <c r="C244" s="18" t="s">
        <v>80</v>
      </c>
      <c r="D244" s="18" t="s">
        <v>82</v>
      </c>
      <c r="E244" s="18" t="s">
        <v>415</v>
      </c>
      <c r="F244" s="18" t="s">
        <v>87</v>
      </c>
      <c r="G244" s="124">
        <f>G245</f>
        <v>0</v>
      </c>
      <c r="H244" s="20"/>
    </row>
    <row r="245" spans="1:8" s="21" customFormat="1" ht="13.5" customHeight="1">
      <c r="A245" s="19" t="s">
        <v>88</v>
      </c>
      <c r="B245" s="18" t="s">
        <v>198</v>
      </c>
      <c r="C245" s="18" t="s">
        <v>80</v>
      </c>
      <c r="D245" s="18" t="s">
        <v>82</v>
      </c>
      <c r="E245" s="18" t="s">
        <v>415</v>
      </c>
      <c r="F245" s="18" t="s">
        <v>89</v>
      </c>
      <c r="G245" s="124"/>
      <c r="H245" s="20"/>
    </row>
    <row r="246" spans="1:8" s="21" customFormat="1" ht="61.5" customHeight="1">
      <c r="A246" s="16" t="s">
        <v>0</v>
      </c>
      <c r="B246" s="18" t="s">
        <v>198</v>
      </c>
      <c r="C246" s="18" t="s">
        <v>80</v>
      </c>
      <c r="D246" s="18" t="s">
        <v>82</v>
      </c>
      <c r="E246" s="18" t="s">
        <v>416</v>
      </c>
      <c r="F246" s="18"/>
      <c r="G246" s="124">
        <f>G247</f>
        <v>0</v>
      </c>
      <c r="H246" s="20"/>
    </row>
    <row r="247" spans="1:8" s="21" customFormat="1" ht="25.5">
      <c r="A247" s="19" t="s">
        <v>86</v>
      </c>
      <c r="B247" s="18" t="s">
        <v>198</v>
      </c>
      <c r="C247" s="18" t="s">
        <v>80</v>
      </c>
      <c r="D247" s="18" t="s">
        <v>82</v>
      </c>
      <c r="E247" s="18" t="s">
        <v>416</v>
      </c>
      <c r="F247" s="18" t="s">
        <v>87</v>
      </c>
      <c r="G247" s="124">
        <f>G248</f>
        <v>0</v>
      </c>
      <c r="H247" s="20"/>
    </row>
    <row r="248" spans="1:8" s="21" customFormat="1">
      <c r="A248" s="19" t="s">
        <v>88</v>
      </c>
      <c r="B248" s="18" t="s">
        <v>198</v>
      </c>
      <c r="C248" s="18" t="s">
        <v>80</v>
      </c>
      <c r="D248" s="18" t="s">
        <v>82</v>
      </c>
      <c r="E248" s="18" t="s">
        <v>416</v>
      </c>
      <c r="F248" s="18" t="s">
        <v>89</v>
      </c>
      <c r="G248" s="124"/>
      <c r="H248" s="20"/>
    </row>
    <row r="249" spans="1:8" s="6" customFormat="1" ht="18.75" customHeight="1">
      <c r="A249" s="19" t="s">
        <v>78</v>
      </c>
      <c r="B249" s="17">
        <v>774</v>
      </c>
      <c r="C249" s="18" t="s">
        <v>80</v>
      </c>
      <c r="D249" s="18" t="s">
        <v>82</v>
      </c>
      <c r="E249" s="18" t="s">
        <v>455</v>
      </c>
      <c r="F249" s="18"/>
      <c r="G249" s="124">
        <f>G250</f>
        <v>212460.90000000002</v>
      </c>
      <c r="H249" s="5"/>
    </row>
    <row r="250" spans="1:8" s="6" customFormat="1" ht="24.75" customHeight="1">
      <c r="A250" s="19" t="s">
        <v>317</v>
      </c>
      <c r="B250" s="17">
        <v>774</v>
      </c>
      <c r="C250" s="18" t="s">
        <v>80</v>
      </c>
      <c r="D250" s="18" t="s">
        <v>82</v>
      </c>
      <c r="E250" s="18" t="s">
        <v>456</v>
      </c>
      <c r="F250" s="18"/>
      <c r="G250" s="124">
        <f>G251</f>
        <v>212460.90000000002</v>
      </c>
      <c r="H250" s="5"/>
    </row>
    <row r="251" spans="1:8" s="21" customFormat="1" ht="25.5">
      <c r="A251" s="19" t="s">
        <v>86</v>
      </c>
      <c r="B251" s="18" t="s">
        <v>198</v>
      </c>
      <c r="C251" s="18" t="s">
        <v>80</v>
      </c>
      <c r="D251" s="18" t="s">
        <v>82</v>
      </c>
      <c r="E251" s="18" t="s">
        <v>456</v>
      </c>
      <c r="F251" s="18" t="s">
        <v>87</v>
      </c>
      <c r="G251" s="124">
        <f>G252</f>
        <v>212460.90000000002</v>
      </c>
      <c r="H251" s="20"/>
    </row>
    <row r="252" spans="1:8" s="21" customFormat="1">
      <c r="A252" s="19" t="s">
        <v>88</v>
      </c>
      <c r="B252" s="18" t="s">
        <v>198</v>
      </c>
      <c r="C252" s="18" t="s">
        <v>80</v>
      </c>
      <c r="D252" s="18" t="s">
        <v>82</v>
      </c>
      <c r="E252" s="18" t="s">
        <v>456</v>
      </c>
      <c r="F252" s="18" t="s">
        <v>89</v>
      </c>
      <c r="G252" s="124">
        <f>274799.7-62338.8</f>
        <v>212460.90000000002</v>
      </c>
      <c r="H252" s="20"/>
    </row>
    <row r="253" spans="1:8" s="34" customFormat="1" ht="12" customHeight="1">
      <c r="A253" s="19" t="s">
        <v>93</v>
      </c>
      <c r="B253" s="18" t="s">
        <v>198</v>
      </c>
      <c r="C253" s="18" t="s">
        <v>80</v>
      </c>
      <c r="D253" s="18" t="s">
        <v>82</v>
      </c>
      <c r="E253" s="18" t="s">
        <v>421</v>
      </c>
      <c r="F253" s="46"/>
      <c r="G253" s="124">
        <f>G254</f>
        <v>71200</v>
      </c>
      <c r="H253" s="33"/>
    </row>
    <row r="254" spans="1:8" s="21" customFormat="1" ht="63.75">
      <c r="A254" s="19" t="s">
        <v>303</v>
      </c>
      <c r="B254" s="18" t="s">
        <v>198</v>
      </c>
      <c r="C254" s="18" t="s">
        <v>80</v>
      </c>
      <c r="D254" s="18" t="s">
        <v>82</v>
      </c>
      <c r="E254" s="18" t="s">
        <v>457</v>
      </c>
      <c r="F254" s="18"/>
      <c r="G254" s="124">
        <f>G255</f>
        <v>71200</v>
      </c>
      <c r="H254" s="20"/>
    </row>
    <row r="255" spans="1:8" s="21" customFormat="1" ht="25.5">
      <c r="A255" s="19" t="s">
        <v>86</v>
      </c>
      <c r="B255" s="18" t="s">
        <v>198</v>
      </c>
      <c r="C255" s="18" t="s">
        <v>80</v>
      </c>
      <c r="D255" s="18" t="s">
        <v>82</v>
      </c>
      <c r="E255" s="18" t="s">
        <v>457</v>
      </c>
      <c r="F255" s="18" t="s">
        <v>87</v>
      </c>
      <c r="G255" s="124">
        <f>G256</f>
        <v>71200</v>
      </c>
      <c r="H255" s="20"/>
    </row>
    <row r="256" spans="1:8" s="21" customFormat="1">
      <c r="A256" s="19" t="s">
        <v>88</v>
      </c>
      <c r="B256" s="18" t="s">
        <v>198</v>
      </c>
      <c r="C256" s="18" t="s">
        <v>80</v>
      </c>
      <c r="D256" s="18" t="s">
        <v>82</v>
      </c>
      <c r="E256" s="18" t="s">
        <v>457</v>
      </c>
      <c r="F256" s="18" t="s">
        <v>89</v>
      </c>
      <c r="G256" s="124">
        <v>71200</v>
      </c>
      <c r="H256" s="20"/>
    </row>
    <row r="257" spans="1:10" ht="18.75" customHeight="1">
      <c r="A257" s="19" t="s">
        <v>200</v>
      </c>
      <c r="B257" s="17">
        <v>774</v>
      </c>
      <c r="C257" s="18" t="s">
        <v>80</v>
      </c>
      <c r="D257" s="18" t="s">
        <v>148</v>
      </c>
      <c r="E257" s="18"/>
      <c r="F257" s="17"/>
      <c r="G257" s="124">
        <f>G259</f>
        <v>69786016.179999992</v>
      </c>
    </row>
    <row r="258" spans="1:10" ht="18.75" hidden="1" customHeight="1">
      <c r="A258" s="19"/>
      <c r="B258" s="17"/>
      <c r="C258" s="18"/>
      <c r="D258" s="18"/>
      <c r="E258" s="18"/>
      <c r="F258" s="17"/>
      <c r="G258" s="124"/>
    </row>
    <row r="259" spans="1:10" s="34" customFormat="1" ht="25.5">
      <c r="A259" s="19" t="s">
        <v>222</v>
      </c>
      <c r="B259" s="18" t="s">
        <v>198</v>
      </c>
      <c r="C259" s="18" t="s">
        <v>80</v>
      </c>
      <c r="D259" s="18" t="s">
        <v>148</v>
      </c>
      <c r="E259" s="18" t="s">
        <v>413</v>
      </c>
      <c r="F259" s="46"/>
      <c r="G259" s="124">
        <f>G260+G270</f>
        <v>69786016.179999992</v>
      </c>
      <c r="H259" s="33"/>
      <c r="J259" s="33">
        <f>G266+G269</f>
        <v>69067877.079999998</v>
      </c>
    </row>
    <row r="260" spans="1:10" ht="30.75" customHeight="1">
      <c r="A260" s="19" t="s">
        <v>194</v>
      </c>
      <c r="B260" s="18" t="s">
        <v>198</v>
      </c>
      <c r="C260" s="18" t="s">
        <v>80</v>
      </c>
      <c r="D260" s="18" t="s">
        <v>148</v>
      </c>
      <c r="E260" s="18" t="s">
        <v>444</v>
      </c>
      <c r="F260" s="18"/>
      <c r="G260" s="124">
        <f>G264+G267+G261</f>
        <v>69617877.079999998</v>
      </c>
      <c r="I260" s="2"/>
    </row>
    <row r="261" spans="1:10" ht="45" customHeight="1">
      <c r="A261" s="19" t="s">
        <v>49</v>
      </c>
      <c r="B261" s="18" t="s">
        <v>198</v>
      </c>
      <c r="C261" s="18" t="s">
        <v>80</v>
      </c>
      <c r="D261" s="18" t="s">
        <v>148</v>
      </c>
      <c r="E261" s="18" t="s">
        <v>445</v>
      </c>
      <c r="F261" s="18"/>
      <c r="G261" s="124">
        <f>G262</f>
        <v>550000</v>
      </c>
    </row>
    <row r="262" spans="1:10" s="21" customFormat="1" ht="25.5">
      <c r="A262" s="19" t="s">
        <v>86</v>
      </c>
      <c r="B262" s="18" t="s">
        <v>198</v>
      </c>
      <c r="C262" s="18" t="s">
        <v>80</v>
      </c>
      <c r="D262" s="18" t="s">
        <v>148</v>
      </c>
      <c r="E262" s="18" t="s">
        <v>445</v>
      </c>
      <c r="F262" s="18" t="s">
        <v>87</v>
      </c>
      <c r="G262" s="124">
        <f>G263</f>
        <v>550000</v>
      </c>
      <c r="H262" s="20"/>
    </row>
    <row r="263" spans="1:10" s="21" customFormat="1">
      <c r="A263" s="19" t="s">
        <v>88</v>
      </c>
      <c r="B263" s="18" t="s">
        <v>198</v>
      </c>
      <c r="C263" s="18" t="s">
        <v>80</v>
      </c>
      <c r="D263" s="18" t="s">
        <v>148</v>
      </c>
      <c r="E263" s="18" t="s">
        <v>445</v>
      </c>
      <c r="F263" s="18" t="s">
        <v>89</v>
      </c>
      <c r="G263" s="124">
        <v>550000</v>
      </c>
      <c r="H263" s="20"/>
    </row>
    <row r="264" spans="1:10" s="21" customFormat="1" ht="15" customHeight="1">
      <c r="A264" s="19" t="s">
        <v>195</v>
      </c>
      <c r="B264" s="18" t="s">
        <v>198</v>
      </c>
      <c r="C264" s="18" t="s">
        <v>80</v>
      </c>
      <c r="D264" s="18" t="s">
        <v>148</v>
      </c>
      <c r="E264" s="18" t="s">
        <v>446</v>
      </c>
      <c r="F264" s="18"/>
      <c r="G264" s="124">
        <f>G265</f>
        <v>60300152.600000001</v>
      </c>
      <c r="H264" s="20"/>
    </row>
    <row r="265" spans="1:10" s="21" customFormat="1" ht="25.5">
      <c r="A265" s="19" t="s">
        <v>86</v>
      </c>
      <c r="B265" s="18" t="s">
        <v>198</v>
      </c>
      <c r="C265" s="18" t="s">
        <v>80</v>
      </c>
      <c r="D265" s="18" t="s">
        <v>148</v>
      </c>
      <c r="E265" s="18" t="s">
        <v>446</v>
      </c>
      <c r="F265" s="18" t="s">
        <v>87</v>
      </c>
      <c r="G265" s="124">
        <f>G266</f>
        <v>60300152.600000001</v>
      </c>
      <c r="H265" s="20"/>
      <c r="J265" s="20">
        <f>G266+G269</f>
        <v>69067877.079999998</v>
      </c>
    </row>
    <row r="266" spans="1:10" s="21" customFormat="1">
      <c r="A266" s="19" t="s">
        <v>88</v>
      </c>
      <c r="B266" s="18" t="s">
        <v>198</v>
      </c>
      <c r="C266" s="18" t="s">
        <v>80</v>
      </c>
      <c r="D266" s="18" t="s">
        <v>148</v>
      </c>
      <c r="E266" s="18" t="s">
        <v>446</v>
      </c>
      <c r="F266" s="18" t="s">
        <v>89</v>
      </c>
      <c r="G266" s="124">
        <v>60300152.600000001</v>
      </c>
      <c r="H266" s="20"/>
    </row>
    <row r="267" spans="1:10" ht="25.5">
      <c r="A267" s="19" t="s">
        <v>85</v>
      </c>
      <c r="B267" s="18" t="s">
        <v>198</v>
      </c>
      <c r="C267" s="18" t="s">
        <v>80</v>
      </c>
      <c r="D267" s="18" t="s">
        <v>148</v>
      </c>
      <c r="E267" s="18" t="s">
        <v>454</v>
      </c>
      <c r="F267" s="18"/>
      <c r="G267" s="124">
        <f>G268</f>
        <v>8767724.4800000004</v>
      </c>
    </row>
    <row r="268" spans="1:10" ht="25.5">
      <c r="A268" s="19" t="s">
        <v>86</v>
      </c>
      <c r="B268" s="18" t="s">
        <v>198</v>
      </c>
      <c r="C268" s="18" t="s">
        <v>80</v>
      </c>
      <c r="D268" s="18" t="s">
        <v>148</v>
      </c>
      <c r="E268" s="18" t="s">
        <v>454</v>
      </c>
      <c r="F268" s="18" t="s">
        <v>87</v>
      </c>
      <c r="G268" s="124">
        <f>G269</f>
        <v>8767724.4800000004</v>
      </c>
    </row>
    <row r="269" spans="1:10">
      <c r="A269" s="19" t="s">
        <v>88</v>
      </c>
      <c r="B269" s="18" t="s">
        <v>198</v>
      </c>
      <c r="C269" s="18" t="s">
        <v>80</v>
      </c>
      <c r="D269" s="18" t="s">
        <v>148</v>
      </c>
      <c r="E269" s="18" t="s">
        <v>454</v>
      </c>
      <c r="F269" s="18" t="s">
        <v>89</v>
      </c>
      <c r="G269" s="124">
        <v>8767724.4800000004</v>
      </c>
    </row>
    <row r="270" spans="1:10" ht="25.5">
      <c r="A270" s="19" t="s">
        <v>78</v>
      </c>
      <c r="B270" s="18" t="s">
        <v>198</v>
      </c>
      <c r="C270" s="18" t="s">
        <v>80</v>
      </c>
      <c r="D270" s="18" t="s">
        <v>148</v>
      </c>
      <c r="E270" s="18" t="s">
        <v>455</v>
      </c>
      <c r="F270" s="18"/>
      <c r="G270" s="124">
        <f>G271</f>
        <v>168139.1</v>
      </c>
    </row>
    <row r="271" spans="1:10" ht="27" customHeight="1">
      <c r="A271" s="19" t="s">
        <v>317</v>
      </c>
      <c r="B271" s="18" t="s">
        <v>198</v>
      </c>
      <c r="C271" s="18" t="s">
        <v>80</v>
      </c>
      <c r="D271" s="18" t="s">
        <v>148</v>
      </c>
      <c r="E271" s="18" t="s">
        <v>456</v>
      </c>
      <c r="F271" s="18"/>
      <c r="G271" s="124">
        <f>G272</f>
        <v>168139.1</v>
      </c>
    </row>
    <row r="272" spans="1:10" ht="25.5">
      <c r="A272" s="19" t="s">
        <v>86</v>
      </c>
      <c r="B272" s="18" t="s">
        <v>198</v>
      </c>
      <c r="C272" s="18" t="s">
        <v>80</v>
      </c>
      <c r="D272" s="18" t="s">
        <v>148</v>
      </c>
      <c r="E272" s="18" t="s">
        <v>456</v>
      </c>
      <c r="F272" s="18" t="s">
        <v>87</v>
      </c>
      <c r="G272" s="124">
        <f>G273</f>
        <v>168139.1</v>
      </c>
    </row>
    <row r="273" spans="1:8">
      <c r="A273" s="19" t="s">
        <v>88</v>
      </c>
      <c r="B273" s="18" t="s">
        <v>198</v>
      </c>
      <c r="C273" s="18" t="s">
        <v>80</v>
      </c>
      <c r="D273" s="18" t="s">
        <v>148</v>
      </c>
      <c r="E273" s="18" t="s">
        <v>456</v>
      </c>
      <c r="F273" s="18" t="s">
        <v>89</v>
      </c>
      <c r="G273" s="124">
        <f>105800.3+62338.8</f>
        <v>168139.1</v>
      </c>
    </row>
    <row r="274" spans="1:8">
      <c r="A274" s="19" t="s">
        <v>553</v>
      </c>
      <c r="B274" s="18" t="s">
        <v>198</v>
      </c>
      <c r="C274" s="18" t="s">
        <v>80</v>
      </c>
      <c r="D274" s="18" t="s">
        <v>80</v>
      </c>
      <c r="E274" s="18"/>
      <c r="F274" s="18"/>
      <c r="G274" s="124">
        <f>G275</f>
        <v>4487680</v>
      </c>
    </row>
    <row r="275" spans="1:8" s="34" customFormat="1" ht="25.5">
      <c r="A275" s="19" t="s">
        <v>221</v>
      </c>
      <c r="B275" s="18" t="s">
        <v>198</v>
      </c>
      <c r="C275" s="18" t="s">
        <v>80</v>
      </c>
      <c r="D275" s="18" t="s">
        <v>80</v>
      </c>
      <c r="E275" s="18" t="s">
        <v>413</v>
      </c>
      <c r="F275" s="46"/>
      <c r="G275" s="124">
        <f>G276</f>
        <v>4487680</v>
      </c>
      <c r="H275" s="33"/>
    </row>
    <row r="276" spans="1:8" s="21" customFormat="1" ht="21.75" customHeight="1">
      <c r="A276" s="16" t="s">
        <v>298</v>
      </c>
      <c r="B276" s="18" t="s">
        <v>198</v>
      </c>
      <c r="C276" s="18" t="s">
        <v>80</v>
      </c>
      <c r="D276" s="18" t="s">
        <v>80</v>
      </c>
      <c r="E276" s="18" t="s">
        <v>414</v>
      </c>
      <c r="F276" s="18"/>
      <c r="G276" s="124">
        <f>G277+G282</f>
        <v>4487680</v>
      </c>
      <c r="H276" s="20"/>
    </row>
    <row r="277" spans="1:8" s="21" customFormat="1">
      <c r="A277" s="16" t="s">
        <v>299</v>
      </c>
      <c r="B277" s="18" t="s">
        <v>198</v>
      </c>
      <c r="C277" s="18" t="s">
        <v>80</v>
      </c>
      <c r="D277" s="18" t="s">
        <v>80</v>
      </c>
      <c r="E277" s="18" t="s">
        <v>415</v>
      </c>
      <c r="F277" s="18"/>
      <c r="G277" s="124">
        <f>G278+G280</f>
        <v>3888100</v>
      </c>
      <c r="H277" s="20"/>
    </row>
    <row r="278" spans="1:8" s="21" customFormat="1" ht="25.5">
      <c r="A278" s="19" t="s">
        <v>96</v>
      </c>
      <c r="B278" s="18" t="s">
        <v>198</v>
      </c>
      <c r="C278" s="18" t="s">
        <v>80</v>
      </c>
      <c r="D278" s="18" t="s">
        <v>80</v>
      </c>
      <c r="E278" s="18" t="s">
        <v>415</v>
      </c>
      <c r="F278" s="18" t="s">
        <v>97</v>
      </c>
      <c r="G278" s="124">
        <f>G279</f>
        <v>60</v>
      </c>
      <c r="H278" s="20"/>
    </row>
    <row r="279" spans="1:8" s="21" customFormat="1" ht="25.5">
      <c r="A279" s="19" t="s">
        <v>98</v>
      </c>
      <c r="B279" s="18" t="s">
        <v>198</v>
      </c>
      <c r="C279" s="18" t="s">
        <v>80</v>
      </c>
      <c r="D279" s="18" t="s">
        <v>80</v>
      </c>
      <c r="E279" s="18" t="s">
        <v>415</v>
      </c>
      <c r="F279" s="18" t="s">
        <v>99</v>
      </c>
      <c r="G279" s="124">
        <f>5716000-917700-3888040-910200</f>
        <v>60</v>
      </c>
      <c r="H279" s="20"/>
    </row>
    <row r="280" spans="1:8" s="21" customFormat="1" ht="25.5">
      <c r="A280" s="19" t="s">
        <v>86</v>
      </c>
      <c r="B280" s="18" t="s">
        <v>198</v>
      </c>
      <c r="C280" s="18" t="s">
        <v>80</v>
      </c>
      <c r="D280" s="18" t="s">
        <v>80</v>
      </c>
      <c r="E280" s="18" t="s">
        <v>415</v>
      </c>
      <c r="F280" s="18" t="s">
        <v>87</v>
      </c>
      <c r="G280" s="124">
        <f>G281</f>
        <v>3888040</v>
      </c>
      <c r="H280" s="20"/>
    </row>
    <row r="281" spans="1:8" s="21" customFormat="1" ht="13.5" customHeight="1">
      <c r="A281" s="19" t="s">
        <v>88</v>
      </c>
      <c r="B281" s="18" t="s">
        <v>198</v>
      </c>
      <c r="C281" s="18" t="s">
        <v>80</v>
      </c>
      <c r="D281" s="18" t="s">
        <v>80</v>
      </c>
      <c r="E281" s="18" t="s">
        <v>415</v>
      </c>
      <c r="F281" s="18" t="s">
        <v>89</v>
      </c>
      <c r="G281" s="124">
        <f>3888040</f>
        <v>3888040</v>
      </c>
      <c r="H281" s="20"/>
    </row>
    <row r="282" spans="1:8" s="21" customFormat="1" ht="61.5" customHeight="1">
      <c r="A282" s="16" t="s">
        <v>0</v>
      </c>
      <c r="B282" s="18" t="s">
        <v>198</v>
      </c>
      <c r="C282" s="18" t="s">
        <v>80</v>
      </c>
      <c r="D282" s="18" t="s">
        <v>80</v>
      </c>
      <c r="E282" s="18" t="s">
        <v>416</v>
      </c>
      <c r="F282" s="18"/>
      <c r="G282" s="124">
        <f>G283+G285</f>
        <v>599580</v>
      </c>
      <c r="H282" s="20"/>
    </row>
    <row r="283" spans="1:8" s="21" customFormat="1" ht="25.5">
      <c r="A283" s="19" t="s">
        <v>96</v>
      </c>
      <c r="B283" s="18" t="s">
        <v>198</v>
      </c>
      <c r="C283" s="18" t="s">
        <v>80</v>
      </c>
      <c r="D283" s="18" t="s">
        <v>80</v>
      </c>
      <c r="E283" s="18" t="s">
        <v>416</v>
      </c>
      <c r="F283" s="18" t="s">
        <v>97</v>
      </c>
      <c r="G283" s="124">
        <f>G284</f>
        <v>431792</v>
      </c>
      <c r="H283" s="20"/>
    </row>
    <row r="284" spans="1:8" s="21" customFormat="1" ht="25.5">
      <c r="A284" s="19" t="s">
        <v>98</v>
      </c>
      <c r="B284" s="18" t="s">
        <v>198</v>
      </c>
      <c r="C284" s="18" t="s">
        <v>80</v>
      </c>
      <c r="D284" s="18" t="s">
        <v>80</v>
      </c>
      <c r="E284" s="18" t="s">
        <v>416</v>
      </c>
      <c r="F284" s="18" t="s">
        <v>99</v>
      </c>
      <c r="G284" s="124">
        <f>469392-37600</f>
        <v>431792</v>
      </c>
      <c r="H284" s="20"/>
    </row>
    <row r="285" spans="1:8" s="21" customFormat="1" ht="25.5">
      <c r="A285" s="19" t="s">
        <v>86</v>
      </c>
      <c r="B285" s="18" t="s">
        <v>198</v>
      </c>
      <c r="C285" s="18" t="s">
        <v>80</v>
      </c>
      <c r="D285" s="18" t="s">
        <v>82</v>
      </c>
      <c r="E285" s="18" t="s">
        <v>416</v>
      </c>
      <c r="F285" s="18" t="s">
        <v>87</v>
      </c>
      <c r="G285" s="124">
        <f>G286</f>
        <v>167788</v>
      </c>
      <c r="H285" s="20"/>
    </row>
    <row r="286" spans="1:8" s="21" customFormat="1">
      <c r="A286" s="19" t="s">
        <v>88</v>
      </c>
      <c r="B286" s="18" t="s">
        <v>198</v>
      </c>
      <c r="C286" s="18" t="s">
        <v>80</v>
      </c>
      <c r="D286" s="18" t="s">
        <v>82</v>
      </c>
      <c r="E286" s="18" t="s">
        <v>416</v>
      </c>
      <c r="F286" s="18" t="s">
        <v>89</v>
      </c>
      <c r="G286" s="124">
        <v>167788</v>
      </c>
      <c r="H286" s="20"/>
    </row>
    <row r="287" spans="1:8">
      <c r="A287" s="19" t="s">
        <v>305</v>
      </c>
      <c r="B287" s="18" t="s">
        <v>198</v>
      </c>
      <c r="C287" s="18" t="s">
        <v>80</v>
      </c>
      <c r="D287" s="18" t="s">
        <v>306</v>
      </c>
      <c r="E287" s="18"/>
      <c r="F287" s="18"/>
      <c r="G287" s="124">
        <f>G289</f>
        <v>9011315</v>
      </c>
    </row>
    <row r="288" spans="1:8" ht="38.25" hidden="1">
      <c r="A288" s="16" t="s">
        <v>307</v>
      </c>
      <c r="B288" s="18" t="s">
        <v>198</v>
      </c>
      <c r="C288" s="18" t="s">
        <v>80</v>
      </c>
      <c r="D288" s="18" t="s">
        <v>306</v>
      </c>
      <c r="E288" s="18"/>
      <c r="F288" s="18"/>
      <c r="G288" s="124"/>
    </row>
    <row r="289" spans="1:8" ht="25.5">
      <c r="A289" s="19" t="s">
        <v>221</v>
      </c>
      <c r="B289" s="18" t="s">
        <v>198</v>
      </c>
      <c r="C289" s="18" t="s">
        <v>80</v>
      </c>
      <c r="D289" s="18" t="s">
        <v>306</v>
      </c>
      <c r="E289" s="18" t="s">
        <v>413</v>
      </c>
      <c r="F289" s="18"/>
      <c r="G289" s="124">
        <f>G294+G290</f>
        <v>9011315</v>
      </c>
    </row>
    <row r="290" spans="1:8" s="21" customFormat="1" ht="30" customHeight="1">
      <c r="A290" s="19" t="s">
        <v>194</v>
      </c>
      <c r="B290" s="18" t="s">
        <v>198</v>
      </c>
      <c r="C290" s="18" t="s">
        <v>80</v>
      </c>
      <c r="D290" s="18" t="s">
        <v>306</v>
      </c>
      <c r="E290" s="18" t="s">
        <v>444</v>
      </c>
      <c r="F290" s="18"/>
      <c r="G290" s="124">
        <f>G291</f>
        <v>849693</v>
      </c>
      <c r="H290" s="20"/>
    </row>
    <row r="291" spans="1:8" s="21" customFormat="1" ht="31.5" customHeight="1">
      <c r="A291" s="50" t="s">
        <v>308</v>
      </c>
      <c r="B291" s="18" t="s">
        <v>198</v>
      </c>
      <c r="C291" s="18" t="s">
        <v>80</v>
      </c>
      <c r="D291" s="18" t="s">
        <v>306</v>
      </c>
      <c r="E291" s="18" t="s">
        <v>458</v>
      </c>
      <c r="F291" s="18"/>
      <c r="G291" s="124">
        <f>G292</f>
        <v>849693</v>
      </c>
      <c r="H291" s="20"/>
    </row>
    <row r="292" spans="1:8" s="21" customFormat="1" ht="25.5">
      <c r="A292" s="19" t="s">
        <v>86</v>
      </c>
      <c r="B292" s="18" t="s">
        <v>198</v>
      </c>
      <c r="C292" s="18" t="s">
        <v>80</v>
      </c>
      <c r="D292" s="18" t="s">
        <v>306</v>
      </c>
      <c r="E292" s="18" t="s">
        <v>458</v>
      </c>
      <c r="F292" s="18" t="s">
        <v>87</v>
      </c>
      <c r="G292" s="124">
        <f>G293</f>
        <v>849693</v>
      </c>
      <c r="H292" s="20"/>
    </row>
    <row r="293" spans="1:8">
      <c r="A293" s="19" t="s">
        <v>88</v>
      </c>
      <c r="B293" s="18" t="s">
        <v>198</v>
      </c>
      <c r="C293" s="18" t="s">
        <v>80</v>
      </c>
      <c r="D293" s="18" t="s">
        <v>306</v>
      </c>
      <c r="E293" s="18" t="s">
        <v>458</v>
      </c>
      <c r="F293" s="18" t="s">
        <v>89</v>
      </c>
      <c r="G293" s="124">
        <v>849693</v>
      </c>
    </row>
    <row r="294" spans="1:8" s="21" customFormat="1" ht="32.25" customHeight="1">
      <c r="A294" s="19" t="s">
        <v>318</v>
      </c>
      <c r="B294" s="18" t="s">
        <v>198</v>
      </c>
      <c r="C294" s="18" t="s">
        <v>80</v>
      </c>
      <c r="D294" s="18" t="s">
        <v>306</v>
      </c>
      <c r="E294" s="18" t="s">
        <v>459</v>
      </c>
      <c r="F294" s="18"/>
      <c r="G294" s="124">
        <f>G295</f>
        <v>8161622</v>
      </c>
      <c r="H294" s="20"/>
    </row>
    <row r="295" spans="1:8" s="21" customFormat="1" ht="25.5">
      <c r="A295" s="19" t="s">
        <v>161</v>
      </c>
      <c r="B295" s="18" t="s">
        <v>198</v>
      </c>
      <c r="C295" s="18" t="s">
        <v>80</v>
      </c>
      <c r="D295" s="18" t="s">
        <v>306</v>
      </c>
      <c r="E295" s="18" t="s">
        <v>460</v>
      </c>
      <c r="F295" s="18"/>
      <c r="G295" s="124">
        <f>G296+G300+G302</f>
        <v>8161622</v>
      </c>
      <c r="H295" s="20"/>
    </row>
    <row r="296" spans="1:8" ht="51">
      <c r="A296" s="19" t="s">
        <v>130</v>
      </c>
      <c r="B296" s="18" t="s">
        <v>198</v>
      </c>
      <c r="C296" s="18" t="s">
        <v>80</v>
      </c>
      <c r="D296" s="18" t="s">
        <v>306</v>
      </c>
      <c r="E296" s="18" t="s">
        <v>460</v>
      </c>
      <c r="F296" s="18" t="s">
        <v>133</v>
      </c>
      <c r="G296" s="124">
        <f>G297</f>
        <v>7929849</v>
      </c>
    </row>
    <row r="297" spans="1:8" ht="25.5">
      <c r="A297" s="19" t="s">
        <v>131</v>
      </c>
      <c r="B297" s="18" t="s">
        <v>198</v>
      </c>
      <c r="C297" s="18" t="s">
        <v>80</v>
      </c>
      <c r="D297" s="18" t="s">
        <v>306</v>
      </c>
      <c r="E297" s="18" t="s">
        <v>460</v>
      </c>
      <c r="F297" s="18" t="s">
        <v>134</v>
      </c>
      <c r="G297" s="124">
        <v>7929849</v>
      </c>
    </row>
    <row r="298" spans="1:8" ht="25.5" hidden="1">
      <c r="A298" s="36" t="s">
        <v>132</v>
      </c>
      <c r="B298" s="18" t="s">
        <v>198</v>
      </c>
      <c r="C298" s="18" t="s">
        <v>80</v>
      </c>
      <c r="D298" s="18" t="s">
        <v>306</v>
      </c>
      <c r="E298" s="18" t="s">
        <v>460</v>
      </c>
      <c r="F298" s="18" t="s">
        <v>135</v>
      </c>
      <c r="G298" s="124"/>
    </row>
    <row r="299" spans="1:8" ht="25.5" hidden="1">
      <c r="A299" s="36" t="s">
        <v>136</v>
      </c>
      <c r="B299" s="18" t="s">
        <v>198</v>
      </c>
      <c r="C299" s="18" t="s">
        <v>80</v>
      </c>
      <c r="D299" s="18" t="s">
        <v>306</v>
      </c>
      <c r="E299" s="18" t="s">
        <v>460</v>
      </c>
      <c r="F299" s="18" t="s">
        <v>137</v>
      </c>
      <c r="G299" s="124"/>
    </row>
    <row r="300" spans="1:8" ht="25.5">
      <c r="A300" s="19" t="s">
        <v>96</v>
      </c>
      <c r="B300" s="18" t="s">
        <v>198</v>
      </c>
      <c r="C300" s="18" t="s">
        <v>80</v>
      </c>
      <c r="D300" s="18" t="s">
        <v>306</v>
      </c>
      <c r="E300" s="18" t="s">
        <v>460</v>
      </c>
      <c r="F300" s="18" t="s">
        <v>97</v>
      </c>
      <c r="G300" s="124">
        <f>G301</f>
        <v>209973</v>
      </c>
    </row>
    <row r="301" spans="1:8" ht="25.5">
      <c r="A301" s="19" t="s">
        <v>98</v>
      </c>
      <c r="B301" s="18" t="s">
        <v>198</v>
      </c>
      <c r="C301" s="18" t="s">
        <v>80</v>
      </c>
      <c r="D301" s="18" t="s">
        <v>306</v>
      </c>
      <c r="E301" s="18" t="s">
        <v>460</v>
      </c>
      <c r="F301" s="18" t="s">
        <v>99</v>
      </c>
      <c r="G301" s="124">
        <v>209973</v>
      </c>
    </row>
    <row r="302" spans="1:8">
      <c r="A302" s="19" t="s">
        <v>138</v>
      </c>
      <c r="B302" s="18" t="s">
        <v>198</v>
      </c>
      <c r="C302" s="18" t="s">
        <v>80</v>
      </c>
      <c r="D302" s="18" t="s">
        <v>306</v>
      </c>
      <c r="E302" s="18" t="s">
        <v>460</v>
      </c>
      <c r="F302" s="18" t="s">
        <v>139</v>
      </c>
      <c r="G302" s="32">
        <f>G303</f>
        <v>21800</v>
      </c>
    </row>
    <row r="303" spans="1:8">
      <c r="A303" s="19" t="s">
        <v>141</v>
      </c>
      <c r="B303" s="18" t="s">
        <v>198</v>
      </c>
      <c r="C303" s="18" t="s">
        <v>80</v>
      </c>
      <c r="D303" s="18" t="s">
        <v>306</v>
      </c>
      <c r="E303" s="18" t="s">
        <v>460</v>
      </c>
      <c r="F303" s="18" t="s">
        <v>142</v>
      </c>
      <c r="G303" s="32">
        <v>21800</v>
      </c>
    </row>
    <row r="304" spans="1:8">
      <c r="A304" s="14" t="s">
        <v>320</v>
      </c>
      <c r="B304" s="24" t="s">
        <v>198</v>
      </c>
      <c r="C304" s="10" t="s">
        <v>147</v>
      </c>
      <c r="D304" s="10"/>
      <c r="E304" s="10"/>
      <c r="F304" s="10"/>
      <c r="G304" s="45">
        <f>G307+G314</f>
        <v>8600778</v>
      </c>
    </row>
    <row r="305" spans="1:9" hidden="1">
      <c r="A305" s="14"/>
      <c r="B305" s="24"/>
      <c r="C305" s="10"/>
      <c r="D305" s="10"/>
      <c r="E305" s="10"/>
      <c r="F305" s="10"/>
      <c r="G305" s="45"/>
    </row>
    <row r="306" spans="1:9" hidden="1">
      <c r="A306" s="14"/>
      <c r="B306" s="24"/>
      <c r="C306" s="10"/>
      <c r="D306" s="10"/>
      <c r="E306" s="10"/>
      <c r="F306" s="10"/>
      <c r="G306" s="45"/>
    </row>
    <row r="307" spans="1:9">
      <c r="A307" s="19" t="s">
        <v>321</v>
      </c>
      <c r="B307" s="18" t="s">
        <v>198</v>
      </c>
      <c r="C307" s="18" t="s">
        <v>147</v>
      </c>
      <c r="D307" s="18" t="s">
        <v>73</v>
      </c>
      <c r="E307" s="18"/>
      <c r="F307" s="18"/>
      <c r="G307" s="124">
        <f>G309</f>
        <v>12278</v>
      </c>
    </row>
    <row r="308" spans="1:9" s="34" customFormat="1" hidden="1">
      <c r="A308" s="52" t="s">
        <v>322</v>
      </c>
      <c r="B308" s="18" t="s">
        <v>198</v>
      </c>
      <c r="C308" s="46" t="s">
        <v>147</v>
      </c>
      <c r="D308" s="46" t="s">
        <v>73</v>
      </c>
      <c r="E308" s="46" t="s">
        <v>323</v>
      </c>
      <c r="F308" s="46" t="s">
        <v>324</v>
      </c>
      <c r="G308" s="126"/>
      <c r="H308" s="33"/>
    </row>
    <row r="309" spans="1:9" s="53" customFormat="1" ht="30.75" customHeight="1">
      <c r="A309" s="19" t="s">
        <v>569</v>
      </c>
      <c r="B309" s="18" t="s">
        <v>198</v>
      </c>
      <c r="C309" s="18" t="s">
        <v>147</v>
      </c>
      <c r="D309" s="18" t="s">
        <v>73</v>
      </c>
      <c r="E309" s="18" t="s">
        <v>568</v>
      </c>
      <c r="F309" s="46"/>
      <c r="G309" s="124">
        <f>G310</f>
        <v>12278</v>
      </c>
      <c r="H309" s="33"/>
    </row>
    <row r="310" spans="1:9" s="53" customFormat="1">
      <c r="A310" s="19" t="s">
        <v>327</v>
      </c>
      <c r="B310" s="18" t="s">
        <v>198</v>
      </c>
      <c r="C310" s="18" t="s">
        <v>147</v>
      </c>
      <c r="D310" s="18" t="s">
        <v>73</v>
      </c>
      <c r="E310" s="18" t="s">
        <v>577</v>
      </c>
      <c r="F310" s="46"/>
      <c r="G310" s="124">
        <f>G311</f>
        <v>12278</v>
      </c>
      <c r="H310" s="33"/>
    </row>
    <row r="311" spans="1:9" s="53" customFormat="1">
      <c r="A311" s="19" t="s">
        <v>328</v>
      </c>
      <c r="B311" s="18" t="s">
        <v>198</v>
      </c>
      <c r="C311" s="18" t="s">
        <v>147</v>
      </c>
      <c r="D311" s="18" t="s">
        <v>73</v>
      </c>
      <c r="E311" s="18" t="s">
        <v>577</v>
      </c>
      <c r="F311" s="18" t="s">
        <v>329</v>
      </c>
      <c r="G311" s="124">
        <f>G312</f>
        <v>12278</v>
      </c>
      <c r="H311" s="33"/>
    </row>
    <row r="312" spans="1:9" s="54" customFormat="1" ht="25.5">
      <c r="A312" s="19" t="s">
        <v>330</v>
      </c>
      <c r="B312" s="18" t="s">
        <v>198</v>
      </c>
      <c r="C312" s="18" t="s">
        <v>147</v>
      </c>
      <c r="D312" s="18" t="s">
        <v>73</v>
      </c>
      <c r="E312" s="18" t="s">
        <v>577</v>
      </c>
      <c r="F312" s="18" t="s">
        <v>331</v>
      </c>
      <c r="G312" s="124">
        <v>12278</v>
      </c>
      <c r="H312" s="2"/>
    </row>
    <row r="313" spans="1:9" s="54" customFormat="1" ht="25.5" hidden="1">
      <c r="A313" s="36" t="s">
        <v>332</v>
      </c>
      <c r="B313" s="18" t="s">
        <v>198</v>
      </c>
      <c r="C313" s="18" t="s">
        <v>147</v>
      </c>
      <c r="D313" s="18" t="s">
        <v>73</v>
      </c>
      <c r="E313" s="18" t="s">
        <v>577</v>
      </c>
      <c r="F313" s="18" t="s">
        <v>333</v>
      </c>
      <c r="G313" s="124"/>
      <c r="H313" s="2"/>
    </row>
    <row r="314" spans="1:9">
      <c r="A314" s="16" t="s">
        <v>334</v>
      </c>
      <c r="B314" s="18" t="s">
        <v>198</v>
      </c>
      <c r="C314" s="18" t="s">
        <v>147</v>
      </c>
      <c r="D314" s="18" t="s">
        <v>127</v>
      </c>
      <c r="E314" s="18"/>
      <c r="F314" s="18"/>
      <c r="G314" s="124">
        <f>G330+G315</f>
        <v>8588500</v>
      </c>
    </row>
    <row r="315" spans="1:9" s="34" customFormat="1" ht="25.5">
      <c r="A315" s="19" t="s">
        <v>222</v>
      </c>
      <c r="B315" s="18" t="s">
        <v>198</v>
      </c>
      <c r="C315" s="18" t="s">
        <v>147</v>
      </c>
      <c r="D315" s="18" t="s">
        <v>127</v>
      </c>
      <c r="E315" s="18" t="s">
        <v>413</v>
      </c>
      <c r="F315" s="46"/>
      <c r="G315" s="124">
        <f>G316</f>
        <v>850100</v>
      </c>
      <c r="H315" s="33"/>
    </row>
    <row r="316" spans="1:9" ht="30.75" customHeight="1">
      <c r="A316" s="19" t="s">
        <v>194</v>
      </c>
      <c r="B316" s="18" t="s">
        <v>198</v>
      </c>
      <c r="C316" s="18" t="s">
        <v>147</v>
      </c>
      <c r="D316" s="18" t="s">
        <v>127</v>
      </c>
      <c r="E316" s="18" t="s">
        <v>444</v>
      </c>
      <c r="F316" s="18"/>
      <c r="G316" s="124">
        <f>G317+G327</f>
        <v>850100</v>
      </c>
      <c r="I316" s="2"/>
    </row>
    <row r="317" spans="1:9" s="21" customFormat="1" ht="56.25" customHeight="1">
      <c r="A317" s="19" t="s">
        <v>140</v>
      </c>
      <c r="B317" s="18" t="s">
        <v>198</v>
      </c>
      <c r="C317" s="18" t="s">
        <v>147</v>
      </c>
      <c r="D317" s="18" t="s">
        <v>127</v>
      </c>
      <c r="E317" s="18" t="s">
        <v>452</v>
      </c>
      <c r="F317" s="18"/>
      <c r="G317" s="124">
        <f>G318</f>
        <v>278900</v>
      </c>
      <c r="H317" s="20"/>
    </row>
    <row r="318" spans="1:9" s="21" customFormat="1" ht="25.5">
      <c r="A318" s="19" t="s">
        <v>86</v>
      </c>
      <c r="B318" s="18" t="s">
        <v>198</v>
      </c>
      <c r="C318" s="18" t="s">
        <v>147</v>
      </c>
      <c r="D318" s="18" t="s">
        <v>127</v>
      </c>
      <c r="E318" s="18" t="s">
        <v>452</v>
      </c>
      <c r="F318" s="18" t="s">
        <v>87</v>
      </c>
      <c r="G318" s="124">
        <f>G319</f>
        <v>278900</v>
      </c>
      <c r="H318" s="20"/>
    </row>
    <row r="319" spans="1:9" s="21" customFormat="1">
      <c r="A319" s="19" t="s">
        <v>88</v>
      </c>
      <c r="B319" s="18" t="s">
        <v>198</v>
      </c>
      <c r="C319" s="18" t="s">
        <v>147</v>
      </c>
      <c r="D319" s="18" t="s">
        <v>127</v>
      </c>
      <c r="E319" s="18" t="s">
        <v>452</v>
      </c>
      <c r="F319" s="18" t="s">
        <v>89</v>
      </c>
      <c r="G319" s="124">
        <v>278900</v>
      </c>
      <c r="H319" s="20"/>
    </row>
    <row r="320" spans="1:9" s="21" customFormat="1" ht="51" hidden="1">
      <c r="A320" s="19" t="s">
        <v>90</v>
      </c>
      <c r="B320" s="18" t="s">
        <v>198</v>
      </c>
      <c r="C320" s="18" t="s">
        <v>147</v>
      </c>
      <c r="D320" s="18" t="s">
        <v>127</v>
      </c>
      <c r="E320" s="18" t="s">
        <v>452</v>
      </c>
      <c r="F320" s="18" t="s">
        <v>196</v>
      </c>
      <c r="G320" s="124"/>
      <c r="H320" s="20"/>
    </row>
    <row r="321" spans="1:11" s="21" customFormat="1" ht="63.75" hidden="1">
      <c r="A321" s="19" t="s">
        <v>593</v>
      </c>
      <c r="B321" s="18" t="s">
        <v>198</v>
      </c>
      <c r="C321" s="18" t="s">
        <v>147</v>
      </c>
      <c r="D321" s="18" t="s">
        <v>127</v>
      </c>
      <c r="E321" s="18" t="s">
        <v>592</v>
      </c>
      <c r="F321" s="18"/>
      <c r="G321" s="124">
        <f>G322</f>
        <v>0</v>
      </c>
      <c r="H321" s="20"/>
    </row>
    <row r="322" spans="1:11" s="21" customFormat="1" ht="25.5" hidden="1">
      <c r="A322" s="19" t="s">
        <v>86</v>
      </c>
      <c r="B322" s="18" t="s">
        <v>198</v>
      </c>
      <c r="C322" s="18" t="s">
        <v>147</v>
      </c>
      <c r="D322" s="18" t="s">
        <v>127</v>
      </c>
      <c r="E322" s="18" t="s">
        <v>592</v>
      </c>
      <c r="F322" s="18" t="s">
        <v>87</v>
      </c>
      <c r="G322" s="124">
        <f>G323</f>
        <v>0</v>
      </c>
      <c r="H322" s="20"/>
    </row>
    <row r="323" spans="1:11" s="21" customFormat="1" hidden="1">
      <c r="A323" s="19" t="s">
        <v>88</v>
      </c>
      <c r="B323" s="18" t="s">
        <v>198</v>
      </c>
      <c r="C323" s="18" t="s">
        <v>147</v>
      </c>
      <c r="D323" s="18" t="s">
        <v>127</v>
      </c>
      <c r="E323" s="18" t="s">
        <v>592</v>
      </c>
      <c r="F323" s="18" t="s">
        <v>89</v>
      </c>
      <c r="G323" s="124"/>
      <c r="H323" s="20"/>
    </row>
    <row r="324" spans="1:11" ht="50.25" hidden="1" customHeight="1">
      <c r="A324" s="19" t="s">
        <v>49</v>
      </c>
      <c r="B324" s="18" t="s">
        <v>198</v>
      </c>
      <c r="C324" s="18" t="s">
        <v>147</v>
      </c>
      <c r="D324" s="18" t="s">
        <v>127</v>
      </c>
      <c r="E324" s="18" t="s">
        <v>445</v>
      </c>
      <c r="F324" s="18"/>
      <c r="G324" s="124">
        <f>G325</f>
        <v>0</v>
      </c>
    </row>
    <row r="325" spans="1:11" s="21" customFormat="1" ht="25.5" hidden="1">
      <c r="A325" s="19" t="s">
        <v>86</v>
      </c>
      <c r="B325" s="18" t="s">
        <v>198</v>
      </c>
      <c r="C325" s="18" t="s">
        <v>147</v>
      </c>
      <c r="D325" s="18" t="s">
        <v>127</v>
      </c>
      <c r="E325" s="18" t="s">
        <v>445</v>
      </c>
      <c r="F325" s="18" t="s">
        <v>87</v>
      </c>
      <c r="G325" s="124">
        <f>G326</f>
        <v>0</v>
      </c>
      <c r="H325" s="20"/>
    </row>
    <row r="326" spans="1:11" s="21" customFormat="1" hidden="1">
      <c r="A326" s="19" t="s">
        <v>88</v>
      </c>
      <c r="B326" s="18" t="s">
        <v>198</v>
      </c>
      <c r="C326" s="18" t="s">
        <v>147</v>
      </c>
      <c r="D326" s="18" t="s">
        <v>127</v>
      </c>
      <c r="E326" s="18" t="s">
        <v>445</v>
      </c>
      <c r="F326" s="18" t="s">
        <v>89</v>
      </c>
      <c r="G326" s="124"/>
      <c r="H326" s="20"/>
    </row>
    <row r="327" spans="1:11" s="21" customFormat="1" ht="56.25" customHeight="1">
      <c r="A327" s="19" t="s">
        <v>593</v>
      </c>
      <c r="B327" s="18" t="s">
        <v>198</v>
      </c>
      <c r="C327" s="18" t="s">
        <v>147</v>
      </c>
      <c r="D327" s="18" t="s">
        <v>127</v>
      </c>
      <c r="E327" s="18" t="s">
        <v>592</v>
      </c>
      <c r="F327" s="18"/>
      <c r="G327" s="124">
        <f>G328</f>
        <v>571200</v>
      </c>
      <c r="H327" s="20"/>
    </row>
    <row r="328" spans="1:11" s="21" customFormat="1" ht="25.5">
      <c r="A328" s="19" t="s">
        <v>86</v>
      </c>
      <c r="B328" s="18" t="s">
        <v>198</v>
      </c>
      <c r="C328" s="18" t="s">
        <v>147</v>
      </c>
      <c r="D328" s="18" t="s">
        <v>127</v>
      </c>
      <c r="E328" s="18" t="s">
        <v>592</v>
      </c>
      <c r="F328" s="18" t="s">
        <v>87</v>
      </c>
      <c r="G328" s="124">
        <f>G329</f>
        <v>571200</v>
      </c>
      <c r="H328" s="20"/>
    </row>
    <row r="329" spans="1:11" s="21" customFormat="1">
      <c r="A329" s="19" t="s">
        <v>88</v>
      </c>
      <c r="B329" s="18" t="s">
        <v>198</v>
      </c>
      <c r="C329" s="18" t="s">
        <v>147</v>
      </c>
      <c r="D329" s="18" t="s">
        <v>127</v>
      </c>
      <c r="E329" s="18" t="s">
        <v>592</v>
      </c>
      <c r="F329" s="18" t="s">
        <v>89</v>
      </c>
      <c r="G329" s="124">
        <v>571200</v>
      </c>
      <c r="H329" s="20"/>
    </row>
    <row r="330" spans="1:11" s="34" customFormat="1">
      <c r="A330" s="19" t="s">
        <v>326</v>
      </c>
      <c r="B330" s="18" t="s">
        <v>198</v>
      </c>
      <c r="C330" s="18" t="s">
        <v>147</v>
      </c>
      <c r="D330" s="18" t="s">
        <v>127</v>
      </c>
      <c r="E330" s="18" t="s">
        <v>461</v>
      </c>
      <c r="F330" s="46"/>
      <c r="G330" s="124">
        <f>G331</f>
        <v>7738400</v>
      </c>
      <c r="H330" s="33"/>
    </row>
    <row r="331" spans="1:11" s="34" customFormat="1" ht="54.75" customHeight="1">
      <c r="A331" s="16" t="s">
        <v>335</v>
      </c>
      <c r="B331" s="18" t="s">
        <v>198</v>
      </c>
      <c r="C331" s="18" t="s">
        <v>147</v>
      </c>
      <c r="D331" s="18" t="s">
        <v>127</v>
      </c>
      <c r="E331" s="18" t="s">
        <v>462</v>
      </c>
      <c r="F331" s="46"/>
      <c r="G331" s="124">
        <f>G332</f>
        <v>7738400</v>
      </c>
      <c r="H331" s="33"/>
      <c r="J331" s="33">
        <f>G193+G222+G225+G266</f>
        <v>474516400</v>
      </c>
      <c r="K331" s="33" t="e">
        <f>J331+#REF!+G279+G333</f>
        <v>#REF!</v>
      </c>
    </row>
    <row r="332" spans="1:11" s="34" customFormat="1" ht="25.5">
      <c r="A332" s="19" t="s">
        <v>86</v>
      </c>
      <c r="B332" s="18" t="s">
        <v>198</v>
      </c>
      <c r="C332" s="18" t="s">
        <v>147</v>
      </c>
      <c r="D332" s="18" t="s">
        <v>127</v>
      </c>
      <c r="E332" s="18" t="s">
        <v>462</v>
      </c>
      <c r="F332" s="18" t="s">
        <v>87</v>
      </c>
      <c r="G332" s="124">
        <f>G333</f>
        <v>7738400</v>
      </c>
      <c r="H332" s="33"/>
    </row>
    <row r="333" spans="1:11">
      <c r="A333" s="19" t="s">
        <v>88</v>
      </c>
      <c r="B333" s="18" t="s">
        <v>198</v>
      </c>
      <c r="C333" s="18" t="s">
        <v>147</v>
      </c>
      <c r="D333" s="18" t="s">
        <v>127</v>
      </c>
      <c r="E333" s="18" t="s">
        <v>462</v>
      </c>
      <c r="F333" s="18" t="s">
        <v>89</v>
      </c>
      <c r="G333" s="124">
        <v>7738400</v>
      </c>
    </row>
    <row r="334" spans="1:11" ht="14.25" hidden="1" customHeight="1">
      <c r="A334" s="19" t="s">
        <v>91</v>
      </c>
      <c r="B334" s="18" t="s">
        <v>198</v>
      </c>
      <c r="C334" s="18" t="s">
        <v>147</v>
      </c>
      <c r="D334" s="18" t="s">
        <v>127</v>
      </c>
      <c r="E334" s="18" t="s">
        <v>462</v>
      </c>
      <c r="F334" s="18" t="s">
        <v>125</v>
      </c>
      <c r="G334" s="124"/>
    </row>
    <row r="335" spans="1:11" s="26" customFormat="1">
      <c r="A335" s="58" t="s">
        <v>156</v>
      </c>
      <c r="B335" s="23"/>
      <c r="C335" s="24"/>
      <c r="D335" s="24"/>
      <c r="E335" s="24"/>
      <c r="F335" s="24"/>
      <c r="G335" s="15">
        <f>G184+G304</f>
        <v>667000706.99999988</v>
      </c>
      <c r="H335" s="25"/>
      <c r="J335" s="26">
        <v>643835027</v>
      </c>
      <c r="K335" s="25">
        <f>J335-G335</f>
        <v>-23165679.999999881</v>
      </c>
    </row>
    <row r="336" spans="1:11" ht="25.5">
      <c r="A336" s="80" t="s">
        <v>336</v>
      </c>
      <c r="B336" s="80"/>
      <c r="C336" s="80"/>
      <c r="D336" s="80"/>
      <c r="E336" s="80"/>
      <c r="F336" s="80"/>
      <c r="G336" s="127"/>
      <c r="J336" s="2"/>
    </row>
    <row r="337" spans="1:8">
      <c r="A337" s="8" t="s">
        <v>72</v>
      </c>
      <c r="B337" s="23">
        <v>792</v>
      </c>
      <c r="C337" s="10" t="s">
        <v>73</v>
      </c>
      <c r="D337" s="10"/>
      <c r="E337" s="10"/>
      <c r="F337" s="10"/>
      <c r="G337" s="45">
        <f>G338+G344+G358</f>
        <v>22296373.990000002</v>
      </c>
    </row>
    <row r="338" spans="1:8" ht="38.25">
      <c r="A338" s="19" t="s">
        <v>159</v>
      </c>
      <c r="B338" s="17">
        <v>792</v>
      </c>
      <c r="C338" s="18" t="s">
        <v>73</v>
      </c>
      <c r="D338" s="18" t="s">
        <v>127</v>
      </c>
      <c r="E338" s="18"/>
      <c r="F338" s="18"/>
      <c r="G338" s="124">
        <f>G339</f>
        <v>1012500</v>
      </c>
    </row>
    <row r="339" spans="1:8" s="34" customFormat="1" ht="38.25">
      <c r="A339" s="19" t="s">
        <v>670</v>
      </c>
      <c r="B339" s="17">
        <v>792</v>
      </c>
      <c r="C339" s="18" t="s">
        <v>73</v>
      </c>
      <c r="D339" s="18" t="s">
        <v>127</v>
      </c>
      <c r="E339" s="18" t="s">
        <v>463</v>
      </c>
      <c r="F339" s="46"/>
      <c r="G339" s="124">
        <f>G341</f>
        <v>1012500</v>
      </c>
      <c r="H339" s="33"/>
    </row>
    <row r="340" spans="1:8" s="34" customFormat="1" ht="25.5">
      <c r="A340" s="19" t="s">
        <v>337</v>
      </c>
      <c r="B340" s="17">
        <v>792</v>
      </c>
      <c r="C340" s="18" t="s">
        <v>73</v>
      </c>
      <c r="D340" s="18" t="s">
        <v>127</v>
      </c>
      <c r="E340" s="18" t="s">
        <v>464</v>
      </c>
      <c r="F340" s="46"/>
      <c r="G340" s="124">
        <f>G341</f>
        <v>1012500</v>
      </c>
      <c r="H340" s="33"/>
    </row>
    <row r="341" spans="1:8" ht="25.5">
      <c r="A341" s="19" t="s">
        <v>338</v>
      </c>
      <c r="B341" s="17">
        <v>792</v>
      </c>
      <c r="C341" s="18" t="s">
        <v>73</v>
      </c>
      <c r="D341" s="18" t="s">
        <v>127</v>
      </c>
      <c r="E341" s="18" t="s">
        <v>465</v>
      </c>
      <c r="F341" s="18"/>
      <c r="G341" s="124">
        <f>G342</f>
        <v>1012500</v>
      </c>
    </row>
    <row r="342" spans="1:8">
      <c r="A342" s="19" t="s">
        <v>339</v>
      </c>
      <c r="B342" s="17">
        <v>792</v>
      </c>
      <c r="C342" s="18" t="s">
        <v>73</v>
      </c>
      <c r="D342" s="18" t="s">
        <v>127</v>
      </c>
      <c r="E342" s="18" t="s">
        <v>465</v>
      </c>
      <c r="F342" s="18" t="s">
        <v>340</v>
      </c>
      <c r="G342" s="124">
        <f>G343</f>
        <v>1012500</v>
      </c>
    </row>
    <row r="343" spans="1:8">
      <c r="A343" s="19" t="s">
        <v>341</v>
      </c>
      <c r="B343" s="17">
        <v>792</v>
      </c>
      <c r="C343" s="18" t="s">
        <v>73</v>
      </c>
      <c r="D343" s="18" t="s">
        <v>127</v>
      </c>
      <c r="E343" s="18" t="s">
        <v>465</v>
      </c>
      <c r="F343" s="18" t="s">
        <v>342</v>
      </c>
      <c r="G343" s="124">
        <v>1012500</v>
      </c>
    </row>
    <row r="344" spans="1:8" ht="38.25">
      <c r="A344" s="19" t="s">
        <v>343</v>
      </c>
      <c r="B344" s="17">
        <v>792</v>
      </c>
      <c r="C344" s="18" t="s">
        <v>73</v>
      </c>
      <c r="D344" s="18" t="s">
        <v>344</v>
      </c>
      <c r="E344" s="18"/>
      <c r="F344" s="18"/>
      <c r="G344" s="124">
        <f>G345</f>
        <v>7960461</v>
      </c>
    </row>
    <row r="345" spans="1:8" s="40" customFormat="1" ht="48" customHeight="1">
      <c r="A345" s="19" t="s">
        <v>670</v>
      </c>
      <c r="B345" s="17">
        <v>792</v>
      </c>
      <c r="C345" s="18" t="s">
        <v>73</v>
      </c>
      <c r="D345" s="18" t="s">
        <v>344</v>
      </c>
      <c r="E345" s="18" t="s">
        <v>463</v>
      </c>
      <c r="F345" s="46"/>
      <c r="G345" s="124">
        <f>G346</f>
        <v>7960461</v>
      </c>
      <c r="H345" s="39"/>
    </row>
    <row r="346" spans="1:8" s="57" customFormat="1" ht="41.25" customHeight="1">
      <c r="A346" s="19" t="s">
        <v>345</v>
      </c>
      <c r="B346" s="17">
        <v>792</v>
      </c>
      <c r="C346" s="18" t="s">
        <v>73</v>
      </c>
      <c r="D346" s="18" t="s">
        <v>344</v>
      </c>
      <c r="E346" s="18" t="s">
        <v>469</v>
      </c>
      <c r="F346" s="18"/>
      <c r="G346" s="124">
        <f>G347</f>
        <v>7960461</v>
      </c>
      <c r="H346" s="56"/>
    </row>
    <row r="347" spans="1:8" s="57" customFormat="1" ht="42" customHeight="1">
      <c r="A347" s="19" t="s">
        <v>161</v>
      </c>
      <c r="B347" s="17">
        <v>792</v>
      </c>
      <c r="C347" s="18" t="s">
        <v>73</v>
      </c>
      <c r="D347" s="18" t="s">
        <v>344</v>
      </c>
      <c r="E347" s="18" t="s">
        <v>470</v>
      </c>
      <c r="F347" s="18"/>
      <c r="G347" s="124">
        <f>G348+G352+G356</f>
        <v>7960461</v>
      </c>
      <c r="H347" s="56"/>
    </row>
    <row r="348" spans="1:8" s="57" customFormat="1" ht="51">
      <c r="A348" s="19" t="s">
        <v>130</v>
      </c>
      <c r="B348" s="17">
        <v>792</v>
      </c>
      <c r="C348" s="18" t="s">
        <v>73</v>
      </c>
      <c r="D348" s="18" t="s">
        <v>344</v>
      </c>
      <c r="E348" s="18" t="s">
        <v>470</v>
      </c>
      <c r="F348" s="18" t="s">
        <v>133</v>
      </c>
      <c r="G348" s="124">
        <f>G349</f>
        <v>7278625</v>
      </c>
      <c r="H348" s="56"/>
    </row>
    <row r="349" spans="1:8" s="57" customFormat="1" ht="25.5">
      <c r="A349" s="19" t="s">
        <v>131</v>
      </c>
      <c r="B349" s="17">
        <v>792</v>
      </c>
      <c r="C349" s="18" t="s">
        <v>73</v>
      </c>
      <c r="D349" s="18" t="s">
        <v>344</v>
      </c>
      <c r="E349" s="18" t="s">
        <v>470</v>
      </c>
      <c r="F349" s="18" t="s">
        <v>134</v>
      </c>
      <c r="G349" s="124">
        <v>7278625</v>
      </c>
      <c r="H349" s="56"/>
    </row>
    <row r="350" spans="1:8" s="57" customFormat="1" ht="25.5" hidden="1">
      <c r="A350" s="119" t="s">
        <v>132</v>
      </c>
      <c r="B350" s="17">
        <v>792</v>
      </c>
      <c r="C350" s="18" t="s">
        <v>73</v>
      </c>
      <c r="D350" s="18" t="s">
        <v>344</v>
      </c>
      <c r="E350" s="18" t="s">
        <v>470</v>
      </c>
      <c r="F350" s="18" t="s">
        <v>135</v>
      </c>
      <c r="G350" s="124"/>
      <c r="H350" s="56"/>
    </row>
    <row r="351" spans="1:8" s="57" customFormat="1" ht="25.5" hidden="1">
      <c r="A351" s="119" t="s">
        <v>136</v>
      </c>
      <c r="B351" s="17">
        <v>792</v>
      </c>
      <c r="C351" s="18" t="s">
        <v>73</v>
      </c>
      <c r="D351" s="18" t="s">
        <v>344</v>
      </c>
      <c r="E351" s="18" t="s">
        <v>470</v>
      </c>
      <c r="F351" s="18" t="s">
        <v>137</v>
      </c>
      <c r="G351" s="124"/>
      <c r="H351" s="56"/>
    </row>
    <row r="352" spans="1:8" s="57" customFormat="1" ht="25.5">
      <c r="A352" s="19" t="s">
        <v>96</v>
      </c>
      <c r="B352" s="17">
        <v>792</v>
      </c>
      <c r="C352" s="18" t="s">
        <v>73</v>
      </c>
      <c r="D352" s="18" t="s">
        <v>344</v>
      </c>
      <c r="E352" s="18" t="s">
        <v>470</v>
      </c>
      <c r="F352" s="18" t="s">
        <v>97</v>
      </c>
      <c r="G352" s="124">
        <f>G353</f>
        <v>680836</v>
      </c>
      <c r="H352" s="56"/>
    </row>
    <row r="353" spans="1:8" s="57" customFormat="1" ht="25.5">
      <c r="A353" s="19" t="s">
        <v>98</v>
      </c>
      <c r="B353" s="17">
        <v>792</v>
      </c>
      <c r="C353" s="18" t="s">
        <v>73</v>
      </c>
      <c r="D353" s="18" t="s">
        <v>344</v>
      </c>
      <c r="E353" s="18" t="s">
        <v>470</v>
      </c>
      <c r="F353" s="18" t="s">
        <v>99</v>
      </c>
      <c r="G353" s="124">
        <v>680836</v>
      </c>
      <c r="H353" s="56"/>
    </row>
    <row r="354" spans="1:8" s="57" customFormat="1" ht="25.5" hidden="1">
      <c r="A354" s="19" t="s">
        <v>346</v>
      </c>
      <c r="B354" s="17">
        <v>792</v>
      </c>
      <c r="C354" s="18" t="s">
        <v>73</v>
      </c>
      <c r="D354" s="18" t="s">
        <v>344</v>
      </c>
      <c r="E354" s="18" t="s">
        <v>470</v>
      </c>
      <c r="F354" s="18" t="s">
        <v>347</v>
      </c>
      <c r="G354" s="124"/>
      <c r="H354" s="56"/>
    </row>
    <row r="355" spans="1:8" s="57" customFormat="1" ht="39" hidden="1" customHeight="1">
      <c r="A355" s="19" t="s">
        <v>638</v>
      </c>
      <c r="B355" s="17">
        <v>792</v>
      </c>
      <c r="C355" s="18" t="s">
        <v>73</v>
      </c>
      <c r="D355" s="18" t="s">
        <v>344</v>
      </c>
      <c r="E355" s="18" t="s">
        <v>470</v>
      </c>
      <c r="F355" s="18" t="s">
        <v>100</v>
      </c>
      <c r="G355" s="124"/>
      <c r="H355" s="56"/>
    </row>
    <row r="356" spans="1:8" s="57" customFormat="1" ht="25.5">
      <c r="A356" s="19" t="s">
        <v>98</v>
      </c>
      <c r="B356" s="17">
        <v>792</v>
      </c>
      <c r="C356" s="18" t="s">
        <v>73</v>
      </c>
      <c r="D356" s="18" t="s">
        <v>344</v>
      </c>
      <c r="E356" s="18" t="s">
        <v>470</v>
      </c>
      <c r="F356" s="18" t="s">
        <v>139</v>
      </c>
      <c r="G356" s="124">
        <f>G357</f>
        <v>1000</v>
      </c>
      <c r="H356" s="56"/>
    </row>
    <row r="357" spans="1:8" s="57" customFormat="1">
      <c r="A357" s="19" t="s">
        <v>319</v>
      </c>
      <c r="B357" s="17">
        <v>792</v>
      </c>
      <c r="C357" s="18" t="s">
        <v>73</v>
      </c>
      <c r="D357" s="18" t="s">
        <v>344</v>
      </c>
      <c r="E357" s="18" t="s">
        <v>470</v>
      </c>
      <c r="F357" s="18" t="s">
        <v>142</v>
      </c>
      <c r="G357" s="124">
        <v>1000</v>
      </c>
      <c r="H357" s="56"/>
    </row>
    <row r="358" spans="1:8">
      <c r="A358" s="47" t="s">
        <v>76</v>
      </c>
      <c r="B358" s="17">
        <v>792</v>
      </c>
      <c r="C358" s="18" t="s">
        <v>73</v>
      </c>
      <c r="D358" s="18" t="s">
        <v>77</v>
      </c>
      <c r="E358" s="18"/>
      <c r="F358" s="18"/>
      <c r="G358" s="124">
        <f>G359</f>
        <v>13323412.99</v>
      </c>
    </row>
    <row r="359" spans="1:8" s="40" customFormat="1" ht="15" customHeight="1">
      <c r="A359" s="19" t="s">
        <v>215</v>
      </c>
      <c r="B359" s="17">
        <v>792</v>
      </c>
      <c r="C359" s="18" t="s">
        <v>73</v>
      </c>
      <c r="D359" s="18" t="s">
        <v>77</v>
      </c>
      <c r="E359" s="17" t="s">
        <v>439</v>
      </c>
      <c r="F359" s="18"/>
      <c r="G359" s="124">
        <f>G364+G360</f>
        <v>13323412.99</v>
      </c>
      <c r="H359" s="39"/>
    </row>
    <row r="360" spans="1:8" ht="18.75" customHeight="1">
      <c r="A360" s="19" t="s">
        <v>645</v>
      </c>
      <c r="B360" s="17">
        <v>792</v>
      </c>
      <c r="C360" s="18" t="s">
        <v>73</v>
      </c>
      <c r="D360" s="18" t="s">
        <v>77</v>
      </c>
      <c r="E360" s="18" t="s">
        <v>440</v>
      </c>
      <c r="F360" s="18"/>
      <c r="G360" s="124">
        <f>G361</f>
        <v>58968.19</v>
      </c>
    </row>
    <row r="361" spans="1:8" ht="19.5" customHeight="1">
      <c r="A361" s="19" t="s">
        <v>138</v>
      </c>
      <c r="B361" s="17">
        <v>792</v>
      </c>
      <c r="C361" s="18" t="s">
        <v>73</v>
      </c>
      <c r="D361" s="18" t="s">
        <v>77</v>
      </c>
      <c r="E361" s="18" t="s">
        <v>440</v>
      </c>
      <c r="F361" s="18" t="s">
        <v>139</v>
      </c>
      <c r="G361" s="124">
        <f>G362+G363</f>
        <v>58968.19</v>
      </c>
    </row>
    <row r="362" spans="1:8" ht="18.75" customHeight="1">
      <c r="A362" s="19" t="s">
        <v>645</v>
      </c>
      <c r="B362" s="17">
        <v>792</v>
      </c>
      <c r="C362" s="18" t="s">
        <v>73</v>
      </c>
      <c r="D362" s="18" t="s">
        <v>77</v>
      </c>
      <c r="E362" s="18" t="s">
        <v>440</v>
      </c>
      <c r="F362" s="18" t="s">
        <v>644</v>
      </c>
      <c r="G362" s="124">
        <v>56700.19</v>
      </c>
    </row>
    <row r="363" spans="1:8" ht="18.75" customHeight="1">
      <c r="A363" s="19" t="s">
        <v>319</v>
      </c>
      <c r="B363" s="17">
        <v>792</v>
      </c>
      <c r="C363" s="18" t="s">
        <v>73</v>
      </c>
      <c r="D363" s="18" t="s">
        <v>77</v>
      </c>
      <c r="E363" s="18" t="s">
        <v>440</v>
      </c>
      <c r="F363" s="18" t="s">
        <v>142</v>
      </c>
      <c r="G363" s="124">
        <v>2268</v>
      </c>
    </row>
    <row r="364" spans="1:8">
      <c r="A364" s="19" t="s">
        <v>216</v>
      </c>
      <c r="B364" s="17">
        <v>792</v>
      </c>
      <c r="C364" s="18" t="s">
        <v>73</v>
      </c>
      <c r="D364" s="18" t="s">
        <v>77</v>
      </c>
      <c r="E364" s="18" t="s">
        <v>214</v>
      </c>
      <c r="F364" s="18"/>
      <c r="G364" s="124">
        <f>G365</f>
        <v>13264444.800000001</v>
      </c>
    </row>
    <row r="365" spans="1:8">
      <c r="A365" s="19" t="s">
        <v>138</v>
      </c>
      <c r="B365" s="17">
        <v>792</v>
      </c>
      <c r="C365" s="18" t="s">
        <v>73</v>
      </c>
      <c r="D365" s="18" t="s">
        <v>77</v>
      </c>
      <c r="E365" s="18" t="s">
        <v>214</v>
      </c>
      <c r="F365" s="18" t="s">
        <v>139</v>
      </c>
      <c r="G365" s="124">
        <f>G366</f>
        <v>13264444.800000001</v>
      </c>
    </row>
    <row r="366" spans="1:8">
      <c r="A366" s="19" t="s">
        <v>370</v>
      </c>
      <c r="B366" s="17">
        <v>792</v>
      </c>
      <c r="C366" s="18" t="s">
        <v>73</v>
      </c>
      <c r="D366" s="18" t="s">
        <v>77</v>
      </c>
      <c r="E366" s="18" t="s">
        <v>214</v>
      </c>
      <c r="F366" s="18" t="s">
        <v>371</v>
      </c>
      <c r="G366" s="124">
        <f>13264444.8</f>
        <v>13264444.800000001</v>
      </c>
    </row>
    <row r="367" spans="1:8">
      <c r="A367" s="58" t="s">
        <v>351</v>
      </c>
      <c r="B367" s="23">
        <v>792</v>
      </c>
      <c r="C367" s="24" t="s">
        <v>82</v>
      </c>
      <c r="D367" s="24"/>
      <c r="E367" s="24"/>
      <c r="F367" s="24"/>
      <c r="G367" s="15">
        <f>G368</f>
        <v>2144600</v>
      </c>
    </row>
    <row r="368" spans="1:8">
      <c r="A368" s="47" t="s">
        <v>352</v>
      </c>
      <c r="B368" s="17">
        <v>792</v>
      </c>
      <c r="C368" s="18" t="s">
        <v>82</v>
      </c>
      <c r="D368" s="18" t="s">
        <v>148</v>
      </c>
      <c r="E368" s="18"/>
      <c r="F368" s="18"/>
      <c r="G368" s="124">
        <f>G369</f>
        <v>2144600</v>
      </c>
    </row>
    <row r="369" spans="1:8" s="34" customFormat="1" ht="38.25">
      <c r="A369" s="19" t="s">
        <v>670</v>
      </c>
      <c r="B369" s="17">
        <v>792</v>
      </c>
      <c r="C369" s="18" t="s">
        <v>82</v>
      </c>
      <c r="D369" s="18" t="s">
        <v>148</v>
      </c>
      <c r="E369" s="18" t="s">
        <v>463</v>
      </c>
      <c r="F369" s="46"/>
      <c r="G369" s="124">
        <f>G371</f>
        <v>2144600</v>
      </c>
      <c r="H369" s="33"/>
    </row>
    <row r="370" spans="1:8" s="34" customFormat="1" ht="25.5">
      <c r="A370" s="19" t="s">
        <v>337</v>
      </c>
      <c r="B370" s="17">
        <v>792</v>
      </c>
      <c r="C370" s="18" t="s">
        <v>82</v>
      </c>
      <c r="D370" s="18" t="s">
        <v>148</v>
      </c>
      <c r="E370" s="18" t="s">
        <v>464</v>
      </c>
      <c r="F370" s="46"/>
      <c r="G370" s="124">
        <f>G371</f>
        <v>2144600</v>
      </c>
      <c r="H370" s="33"/>
    </row>
    <row r="371" spans="1:8" s="34" customFormat="1" ht="25.5">
      <c r="A371" s="19" t="s">
        <v>353</v>
      </c>
      <c r="B371" s="17">
        <v>792</v>
      </c>
      <c r="C371" s="18" t="s">
        <v>82</v>
      </c>
      <c r="D371" s="18" t="s">
        <v>148</v>
      </c>
      <c r="E371" s="18" t="s">
        <v>474</v>
      </c>
      <c r="F371" s="46"/>
      <c r="G371" s="124">
        <f>G372</f>
        <v>2144600</v>
      </c>
      <c r="H371" s="33"/>
    </row>
    <row r="372" spans="1:8">
      <c r="A372" s="19" t="s">
        <v>339</v>
      </c>
      <c r="B372" s="17">
        <v>792</v>
      </c>
      <c r="C372" s="18" t="s">
        <v>82</v>
      </c>
      <c r="D372" s="18" t="s">
        <v>148</v>
      </c>
      <c r="E372" s="18" t="s">
        <v>474</v>
      </c>
      <c r="F372" s="18" t="s">
        <v>340</v>
      </c>
      <c r="G372" s="124">
        <f>G373</f>
        <v>2144600</v>
      </c>
    </row>
    <row r="373" spans="1:8">
      <c r="A373" s="19" t="s">
        <v>341</v>
      </c>
      <c r="B373" s="17">
        <v>792</v>
      </c>
      <c r="C373" s="18" t="s">
        <v>82</v>
      </c>
      <c r="D373" s="18" t="s">
        <v>148</v>
      </c>
      <c r="E373" s="18" t="s">
        <v>474</v>
      </c>
      <c r="F373" s="18" t="s">
        <v>342</v>
      </c>
      <c r="G373" s="124">
        <v>2144600</v>
      </c>
    </row>
    <row r="374" spans="1:8">
      <c r="A374" s="14" t="s">
        <v>320</v>
      </c>
      <c r="B374" s="23">
        <v>792</v>
      </c>
      <c r="C374" s="10" t="s">
        <v>147</v>
      </c>
      <c r="D374" s="10"/>
      <c r="E374" s="10"/>
      <c r="F374" s="10"/>
      <c r="G374" s="45">
        <f>G375</f>
        <v>17981</v>
      </c>
    </row>
    <row r="375" spans="1:8">
      <c r="A375" s="19" t="s">
        <v>321</v>
      </c>
      <c r="B375" s="17">
        <v>792</v>
      </c>
      <c r="C375" s="18" t="s">
        <v>147</v>
      </c>
      <c r="D375" s="18" t="s">
        <v>73</v>
      </c>
      <c r="E375" s="18"/>
      <c r="F375" s="18"/>
      <c r="G375" s="124">
        <f>G376</f>
        <v>17981</v>
      </c>
    </row>
    <row r="376" spans="1:8" s="34" customFormat="1" ht="25.5">
      <c r="A376" s="19" t="s">
        <v>569</v>
      </c>
      <c r="B376" s="17">
        <v>792</v>
      </c>
      <c r="C376" s="18" t="s">
        <v>147</v>
      </c>
      <c r="D376" s="18" t="s">
        <v>73</v>
      </c>
      <c r="E376" s="18" t="s">
        <v>568</v>
      </c>
      <c r="F376" s="46"/>
      <c r="G376" s="124">
        <f>G377</f>
        <v>17981</v>
      </c>
      <c r="H376" s="33"/>
    </row>
    <row r="377" spans="1:8" s="34" customFormat="1">
      <c r="A377" s="19" t="s">
        <v>327</v>
      </c>
      <c r="B377" s="17">
        <v>792</v>
      </c>
      <c r="C377" s="18" t="s">
        <v>147</v>
      </c>
      <c r="D377" s="18" t="s">
        <v>73</v>
      </c>
      <c r="E377" s="18" t="s">
        <v>577</v>
      </c>
      <c r="F377" s="46"/>
      <c r="G377" s="124">
        <f>G378</f>
        <v>17981</v>
      </c>
      <c r="H377" s="33"/>
    </row>
    <row r="378" spans="1:8" s="34" customFormat="1">
      <c r="A378" s="19" t="s">
        <v>328</v>
      </c>
      <c r="B378" s="17">
        <v>792</v>
      </c>
      <c r="C378" s="18" t="s">
        <v>147</v>
      </c>
      <c r="D378" s="18" t="s">
        <v>73</v>
      </c>
      <c r="E378" s="18" t="s">
        <v>577</v>
      </c>
      <c r="F378" s="18" t="s">
        <v>329</v>
      </c>
      <c r="G378" s="124">
        <f>G379</f>
        <v>17981</v>
      </c>
      <c r="H378" s="33"/>
    </row>
    <row r="379" spans="1:8" s="6" customFormat="1" ht="25.5">
      <c r="A379" s="19" t="s">
        <v>330</v>
      </c>
      <c r="B379" s="17">
        <v>792</v>
      </c>
      <c r="C379" s="18" t="s">
        <v>147</v>
      </c>
      <c r="D379" s="18" t="s">
        <v>73</v>
      </c>
      <c r="E379" s="18" t="s">
        <v>577</v>
      </c>
      <c r="F379" s="18" t="s">
        <v>331</v>
      </c>
      <c r="G379" s="124">
        <v>17981</v>
      </c>
      <c r="H379" s="5"/>
    </row>
    <row r="380" spans="1:8" ht="25.5">
      <c r="A380" s="68" t="s">
        <v>604</v>
      </c>
      <c r="B380" s="23">
        <v>792</v>
      </c>
      <c r="C380" s="10" t="s">
        <v>77</v>
      </c>
      <c r="D380" s="10"/>
      <c r="E380" s="10"/>
      <c r="F380" s="10"/>
      <c r="G380" s="45">
        <f t="shared" ref="G380:G385" si="0">G381</f>
        <v>4980000</v>
      </c>
    </row>
    <row r="381" spans="1:8" ht="28.5" customHeight="1">
      <c r="A381" s="16" t="s">
        <v>605</v>
      </c>
      <c r="B381" s="17">
        <v>792</v>
      </c>
      <c r="C381" s="18" t="s">
        <v>77</v>
      </c>
      <c r="D381" s="18" t="s">
        <v>73</v>
      </c>
      <c r="E381" s="43"/>
      <c r="F381" s="43"/>
      <c r="G381" s="124">
        <f t="shared" si="0"/>
        <v>4980000</v>
      </c>
    </row>
    <row r="382" spans="1:8" s="34" customFormat="1" ht="38.25">
      <c r="A382" s="19" t="s">
        <v>670</v>
      </c>
      <c r="B382" s="17">
        <v>792</v>
      </c>
      <c r="C382" s="18" t="s">
        <v>77</v>
      </c>
      <c r="D382" s="18" t="s">
        <v>73</v>
      </c>
      <c r="E382" s="18" t="s">
        <v>463</v>
      </c>
      <c r="F382" s="46"/>
      <c r="G382" s="124">
        <f t="shared" si="0"/>
        <v>4980000</v>
      </c>
      <c r="H382" s="33"/>
    </row>
    <row r="383" spans="1:8" s="34" customFormat="1" ht="25.5">
      <c r="A383" s="19" t="s">
        <v>606</v>
      </c>
      <c r="B383" s="17">
        <v>792</v>
      </c>
      <c r="C383" s="18" t="s">
        <v>77</v>
      </c>
      <c r="D383" s="18" t="s">
        <v>73</v>
      </c>
      <c r="E383" s="18" t="s">
        <v>478</v>
      </c>
      <c r="F383" s="46"/>
      <c r="G383" s="124">
        <f t="shared" si="0"/>
        <v>4980000</v>
      </c>
      <c r="H383" s="33"/>
    </row>
    <row r="384" spans="1:8">
      <c r="A384" s="19" t="s">
        <v>607</v>
      </c>
      <c r="B384" s="17">
        <v>792</v>
      </c>
      <c r="C384" s="18" t="s">
        <v>77</v>
      </c>
      <c r="D384" s="18" t="s">
        <v>73</v>
      </c>
      <c r="E384" s="18" t="s">
        <v>479</v>
      </c>
      <c r="F384" s="18"/>
      <c r="G384" s="124">
        <f t="shared" si="0"/>
        <v>4980000</v>
      </c>
    </row>
    <row r="385" spans="1:8">
      <c r="A385" s="19" t="s">
        <v>608</v>
      </c>
      <c r="B385" s="17">
        <v>792</v>
      </c>
      <c r="C385" s="18" t="s">
        <v>77</v>
      </c>
      <c r="D385" s="18" t="s">
        <v>73</v>
      </c>
      <c r="E385" s="18" t="s">
        <v>479</v>
      </c>
      <c r="F385" s="18" t="s">
        <v>609</v>
      </c>
      <c r="G385" s="124">
        <f t="shared" si="0"/>
        <v>4980000</v>
      </c>
    </row>
    <row r="386" spans="1:8">
      <c r="A386" s="19" t="s">
        <v>610</v>
      </c>
      <c r="B386" s="17">
        <v>792</v>
      </c>
      <c r="C386" s="18" t="s">
        <v>77</v>
      </c>
      <c r="D386" s="18" t="s">
        <v>73</v>
      </c>
      <c r="E386" s="18" t="s">
        <v>479</v>
      </c>
      <c r="F386" s="18" t="s">
        <v>611</v>
      </c>
      <c r="G386" s="124">
        <f>3400000+1580000</f>
        <v>4980000</v>
      </c>
    </row>
    <row r="387" spans="1:8" ht="38.25">
      <c r="A387" s="68" t="s">
        <v>612</v>
      </c>
      <c r="B387" s="23">
        <v>792</v>
      </c>
      <c r="C387" s="10" t="s">
        <v>613</v>
      </c>
      <c r="D387" s="10"/>
      <c r="E387" s="10"/>
      <c r="F387" s="10"/>
      <c r="G387" s="45">
        <f>G391+G404+G400</f>
        <v>25054582</v>
      </c>
    </row>
    <row r="388" spans="1:8" ht="25.5" hidden="1">
      <c r="A388" s="69" t="s">
        <v>614</v>
      </c>
      <c r="B388" s="55">
        <v>792</v>
      </c>
      <c r="C388" s="13" t="s">
        <v>613</v>
      </c>
      <c r="D388" s="13" t="s">
        <v>73</v>
      </c>
      <c r="E388" s="13"/>
      <c r="F388" s="13"/>
      <c r="G388" s="29"/>
    </row>
    <row r="389" spans="1:8" s="34" customFormat="1" ht="50.25" hidden="1" customHeight="1">
      <c r="A389" s="121" t="s">
        <v>615</v>
      </c>
      <c r="B389" s="122">
        <v>792</v>
      </c>
      <c r="C389" s="123" t="s">
        <v>613</v>
      </c>
      <c r="D389" s="123" t="s">
        <v>73</v>
      </c>
      <c r="E389" s="123" t="s">
        <v>616</v>
      </c>
      <c r="F389" s="123" t="s">
        <v>617</v>
      </c>
      <c r="G389" s="128"/>
      <c r="H389" s="33"/>
    </row>
    <row r="390" spans="1:8" s="34" customFormat="1" ht="35.25" customHeight="1">
      <c r="A390" s="16" t="s">
        <v>614</v>
      </c>
      <c r="B390" s="17">
        <v>792</v>
      </c>
      <c r="C390" s="18" t="s">
        <v>613</v>
      </c>
      <c r="D390" s="18" t="s">
        <v>73</v>
      </c>
      <c r="E390" s="46"/>
      <c r="F390" s="46"/>
      <c r="G390" s="124">
        <f>G391</f>
        <v>16534651</v>
      </c>
      <c r="H390" s="33"/>
    </row>
    <row r="391" spans="1:8" s="21" customFormat="1" ht="38.25">
      <c r="A391" s="19" t="s">
        <v>670</v>
      </c>
      <c r="B391" s="17">
        <v>792</v>
      </c>
      <c r="C391" s="18" t="s">
        <v>613</v>
      </c>
      <c r="D391" s="18" t="s">
        <v>73</v>
      </c>
      <c r="E391" s="18" t="s">
        <v>463</v>
      </c>
      <c r="F391" s="18"/>
      <c r="G391" s="124">
        <f>G397+G393</f>
        <v>16534651</v>
      </c>
      <c r="H391" s="20"/>
    </row>
    <row r="392" spans="1:8" s="21" customFormat="1" ht="25.5">
      <c r="A392" s="19" t="s">
        <v>337</v>
      </c>
      <c r="B392" s="17">
        <v>792</v>
      </c>
      <c r="C392" s="18" t="s">
        <v>613</v>
      </c>
      <c r="D392" s="18" t="s">
        <v>73</v>
      </c>
      <c r="E392" s="18" t="s">
        <v>464</v>
      </c>
      <c r="F392" s="18"/>
      <c r="G392" s="124">
        <f>G397+G393</f>
        <v>16534651</v>
      </c>
      <c r="H392" s="20"/>
    </row>
    <row r="393" spans="1:8" s="34" customFormat="1" ht="29.25" customHeight="1">
      <c r="A393" s="19" t="s">
        <v>622</v>
      </c>
      <c r="B393" s="17">
        <v>792</v>
      </c>
      <c r="C393" s="18" t="s">
        <v>613</v>
      </c>
      <c r="D393" s="18" t="s">
        <v>73</v>
      </c>
      <c r="E393" s="18" t="s">
        <v>480</v>
      </c>
      <c r="F393" s="18"/>
      <c r="G393" s="124">
        <f>G394</f>
        <v>5786000</v>
      </c>
      <c r="H393" s="33"/>
    </row>
    <row r="394" spans="1:8" s="34" customFormat="1">
      <c r="A394" s="19" t="s">
        <v>339</v>
      </c>
      <c r="B394" s="17">
        <v>792</v>
      </c>
      <c r="C394" s="18" t="s">
        <v>613</v>
      </c>
      <c r="D394" s="18" t="s">
        <v>73</v>
      </c>
      <c r="E394" s="18" t="s">
        <v>480</v>
      </c>
      <c r="F394" s="18" t="s">
        <v>340</v>
      </c>
      <c r="G394" s="124">
        <f>G395</f>
        <v>5786000</v>
      </c>
      <c r="H394" s="33"/>
    </row>
    <row r="395" spans="1:8" s="6" customFormat="1">
      <c r="A395" s="19" t="s">
        <v>619</v>
      </c>
      <c r="B395" s="17">
        <v>792</v>
      </c>
      <c r="C395" s="18" t="s">
        <v>613</v>
      </c>
      <c r="D395" s="18" t="s">
        <v>73</v>
      </c>
      <c r="E395" s="18" t="s">
        <v>480</v>
      </c>
      <c r="F395" s="18" t="s">
        <v>620</v>
      </c>
      <c r="G395" s="124">
        <v>5786000</v>
      </c>
      <c r="H395" s="5"/>
    </row>
    <row r="396" spans="1:8" s="6" customFormat="1" hidden="1">
      <c r="A396" s="19" t="s">
        <v>53</v>
      </c>
      <c r="B396" s="17">
        <v>792</v>
      </c>
      <c r="C396" s="18" t="s">
        <v>613</v>
      </c>
      <c r="D396" s="18" t="s">
        <v>73</v>
      </c>
      <c r="E396" s="18" t="s">
        <v>480</v>
      </c>
      <c r="F396" s="18" t="s">
        <v>52</v>
      </c>
      <c r="G396" s="124"/>
      <c r="H396" s="5"/>
    </row>
    <row r="397" spans="1:8" s="21" customFormat="1" ht="25.5">
      <c r="A397" s="19" t="s">
        <v>618</v>
      </c>
      <c r="B397" s="17">
        <v>792</v>
      </c>
      <c r="C397" s="18" t="s">
        <v>613</v>
      </c>
      <c r="D397" s="18" t="s">
        <v>73</v>
      </c>
      <c r="E397" s="18" t="s">
        <v>564</v>
      </c>
      <c r="F397" s="18"/>
      <c r="G397" s="124">
        <f>G398</f>
        <v>10748651</v>
      </c>
      <c r="H397" s="20"/>
    </row>
    <row r="398" spans="1:8" s="21" customFormat="1">
      <c r="A398" s="19" t="s">
        <v>339</v>
      </c>
      <c r="B398" s="17">
        <v>792</v>
      </c>
      <c r="C398" s="18" t="s">
        <v>613</v>
      </c>
      <c r="D398" s="18" t="s">
        <v>73</v>
      </c>
      <c r="E398" s="18" t="s">
        <v>564</v>
      </c>
      <c r="F398" s="18" t="s">
        <v>340</v>
      </c>
      <c r="G398" s="124">
        <f>G399</f>
        <v>10748651</v>
      </c>
      <c r="H398" s="20"/>
    </row>
    <row r="399" spans="1:8" s="21" customFormat="1">
      <c r="A399" s="19" t="s">
        <v>619</v>
      </c>
      <c r="B399" s="17">
        <v>792</v>
      </c>
      <c r="C399" s="18" t="s">
        <v>613</v>
      </c>
      <c r="D399" s="18" t="s">
        <v>73</v>
      </c>
      <c r="E399" s="18" t="s">
        <v>564</v>
      </c>
      <c r="F399" s="18" t="s">
        <v>620</v>
      </c>
      <c r="G399" s="124">
        <v>10748651</v>
      </c>
      <c r="H399" s="20"/>
    </row>
    <row r="400" spans="1:8" s="21" customFormat="1" hidden="1">
      <c r="A400" s="19" t="s">
        <v>696</v>
      </c>
      <c r="B400" s="17">
        <v>792</v>
      </c>
      <c r="C400" s="18" t="s">
        <v>613</v>
      </c>
      <c r="D400" s="18" t="s">
        <v>82</v>
      </c>
      <c r="E400" s="18"/>
      <c r="F400" s="18"/>
      <c r="G400" s="124">
        <f>G401</f>
        <v>0</v>
      </c>
      <c r="H400" s="20"/>
    </row>
    <row r="401" spans="1:10" s="21" customFormat="1" ht="41.25" hidden="1" customHeight="1">
      <c r="A401" s="19" t="s">
        <v>698</v>
      </c>
      <c r="B401" s="17">
        <v>792</v>
      </c>
      <c r="C401" s="18" t="s">
        <v>613</v>
      </c>
      <c r="D401" s="18" t="s">
        <v>82</v>
      </c>
      <c r="E401" s="18" t="s">
        <v>697</v>
      </c>
      <c r="F401" s="18"/>
      <c r="G401" s="124">
        <f>G402</f>
        <v>0</v>
      </c>
      <c r="H401" s="20"/>
    </row>
    <row r="402" spans="1:10" s="21" customFormat="1" hidden="1">
      <c r="A402" s="19" t="s">
        <v>339</v>
      </c>
      <c r="B402" s="17">
        <v>792</v>
      </c>
      <c r="C402" s="18" t="s">
        <v>613</v>
      </c>
      <c r="D402" s="18" t="s">
        <v>82</v>
      </c>
      <c r="E402" s="18" t="s">
        <v>697</v>
      </c>
      <c r="F402" s="18" t="s">
        <v>340</v>
      </c>
      <c r="G402" s="124">
        <f>G403</f>
        <v>0</v>
      </c>
      <c r="H402" s="20"/>
    </row>
    <row r="403" spans="1:10" s="21" customFormat="1" hidden="1">
      <c r="A403" s="19" t="s">
        <v>619</v>
      </c>
      <c r="B403" s="17">
        <v>792</v>
      </c>
      <c r="C403" s="18" t="s">
        <v>613</v>
      </c>
      <c r="D403" s="18" t="s">
        <v>82</v>
      </c>
      <c r="E403" s="18" t="s">
        <v>697</v>
      </c>
      <c r="F403" s="18" t="s">
        <v>620</v>
      </c>
      <c r="G403" s="124"/>
      <c r="H403" s="20"/>
    </row>
    <row r="404" spans="1:10" ht="18.75" customHeight="1">
      <c r="A404" s="16" t="s">
        <v>623</v>
      </c>
      <c r="B404" s="17">
        <v>792</v>
      </c>
      <c r="C404" s="18" t="s">
        <v>613</v>
      </c>
      <c r="D404" s="18" t="s">
        <v>148</v>
      </c>
      <c r="E404" s="18"/>
      <c r="F404" s="18"/>
      <c r="G404" s="124">
        <f>G405</f>
        <v>8519931</v>
      </c>
    </row>
    <row r="405" spans="1:10" s="34" customFormat="1" ht="45" customHeight="1">
      <c r="A405" s="19" t="s">
        <v>670</v>
      </c>
      <c r="B405" s="17">
        <v>792</v>
      </c>
      <c r="C405" s="18" t="s">
        <v>613</v>
      </c>
      <c r="D405" s="18" t="s">
        <v>148</v>
      </c>
      <c r="E405" s="18" t="s">
        <v>463</v>
      </c>
      <c r="F405" s="18"/>
      <c r="G405" s="124">
        <f>G407</f>
        <v>8519931</v>
      </c>
      <c r="H405" s="33"/>
    </row>
    <row r="406" spans="1:10" s="6" customFormat="1" ht="25.5">
      <c r="A406" s="19" t="s">
        <v>337</v>
      </c>
      <c r="B406" s="17">
        <v>792</v>
      </c>
      <c r="C406" s="18" t="s">
        <v>613</v>
      </c>
      <c r="D406" s="18" t="s">
        <v>148</v>
      </c>
      <c r="E406" s="18" t="s">
        <v>464</v>
      </c>
      <c r="F406" s="18"/>
      <c r="G406" s="124">
        <f>G407</f>
        <v>8519931</v>
      </c>
      <c r="H406" s="5"/>
    </row>
    <row r="407" spans="1:10" s="6" customFormat="1">
      <c r="A407" s="19" t="s">
        <v>624</v>
      </c>
      <c r="B407" s="17">
        <v>792</v>
      </c>
      <c r="C407" s="18" t="s">
        <v>613</v>
      </c>
      <c r="D407" s="18" t="s">
        <v>148</v>
      </c>
      <c r="E407" s="18" t="s">
        <v>481</v>
      </c>
      <c r="F407" s="18"/>
      <c r="G407" s="124">
        <f>G408</f>
        <v>8519931</v>
      </c>
      <c r="H407" s="5"/>
    </row>
    <row r="408" spans="1:10" s="6" customFormat="1">
      <c r="A408" s="19" t="s">
        <v>339</v>
      </c>
      <c r="B408" s="17">
        <v>792</v>
      </c>
      <c r="C408" s="18" t="s">
        <v>613</v>
      </c>
      <c r="D408" s="18" t="s">
        <v>148</v>
      </c>
      <c r="E408" s="18" t="s">
        <v>481</v>
      </c>
      <c r="F408" s="18" t="s">
        <v>340</v>
      </c>
      <c r="G408" s="124">
        <f>G409</f>
        <v>8519931</v>
      </c>
      <c r="H408" s="5"/>
    </row>
    <row r="409" spans="1:10" s="6" customFormat="1">
      <c r="A409" s="19" t="s">
        <v>357</v>
      </c>
      <c r="B409" s="17">
        <v>792</v>
      </c>
      <c r="C409" s="18" t="s">
        <v>613</v>
      </c>
      <c r="D409" s="18" t="s">
        <v>148</v>
      </c>
      <c r="E409" s="18" t="s">
        <v>481</v>
      </c>
      <c r="F409" s="18" t="s">
        <v>358</v>
      </c>
      <c r="G409" s="124">
        <v>8519931</v>
      </c>
      <c r="H409" s="5"/>
    </row>
    <row r="410" spans="1:10" s="6" customFormat="1" ht="47.25" hidden="1" customHeight="1">
      <c r="A410" s="19" t="s">
        <v>365</v>
      </c>
      <c r="B410" s="17">
        <v>792</v>
      </c>
      <c r="C410" s="18" t="s">
        <v>613</v>
      </c>
      <c r="D410" s="18" t="s">
        <v>148</v>
      </c>
      <c r="E410" s="18" t="s">
        <v>481</v>
      </c>
      <c r="F410" s="18" t="s">
        <v>366</v>
      </c>
      <c r="G410" s="124"/>
      <c r="H410" s="5"/>
    </row>
    <row r="411" spans="1:10" s="26" customFormat="1">
      <c r="A411" s="86" t="s">
        <v>156</v>
      </c>
      <c r="B411" s="23"/>
      <c r="C411" s="24"/>
      <c r="D411" s="24"/>
      <c r="E411" s="24"/>
      <c r="F411" s="24"/>
      <c r="G411" s="15">
        <f>G337+G367+G380+G387+G374</f>
        <v>54493536.990000002</v>
      </c>
      <c r="H411" s="25"/>
      <c r="I411" s="25"/>
      <c r="J411" s="25"/>
    </row>
    <row r="412" spans="1:10" ht="25.5">
      <c r="A412" s="80" t="s">
        <v>625</v>
      </c>
      <c r="B412" s="80"/>
      <c r="C412" s="80"/>
      <c r="D412" s="80"/>
      <c r="E412" s="80"/>
      <c r="F412" s="80"/>
      <c r="G412" s="127"/>
    </row>
    <row r="413" spans="1:10">
      <c r="A413" s="8" t="s">
        <v>72</v>
      </c>
      <c r="B413" s="23">
        <v>793</v>
      </c>
      <c r="C413" s="10" t="s">
        <v>73</v>
      </c>
      <c r="D413" s="10"/>
      <c r="E413" s="10"/>
      <c r="F413" s="10"/>
      <c r="G413" s="45">
        <f>G414+G421+G475+G479</f>
        <v>33023903.310000002</v>
      </c>
    </row>
    <row r="414" spans="1:10" ht="25.5">
      <c r="A414" s="19" t="s">
        <v>626</v>
      </c>
      <c r="B414" s="17">
        <v>793</v>
      </c>
      <c r="C414" s="18" t="s">
        <v>73</v>
      </c>
      <c r="D414" s="18" t="s">
        <v>82</v>
      </c>
      <c r="E414" s="18"/>
      <c r="F414" s="18"/>
      <c r="G414" s="124">
        <f>G415</f>
        <v>1430777</v>
      </c>
    </row>
    <row r="415" spans="1:10" s="21" customFormat="1" ht="25.5">
      <c r="A415" s="19" t="s">
        <v>627</v>
      </c>
      <c r="B415" s="17">
        <v>793</v>
      </c>
      <c r="C415" s="18" t="s">
        <v>73</v>
      </c>
      <c r="D415" s="18" t="s">
        <v>82</v>
      </c>
      <c r="E415" s="18" t="s">
        <v>482</v>
      </c>
      <c r="F415" s="18"/>
      <c r="G415" s="124">
        <f>G416</f>
        <v>1430777</v>
      </c>
      <c r="H415" s="20"/>
      <c r="I415" s="20"/>
    </row>
    <row r="416" spans="1:10">
      <c r="A416" s="19" t="s">
        <v>629</v>
      </c>
      <c r="B416" s="17">
        <v>793</v>
      </c>
      <c r="C416" s="18" t="s">
        <v>73</v>
      </c>
      <c r="D416" s="18" t="s">
        <v>82</v>
      </c>
      <c r="E416" s="18" t="s">
        <v>483</v>
      </c>
      <c r="F416" s="18"/>
      <c r="G416" s="124">
        <f>G417</f>
        <v>1430777</v>
      </c>
    </row>
    <row r="417" spans="1:8" ht="25.5">
      <c r="A417" s="19" t="s">
        <v>161</v>
      </c>
      <c r="B417" s="17">
        <v>793</v>
      </c>
      <c r="C417" s="18" t="s">
        <v>73</v>
      </c>
      <c r="D417" s="18" t="s">
        <v>82</v>
      </c>
      <c r="E417" s="18" t="s">
        <v>484</v>
      </c>
      <c r="F417" s="18"/>
      <c r="G417" s="124">
        <f>G418</f>
        <v>1430777</v>
      </c>
    </row>
    <row r="418" spans="1:8" ht="51">
      <c r="A418" s="19" t="s">
        <v>630</v>
      </c>
      <c r="B418" s="17">
        <v>793</v>
      </c>
      <c r="C418" s="18" t="s">
        <v>73</v>
      </c>
      <c r="D418" s="18" t="s">
        <v>82</v>
      </c>
      <c r="E418" s="18" t="s">
        <v>484</v>
      </c>
      <c r="F418" s="18" t="s">
        <v>133</v>
      </c>
      <c r="G418" s="124">
        <f>G419</f>
        <v>1430777</v>
      </c>
    </row>
    <row r="419" spans="1:8" ht="25.5">
      <c r="A419" s="19" t="s">
        <v>131</v>
      </c>
      <c r="B419" s="17">
        <v>793</v>
      </c>
      <c r="C419" s="18" t="s">
        <v>73</v>
      </c>
      <c r="D419" s="18" t="s">
        <v>82</v>
      </c>
      <c r="E419" s="18" t="s">
        <v>484</v>
      </c>
      <c r="F419" s="18" t="s">
        <v>134</v>
      </c>
      <c r="G419" s="124">
        <v>1430777</v>
      </c>
    </row>
    <row r="420" spans="1:8" ht="25.5" hidden="1">
      <c r="A420" s="19" t="s">
        <v>132</v>
      </c>
      <c r="B420" s="17">
        <v>793</v>
      </c>
      <c r="C420" s="18" t="s">
        <v>73</v>
      </c>
      <c r="D420" s="18" t="s">
        <v>82</v>
      </c>
      <c r="E420" s="18" t="s">
        <v>484</v>
      </c>
      <c r="F420" s="18" t="s">
        <v>135</v>
      </c>
      <c r="G420" s="124"/>
    </row>
    <row r="421" spans="1:8" ht="38.25">
      <c r="A421" s="19" t="s">
        <v>159</v>
      </c>
      <c r="B421" s="17">
        <v>793</v>
      </c>
      <c r="C421" s="18" t="s">
        <v>73</v>
      </c>
      <c r="D421" s="18" t="s">
        <v>127</v>
      </c>
      <c r="E421" s="18"/>
      <c r="F421" s="18"/>
      <c r="G421" s="124">
        <f>G427+G422</f>
        <v>19988333</v>
      </c>
    </row>
    <row r="422" spans="1:8" ht="25.5">
      <c r="A422" s="44" t="s">
        <v>635</v>
      </c>
      <c r="B422" s="17">
        <v>793</v>
      </c>
      <c r="C422" s="18" t="s">
        <v>73</v>
      </c>
      <c r="D422" s="18" t="s">
        <v>127</v>
      </c>
      <c r="E422" s="17" t="s">
        <v>485</v>
      </c>
      <c r="F422" s="17"/>
      <c r="G422" s="124">
        <f>G425</f>
        <v>25000</v>
      </c>
    </row>
    <row r="423" spans="1:8" ht="25.5">
      <c r="A423" s="19" t="s">
        <v>636</v>
      </c>
      <c r="B423" s="17">
        <v>793</v>
      </c>
      <c r="C423" s="18" t="s">
        <v>73</v>
      </c>
      <c r="D423" s="18" t="s">
        <v>127</v>
      </c>
      <c r="E423" s="18" t="s">
        <v>486</v>
      </c>
      <c r="F423" s="18"/>
      <c r="G423" s="124">
        <f>G424</f>
        <v>25000</v>
      </c>
    </row>
    <row r="424" spans="1:8">
      <c r="A424" s="19" t="s">
        <v>637</v>
      </c>
      <c r="B424" s="17">
        <v>793</v>
      </c>
      <c r="C424" s="18" t="s">
        <v>73</v>
      </c>
      <c r="D424" s="18" t="s">
        <v>127</v>
      </c>
      <c r="E424" s="18" t="s">
        <v>486</v>
      </c>
      <c r="F424" s="18" t="s">
        <v>97</v>
      </c>
      <c r="G424" s="124">
        <f>G425</f>
        <v>25000</v>
      </c>
    </row>
    <row r="425" spans="1:8" ht="25.5">
      <c r="A425" s="19" t="s">
        <v>98</v>
      </c>
      <c r="B425" s="17">
        <v>793</v>
      </c>
      <c r="C425" s="18" t="s">
        <v>73</v>
      </c>
      <c r="D425" s="18" t="s">
        <v>127</v>
      </c>
      <c r="E425" s="18" t="s">
        <v>486</v>
      </c>
      <c r="F425" s="18" t="s">
        <v>99</v>
      </c>
      <c r="G425" s="124">
        <v>25000</v>
      </c>
    </row>
    <row r="426" spans="1:8" ht="33" hidden="1" customHeight="1">
      <c r="A426" s="19" t="s">
        <v>638</v>
      </c>
      <c r="B426" s="17">
        <v>793</v>
      </c>
      <c r="C426" s="18" t="s">
        <v>73</v>
      </c>
      <c r="D426" s="18" t="s">
        <v>127</v>
      </c>
      <c r="E426" s="18" t="s">
        <v>486</v>
      </c>
      <c r="F426" s="18" t="s">
        <v>100</v>
      </c>
      <c r="G426" s="124"/>
    </row>
    <row r="427" spans="1:8" s="57" customFormat="1" ht="25.5">
      <c r="A427" s="19" t="s">
        <v>627</v>
      </c>
      <c r="B427" s="17">
        <v>793</v>
      </c>
      <c r="C427" s="18" t="s">
        <v>73</v>
      </c>
      <c r="D427" s="18" t="s">
        <v>127</v>
      </c>
      <c r="E427" s="18" t="s">
        <v>482</v>
      </c>
      <c r="F427" s="18"/>
      <c r="G427" s="124">
        <f>G428</f>
        <v>19963333</v>
      </c>
      <c r="H427" s="56"/>
    </row>
    <row r="428" spans="1:8" s="57" customFormat="1">
      <c r="A428" s="70" t="s">
        <v>639</v>
      </c>
      <c r="B428" s="17">
        <v>793</v>
      </c>
      <c r="C428" s="18" t="s">
        <v>73</v>
      </c>
      <c r="D428" s="18" t="s">
        <v>127</v>
      </c>
      <c r="E428" s="18" t="s">
        <v>487</v>
      </c>
      <c r="F428" s="18"/>
      <c r="G428" s="124">
        <f>G429+G445+G453+G461+G469</f>
        <v>19963333</v>
      </c>
      <c r="H428" s="56"/>
    </row>
    <row r="429" spans="1:8" s="57" customFormat="1" ht="25.5">
      <c r="A429" s="19" t="s">
        <v>161</v>
      </c>
      <c r="B429" s="17">
        <v>793</v>
      </c>
      <c r="C429" s="18" t="s">
        <v>73</v>
      </c>
      <c r="D429" s="18" t="s">
        <v>127</v>
      </c>
      <c r="E429" s="18" t="s">
        <v>488</v>
      </c>
      <c r="F429" s="18"/>
      <c r="G429" s="124">
        <f>G430+G434+G437</f>
        <v>15613533</v>
      </c>
      <c r="H429" s="56"/>
    </row>
    <row r="430" spans="1:8" s="57" customFormat="1" ht="51">
      <c r="A430" s="19" t="s">
        <v>630</v>
      </c>
      <c r="B430" s="17">
        <v>793</v>
      </c>
      <c r="C430" s="18" t="s">
        <v>73</v>
      </c>
      <c r="D430" s="18" t="s">
        <v>127</v>
      </c>
      <c r="E430" s="18" t="s">
        <v>488</v>
      </c>
      <c r="F430" s="18" t="s">
        <v>133</v>
      </c>
      <c r="G430" s="124">
        <f>G431</f>
        <v>14662432</v>
      </c>
      <c r="H430" s="56"/>
    </row>
    <row r="431" spans="1:8" s="57" customFormat="1" ht="25.5">
      <c r="A431" s="19" t="s">
        <v>131</v>
      </c>
      <c r="B431" s="17">
        <v>793</v>
      </c>
      <c r="C431" s="18" t="s">
        <v>73</v>
      </c>
      <c r="D431" s="18" t="s">
        <v>127</v>
      </c>
      <c r="E431" s="18" t="s">
        <v>488</v>
      </c>
      <c r="F431" s="18" t="s">
        <v>134</v>
      </c>
      <c r="G431" s="124">
        <f>14513353+543872-394793</f>
        <v>14662432</v>
      </c>
      <c r="H431" s="56"/>
    </row>
    <row r="432" spans="1:8" s="57" customFormat="1" ht="25.5" hidden="1">
      <c r="A432" s="19" t="s">
        <v>132</v>
      </c>
      <c r="B432" s="17">
        <v>793</v>
      </c>
      <c r="C432" s="18" t="s">
        <v>73</v>
      </c>
      <c r="D432" s="18" t="s">
        <v>127</v>
      </c>
      <c r="E432" s="18" t="s">
        <v>488</v>
      </c>
      <c r="F432" s="18" t="s">
        <v>135</v>
      </c>
      <c r="G432" s="124"/>
      <c r="H432" s="56"/>
    </row>
    <row r="433" spans="1:8" s="57" customFormat="1" ht="25.5" hidden="1">
      <c r="A433" s="19" t="s">
        <v>136</v>
      </c>
      <c r="B433" s="17">
        <v>793</v>
      </c>
      <c r="C433" s="18" t="s">
        <v>73</v>
      </c>
      <c r="D433" s="18" t="s">
        <v>127</v>
      </c>
      <c r="E433" s="18" t="s">
        <v>488</v>
      </c>
      <c r="F433" s="18" t="s">
        <v>137</v>
      </c>
      <c r="G433" s="124"/>
      <c r="H433" s="56"/>
    </row>
    <row r="434" spans="1:8" s="57" customFormat="1">
      <c r="A434" s="19" t="s">
        <v>637</v>
      </c>
      <c r="B434" s="17">
        <v>793</v>
      </c>
      <c r="C434" s="18" t="s">
        <v>73</v>
      </c>
      <c r="D434" s="18" t="s">
        <v>127</v>
      </c>
      <c r="E434" s="18" t="s">
        <v>488</v>
      </c>
      <c r="F434" s="18" t="s">
        <v>97</v>
      </c>
      <c r="G434" s="124">
        <f>G435</f>
        <v>926572.89</v>
      </c>
      <c r="H434" s="56"/>
    </row>
    <row r="435" spans="1:8" s="57" customFormat="1" ht="25.5">
      <c r="A435" s="19" t="s">
        <v>98</v>
      </c>
      <c r="B435" s="17">
        <v>793</v>
      </c>
      <c r="C435" s="18" t="s">
        <v>73</v>
      </c>
      <c r="D435" s="18" t="s">
        <v>127</v>
      </c>
      <c r="E435" s="18" t="s">
        <v>488</v>
      </c>
      <c r="F435" s="18" t="s">
        <v>99</v>
      </c>
      <c r="G435" s="124">
        <v>926572.89</v>
      </c>
      <c r="H435" s="56"/>
    </row>
    <row r="436" spans="1:8" s="57" customFormat="1" ht="25.5" hidden="1">
      <c r="A436" s="19" t="s">
        <v>638</v>
      </c>
      <c r="B436" s="17">
        <v>793</v>
      </c>
      <c r="C436" s="18" t="s">
        <v>73</v>
      </c>
      <c r="D436" s="18" t="s">
        <v>127</v>
      </c>
      <c r="E436" s="18" t="s">
        <v>488</v>
      </c>
      <c r="F436" s="18" t="s">
        <v>100</v>
      </c>
      <c r="G436" s="124"/>
      <c r="H436" s="56"/>
    </row>
    <row r="437" spans="1:8" s="57" customFormat="1">
      <c r="A437" s="19" t="s">
        <v>138</v>
      </c>
      <c r="B437" s="17">
        <v>793</v>
      </c>
      <c r="C437" s="18" t="s">
        <v>73</v>
      </c>
      <c r="D437" s="18" t="s">
        <v>127</v>
      </c>
      <c r="E437" s="18" t="s">
        <v>488</v>
      </c>
      <c r="F437" s="18" t="s">
        <v>139</v>
      </c>
      <c r="G437" s="124">
        <f>G438+G439</f>
        <v>24528.11</v>
      </c>
      <c r="H437" s="56"/>
    </row>
    <row r="438" spans="1:8" s="57" customFormat="1">
      <c r="A438" s="19" t="s">
        <v>645</v>
      </c>
      <c r="B438" s="17">
        <v>793</v>
      </c>
      <c r="C438" s="18" t="s">
        <v>73</v>
      </c>
      <c r="D438" s="18" t="s">
        <v>127</v>
      </c>
      <c r="E438" s="18" t="s">
        <v>488</v>
      </c>
      <c r="F438" s="18" t="s">
        <v>644</v>
      </c>
      <c r="G438" s="124">
        <v>7528.6</v>
      </c>
      <c r="H438" s="56"/>
    </row>
    <row r="439" spans="1:8" s="57" customFormat="1">
      <c r="A439" s="19" t="s">
        <v>319</v>
      </c>
      <c r="B439" s="17">
        <v>793</v>
      </c>
      <c r="C439" s="18" t="s">
        <v>73</v>
      </c>
      <c r="D439" s="18" t="s">
        <v>127</v>
      </c>
      <c r="E439" s="18" t="s">
        <v>488</v>
      </c>
      <c r="F439" s="18" t="s">
        <v>142</v>
      </c>
      <c r="G439" s="124">
        <v>16999.509999999998</v>
      </c>
      <c r="H439" s="56"/>
    </row>
    <row r="440" spans="1:8" ht="25.5" hidden="1" customHeight="1">
      <c r="A440" s="19" t="s">
        <v>143</v>
      </c>
      <c r="B440" s="17">
        <v>793</v>
      </c>
      <c r="C440" s="18" t="s">
        <v>73</v>
      </c>
      <c r="D440" s="18" t="s">
        <v>127</v>
      </c>
      <c r="E440" s="18" t="s">
        <v>488</v>
      </c>
      <c r="F440" s="18" t="s">
        <v>144</v>
      </c>
      <c r="G440" s="124"/>
    </row>
    <row r="441" spans="1:8" ht="23.25" hidden="1" customHeight="1">
      <c r="A441" s="19" t="s">
        <v>163</v>
      </c>
      <c r="B441" s="17">
        <v>793</v>
      </c>
      <c r="C441" s="18" t="s">
        <v>73</v>
      </c>
      <c r="D441" s="18" t="s">
        <v>127</v>
      </c>
      <c r="E441" s="18" t="s">
        <v>488</v>
      </c>
      <c r="F441" s="18" t="s">
        <v>164</v>
      </c>
      <c r="G441" s="124"/>
    </row>
    <row r="442" spans="1:8" s="34" customFormat="1" ht="38.25" hidden="1">
      <c r="A442" s="52" t="s">
        <v>647</v>
      </c>
      <c r="B442" s="31">
        <v>793</v>
      </c>
      <c r="C442" s="46" t="s">
        <v>73</v>
      </c>
      <c r="D442" s="46" t="s">
        <v>127</v>
      </c>
      <c r="E442" s="46" t="s">
        <v>648</v>
      </c>
      <c r="F442" s="46" t="s">
        <v>87</v>
      </c>
      <c r="G442" s="126"/>
      <c r="H442" s="33"/>
    </row>
    <row r="443" spans="1:8" s="34" customFormat="1" ht="25.5" hidden="1">
      <c r="A443" s="19" t="s">
        <v>627</v>
      </c>
      <c r="B443" s="17">
        <v>793</v>
      </c>
      <c r="C443" s="18" t="s">
        <v>73</v>
      </c>
      <c r="D443" s="18" t="s">
        <v>127</v>
      </c>
      <c r="E443" s="18" t="s">
        <v>628</v>
      </c>
      <c r="F443" s="46"/>
      <c r="G443" s="126"/>
      <c r="H443" s="33"/>
    </row>
    <row r="444" spans="1:8" s="6" customFormat="1" ht="25.5" hidden="1">
      <c r="A444" s="19" t="s">
        <v>649</v>
      </c>
      <c r="B444" s="17">
        <v>793</v>
      </c>
      <c r="C444" s="18" t="s">
        <v>73</v>
      </c>
      <c r="D444" s="18" t="s">
        <v>127</v>
      </c>
      <c r="E444" s="18" t="s">
        <v>650</v>
      </c>
      <c r="F444" s="18"/>
      <c r="G444" s="124"/>
      <c r="H444" s="5"/>
    </row>
    <row r="445" spans="1:8" s="6" customFormat="1" ht="25.5">
      <c r="A445" s="19" t="s">
        <v>651</v>
      </c>
      <c r="B445" s="17">
        <v>793</v>
      </c>
      <c r="C445" s="18" t="s">
        <v>73</v>
      </c>
      <c r="D445" s="18" t="s">
        <v>127</v>
      </c>
      <c r="E445" s="18" t="s">
        <v>489</v>
      </c>
      <c r="F445" s="18"/>
      <c r="G445" s="124">
        <f>G446+G450</f>
        <v>241100</v>
      </c>
      <c r="H445" s="5"/>
    </row>
    <row r="446" spans="1:8" s="6" customFormat="1" ht="51">
      <c r="A446" s="19" t="s">
        <v>630</v>
      </c>
      <c r="B446" s="17">
        <v>793</v>
      </c>
      <c r="C446" s="18" t="s">
        <v>73</v>
      </c>
      <c r="D446" s="18" t="s">
        <v>127</v>
      </c>
      <c r="E446" s="18" t="s">
        <v>489</v>
      </c>
      <c r="F446" s="18" t="s">
        <v>133</v>
      </c>
      <c r="G446" s="124">
        <f>G447</f>
        <v>207448</v>
      </c>
      <c r="H446" s="5"/>
    </row>
    <row r="447" spans="1:8" s="6" customFormat="1" ht="25.5">
      <c r="A447" s="19" t="s">
        <v>131</v>
      </c>
      <c r="B447" s="17">
        <v>793</v>
      </c>
      <c r="C447" s="18" t="s">
        <v>73</v>
      </c>
      <c r="D447" s="18" t="s">
        <v>127</v>
      </c>
      <c r="E447" s="18" t="s">
        <v>489</v>
      </c>
      <c r="F447" s="18" t="s">
        <v>134</v>
      </c>
      <c r="G447" s="124">
        <v>207448</v>
      </c>
      <c r="H447" s="5"/>
    </row>
    <row r="448" spans="1:8" s="6" customFormat="1" ht="25.5" hidden="1">
      <c r="A448" s="19" t="s">
        <v>132</v>
      </c>
      <c r="B448" s="17">
        <v>793</v>
      </c>
      <c r="C448" s="18" t="s">
        <v>73</v>
      </c>
      <c r="D448" s="18" t="s">
        <v>127</v>
      </c>
      <c r="E448" s="18" t="s">
        <v>489</v>
      </c>
      <c r="F448" s="18" t="s">
        <v>135</v>
      </c>
      <c r="G448" s="124"/>
      <c r="H448" s="5"/>
    </row>
    <row r="449" spans="1:8" s="6" customFormat="1" ht="25.5" hidden="1">
      <c r="A449" s="19" t="s">
        <v>136</v>
      </c>
      <c r="B449" s="17">
        <v>793</v>
      </c>
      <c r="C449" s="18" t="s">
        <v>73</v>
      </c>
      <c r="D449" s="18" t="s">
        <v>127</v>
      </c>
      <c r="E449" s="18" t="s">
        <v>489</v>
      </c>
      <c r="F449" s="18" t="s">
        <v>137</v>
      </c>
      <c r="G449" s="124"/>
      <c r="H449" s="5"/>
    </row>
    <row r="450" spans="1:8" s="6" customFormat="1">
      <c r="A450" s="19" t="s">
        <v>637</v>
      </c>
      <c r="B450" s="17">
        <v>793</v>
      </c>
      <c r="C450" s="18" t="s">
        <v>73</v>
      </c>
      <c r="D450" s="18" t="s">
        <v>127</v>
      </c>
      <c r="E450" s="18" t="s">
        <v>489</v>
      </c>
      <c r="F450" s="18" t="s">
        <v>97</v>
      </c>
      <c r="G450" s="124">
        <f>G451</f>
        <v>33652</v>
      </c>
      <c r="H450" s="5"/>
    </row>
    <row r="451" spans="1:8" s="6" customFormat="1" ht="25.5">
      <c r="A451" s="19" t="s">
        <v>98</v>
      </c>
      <c r="B451" s="17">
        <v>793</v>
      </c>
      <c r="C451" s="18" t="s">
        <v>73</v>
      </c>
      <c r="D451" s="18" t="s">
        <v>127</v>
      </c>
      <c r="E451" s="18" t="s">
        <v>489</v>
      </c>
      <c r="F451" s="18" t="s">
        <v>99</v>
      </c>
      <c r="G451" s="124">
        <v>33652</v>
      </c>
      <c r="H451" s="5"/>
    </row>
    <row r="452" spans="1:8" s="6" customFormat="1" ht="25.5" hidden="1">
      <c r="A452" s="19" t="s">
        <v>638</v>
      </c>
      <c r="B452" s="17">
        <v>793</v>
      </c>
      <c r="C452" s="18" t="s">
        <v>73</v>
      </c>
      <c r="D452" s="18" t="s">
        <v>127</v>
      </c>
      <c r="E452" s="18" t="s">
        <v>489</v>
      </c>
      <c r="F452" s="18" t="s">
        <v>100</v>
      </c>
      <c r="G452" s="124"/>
      <c r="H452" s="5"/>
    </row>
    <row r="453" spans="1:8" ht="41.25" customHeight="1">
      <c r="A453" s="19" t="s">
        <v>656</v>
      </c>
      <c r="B453" s="17">
        <v>793</v>
      </c>
      <c r="C453" s="18" t="s">
        <v>73</v>
      </c>
      <c r="D453" s="18" t="s">
        <v>127</v>
      </c>
      <c r="E453" s="18" t="s">
        <v>490</v>
      </c>
      <c r="F453" s="18"/>
      <c r="G453" s="124">
        <f>G454+G458</f>
        <v>964400</v>
      </c>
    </row>
    <row r="454" spans="1:8" ht="51">
      <c r="A454" s="19" t="s">
        <v>630</v>
      </c>
      <c r="B454" s="17">
        <v>793</v>
      </c>
      <c r="C454" s="18" t="s">
        <v>73</v>
      </c>
      <c r="D454" s="18" t="s">
        <v>127</v>
      </c>
      <c r="E454" s="18" t="s">
        <v>490</v>
      </c>
      <c r="F454" s="18" t="s">
        <v>133</v>
      </c>
      <c r="G454" s="124">
        <f>G455</f>
        <v>904968</v>
      </c>
    </row>
    <row r="455" spans="1:8" ht="25.5" customHeight="1">
      <c r="A455" s="19" t="s">
        <v>131</v>
      </c>
      <c r="B455" s="17">
        <v>793</v>
      </c>
      <c r="C455" s="18" t="s">
        <v>73</v>
      </c>
      <c r="D455" s="18" t="s">
        <v>127</v>
      </c>
      <c r="E455" s="18" t="s">
        <v>490</v>
      </c>
      <c r="F455" s="18" t="s">
        <v>134</v>
      </c>
      <c r="G455" s="124">
        <v>904968</v>
      </c>
    </row>
    <row r="456" spans="1:8" ht="25.5" hidden="1" customHeight="1">
      <c r="A456" s="19" t="s">
        <v>132</v>
      </c>
      <c r="B456" s="17">
        <v>793</v>
      </c>
      <c r="C456" s="18" t="s">
        <v>73</v>
      </c>
      <c r="D456" s="18" t="s">
        <v>127</v>
      </c>
      <c r="E456" s="18" t="s">
        <v>490</v>
      </c>
      <c r="F456" s="18" t="s">
        <v>135</v>
      </c>
      <c r="G456" s="124"/>
    </row>
    <row r="457" spans="1:8" ht="25.5" hidden="1" customHeight="1">
      <c r="A457" s="19" t="s">
        <v>136</v>
      </c>
      <c r="B457" s="17">
        <v>793</v>
      </c>
      <c r="C457" s="18" t="s">
        <v>73</v>
      </c>
      <c r="D457" s="18" t="s">
        <v>127</v>
      </c>
      <c r="E457" s="18" t="s">
        <v>490</v>
      </c>
      <c r="F457" s="18" t="s">
        <v>137</v>
      </c>
      <c r="G457" s="124"/>
    </row>
    <row r="458" spans="1:8" ht="19.5" customHeight="1">
      <c r="A458" s="19" t="s">
        <v>637</v>
      </c>
      <c r="B458" s="17">
        <v>793</v>
      </c>
      <c r="C458" s="18" t="s">
        <v>73</v>
      </c>
      <c r="D458" s="18" t="s">
        <v>127</v>
      </c>
      <c r="E458" s="18" t="s">
        <v>490</v>
      </c>
      <c r="F458" s="18" t="s">
        <v>97</v>
      </c>
      <c r="G458" s="124">
        <f>G459</f>
        <v>59432</v>
      </c>
    </row>
    <row r="459" spans="1:8" ht="25.5" customHeight="1">
      <c r="A459" s="19" t="s">
        <v>98</v>
      </c>
      <c r="B459" s="17">
        <v>793</v>
      </c>
      <c r="C459" s="18" t="s">
        <v>73</v>
      </c>
      <c r="D459" s="18" t="s">
        <v>127</v>
      </c>
      <c r="E459" s="18" t="s">
        <v>490</v>
      </c>
      <c r="F459" s="18" t="s">
        <v>99</v>
      </c>
      <c r="G459" s="124">
        <v>59432</v>
      </c>
    </row>
    <row r="460" spans="1:8" ht="25.5" hidden="1" customHeight="1">
      <c r="A460" s="19" t="s">
        <v>638</v>
      </c>
      <c r="B460" s="17">
        <v>793</v>
      </c>
      <c r="C460" s="18" t="s">
        <v>73</v>
      </c>
      <c r="D460" s="18" t="s">
        <v>127</v>
      </c>
      <c r="E460" s="18" t="s">
        <v>490</v>
      </c>
      <c r="F460" s="18" t="s">
        <v>100</v>
      </c>
      <c r="G460" s="124"/>
    </row>
    <row r="461" spans="1:8" ht="31.5" customHeight="1">
      <c r="A461" s="19" t="s">
        <v>659</v>
      </c>
      <c r="B461" s="17">
        <v>793</v>
      </c>
      <c r="C461" s="18" t="s">
        <v>73</v>
      </c>
      <c r="D461" s="18" t="s">
        <v>127</v>
      </c>
      <c r="E461" s="18" t="s">
        <v>491</v>
      </c>
      <c r="F461" s="18"/>
      <c r="G461" s="124">
        <f>G462+G466</f>
        <v>3134300</v>
      </c>
    </row>
    <row r="462" spans="1:8" ht="51">
      <c r="A462" s="19" t="s">
        <v>630</v>
      </c>
      <c r="B462" s="17">
        <v>793</v>
      </c>
      <c r="C462" s="18" t="s">
        <v>73</v>
      </c>
      <c r="D462" s="18" t="s">
        <v>127</v>
      </c>
      <c r="E462" s="18" t="s">
        <v>491</v>
      </c>
      <c r="F462" s="18" t="s">
        <v>133</v>
      </c>
      <c r="G462" s="124">
        <f>G463</f>
        <v>2395614</v>
      </c>
    </row>
    <row r="463" spans="1:8" ht="25.5" customHeight="1">
      <c r="A463" s="19" t="s">
        <v>131</v>
      </c>
      <c r="B463" s="17">
        <v>793</v>
      </c>
      <c r="C463" s="18" t="s">
        <v>73</v>
      </c>
      <c r="D463" s="18" t="s">
        <v>127</v>
      </c>
      <c r="E463" s="18" t="s">
        <v>491</v>
      </c>
      <c r="F463" s="18" t="s">
        <v>134</v>
      </c>
      <c r="G463" s="124">
        <v>2395614</v>
      </c>
    </row>
    <row r="464" spans="1:8" ht="25.5" hidden="1" customHeight="1">
      <c r="A464" s="19" t="s">
        <v>132</v>
      </c>
      <c r="B464" s="17">
        <v>793</v>
      </c>
      <c r="C464" s="18" t="s">
        <v>73</v>
      </c>
      <c r="D464" s="18" t="s">
        <v>127</v>
      </c>
      <c r="E464" s="18" t="s">
        <v>491</v>
      </c>
      <c r="F464" s="18" t="s">
        <v>135</v>
      </c>
      <c r="G464" s="124"/>
    </row>
    <row r="465" spans="1:8" ht="25.5" hidden="1" customHeight="1">
      <c r="A465" s="19" t="s">
        <v>136</v>
      </c>
      <c r="B465" s="17">
        <v>793</v>
      </c>
      <c r="C465" s="18" t="s">
        <v>73</v>
      </c>
      <c r="D465" s="18" t="s">
        <v>127</v>
      </c>
      <c r="E465" s="18" t="s">
        <v>491</v>
      </c>
      <c r="F465" s="18" t="s">
        <v>137</v>
      </c>
      <c r="G465" s="124"/>
    </row>
    <row r="466" spans="1:8" ht="25.5" customHeight="1">
      <c r="A466" s="19" t="s">
        <v>637</v>
      </c>
      <c r="B466" s="17">
        <v>793</v>
      </c>
      <c r="C466" s="18" t="s">
        <v>73</v>
      </c>
      <c r="D466" s="18" t="s">
        <v>127</v>
      </c>
      <c r="E466" s="18" t="s">
        <v>491</v>
      </c>
      <c r="F466" s="18" t="s">
        <v>97</v>
      </c>
      <c r="G466" s="124">
        <f>G467</f>
        <v>738686</v>
      </c>
    </row>
    <row r="467" spans="1:8" ht="25.5" customHeight="1">
      <c r="A467" s="19" t="s">
        <v>98</v>
      </c>
      <c r="B467" s="17">
        <v>793</v>
      </c>
      <c r="C467" s="18" t="s">
        <v>73</v>
      </c>
      <c r="D467" s="18" t="s">
        <v>127</v>
      </c>
      <c r="E467" s="18" t="s">
        <v>491</v>
      </c>
      <c r="F467" s="18" t="s">
        <v>99</v>
      </c>
      <c r="G467" s="124">
        <v>738686</v>
      </c>
    </row>
    <row r="468" spans="1:8" ht="25.5" hidden="1" customHeight="1">
      <c r="A468" s="19" t="s">
        <v>638</v>
      </c>
      <c r="B468" s="17">
        <v>793</v>
      </c>
      <c r="C468" s="18" t="s">
        <v>73</v>
      </c>
      <c r="D468" s="18" t="s">
        <v>127</v>
      </c>
      <c r="E468" s="18" t="s">
        <v>491</v>
      </c>
      <c r="F468" s="18" t="s">
        <v>100</v>
      </c>
      <c r="G468" s="124"/>
    </row>
    <row r="469" spans="1:8" s="57" customFormat="1" ht="51">
      <c r="A469" s="19" t="s">
        <v>660</v>
      </c>
      <c r="B469" s="17">
        <v>793</v>
      </c>
      <c r="C469" s="18" t="s">
        <v>73</v>
      </c>
      <c r="D469" s="18" t="s">
        <v>127</v>
      </c>
      <c r="E469" s="18" t="s">
        <v>492</v>
      </c>
      <c r="F469" s="18"/>
      <c r="G469" s="124">
        <f>G472</f>
        <v>10000</v>
      </c>
      <c r="H469" s="56"/>
    </row>
    <row r="470" spans="1:8" s="57" customFormat="1" ht="51" hidden="1" customHeight="1">
      <c r="A470" s="19" t="s">
        <v>630</v>
      </c>
      <c r="B470" s="17">
        <v>793</v>
      </c>
      <c r="C470" s="18" t="s">
        <v>73</v>
      </c>
      <c r="D470" s="18" t="s">
        <v>127</v>
      </c>
      <c r="E470" s="18" t="s">
        <v>661</v>
      </c>
      <c r="F470" s="18" t="s">
        <v>133</v>
      </c>
      <c r="G470" s="124"/>
      <c r="H470" s="56"/>
    </row>
    <row r="471" spans="1:8" s="57" customFormat="1" ht="25.5" hidden="1">
      <c r="A471" s="19" t="s">
        <v>131</v>
      </c>
      <c r="B471" s="17">
        <v>793</v>
      </c>
      <c r="C471" s="18" t="s">
        <v>73</v>
      </c>
      <c r="D471" s="18" t="s">
        <v>127</v>
      </c>
      <c r="E471" s="18" t="s">
        <v>661</v>
      </c>
      <c r="F471" s="18" t="s">
        <v>134</v>
      </c>
      <c r="G471" s="124"/>
      <c r="H471" s="56"/>
    </row>
    <row r="472" spans="1:8" s="57" customFormat="1">
      <c r="A472" s="19" t="s">
        <v>637</v>
      </c>
      <c r="B472" s="17">
        <v>793</v>
      </c>
      <c r="C472" s="18" t="s">
        <v>73</v>
      </c>
      <c r="D472" s="18" t="s">
        <v>127</v>
      </c>
      <c r="E472" s="18" t="s">
        <v>492</v>
      </c>
      <c r="F472" s="18" t="s">
        <v>97</v>
      </c>
      <c r="G472" s="124">
        <f>G473</f>
        <v>10000</v>
      </c>
      <c r="H472" s="56"/>
    </row>
    <row r="473" spans="1:8" s="57" customFormat="1" ht="25.5">
      <c r="A473" s="19" t="s">
        <v>98</v>
      </c>
      <c r="B473" s="17">
        <v>793</v>
      </c>
      <c r="C473" s="18" t="s">
        <v>73</v>
      </c>
      <c r="D473" s="18" t="s">
        <v>127</v>
      </c>
      <c r="E473" s="18" t="s">
        <v>492</v>
      </c>
      <c r="F473" s="18" t="s">
        <v>99</v>
      </c>
      <c r="G473" s="124">
        <v>10000</v>
      </c>
      <c r="H473" s="56"/>
    </row>
    <row r="474" spans="1:8" s="21" customFormat="1">
      <c r="A474" s="47" t="s">
        <v>662</v>
      </c>
      <c r="B474" s="17">
        <v>793</v>
      </c>
      <c r="C474" s="18" t="s">
        <v>73</v>
      </c>
      <c r="D474" s="18" t="s">
        <v>152</v>
      </c>
      <c r="E474" s="18"/>
      <c r="F474" s="18"/>
      <c r="G474" s="124">
        <f>G475</f>
        <v>554787.78</v>
      </c>
      <c r="H474" s="20"/>
    </row>
    <row r="475" spans="1:8" s="34" customFormat="1" ht="18" customHeight="1">
      <c r="A475" s="44" t="s">
        <v>356</v>
      </c>
      <c r="B475" s="17">
        <v>793</v>
      </c>
      <c r="C475" s="18" t="s">
        <v>73</v>
      </c>
      <c r="D475" s="18" t="s">
        <v>152</v>
      </c>
      <c r="E475" s="18" t="s">
        <v>471</v>
      </c>
      <c r="F475" s="46"/>
      <c r="G475" s="124">
        <f>G476</f>
        <v>554787.78</v>
      </c>
      <c r="H475" s="33"/>
    </row>
    <row r="476" spans="1:8">
      <c r="A476" s="44" t="s">
        <v>356</v>
      </c>
      <c r="B476" s="17">
        <v>793</v>
      </c>
      <c r="C476" s="18" t="s">
        <v>73</v>
      </c>
      <c r="D476" s="18" t="s">
        <v>152</v>
      </c>
      <c r="E476" s="18" t="s">
        <v>542</v>
      </c>
      <c r="F476" s="17"/>
      <c r="G476" s="124">
        <f>G477</f>
        <v>554787.78</v>
      </c>
    </row>
    <row r="477" spans="1:8">
      <c r="A477" s="19" t="s">
        <v>138</v>
      </c>
      <c r="B477" s="17">
        <v>793</v>
      </c>
      <c r="C477" s="18" t="s">
        <v>73</v>
      </c>
      <c r="D477" s="18" t="s">
        <v>152</v>
      </c>
      <c r="E477" s="18" t="s">
        <v>542</v>
      </c>
      <c r="F477" s="18" t="s">
        <v>139</v>
      </c>
      <c r="G477" s="124">
        <f>G478</f>
        <v>554787.78</v>
      </c>
    </row>
    <row r="478" spans="1:8">
      <c r="A478" s="19" t="s">
        <v>370</v>
      </c>
      <c r="B478" s="17">
        <v>793</v>
      </c>
      <c r="C478" s="18" t="s">
        <v>73</v>
      </c>
      <c r="D478" s="18" t="s">
        <v>152</v>
      </c>
      <c r="E478" s="18" t="s">
        <v>542</v>
      </c>
      <c r="F478" s="18" t="s">
        <v>371</v>
      </c>
      <c r="G478" s="124">
        <v>554787.78</v>
      </c>
    </row>
    <row r="479" spans="1:8">
      <c r="A479" s="47" t="s">
        <v>76</v>
      </c>
      <c r="B479" s="17">
        <v>793</v>
      </c>
      <c r="C479" s="18" t="s">
        <v>73</v>
      </c>
      <c r="D479" s="18" t="s">
        <v>77</v>
      </c>
      <c r="E479" s="18"/>
      <c r="F479" s="18"/>
      <c r="G479" s="124">
        <f>G480+G500+G510+G493</f>
        <v>11050005.529999999</v>
      </c>
    </row>
    <row r="480" spans="1:8" s="40" customFormat="1" ht="51">
      <c r="A480" s="19" t="s">
        <v>223</v>
      </c>
      <c r="B480" s="17">
        <v>793</v>
      </c>
      <c r="C480" s="18" t="s">
        <v>73</v>
      </c>
      <c r="D480" s="18" t="s">
        <v>77</v>
      </c>
      <c r="E480" s="17" t="s">
        <v>493</v>
      </c>
      <c r="F480" s="18"/>
      <c r="G480" s="124">
        <f>G484+G490+G487+G481</f>
        <v>1460518</v>
      </c>
      <c r="H480" s="39"/>
    </row>
    <row r="481" spans="1:8" s="40" customFormat="1" ht="27.75" customHeight="1">
      <c r="A481" s="19" t="s">
        <v>386</v>
      </c>
      <c r="B481" s="17">
        <v>793</v>
      </c>
      <c r="C481" s="18" t="s">
        <v>73</v>
      </c>
      <c r="D481" s="18" t="s">
        <v>77</v>
      </c>
      <c r="E481" s="18" t="s">
        <v>385</v>
      </c>
      <c r="F481" s="18"/>
      <c r="G481" s="124">
        <f>G482</f>
        <v>201318</v>
      </c>
      <c r="H481" s="39"/>
    </row>
    <row r="482" spans="1:8" s="40" customFormat="1" ht="28.5" customHeight="1">
      <c r="A482" s="19" t="s">
        <v>86</v>
      </c>
      <c r="B482" s="17">
        <v>793</v>
      </c>
      <c r="C482" s="18" t="s">
        <v>73</v>
      </c>
      <c r="D482" s="18" t="s">
        <v>77</v>
      </c>
      <c r="E482" s="18" t="s">
        <v>385</v>
      </c>
      <c r="F482" s="18" t="s">
        <v>87</v>
      </c>
      <c r="G482" s="124">
        <f>G483</f>
        <v>201318</v>
      </c>
      <c r="H482" s="39"/>
    </row>
    <row r="483" spans="1:8" s="40" customFormat="1" ht="31.5" customHeight="1">
      <c r="A483" s="19" t="s">
        <v>55</v>
      </c>
      <c r="B483" s="17">
        <v>793</v>
      </c>
      <c r="C483" s="18" t="s">
        <v>73</v>
      </c>
      <c r="D483" s="18" t="s">
        <v>77</v>
      </c>
      <c r="E483" s="18" t="s">
        <v>385</v>
      </c>
      <c r="F483" s="18" t="s">
        <v>54</v>
      </c>
      <c r="G483" s="124">
        <v>201318</v>
      </c>
      <c r="H483" s="39"/>
    </row>
    <row r="484" spans="1:8" ht="25.5">
      <c r="A484" s="19" t="s">
        <v>348</v>
      </c>
      <c r="B484" s="17">
        <v>793</v>
      </c>
      <c r="C484" s="18" t="s">
        <v>73</v>
      </c>
      <c r="D484" s="18" t="s">
        <v>77</v>
      </c>
      <c r="E484" s="18" t="s">
        <v>494</v>
      </c>
      <c r="F484" s="18"/>
      <c r="G484" s="124">
        <f>G485</f>
        <v>771300</v>
      </c>
    </row>
    <row r="485" spans="1:8" ht="19.5" customHeight="1">
      <c r="A485" s="19" t="s">
        <v>339</v>
      </c>
      <c r="B485" s="17">
        <v>793</v>
      </c>
      <c r="C485" s="18" t="s">
        <v>73</v>
      </c>
      <c r="D485" s="18" t="s">
        <v>77</v>
      </c>
      <c r="E485" s="18" t="s">
        <v>494</v>
      </c>
      <c r="F485" s="18" t="s">
        <v>340</v>
      </c>
      <c r="G485" s="124">
        <f>G486</f>
        <v>771300</v>
      </c>
    </row>
    <row r="486" spans="1:8" ht="40.5" customHeight="1">
      <c r="A486" s="19" t="s">
        <v>549</v>
      </c>
      <c r="B486" s="17">
        <v>793</v>
      </c>
      <c r="C486" s="18" t="s">
        <v>73</v>
      </c>
      <c r="D486" s="18" t="s">
        <v>77</v>
      </c>
      <c r="E486" s="18" t="s">
        <v>494</v>
      </c>
      <c r="F486" s="18" t="s">
        <v>358</v>
      </c>
      <c r="G486" s="124">
        <v>771300</v>
      </c>
    </row>
    <row r="487" spans="1:8" s="40" customFormat="1" ht="27.75" customHeight="1">
      <c r="A487" s="19" t="s">
        <v>301</v>
      </c>
      <c r="B487" s="17">
        <v>793</v>
      </c>
      <c r="C487" s="18" t="s">
        <v>73</v>
      </c>
      <c r="D487" s="18" t="s">
        <v>77</v>
      </c>
      <c r="E487" s="18" t="s">
        <v>495</v>
      </c>
      <c r="F487" s="18"/>
      <c r="G487" s="124">
        <f>G488</f>
        <v>230800</v>
      </c>
      <c r="H487" s="39"/>
    </row>
    <row r="488" spans="1:8" s="40" customFormat="1" ht="28.5" customHeight="1">
      <c r="A488" s="19" t="s">
        <v>86</v>
      </c>
      <c r="B488" s="17">
        <v>793</v>
      </c>
      <c r="C488" s="18" t="s">
        <v>73</v>
      </c>
      <c r="D488" s="18" t="s">
        <v>77</v>
      </c>
      <c r="E488" s="18" t="s">
        <v>495</v>
      </c>
      <c r="F488" s="18" t="s">
        <v>87</v>
      </c>
      <c r="G488" s="124">
        <f>G489</f>
        <v>230800</v>
      </c>
      <c r="H488" s="39"/>
    </row>
    <row r="489" spans="1:8" s="40" customFormat="1" ht="31.5" customHeight="1">
      <c r="A489" s="19" t="s">
        <v>55</v>
      </c>
      <c r="B489" s="17">
        <v>793</v>
      </c>
      <c r="C489" s="18" t="s">
        <v>73</v>
      </c>
      <c r="D489" s="18" t="s">
        <v>77</v>
      </c>
      <c r="E489" s="18" t="s">
        <v>495</v>
      </c>
      <c r="F489" s="18" t="s">
        <v>54</v>
      </c>
      <c r="G489" s="124">
        <v>230800</v>
      </c>
      <c r="H489" s="39"/>
    </row>
    <row r="490" spans="1:8" ht="25.5">
      <c r="A490" s="19" t="s">
        <v>349</v>
      </c>
      <c r="B490" s="17">
        <v>793</v>
      </c>
      <c r="C490" s="18" t="s">
        <v>73</v>
      </c>
      <c r="D490" s="18" t="s">
        <v>77</v>
      </c>
      <c r="E490" s="18" t="s">
        <v>496</v>
      </c>
      <c r="F490" s="18"/>
      <c r="G490" s="124">
        <f>G491</f>
        <v>257100</v>
      </c>
    </row>
    <row r="491" spans="1:8" ht="20.25" customHeight="1">
      <c r="A491" s="19" t="s">
        <v>339</v>
      </c>
      <c r="B491" s="17">
        <v>793</v>
      </c>
      <c r="C491" s="18" t="s">
        <v>73</v>
      </c>
      <c r="D491" s="18" t="s">
        <v>77</v>
      </c>
      <c r="E491" s="18" t="s">
        <v>496</v>
      </c>
      <c r="F491" s="18" t="s">
        <v>340</v>
      </c>
      <c r="G491" s="124">
        <f>G492</f>
        <v>257100</v>
      </c>
    </row>
    <row r="492" spans="1:8" ht="35.25" customHeight="1">
      <c r="A492" s="19" t="s">
        <v>550</v>
      </c>
      <c r="B492" s="17">
        <v>793</v>
      </c>
      <c r="C492" s="18" t="s">
        <v>73</v>
      </c>
      <c r="D492" s="18" t="s">
        <v>77</v>
      </c>
      <c r="E492" s="18" t="s">
        <v>496</v>
      </c>
      <c r="F492" s="18" t="s">
        <v>358</v>
      </c>
      <c r="G492" s="124">
        <f>74330+182770</f>
        <v>257100</v>
      </c>
    </row>
    <row r="493" spans="1:8" ht="38.25">
      <c r="A493" s="47" t="s">
        <v>201</v>
      </c>
      <c r="B493" s="17">
        <v>793</v>
      </c>
      <c r="C493" s="18" t="s">
        <v>73</v>
      </c>
      <c r="D493" s="18" t="s">
        <v>77</v>
      </c>
      <c r="E493" s="18" t="s">
        <v>497</v>
      </c>
      <c r="F493" s="18"/>
      <c r="G493" s="124">
        <f>G494+G497</f>
        <v>150000</v>
      </c>
    </row>
    <row r="494" spans="1:8" ht="25.5">
      <c r="A494" s="47" t="s">
        <v>367</v>
      </c>
      <c r="B494" s="17">
        <v>793</v>
      </c>
      <c r="C494" s="18" t="s">
        <v>73</v>
      </c>
      <c r="D494" s="18" t="s">
        <v>77</v>
      </c>
      <c r="E494" s="18" t="s">
        <v>498</v>
      </c>
      <c r="F494" s="18"/>
      <c r="G494" s="124">
        <f>G495</f>
        <v>130000</v>
      </c>
    </row>
    <row r="495" spans="1:8">
      <c r="A495" s="19" t="s">
        <v>637</v>
      </c>
      <c r="B495" s="17">
        <v>793</v>
      </c>
      <c r="C495" s="18" t="s">
        <v>73</v>
      </c>
      <c r="D495" s="18" t="s">
        <v>77</v>
      </c>
      <c r="E495" s="18" t="s">
        <v>498</v>
      </c>
      <c r="F495" s="18" t="s">
        <v>97</v>
      </c>
      <c r="G495" s="124">
        <f>G496</f>
        <v>130000</v>
      </c>
    </row>
    <row r="496" spans="1:8" ht="30.75" customHeight="1">
      <c r="A496" s="19" t="s">
        <v>98</v>
      </c>
      <c r="B496" s="17">
        <v>793</v>
      </c>
      <c r="C496" s="18" t="s">
        <v>73</v>
      </c>
      <c r="D496" s="18" t="s">
        <v>77</v>
      </c>
      <c r="E496" s="18" t="s">
        <v>498</v>
      </c>
      <c r="F496" s="18" t="s">
        <v>99</v>
      </c>
      <c r="G496" s="124">
        <f>150000-20000</f>
        <v>130000</v>
      </c>
    </row>
    <row r="497" spans="1:7" ht="45" customHeight="1">
      <c r="A497" s="47" t="s">
        <v>75</v>
      </c>
      <c r="B497" s="17">
        <v>793</v>
      </c>
      <c r="C497" s="18" t="s">
        <v>73</v>
      </c>
      <c r="D497" s="18" t="s">
        <v>77</v>
      </c>
      <c r="E497" s="18" t="s">
        <v>74</v>
      </c>
      <c r="F497" s="18"/>
      <c r="G497" s="124">
        <f>G498</f>
        <v>20000</v>
      </c>
    </row>
    <row r="498" spans="1:7">
      <c r="A498" s="19" t="s">
        <v>637</v>
      </c>
      <c r="B498" s="17">
        <v>793</v>
      </c>
      <c r="C498" s="18" t="s">
        <v>73</v>
      </c>
      <c r="D498" s="18" t="s">
        <v>77</v>
      </c>
      <c r="E498" s="18" t="s">
        <v>74</v>
      </c>
      <c r="F498" s="18" t="s">
        <v>97</v>
      </c>
      <c r="G498" s="124">
        <f>G499</f>
        <v>20000</v>
      </c>
    </row>
    <row r="499" spans="1:7" ht="30.75" customHeight="1">
      <c r="A499" s="19" t="s">
        <v>98</v>
      </c>
      <c r="B499" s="17">
        <v>793</v>
      </c>
      <c r="C499" s="18" t="s">
        <v>73</v>
      </c>
      <c r="D499" s="18" t="s">
        <v>77</v>
      </c>
      <c r="E499" s="18" t="s">
        <v>74</v>
      </c>
      <c r="F499" s="18" t="s">
        <v>99</v>
      </c>
      <c r="G499" s="124">
        <v>20000</v>
      </c>
    </row>
    <row r="500" spans="1:7" ht="25.5" customHeight="1">
      <c r="A500" s="19" t="s">
        <v>663</v>
      </c>
      <c r="B500" s="17">
        <v>793</v>
      </c>
      <c r="C500" s="18" t="s">
        <v>73</v>
      </c>
      <c r="D500" s="18" t="s">
        <v>77</v>
      </c>
      <c r="E500" s="18" t="s">
        <v>499</v>
      </c>
      <c r="F500" s="18"/>
      <c r="G500" s="124">
        <f>G501</f>
        <v>9380638.4100000001</v>
      </c>
    </row>
    <row r="501" spans="1:7" ht="25.5" customHeight="1">
      <c r="A501" s="19" t="s">
        <v>118</v>
      </c>
      <c r="B501" s="17">
        <v>793</v>
      </c>
      <c r="C501" s="18" t="s">
        <v>73</v>
      </c>
      <c r="D501" s="18" t="s">
        <v>77</v>
      </c>
      <c r="E501" s="18" t="s">
        <v>584</v>
      </c>
      <c r="F501" s="18"/>
      <c r="G501" s="124">
        <f>G502+G505+G507</f>
        <v>9380638.4100000001</v>
      </c>
    </row>
    <row r="502" spans="1:7" ht="51">
      <c r="A502" s="19" t="s">
        <v>630</v>
      </c>
      <c r="B502" s="17">
        <v>793</v>
      </c>
      <c r="C502" s="18" t="s">
        <v>73</v>
      </c>
      <c r="D502" s="18" t="s">
        <v>77</v>
      </c>
      <c r="E502" s="18" t="s">
        <v>584</v>
      </c>
      <c r="F502" s="18" t="s">
        <v>133</v>
      </c>
      <c r="G502" s="124">
        <f>G504+G503</f>
        <v>5641880</v>
      </c>
    </row>
    <row r="503" spans="1:7">
      <c r="A503" s="19" t="s">
        <v>643</v>
      </c>
      <c r="B503" s="17">
        <v>793</v>
      </c>
      <c r="C503" s="18" t="s">
        <v>73</v>
      </c>
      <c r="D503" s="18" t="s">
        <v>77</v>
      </c>
      <c r="E503" s="18" t="s">
        <v>584</v>
      </c>
      <c r="F503" s="18" t="s">
        <v>642</v>
      </c>
      <c r="G503" s="124">
        <v>5641880</v>
      </c>
    </row>
    <row r="504" spans="1:7" ht="24" hidden="1" customHeight="1">
      <c r="A504" s="19" t="s">
        <v>131</v>
      </c>
      <c r="B504" s="17">
        <v>793</v>
      </c>
      <c r="C504" s="18" t="s">
        <v>73</v>
      </c>
      <c r="D504" s="18" t="s">
        <v>77</v>
      </c>
      <c r="E504" s="18" t="s">
        <v>584</v>
      </c>
      <c r="F504" s="18" t="s">
        <v>134</v>
      </c>
      <c r="G504" s="124"/>
    </row>
    <row r="505" spans="1:7" ht="17.25" customHeight="1">
      <c r="A505" s="19" t="s">
        <v>637</v>
      </c>
      <c r="B505" s="17">
        <v>793</v>
      </c>
      <c r="C505" s="18" t="s">
        <v>73</v>
      </c>
      <c r="D505" s="18" t="s">
        <v>77</v>
      </c>
      <c r="E505" s="18" t="s">
        <v>584</v>
      </c>
      <c r="F505" s="18" t="s">
        <v>97</v>
      </c>
      <c r="G505" s="124">
        <f>G506</f>
        <v>3056834.41</v>
      </c>
    </row>
    <row r="506" spans="1:7" ht="24" customHeight="1">
      <c r="A506" s="19" t="s">
        <v>98</v>
      </c>
      <c r="B506" s="17">
        <v>793</v>
      </c>
      <c r="C506" s="18" t="s">
        <v>73</v>
      </c>
      <c r="D506" s="18" t="s">
        <v>77</v>
      </c>
      <c r="E506" s="18" t="s">
        <v>584</v>
      </c>
      <c r="F506" s="18" t="s">
        <v>99</v>
      </c>
      <c r="G506" s="124">
        <f>2887795+45000+124039.41</f>
        <v>3056834.41</v>
      </c>
    </row>
    <row r="507" spans="1:7" ht="18.75" customHeight="1">
      <c r="A507" s="19" t="s">
        <v>138</v>
      </c>
      <c r="B507" s="17">
        <v>793</v>
      </c>
      <c r="C507" s="18" t="s">
        <v>73</v>
      </c>
      <c r="D507" s="18" t="s">
        <v>77</v>
      </c>
      <c r="E507" s="18" t="s">
        <v>584</v>
      </c>
      <c r="F507" s="18" t="s">
        <v>139</v>
      </c>
      <c r="G507" s="124">
        <f>G509+G508</f>
        <v>681924</v>
      </c>
    </row>
    <row r="508" spans="1:7" ht="24" customHeight="1">
      <c r="A508" s="19" t="s">
        <v>645</v>
      </c>
      <c r="B508" s="17">
        <v>793</v>
      </c>
      <c r="C508" s="18" t="s">
        <v>73</v>
      </c>
      <c r="D508" s="18" t="s">
        <v>77</v>
      </c>
      <c r="E508" s="18" t="s">
        <v>584</v>
      </c>
      <c r="F508" s="18" t="s">
        <v>644</v>
      </c>
      <c r="G508" s="124">
        <v>7128.68</v>
      </c>
    </row>
    <row r="509" spans="1:7" ht="17.25" customHeight="1">
      <c r="A509" s="19" t="s">
        <v>319</v>
      </c>
      <c r="B509" s="17">
        <v>793</v>
      </c>
      <c r="C509" s="18" t="s">
        <v>73</v>
      </c>
      <c r="D509" s="18" t="s">
        <v>77</v>
      </c>
      <c r="E509" s="18" t="s">
        <v>584</v>
      </c>
      <c r="F509" s="18" t="s">
        <v>142</v>
      </c>
      <c r="G509" s="124">
        <v>674795.32</v>
      </c>
    </row>
    <row r="510" spans="1:7" ht="25.5" customHeight="1">
      <c r="A510" s="19" t="s">
        <v>350</v>
      </c>
      <c r="B510" s="17">
        <v>793</v>
      </c>
      <c r="C510" s="18" t="s">
        <v>73</v>
      </c>
      <c r="D510" s="18" t="s">
        <v>77</v>
      </c>
      <c r="E510" s="18" t="s">
        <v>439</v>
      </c>
      <c r="F510" s="18"/>
      <c r="G510" s="124">
        <f>G511</f>
        <v>58849.119999999995</v>
      </c>
    </row>
    <row r="511" spans="1:7" ht="18.75" customHeight="1">
      <c r="A511" s="19" t="s">
        <v>645</v>
      </c>
      <c r="B511" s="17">
        <v>793</v>
      </c>
      <c r="C511" s="18" t="s">
        <v>73</v>
      </c>
      <c r="D511" s="18" t="s">
        <v>77</v>
      </c>
      <c r="E511" s="18" t="s">
        <v>440</v>
      </c>
      <c r="F511" s="18"/>
      <c r="G511" s="124">
        <f>G512</f>
        <v>58849.119999999995</v>
      </c>
    </row>
    <row r="512" spans="1:7" ht="19.5" customHeight="1">
      <c r="A512" s="19" t="s">
        <v>138</v>
      </c>
      <c r="B512" s="17">
        <v>793</v>
      </c>
      <c r="C512" s="18" t="s">
        <v>73</v>
      </c>
      <c r="D512" s="18" t="s">
        <v>77</v>
      </c>
      <c r="E512" s="18" t="s">
        <v>440</v>
      </c>
      <c r="F512" s="18" t="s">
        <v>139</v>
      </c>
      <c r="G512" s="124">
        <f>G513+G514</f>
        <v>58849.119999999995</v>
      </c>
    </row>
    <row r="513" spans="1:8" ht="18.75" customHeight="1">
      <c r="A513" s="19" t="s">
        <v>645</v>
      </c>
      <c r="B513" s="17">
        <v>793</v>
      </c>
      <c r="C513" s="18" t="s">
        <v>73</v>
      </c>
      <c r="D513" s="18" t="s">
        <v>77</v>
      </c>
      <c r="E513" s="18" t="s">
        <v>440</v>
      </c>
      <c r="F513" s="18" t="s">
        <v>644</v>
      </c>
      <c r="G513" s="124">
        <f>45996.85</f>
        <v>45996.85</v>
      </c>
    </row>
    <row r="514" spans="1:8" ht="18.75" customHeight="1">
      <c r="A514" s="19" t="s">
        <v>319</v>
      </c>
      <c r="B514" s="17">
        <v>793</v>
      </c>
      <c r="C514" s="18" t="s">
        <v>73</v>
      </c>
      <c r="D514" s="18" t="s">
        <v>77</v>
      </c>
      <c r="E514" s="18" t="s">
        <v>440</v>
      </c>
      <c r="F514" s="18" t="s">
        <v>142</v>
      </c>
      <c r="G514" s="124">
        <f>12852.27</f>
        <v>12852.27</v>
      </c>
    </row>
    <row r="515" spans="1:8" ht="25.5">
      <c r="A515" s="14" t="s">
        <v>354</v>
      </c>
      <c r="B515" s="9">
        <v>793</v>
      </c>
      <c r="C515" s="10" t="s">
        <v>148</v>
      </c>
      <c r="D515" s="10"/>
      <c r="E515" s="10"/>
      <c r="F515" s="10"/>
      <c r="G515" s="45">
        <f>G516+G537</f>
        <v>308244.09999999998</v>
      </c>
    </row>
    <row r="516" spans="1:8" ht="32.25" customHeight="1">
      <c r="A516" s="47" t="s">
        <v>355</v>
      </c>
      <c r="B516" s="17">
        <v>793</v>
      </c>
      <c r="C516" s="18" t="s">
        <v>148</v>
      </c>
      <c r="D516" s="18" t="s">
        <v>306</v>
      </c>
      <c r="E516" s="18"/>
      <c r="F516" s="18"/>
      <c r="G516" s="124">
        <f>G517+G530+G526</f>
        <v>258244.1</v>
      </c>
    </row>
    <row r="517" spans="1:8" s="34" customFormat="1" ht="38.25">
      <c r="A517" s="47" t="s">
        <v>224</v>
      </c>
      <c r="B517" s="17">
        <v>793</v>
      </c>
      <c r="C517" s="18" t="s">
        <v>148</v>
      </c>
      <c r="D517" s="18" t="s">
        <v>306</v>
      </c>
      <c r="E517" s="18" t="s">
        <v>500</v>
      </c>
      <c r="F517" s="46"/>
      <c r="G517" s="124">
        <f>G518+G523</f>
        <v>120000</v>
      </c>
      <c r="H517" s="20"/>
    </row>
    <row r="518" spans="1:8" ht="27.75" customHeight="1">
      <c r="A518" s="71" t="s">
        <v>554</v>
      </c>
      <c r="B518" s="17">
        <v>793</v>
      </c>
      <c r="C518" s="18" t="s">
        <v>148</v>
      </c>
      <c r="D518" s="18" t="s">
        <v>306</v>
      </c>
      <c r="E518" s="18" t="s">
        <v>509</v>
      </c>
      <c r="F518" s="18"/>
      <c r="G518" s="124">
        <f>G521+G519</f>
        <v>100000</v>
      </c>
    </row>
    <row r="519" spans="1:8">
      <c r="A519" s="19" t="s">
        <v>637</v>
      </c>
      <c r="B519" s="17">
        <v>793</v>
      </c>
      <c r="C519" s="18" t="s">
        <v>148</v>
      </c>
      <c r="D519" s="18" t="s">
        <v>306</v>
      </c>
      <c r="E519" s="18" t="s">
        <v>509</v>
      </c>
      <c r="F519" s="18" t="s">
        <v>97</v>
      </c>
      <c r="G519" s="124">
        <f>G520</f>
        <v>33671</v>
      </c>
    </row>
    <row r="520" spans="1:8" ht="25.5">
      <c r="A520" s="19" t="s">
        <v>98</v>
      </c>
      <c r="B520" s="17">
        <v>793</v>
      </c>
      <c r="C520" s="18" t="s">
        <v>148</v>
      </c>
      <c r="D520" s="18" t="s">
        <v>306</v>
      </c>
      <c r="E520" s="18" t="s">
        <v>509</v>
      </c>
      <c r="F520" s="18" t="s">
        <v>99</v>
      </c>
      <c r="G520" s="124">
        <v>33671</v>
      </c>
    </row>
    <row r="521" spans="1:8" ht="17.25" customHeight="1">
      <c r="A521" s="19" t="s">
        <v>555</v>
      </c>
      <c r="B521" s="17">
        <v>793</v>
      </c>
      <c r="C521" s="18" t="s">
        <v>148</v>
      </c>
      <c r="D521" s="18" t="s">
        <v>306</v>
      </c>
      <c r="E521" s="18" t="s">
        <v>510</v>
      </c>
      <c r="F521" s="18" t="s">
        <v>139</v>
      </c>
      <c r="G521" s="124">
        <f>G522</f>
        <v>66329</v>
      </c>
    </row>
    <row r="522" spans="1:8" ht="13.5" customHeight="1">
      <c r="A522" s="19" t="s">
        <v>370</v>
      </c>
      <c r="B522" s="17">
        <v>793</v>
      </c>
      <c r="C522" s="18" t="s">
        <v>148</v>
      </c>
      <c r="D522" s="18" t="s">
        <v>306</v>
      </c>
      <c r="E522" s="18" t="s">
        <v>510</v>
      </c>
      <c r="F522" s="18" t="s">
        <v>371</v>
      </c>
      <c r="G522" s="124">
        <v>66329</v>
      </c>
    </row>
    <row r="523" spans="1:8" ht="38.25">
      <c r="A523" s="19" t="s">
        <v>556</v>
      </c>
      <c r="B523" s="17">
        <v>793</v>
      </c>
      <c r="C523" s="18" t="s">
        <v>148</v>
      </c>
      <c r="D523" s="18" t="s">
        <v>306</v>
      </c>
      <c r="E523" s="18" t="s">
        <v>557</v>
      </c>
      <c r="F523" s="18"/>
      <c r="G523" s="124">
        <f>G524</f>
        <v>20000</v>
      </c>
    </row>
    <row r="524" spans="1:8">
      <c r="A524" s="19" t="s">
        <v>637</v>
      </c>
      <c r="B524" s="17">
        <v>793</v>
      </c>
      <c r="C524" s="18" t="s">
        <v>148</v>
      </c>
      <c r="D524" s="18" t="s">
        <v>306</v>
      </c>
      <c r="E524" s="18" t="s">
        <v>557</v>
      </c>
      <c r="F524" s="18" t="s">
        <v>97</v>
      </c>
      <c r="G524" s="124">
        <f>G525</f>
        <v>20000</v>
      </c>
    </row>
    <row r="525" spans="1:8" ht="25.5">
      <c r="A525" s="19" t="s">
        <v>98</v>
      </c>
      <c r="B525" s="17">
        <v>793</v>
      </c>
      <c r="C525" s="18" t="s">
        <v>148</v>
      </c>
      <c r="D525" s="18" t="s">
        <v>306</v>
      </c>
      <c r="E525" s="18" t="s">
        <v>557</v>
      </c>
      <c r="F525" s="18" t="s">
        <v>99</v>
      </c>
      <c r="G525" s="124">
        <v>20000</v>
      </c>
    </row>
    <row r="526" spans="1:8" s="34" customFormat="1" ht="18" customHeight="1">
      <c r="A526" s="44" t="s">
        <v>356</v>
      </c>
      <c r="B526" s="17">
        <v>793</v>
      </c>
      <c r="C526" s="18" t="s">
        <v>148</v>
      </c>
      <c r="D526" s="18" t="s">
        <v>306</v>
      </c>
      <c r="E526" s="18" t="s">
        <v>471</v>
      </c>
      <c r="F526" s="46"/>
      <c r="G526" s="124">
        <f>G527</f>
        <v>102714.22</v>
      </c>
      <c r="H526" s="33"/>
    </row>
    <row r="527" spans="1:8">
      <c r="A527" s="44" t="s">
        <v>356</v>
      </c>
      <c r="B527" s="17">
        <v>793</v>
      </c>
      <c r="C527" s="18" t="s">
        <v>148</v>
      </c>
      <c r="D527" s="18" t="s">
        <v>306</v>
      </c>
      <c r="E527" s="18" t="s">
        <v>542</v>
      </c>
      <c r="F527" s="17"/>
      <c r="G527" s="124">
        <f>G528</f>
        <v>102714.22</v>
      </c>
    </row>
    <row r="528" spans="1:8" ht="19.5" customHeight="1">
      <c r="A528" s="19" t="s">
        <v>637</v>
      </c>
      <c r="B528" s="17">
        <v>793</v>
      </c>
      <c r="C528" s="18" t="s">
        <v>148</v>
      </c>
      <c r="D528" s="18" t="s">
        <v>306</v>
      </c>
      <c r="E528" s="18" t="s">
        <v>542</v>
      </c>
      <c r="F528" s="18" t="s">
        <v>97</v>
      </c>
      <c r="G528" s="124">
        <f>G529</f>
        <v>102714.22</v>
      </c>
    </row>
    <row r="529" spans="1:7" ht="25.5">
      <c r="A529" s="19" t="s">
        <v>98</v>
      </c>
      <c r="B529" s="17">
        <v>793</v>
      </c>
      <c r="C529" s="18" t="s">
        <v>148</v>
      </c>
      <c r="D529" s="18" t="s">
        <v>306</v>
      </c>
      <c r="E529" s="18" t="s">
        <v>542</v>
      </c>
      <c r="F529" s="18" t="s">
        <v>99</v>
      </c>
      <c r="G529" s="124">
        <v>102714.22</v>
      </c>
    </row>
    <row r="530" spans="1:7" ht="31.5" customHeight="1">
      <c r="A530" s="19" t="s">
        <v>665</v>
      </c>
      <c r="B530" s="17">
        <v>793</v>
      </c>
      <c r="C530" s="18" t="s">
        <v>148</v>
      </c>
      <c r="D530" s="18" t="s">
        <v>306</v>
      </c>
      <c r="E530" s="18" t="s">
        <v>511</v>
      </c>
      <c r="F530" s="18"/>
      <c r="G530" s="124">
        <f>G531+G534</f>
        <v>35529.879999999997</v>
      </c>
    </row>
    <row r="531" spans="1:7" ht="62.25" customHeight="1">
      <c r="A531" s="19" t="s">
        <v>666</v>
      </c>
      <c r="B531" s="17">
        <v>793</v>
      </c>
      <c r="C531" s="18" t="s">
        <v>148</v>
      </c>
      <c r="D531" s="18" t="s">
        <v>306</v>
      </c>
      <c r="E531" s="18" t="s">
        <v>512</v>
      </c>
      <c r="F531" s="18"/>
      <c r="G531" s="124">
        <f>G532</f>
        <v>30000</v>
      </c>
    </row>
    <row r="532" spans="1:7" ht="19.5" customHeight="1">
      <c r="A532" s="19" t="s">
        <v>637</v>
      </c>
      <c r="B532" s="17">
        <v>793</v>
      </c>
      <c r="C532" s="18" t="s">
        <v>148</v>
      </c>
      <c r="D532" s="18" t="s">
        <v>306</v>
      </c>
      <c r="E532" s="18" t="s">
        <v>512</v>
      </c>
      <c r="F532" s="18" t="s">
        <v>97</v>
      </c>
      <c r="G532" s="124">
        <f>G533</f>
        <v>30000</v>
      </c>
    </row>
    <row r="533" spans="1:7" ht="25.5">
      <c r="A533" s="19" t="s">
        <v>98</v>
      </c>
      <c r="B533" s="17">
        <v>793</v>
      </c>
      <c r="C533" s="18" t="s">
        <v>148</v>
      </c>
      <c r="D533" s="18" t="s">
        <v>306</v>
      </c>
      <c r="E533" s="18" t="s">
        <v>512</v>
      </c>
      <c r="F533" s="18" t="s">
        <v>99</v>
      </c>
      <c r="G533" s="124">
        <v>30000</v>
      </c>
    </row>
    <row r="534" spans="1:7" ht="55.5" customHeight="1">
      <c r="A534" s="19" t="s">
        <v>263</v>
      </c>
      <c r="B534" s="17">
        <v>793</v>
      </c>
      <c r="C534" s="18" t="s">
        <v>148</v>
      </c>
      <c r="D534" s="18" t="s">
        <v>306</v>
      </c>
      <c r="E534" s="18" t="s">
        <v>513</v>
      </c>
      <c r="F534" s="18"/>
      <c r="G534" s="124">
        <f>G535</f>
        <v>5529.88</v>
      </c>
    </row>
    <row r="535" spans="1:7" ht="21.75" customHeight="1">
      <c r="A535" s="19" t="s">
        <v>637</v>
      </c>
      <c r="B535" s="17">
        <v>793</v>
      </c>
      <c r="C535" s="18" t="s">
        <v>148</v>
      </c>
      <c r="D535" s="18" t="s">
        <v>306</v>
      </c>
      <c r="E535" s="18" t="s">
        <v>513</v>
      </c>
      <c r="F535" s="18" t="s">
        <v>97</v>
      </c>
      <c r="G535" s="124">
        <f>G536</f>
        <v>5529.88</v>
      </c>
    </row>
    <row r="536" spans="1:7" ht="25.5">
      <c r="A536" s="19" t="s">
        <v>98</v>
      </c>
      <c r="B536" s="17">
        <v>793</v>
      </c>
      <c r="C536" s="18" t="s">
        <v>148</v>
      </c>
      <c r="D536" s="18" t="s">
        <v>306</v>
      </c>
      <c r="E536" s="18" t="s">
        <v>513</v>
      </c>
      <c r="F536" s="18" t="s">
        <v>99</v>
      </c>
      <c r="G536" s="124">
        <v>5529.88</v>
      </c>
    </row>
    <row r="537" spans="1:7" ht="25.5">
      <c r="A537" s="19" t="s">
        <v>667</v>
      </c>
      <c r="B537" s="17">
        <v>793</v>
      </c>
      <c r="C537" s="18" t="s">
        <v>148</v>
      </c>
      <c r="D537" s="18" t="s">
        <v>613</v>
      </c>
      <c r="E537" s="18"/>
      <c r="F537" s="18"/>
      <c r="G537" s="124">
        <f>G538+G543</f>
        <v>50000</v>
      </c>
    </row>
    <row r="538" spans="1:7" ht="38.25">
      <c r="A538" s="19" t="s">
        <v>588</v>
      </c>
      <c r="B538" s="17">
        <v>793</v>
      </c>
      <c r="C538" s="18" t="s">
        <v>148</v>
      </c>
      <c r="D538" s="18" t="s">
        <v>613</v>
      </c>
      <c r="E538" s="18" t="s">
        <v>514</v>
      </c>
      <c r="F538" s="18"/>
      <c r="G538" s="124">
        <f>G539</f>
        <v>30000</v>
      </c>
    </row>
    <row r="539" spans="1:7" ht="25.5">
      <c r="A539" s="19" t="s">
        <v>668</v>
      </c>
      <c r="B539" s="17">
        <v>793</v>
      </c>
      <c r="C539" s="18" t="s">
        <v>148</v>
      </c>
      <c r="D539" s="18" t="s">
        <v>613</v>
      </c>
      <c r="E539" s="18" t="s">
        <v>515</v>
      </c>
      <c r="F539" s="18"/>
      <c r="G539" s="124">
        <f>G540</f>
        <v>30000</v>
      </c>
    </row>
    <row r="540" spans="1:7" ht="25.5">
      <c r="A540" s="19" t="s">
        <v>98</v>
      </c>
      <c r="B540" s="17">
        <v>793</v>
      </c>
      <c r="C540" s="18" t="s">
        <v>148</v>
      </c>
      <c r="D540" s="18" t="s">
        <v>613</v>
      </c>
      <c r="E540" s="18" t="s">
        <v>515</v>
      </c>
      <c r="F540" s="18" t="s">
        <v>97</v>
      </c>
      <c r="G540" s="124">
        <f>G541</f>
        <v>30000</v>
      </c>
    </row>
    <row r="541" spans="1:7" ht="30.75" customHeight="1">
      <c r="A541" s="19" t="s">
        <v>98</v>
      </c>
      <c r="B541" s="17">
        <v>793</v>
      </c>
      <c r="C541" s="18" t="s">
        <v>148</v>
      </c>
      <c r="D541" s="18" t="s">
        <v>613</v>
      </c>
      <c r="E541" s="18" t="s">
        <v>515</v>
      </c>
      <c r="F541" s="18" t="s">
        <v>99</v>
      </c>
      <c r="G541" s="124">
        <v>30000</v>
      </c>
    </row>
    <row r="542" spans="1:7" ht="25.5" hidden="1">
      <c r="A542" s="19" t="s">
        <v>638</v>
      </c>
      <c r="B542" s="17">
        <v>793</v>
      </c>
      <c r="C542" s="18" t="s">
        <v>148</v>
      </c>
      <c r="D542" s="18" t="s">
        <v>613</v>
      </c>
      <c r="E542" s="18" t="s">
        <v>515</v>
      </c>
      <c r="F542" s="18" t="s">
        <v>100</v>
      </c>
      <c r="G542" s="124"/>
    </row>
    <row r="543" spans="1:7" ht="38.25">
      <c r="A543" s="19" t="s">
        <v>45</v>
      </c>
      <c r="B543" s="17">
        <v>793</v>
      </c>
      <c r="C543" s="18" t="s">
        <v>148</v>
      </c>
      <c r="D543" s="18" t="s">
        <v>613</v>
      </c>
      <c r="E543" s="18" t="s">
        <v>516</v>
      </c>
      <c r="F543" s="18"/>
      <c r="G543" s="124">
        <f>G544</f>
        <v>20000</v>
      </c>
    </row>
    <row r="544" spans="1:7" ht="38.25">
      <c r="A544" s="19" t="s">
        <v>669</v>
      </c>
      <c r="B544" s="17">
        <v>793</v>
      </c>
      <c r="C544" s="18" t="s">
        <v>148</v>
      </c>
      <c r="D544" s="18" t="s">
        <v>613</v>
      </c>
      <c r="E544" s="18" t="s">
        <v>517</v>
      </c>
      <c r="F544" s="18"/>
      <c r="G544" s="124">
        <f>G545</f>
        <v>20000</v>
      </c>
    </row>
    <row r="545" spans="1:8" ht="25.5">
      <c r="A545" s="19" t="s">
        <v>98</v>
      </c>
      <c r="B545" s="17">
        <v>793</v>
      </c>
      <c r="C545" s="18" t="s">
        <v>148</v>
      </c>
      <c r="D545" s="18" t="s">
        <v>613</v>
      </c>
      <c r="E545" s="18" t="s">
        <v>517</v>
      </c>
      <c r="F545" s="18" t="s">
        <v>97</v>
      </c>
      <c r="G545" s="124">
        <f>G546</f>
        <v>20000</v>
      </c>
    </row>
    <row r="546" spans="1:8" ht="31.5" customHeight="1">
      <c r="A546" s="19" t="s">
        <v>98</v>
      </c>
      <c r="B546" s="17">
        <v>793</v>
      </c>
      <c r="C546" s="18" t="s">
        <v>148</v>
      </c>
      <c r="D546" s="18" t="s">
        <v>613</v>
      </c>
      <c r="E546" s="18" t="s">
        <v>517</v>
      </c>
      <c r="F546" s="18" t="s">
        <v>99</v>
      </c>
      <c r="G546" s="124">
        <v>20000</v>
      </c>
    </row>
    <row r="547" spans="1:8" ht="25.5" hidden="1">
      <c r="A547" s="19" t="s">
        <v>638</v>
      </c>
      <c r="B547" s="17">
        <v>793</v>
      </c>
      <c r="C547" s="18" t="s">
        <v>148</v>
      </c>
      <c r="D547" s="18" t="s">
        <v>613</v>
      </c>
      <c r="E547" s="18" t="s">
        <v>517</v>
      </c>
      <c r="F547" s="18" t="s">
        <v>100</v>
      </c>
      <c r="G547" s="124"/>
    </row>
    <row r="548" spans="1:8">
      <c r="A548" s="14" t="s">
        <v>178</v>
      </c>
      <c r="B548" s="9">
        <v>793</v>
      </c>
      <c r="C548" s="10" t="s">
        <v>127</v>
      </c>
      <c r="D548" s="10"/>
      <c r="E548" s="10"/>
      <c r="F548" s="10"/>
      <c r="G548" s="45">
        <f>G549+G558+G576</f>
        <v>1919054.24</v>
      </c>
    </row>
    <row r="549" spans="1:8" s="57" customFormat="1" ht="16.5" customHeight="1">
      <c r="A549" s="19" t="s">
        <v>682</v>
      </c>
      <c r="B549" s="17">
        <v>793</v>
      </c>
      <c r="C549" s="18" t="s">
        <v>127</v>
      </c>
      <c r="D549" s="18" t="s">
        <v>104</v>
      </c>
      <c r="E549" s="18"/>
      <c r="F549" s="18"/>
      <c r="G549" s="124">
        <f>G551</f>
        <v>750000</v>
      </c>
      <c r="H549" s="56"/>
    </row>
    <row r="550" spans="1:8" s="21" customFormat="1" ht="27" customHeight="1">
      <c r="A550" s="19" t="s">
        <v>692</v>
      </c>
      <c r="B550" s="17">
        <v>793</v>
      </c>
      <c r="C550" s="18" t="s">
        <v>127</v>
      </c>
      <c r="D550" s="18" t="s">
        <v>104</v>
      </c>
      <c r="E550" s="18" t="s">
        <v>475</v>
      </c>
      <c r="F550" s="18"/>
      <c r="G550" s="124">
        <f>G552+G555</f>
        <v>750000</v>
      </c>
      <c r="H550" s="20"/>
    </row>
    <row r="551" spans="1:8" s="57" customFormat="1" ht="18" customHeight="1">
      <c r="A551" s="19" t="s">
        <v>683</v>
      </c>
      <c r="B551" s="17">
        <v>793</v>
      </c>
      <c r="C551" s="18" t="s">
        <v>127</v>
      </c>
      <c r="D551" s="18" t="s">
        <v>104</v>
      </c>
      <c r="E551" s="18" t="s">
        <v>210</v>
      </c>
      <c r="F551" s="18"/>
      <c r="G551" s="124">
        <f>G552+G555</f>
        <v>750000</v>
      </c>
      <c r="H551" s="56"/>
    </row>
    <row r="552" spans="1:8" s="57" customFormat="1" ht="44.25" customHeight="1">
      <c r="A552" s="19" t="s">
        <v>676</v>
      </c>
      <c r="B552" s="17">
        <v>793</v>
      </c>
      <c r="C552" s="18" t="s">
        <v>127</v>
      </c>
      <c r="D552" s="18" t="s">
        <v>104</v>
      </c>
      <c r="E552" s="18" t="s">
        <v>675</v>
      </c>
      <c r="F552" s="18"/>
      <c r="G552" s="124">
        <f>G553</f>
        <v>733703.76</v>
      </c>
      <c r="H552" s="56"/>
    </row>
    <row r="553" spans="1:8" s="57" customFormat="1" ht="27.75" customHeight="1">
      <c r="A553" s="19" t="s">
        <v>98</v>
      </c>
      <c r="B553" s="17">
        <v>793</v>
      </c>
      <c r="C553" s="18" t="s">
        <v>127</v>
      </c>
      <c r="D553" s="18" t="s">
        <v>104</v>
      </c>
      <c r="E553" s="18" t="s">
        <v>675</v>
      </c>
      <c r="F553" s="18" t="s">
        <v>97</v>
      </c>
      <c r="G553" s="124">
        <f>G554</f>
        <v>733703.76</v>
      </c>
      <c r="H553" s="56"/>
    </row>
    <row r="554" spans="1:8" s="57" customFormat="1" ht="44.25" customHeight="1">
      <c r="A554" s="19" t="s">
        <v>98</v>
      </c>
      <c r="B554" s="17">
        <v>793</v>
      </c>
      <c r="C554" s="18" t="s">
        <v>127</v>
      </c>
      <c r="D554" s="18" t="s">
        <v>104</v>
      </c>
      <c r="E554" s="18" t="s">
        <v>675</v>
      </c>
      <c r="F554" s="18" t="s">
        <v>99</v>
      </c>
      <c r="G554" s="124">
        <f>739353.76-2500-3150</f>
        <v>733703.76</v>
      </c>
      <c r="H554" s="56"/>
    </row>
    <row r="555" spans="1:8" ht="34.5" customHeight="1">
      <c r="A555" s="19" t="s">
        <v>271</v>
      </c>
      <c r="B555" s="17">
        <v>793</v>
      </c>
      <c r="C555" s="18" t="s">
        <v>127</v>
      </c>
      <c r="D555" s="18" t="s">
        <v>104</v>
      </c>
      <c r="E555" s="18" t="s">
        <v>674</v>
      </c>
      <c r="F555" s="18"/>
      <c r="G555" s="124">
        <f>G556</f>
        <v>16296.24</v>
      </c>
    </row>
    <row r="556" spans="1:8" ht="25.5" customHeight="1">
      <c r="A556" s="19" t="s">
        <v>98</v>
      </c>
      <c r="B556" s="17">
        <v>793</v>
      </c>
      <c r="C556" s="18" t="s">
        <v>127</v>
      </c>
      <c r="D556" s="18" t="s">
        <v>104</v>
      </c>
      <c r="E556" s="18" t="s">
        <v>674</v>
      </c>
      <c r="F556" s="18" t="s">
        <v>97</v>
      </c>
      <c r="G556" s="124">
        <f>G557</f>
        <v>16296.24</v>
      </c>
    </row>
    <row r="557" spans="1:8" ht="39.75" customHeight="1">
      <c r="A557" s="19" t="s">
        <v>98</v>
      </c>
      <c r="B557" s="17">
        <v>793</v>
      </c>
      <c r="C557" s="18" t="s">
        <v>127</v>
      </c>
      <c r="D557" s="18" t="s">
        <v>104</v>
      </c>
      <c r="E557" s="18" t="s">
        <v>674</v>
      </c>
      <c r="F557" s="18" t="s">
        <v>99</v>
      </c>
      <c r="G557" s="124">
        <f>10646.24+2500+3150</f>
        <v>16296.24</v>
      </c>
    </row>
    <row r="558" spans="1:8" s="26" customFormat="1">
      <c r="A558" s="150" t="s">
        <v>359</v>
      </c>
      <c r="B558" s="42">
        <v>793</v>
      </c>
      <c r="C558" s="43" t="s">
        <v>127</v>
      </c>
      <c r="D558" s="43" t="s">
        <v>306</v>
      </c>
      <c r="E558" s="43"/>
      <c r="F558" s="43"/>
      <c r="G558" s="125">
        <f>G559+G572</f>
        <v>945054.24</v>
      </c>
      <c r="H558" s="25"/>
    </row>
    <row r="559" spans="1:8" s="21" customFormat="1" ht="27" customHeight="1">
      <c r="A559" s="19" t="s">
        <v>692</v>
      </c>
      <c r="B559" s="17">
        <v>793</v>
      </c>
      <c r="C559" s="18" t="s">
        <v>127</v>
      </c>
      <c r="D559" s="18" t="s">
        <v>306</v>
      </c>
      <c r="E559" s="18" t="s">
        <v>475</v>
      </c>
      <c r="F559" s="18"/>
      <c r="G559" s="124">
        <f>G560+G564+G568</f>
        <v>817002</v>
      </c>
      <c r="H559" s="20"/>
    </row>
    <row r="560" spans="1:8" s="21" customFormat="1" ht="66" customHeight="1">
      <c r="A560" s="61" t="s">
        <v>234</v>
      </c>
      <c r="B560" s="17">
        <v>793</v>
      </c>
      <c r="C560" s="18" t="s">
        <v>127</v>
      </c>
      <c r="D560" s="18" t="s">
        <v>306</v>
      </c>
      <c r="E560" s="18" t="s">
        <v>232</v>
      </c>
      <c r="F560" s="18"/>
      <c r="G560" s="124">
        <f>G561</f>
        <v>19579</v>
      </c>
      <c r="H560" s="20" t="e">
        <f>#REF!+#REF!+#REF!+#REF!</f>
        <v>#REF!</v>
      </c>
    </row>
    <row r="561" spans="1:9" s="21" customFormat="1" ht="94.5" customHeight="1">
      <c r="A561" s="61" t="s">
        <v>412</v>
      </c>
      <c r="B561" s="17">
        <v>793</v>
      </c>
      <c r="C561" s="18" t="s">
        <v>127</v>
      </c>
      <c r="D561" s="18" t="s">
        <v>306</v>
      </c>
      <c r="E561" s="18" t="s">
        <v>375</v>
      </c>
      <c r="F561" s="18"/>
      <c r="G561" s="124">
        <f>G562</f>
        <v>19579</v>
      </c>
      <c r="H561" s="20"/>
    </row>
    <row r="562" spans="1:9" s="21" customFormat="1" ht="16.5" customHeight="1">
      <c r="A562" s="19" t="s">
        <v>339</v>
      </c>
      <c r="B562" s="17">
        <v>793</v>
      </c>
      <c r="C562" s="18" t="s">
        <v>127</v>
      </c>
      <c r="D562" s="18" t="s">
        <v>306</v>
      </c>
      <c r="E562" s="18" t="s">
        <v>375</v>
      </c>
      <c r="F562" s="18" t="s">
        <v>340</v>
      </c>
      <c r="G562" s="124">
        <f>G563</f>
        <v>19579</v>
      </c>
      <c r="H562" s="20"/>
    </row>
    <row r="563" spans="1:9" s="21" customFormat="1" ht="15" customHeight="1">
      <c r="A563" s="19" t="s">
        <v>368</v>
      </c>
      <c r="B563" s="17">
        <v>793</v>
      </c>
      <c r="C563" s="18" t="s">
        <v>127</v>
      </c>
      <c r="D563" s="18" t="s">
        <v>306</v>
      </c>
      <c r="E563" s="18" t="s">
        <v>375</v>
      </c>
      <c r="F563" s="18" t="s">
        <v>369</v>
      </c>
      <c r="G563" s="124">
        <v>19579</v>
      </c>
      <c r="H563" s="20"/>
    </row>
    <row r="564" spans="1:9" ht="63.75" customHeight="1">
      <c r="A564" s="19" t="s">
        <v>238</v>
      </c>
      <c r="B564" s="60">
        <v>795</v>
      </c>
      <c r="C564" s="18" t="s">
        <v>127</v>
      </c>
      <c r="D564" s="18" t="s">
        <v>306</v>
      </c>
      <c r="E564" s="18" t="s">
        <v>236</v>
      </c>
      <c r="F564" s="18"/>
      <c r="G564" s="124">
        <f>G565</f>
        <v>582053</v>
      </c>
    </row>
    <row r="565" spans="1:9" s="21" customFormat="1" ht="101.25" customHeight="1">
      <c r="A565" s="19" t="s">
        <v>112</v>
      </c>
      <c r="B565" s="60">
        <v>793</v>
      </c>
      <c r="C565" s="18" t="s">
        <v>127</v>
      </c>
      <c r="D565" s="18" t="s">
        <v>306</v>
      </c>
      <c r="E565" s="18" t="s">
        <v>109</v>
      </c>
      <c r="F565" s="18"/>
      <c r="G565" s="124">
        <f>G566</f>
        <v>582053</v>
      </c>
      <c r="H565" s="20"/>
    </row>
    <row r="566" spans="1:9" ht="22.5" customHeight="1">
      <c r="A566" s="19" t="s">
        <v>339</v>
      </c>
      <c r="B566" s="60">
        <v>793</v>
      </c>
      <c r="C566" s="18" t="s">
        <v>127</v>
      </c>
      <c r="D566" s="18" t="s">
        <v>306</v>
      </c>
      <c r="E566" s="18" t="s">
        <v>109</v>
      </c>
      <c r="F566" s="18" t="s">
        <v>340</v>
      </c>
      <c r="G566" s="124">
        <f>G567</f>
        <v>582053</v>
      </c>
    </row>
    <row r="567" spans="1:9" ht="16.5" customHeight="1">
      <c r="A567" s="19" t="s">
        <v>368</v>
      </c>
      <c r="B567" s="60">
        <v>793</v>
      </c>
      <c r="C567" s="18" t="s">
        <v>127</v>
      </c>
      <c r="D567" s="18" t="s">
        <v>306</v>
      </c>
      <c r="E567" s="18" t="s">
        <v>109</v>
      </c>
      <c r="F567" s="18" t="s">
        <v>369</v>
      </c>
      <c r="G567" s="124">
        <v>582053</v>
      </c>
    </row>
    <row r="568" spans="1:9" s="21" customFormat="1" ht="111.75" customHeight="1">
      <c r="A568" s="19" t="s">
        <v>634</v>
      </c>
      <c r="B568" s="60">
        <v>793</v>
      </c>
      <c r="C568" s="18" t="s">
        <v>127</v>
      </c>
      <c r="D568" s="18" t="s">
        <v>306</v>
      </c>
      <c r="E568" s="18" t="s">
        <v>231</v>
      </c>
      <c r="F568" s="18"/>
      <c r="G568" s="124">
        <f>G569</f>
        <v>215370</v>
      </c>
      <c r="H568" s="20" t="e">
        <f>G576+#REF!+G653+#REF!+#REF!+#REF!</f>
        <v>#REF!</v>
      </c>
      <c r="I568" s="21">
        <v>240</v>
      </c>
    </row>
    <row r="569" spans="1:9" s="21" customFormat="1" ht="32.25" customHeight="1">
      <c r="A569" s="19" t="s">
        <v>209</v>
      </c>
      <c r="B569" s="60">
        <v>793</v>
      </c>
      <c r="C569" s="18" t="s">
        <v>127</v>
      </c>
      <c r="D569" s="18" t="s">
        <v>306</v>
      </c>
      <c r="E569" s="18" t="s">
        <v>633</v>
      </c>
      <c r="F569" s="18"/>
      <c r="G569" s="124">
        <f>G570</f>
        <v>215370</v>
      </c>
      <c r="H569" s="20"/>
    </row>
    <row r="570" spans="1:9" s="21" customFormat="1" ht="32.25" customHeight="1">
      <c r="A570" s="19" t="s">
        <v>637</v>
      </c>
      <c r="B570" s="60">
        <v>793</v>
      </c>
      <c r="C570" s="18" t="s">
        <v>127</v>
      </c>
      <c r="D570" s="18" t="s">
        <v>306</v>
      </c>
      <c r="E570" s="18" t="s">
        <v>633</v>
      </c>
      <c r="F570" s="18" t="s">
        <v>97</v>
      </c>
      <c r="G570" s="124">
        <f>G571</f>
        <v>215370</v>
      </c>
      <c r="H570" s="20"/>
    </row>
    <row r="571" spans="1:9" s="21" customFormat="1" ht="32.25" customHeight="1">
      <c r="A571" s="19" t="s">
        <v>98</v>
      </c>
      <c r="B571" s="60">
        <v>793</v>
      </c>
      <c r="C571" s="18" t="s">
        <v>127</v>
      </c>
      <c r="D571" s="18" t="s">
        <v>306</v>
      </c>
      <c r="E571" s="18" t="s">
        <v>633</v>
      </c>
      <c r="F571" s="18" t="s">
        <v>99</v>
      </c>
      <c r="G571" s="124">
        <v>215370</v>
      </c>
      <c r="H571" s="20"/>
    </row>
    <row r="572" spans="1:9" ht="18.75" customHeight="1">
      <c r="A572" s="19" t="s">
        <v>389</v>
      </c>
      <c r="B572" s="17">
        <v>793</v>
      </c>
      <c r="C572" s="18" t="s">
        <v>127</v>
      </c>
      <c r="D572" s="18" t="s">
        <v>306</v>
      </c>
      <c r="E572" s="18" t="s">
        <v>388</v>
      </c>
      <c r="F572" s="18"/>
      <c r="G572" s="124">
        <f>G573</f>
        <v>128052.24</v>
      </c>
    </row>
    <row r="573" spans="1:9" ht="17.25" customHeight="1">
      <c r="A573" s="19" t="s">
        <v>664</v>
      </c>
      <c r="B573" s="17">
        <v>793</v>
      </c>
      <c r="C573" s="18" t="s">
        <v>127</v>
      </c>
      <c r="D573" s="18" t="s">
        <v>306</v>
      </c>
      <c r="E573" s="18" t="s">
        <v>387</v>
      </c>
      <c r="F573" s="18"/>
      <c r="G573" s="124">
        <f>G574</f>
        <v>128052.24</v>
      </c>
    </row>
    <row r="574" spans="1:9" ht="25.5" customHeight="1">
      <c r="A574" s="19" t="s">
        <v>98</v>
      </c>
      <c r="B574" s="17">
        <v>793</v>
      </c>
      <c r="C574" s="18" t="s">
        <v>127</v>
      </c>
      <c r="D574" s="18" t="s">
        <v>306</v>
      </c>
      <c r="E574" s="18" t="s">
        <v>387</v>
      </c>
      <c r="F574" s="18" t="s">
        <v>97</v>
      </c>
      <c r="G574" s="124">
        <f>G575</f>
        <v>128052.24</v>
      </c>
    </row>
    <row r="575" spans="1:9" ht="39.75" customHeight="1">
      <c r="A575" s="19" t="s">
        <v>98</v>
      </c>
      <c r="B575" s="17">
        <v>793</v>
      </c>
      <c r="C575" s="18" t="s">
        <v>127</v>
      </c>
      <c r="D575" s="18" t="s">
        <v>306</v>
      </c>
      <c r="E575" s="18" t="s">
        <v>387</v>
      </c>
      <c r="F575" s="18" t="s">
        <v>99</v>
      </c>
      <c r="G575" s="124">
        <v>128052.24</v>
      </c>
    </row>
    <row r="576" spans="1:9">
      <c r="A576" s="19" t="s">
        <v>179</v>
      </c>
      <c r="B576" s="17">
        <v>793</v>
      </c>
      <c r="C576" s="18" t="s">
        <v>127</v>
      </c>
      <c r="D576" s="18" t="s">
        <v>180</v>
      </c>
      <c r="E576" s="17"/>
      <c r="F576" s="17"/>
      <c r="G576" s="124">
        <f>G577+G587+G594</f>
        <v>224000</v>
      </c>
    </row>
    <row r="577" spans="1:7" ht="42.75" customHeight="1">
      <c r="A577" s="19" t="s">
        <v>225</v>
      </c>
      <c r="B577" s="17">
        <v>793</v>
      </c>
      <c r="C577" s="18" t="s">
        <v>127</v>
      </c>
      <c r="D577" s="18" t="s">
        <v>180</v>
      </c>
      <c r="E577" s="17" t="s">
        <v>485</v>
      </c>
      <c r="F577" s="17"/>
      <c r="G577" s="124">
        <f>G581+G578+G584</f>
        <v>184000</v>
      </c>
    </row>
    <row r="578" spans="1:7" ht="30" customHeight="1">
      <c r="A578" s="19" t="s">
        <v>684</v>
      </c>
      <c r="B578" s="17">
        <v>793</v>
      </c>
      <c r="C578" s="18" t="s">
        <v>127</v>
      </c>
      <c r="D578" s="18" t="s">
        <v>180</v>
      </c>
      <c r="E578" s="17" t="s">
        <v>518</v>
      </c>
      <c r="F578" s="17"/>
      <c r="G578" s="124">
        <f>G579</f>
        <v>50400</v>
      </c>
    </row>
    <row r="579" spans="1:7">
      <c r="A579" s="19" t="s">
        <v>138</v>
      </c>
      <c r="B579" s="17">
        <v>793</v>
      </c>
      <c r="C579" s="18" t="s">
        <v>127</v>
      </c>
      <c r="D579" s="18" t="s">
        <v>180</v>
      </c>
      <c r="E579" s="17" t="s">
        <v>518</v>
      </c>
      <c r="F579" s="17">
        <v>800</v>
      </c>
      <c r="G579" s="124">
        <f>G580</f>
        <v>50400</v>
      </c>
    </row>
    <row r="580" spans="1:7" ht="45.75" customHeight="1">
      <c r="A580" s="19" t="s">
        <v>680</v>
      </c>
      <c r="B580" s="17">
        <v>793</v>
      </c>
      <c r="C580" s="18" t="s">
        <v>127</v>
      </c>
      <c r="D580" s="18" t="s">
        <v>180</v>
      </c>
      <c r="E580" s="17" t="s">
        <v>518</v>
      </c>
      <c r="F580" s="17">
        <v>810</v>
      </c>
      <c r="G580" s="124">
        <v>50400</v>
      </c>
    </row>
    <row r="581" spans="1:7" ht="47.25" customHeight="1">
      <c r="A581" s="19" t="s">
        <v>685</v>
      </c>
      <c r="B581" s="17">
        <v>793</v>
      </c>
      <c r="C581" s="18" t="s">
        <v>127</v>
      </c>
      <c r="D581" s="18" t="s">
        <v>180</v>
      </c>
      <c r="E581" s="17" t="s">
        <v>519</v>
      </c>
      <c r="F581" s="17"/>
      <c r="G581" s="124">
        <f>G582</f>
        <v>84000</v>
      </c>
    </row>
    <row r="582" spans="1:7">
      <c r="A582" s="19" t="s">
        <v>138</v>
      </c>
      <c r="B582" s="17">
        <v>793</v>
      </c>
      <c r="C582" s="18" t="s">
        <v>127</v>
      </c>
      <c r="D582" s="18" t="s">
        <v>180</v>
      </c>
      <c r="E582" s="17" t="s">
        <v>519</v>
      </c>
      <c r="F582" s="17">
        <v>800</v>
      </c>
      <c r="G582" s="124">
        <f>G583</f>
        <v>84000</v>
      </c>
    </row>
    <row r="583" spans="1:7" ht="45" customHeight="1">
      <c r="A583" s="19" t="s">
        <v>680</v>
      </c>
      <c r="B583" s="17">
        <v>793</v>
      </c>
      <c r="C583" s="18" t="s">
        <v>127</v>
      </c>
      <c r="D583" s="18" t="s">
        <v>180</v>
      </c>
      <c r="E583" s="17" t="s">
        <v>519</v>
      </c>
      <c r="F583" s="17">
        <v>810</v>
      </c>
      <c r="G583" s="124">
        <f>33600+50400</f>
        <v>84000</v>
      </c>
    </row>
    <row r="584" spans="1:7" ht="29.25" customHeight="1">
      <c r="A584" s="19" t="s">
        <v>168</v>
      </c>
      <c r="B584" s="17">
        <v>793</v>
      </c>
      <c r="C584" s="18" t="s">
        <v>127</v>
      </c>
      <c r="D584" s="18" t="s">
        <v>180</v>
      </c>
      <c r="E584" s="17" t="s">
        <v>169</v>
      </c>
      <c r="F584" s="17"/>
      <c r="G584" s="124">
        <f>G585</f>
        <v>49600</v>
      </c>
    </row>
    <row r="585" spans="1:7">
      <c r="A585" s="19" t="s">
        <v>637</v>
      </c>
      <c r="B585" s="17">
        <v>793</v>
      </c>
      <c r="C585" s="18" t="s">
        <v>127</v>
      </c>
      <c r="D585" s="18" t="s">
        <v>180</v>
      </c>
      <c r="E585" s="17" t="s">
        <v>169</v>
      </c>
      <c r="F585" s="17">
        <v>200</v>
      </c>
      <c r="G585" s="124">
        <f>G586</f>
        <v>49600</v>
      </c>
    </row>
    <row r="586" spans="1:7" ht="34.5" customHeight="1">
      <c r="A586" s="19" t="s">
        <v>98</v>
      </c>
      <c r="B586" s="17">
        <v>793</v>
      </c>
      <c r="C586" s="18" t="s">
        <v>127</v>
      </c>
      <c r="D586" s="18" t="s">
        <v>180</v>
      </c>
      <c r="E586" s="17" t="s">
        <v>169</v>
      </c>
      <c r="F586" s="17">
        <v>240</v>
      </c>
      <c r="G586" s="124">
        <v>49600</v>
      </c>
    </row>
    <row r="587" spans="1:7" ht="36" customHeight="1">
      <c r="A587" s="19" t="s">
        <v>226</v>
      </c>
      <c r="B587" s="17">
        <v>793</v>
      </c>
      <c r="C587" s="18" t="s">
        <v>127</v>
      </c>
      <c r="D587" s="18" t="s">
        <v>180</v>
      </c>
      <c r="E587" s="17" t="s">
        <v>520</v>
      </c>
      <c r="F587" s="17"/>
      <c r="G587" s="124">
        <f>G588</f>
        <v>40000</v>
      </c>
    </row>
    <row r="588" spans="1:7" ht="39" customHeight="1">
      <c r="A588" s="19" t="s">
        <v>38</v>
      </c>
      <c r="B588" s="17">
        <v>793</v>
      </c>
      <c r="C588" s="18" t="s">
        <v>127</v>
      </c>
      <c r="D588" s="18" t="s">
        <v>180</v>
      </c>
      <c r="E588" s="17" t="s">
        <v>521</v>
      </c>
      <c r="F588" s="17"/>
      <c r="G588" s="124">
        <f>G589+G592</f>
        <v>40000</v>
      </c>
    </row>
    <row r="589" spans="1:7" ht="17.25" customHeight="1">
      <c r="A589" s="19" t="s">
        <v>637</v>
      </c>
      <c r="B589" s="17">
        <v>793</v>
      </c>
      <c r="C589" s="18" t="s">
        <v>127</v>
      </c>
      <c r="D589" s="18" t="s">
        <v>180</v>
      </c>
      <c r="E589" s="17" t="s">
        <v>521</v>
      </c>
      <c r="F589" s="17">
        <v>200</v>
      </c>
      <c r="G589" s="124">
        <f>G590</f>
        <v>40000</v>
      </c>
    </row>
    <row r="590" spans="1:7" ht="27.75" customHeight="1">
      <c r="A590" s="19" t="s">
        <v>98</v>
      </c>
      <c r="B590" s="17">
        <v>793</v>
      </c>
      <c r="C590" s="18" t="s">
        <v>127</v>
      </c>
      <c r="D590" s="18" t="s">
        <v>180</v>
      </c>
      <c r="E590" s="17" t="s">
        <v>521</v>
      </c>
      <c r="F590" s="17">
        <v>240</v>
      </c>
      <c r="G590" s="124">
        <v>40000</v>
      </c>
    </row>
    <row r="591" spans="1:7" ht="25.5" hidden="1">
      <c r="A591" s="19" t="s">
        <v>638</v>
      </c>
      <c r="B591" s="17">
        <v>793</v>
      </c>
      <c r="C591" s="18" t="s">
        <v>127</v>
      </c>
      <c r="D591" s="18" t="s">
        <v>180</v>
      </c>
      <c r="E591" s="17" t="s">
        <v>521</v>
      </c>
      <c r="F591" s="17">
        <v>244</v>
      </c>
      <c r="G591" s="124"/>
    </row>
    <row r="592" spans="1:7" hidden="1">
      <c r="A592" s="19" t="s">
        <v>138</v>
      </c>
      <c r="B592" s="17">
        <v>793</v>
      </c>
      <c r="C592" s="18" t="s">
        <v>127</v>
      </c>
      <c r="D592" s="18" t="s">
        <v>180</v>
      </c>
      <c r="E592" s="17" t="s">
        <v>521</v>
      </c>
      <c r="F592" s="17">
        <v>800</v>
      </c>
      <c r="G592" s="124">
        <f>G593</f>
        <v>0</v>
      </c>
    </row>
    <row r="593" spans="1:8" ht="38.25" hidden="1">
      <c r="A593" s="19" t="s">
        <v>680</v>
      </c>
      <c r="B593" s="17">
        <v>793</v>
      </c>
      <c r="C593" s="18" t="s">
        <v>127</v>
      </c>
      <c r="D593" s="18" t="s">
        <v>180</v>
      </c>
      <c r="E593" s="17" t="s">
        <v>521</v>
      </c>
      <c r="F593" s="17">
        <v>810</v>
      </c>
      <c r="G593" s="124"/>
    </row>
    <row r="594" spans="1:8" ht="25.5" hidden="1">
      <c r="A594" s="19" t="s">
        <v>360</v>
      </c>
      <c r="B594" s="17">
        <v>793</v>
      </c>
      <c r="C594" s="18" t="s">
        <v>127</v>
      </c>
      <c r="D594" s="18" t="s">
        <v>180</v>
      </c>
      <c r="E594" s="17" t="s">
        <v>476</v>
      </c>
      <c r="F594" s="17"/>
      <c r="G594" s="124">
        <f>G595</f>
        <v>0</v>
      </c>
    </row>
    <row r="595" spans="1:8" ht="35.25" hidden="1" customHeight="1">
      <c r="A595" s="19" t="s">
        <v>689</v>
      </c>
      <c r="B595" s="17">
        <v>793</v>
      </c>
      <c r="C595" s="18" t="s">
        <v>127</v>
      </c>
      <c r="D595" s="18" t="s">
        <v>180</v>
      </c>
      <c r="E595" s="17" t="s">
        <v>522</v>
      </c>
      <c r="F595" s="17"/>
      <c r="G595" s="124">
        <f>G596</f>
        <v>0</v>
      </c>
    </row>
    <row r="596" spans="1:8" ht="21.75" hidden="1" customHeight="1">
      <c r="A596" s="19" t="s">
        <v>637</v>
      </c>
      <c r="B596" s="17">
        <v>793</v>
      </c>
      <c r="C596" s="18" t="s">
        <v>127</v>
      </c>
      <c r="D596" s="18" t="s">
        <v>180</v>
      </c>
      <c r="E596" s="17" t="s">
        <v>522</v>
      </c>
      <c r="F596" s="17">
        <v>200</v>
      </c>
      <c r="G596" s="124">
        <f>G597</f>
        <v>0</v>
      </c>
    </row>
    <row r="597" spans="1:8" ht="31.5" hidden="1" customHeight="1">
      <c r="A597" s="19" t="s">
        <v>98</v>
      </c>
      <c r="B597" s="17">
        <v>793</v>
      </c>
      <c r="C597" s="18" t="s">
        <v>127</v>
      </c>
      <c r="D597" s="18" t="s">
        <v>180</v>
      </c>
      <c r="E597" s="17" t="s">
        <v>522</v>
      </c>
      <c r="F597" s="17">
        <v>240</v>
      </c>
      <c r="G597" s="124">
        <f>G598</f>
        <v>0</v>
      </c>
    </row>
    <row r="598" spans="1:8" ht="31.5" hidden="1" customHeight="1">
      <c r="A598" s="19" t="s">
        <v>638</v>
      </c>
      <c r="B598" s="17">
        <v>793</v>
      </c>
      <c r="C598" s="18" t="s">
        <v>127</v>
      </c>
      <c r="D598" s="18" t="s">
        <v>180</v>
      </c>
      <c r="E598" s="17" t="s">
        <v>522</v>
      </c>
      <c r="F598" s="17">
        <v>244</v>
      </c>
      <c r="G598" s="124"/>
    </row>
    <row r="599" spans="1:8" ht="15" customHeight="1">
      <c r="A599" s="68" t="s">
        <v>686</v>
      </c>
      <c r="B599" s="55">
        <v>793</v>
      </c>
      <c r="C599" s="10" t="s">
        <v>361</v>
      </c>
      <c r="D599" s="10"/>
      <c r="E599" s="10"/>
      <c r="F599" s="10"/>
      <c r="G599" s="45">
        <f>G600+G608</f>
        <v>62041.119999999995</v>
      </c>
    </row>
    <row r="600" spans="1:8">
      <c r="A600" s="16" t="s">
        <v>364</v>
      </c>
      <c r="B600" s="17">
        <v>793</v>
      </c>
      <c r="C600" s="18" t="s">
        <v>361</v>
      </c>
      <c r="D600" s="18" t="s">
        <v>82</v>
      </c>
      <c r="E600" s="18"/>
      <c r="F600" s="18"/>
      <c r="G600" s="124">
        <f>G601</f>
        <v>27517.119999999999</v>
      </c>
    </row>
    <row r="601" spans="1:8" s="6" customFormat="1" ht="25.5">
      <c r="A601" s="65" t="s">
        <v>363</v>
      </c>
      <c r="B601" s="55">
        <v>793</v>
      </c>
      <c r="C601" s="13" t="s">
        <v>361</v>
      </c>
      <c r="D601" s="18" t="s">
        <v>82</v>
      </c>
      <c r="E601" s="66" t="s">
        <v>477</v>
      </c>
      <c r="F601" s="66"/>
      <c r="G601" s="29">
        <f>G605+G602</f>
        <v>27517.119999999999</v>
      </c>
      <c r="H601" s="5"/>
    </row>
    <row r="602" spans="1:8" ht="17.25" customHeight="1">
      <c r="A602" s="19" t="s">
        <v>664</v>
      </c>
      <c r="B602" s="17">
        <v>793</v>
      </c>
      <c r="C602" s="13" t="s">
        <v>361</v>
      </c>
      <c r="D602" s="18" t="s">
        <v>82</v>
      </c>
      <c r="E602" s="18" t="s">
        <v>646</v>
      </c>
      <c r="F602" s="18"/>
      <c r="G602" s="124">
        <f>G603</f>
        <v>8807.36</v>
      </c>
    </row>
    <row r="603" spans="1:8" ht="25.5" customHeight="1">
      <c r="A603" s="19" t="s">
        <v>98</v>
      </c>
      <c r="B603" s="17">
        <v>793</v>
      </c>
      <c r="C603" s="13" t="s">
        <v>361</v>
      </c>
      <c r="D603" s="18" t="s">
        <v>82</v>
      </c>
      <c r="E603" s="18" t="s">
        <v>646</v>
      </c>
      <c r="F603" s="18" t="s">
        <v>97</v>
      </c>
      <c r="G603" s="124">
        <f>G604</f>
        <v>8807.36</v>
      </c>
    </row>
    <row r="604" spans="1:8" ht="39.75" customHeight="1">
      <c r="A604" s="19" t="s">
        <v>98</v>
      </c>
      <c r="B604" s="17">
        <v>793</v>
      </c>
      <c r="C604" s="13" t="s">
        <v>361</v>
      </c>
      <c r="D604" s="18" t="s">
        <v>82</v>
      </c>
      <c r="E604" s="18" t="s">
        <v>646</v>
      </c>
      <c r="F604" s="18" t="s">
        <v>99</v>
      </c>
      <c r="G604" s="124">
        <v>8807.36</v>
      </c>
    </row>
    <row r="605" spans="1:8" s="21" customFormat="1" ht="21.75" customHeight="1">
      <c r="A605" s="19" t="s">
        <v>119</v>
      </c>
      <c r="B605" s="55">
        <v>793</v>
      </c>
      <c r="C605" s="18" t="s">
        <v>361</v>
      </c>
      <c r="D605" s="18" t="s">
        <v>82</v>
      </c>
      <c r="E605" s="18" t="s">
        <v>120</v>
      </c>
      <c r="F605" s="18"/>
      <c r="G605" s="124">
        <f>G606</f>
        <v>18709.759999999998</v>
      </c>
      <c r="H605" s="20"/>
    </row>
    <row r="606" spans="1:8" ht="23.25" customHeight="1">
      <c r="A606" s="19" t="s">
        <v>637</v>
      </c>
      <c r="B606" s="55">
        <v>793</v>
      </c>
      <c r="C606" s="18" t="s">
        <v>361</v>
      </c>
      <c r="D606" s="18" t="s">
        <v>82</v>
      </c>
      <c r="E606" s="18" t="s">
        <v>120</v>
      </c>
      <c r="F606" s="18" t="s">
        <v>97</v>
      </c>
      <c r="G606" s="124">
        <f>G607</f>
        <v>18709.759999999998</v>
      </c>
    </row>
    <row r="607" spans="1:8" s="21" customFormat="1" ht="23.25" customHeight="1">
      <c r="A607" s="19" t="s">
        <v>98</v>
      </c>
      <c r="B607" s="55">
        <v>793</v>
      </c>
      <c r="C607" s="18" t="s">
        <v>361</v>
      </c>
      <c r="D607" s="18" t="s">
        <v>82</v>
      </c>
      <c r="E607" s="18" t="s">
        <v>120</v>
      </c>
      <c r="F607" s="18" t="s">
        <v>99</v>
      </c>
      <c r="G607" s="124">
        <v>18709.759999999998</v>
      </c>
      <c r="H607" s="20"/>
    </row>
    <row r="608" spans="1:8" s="26" customFormat="1" ht="17.25" customHeight="1">
      <c r="A608" s="41" t="s">
        <v>566</v>
      </c>
      <c r="B608" s="42">
        <v>793</v>
      </c>
      <c r="C608" s="43" t="s">
        <v>361</v>
      </c>
      <c r="D608" s="43" t="s">
        <v>148</v>
      </c>
      <c r="E608" s="43"/>
      <c r="F608" s="43"/>
      <c r="G608" s="125">
        <f>G609</f>
        <v>34524</v>
      </c>
      <c r="H608" s="25"/>
    </row>
    <row r="609" spans="1:8" s="6" customFormat="1" ht="19.5" customHeight="1">
      <c r="A609" s="19" t="s">
        <v>356</v>
      </c>
      <c r="B609" s="17">
        <v>793</v>
      </c>
      <c r="C609" s="18" t="s">
        <v>361</v>
      </c>
      <c r="D609" s="18" t="s">
        <v>148</v>
      </c>
      <c r="E609" s="18" t="s">
        <v>471</v>
      </c>
      <c r="F609" s="18"/>
      <c r="G609" s="124">
        <f>G610</f>
        <v>34524</v>
      </c>
      <c r="H609" s="5"/>
    </row>
    <row r="610" spans="1:8" s="6" customFormat="1" ht="21.75" customHeight="1">
      <c r="A610" s="19" t="s">
        <v>356</v>
      </c>
      <c r="B610" s="17">
        <v>793</v>
      </c>
      <c r="C610" s="18" t="s">
        <v>361</v>
      </c>
      <c r="D610" s="18" t="s">
        <v>148</v>
      </c>
      <c r="E610" s="18" t="s">
        <v>542</v>
      </c>
      <c r="F610" s="18"/>
      <c r="G610" s="124">
        <f>G613+G611</f>
        <v>34524</v>
      </c>
      <c r="H610" s="5"/>
    </row>
    <row r="611" spans="1:8" ht="23.25" hidden="1" customHeight="1">
      <c r="A611" s="19" t="s">
        <v>637</v>
      </c>
      <c r="B611" s="55">
        <v>793</v>
      </c>
      <c r="C611" s="18" t="s">
        <v>361</v>
      </c>
      <c r="D611" s="18" t="s">
        <v>148</v>
      </c>
      <c r="E611" s="18" t="s">
        <v>542</v>
      </c>
      <c r="F611" s="18" t="s">
        <v>97</v>
      </c>
      <c r="G611" s="124">
        <f>G612</f>
        <v>0</v>
      </c>
    </row>
    <row r="612" spans="1:8" s="21" customFormat="1" ht="23.25" hidden="1" customHeight="1">
      <c r="A612" s="19" t="s">
        <v>98</v>
      </c>
      <c r="B612" s="55">
        <v>793</v>
      </c>
      <c r="C612" s="18" t="s">
        <v>361</v>
      </c>
      <c r="D612" s="18" t="s">
        <v>148</v>
      </c>
      <c r="E612" s="18" t="s">
        <v>542</v>
      </c>
      <c r="F612" s="18" t="s">
        <v>99</v>
      </c>
      <c r="G612" s="124"/>
      <c r="H612" s="20"/>
    </row>
    <row r="613" spans="1:8" s="6" customFormat="1" ht="21" customHeight="1">
      <c r="A613" s="19" t="s">
        <v>339</v>
      </c>
      <c r="B613" s="17">
        <v>793</v>
      </c>
      <c r="C613" s="18" t="s">
        <v>361</v>
      </c>
      <c r="D613" s="18" t="s">
        <v>148</v>
      </c>
      <c r="E613" s="18" t="s">
        <v>542</v>
      </c>
      <c r="F613" s="18" t="s">
        <v>340</v>
      </c>
      <c r="G613" s="124">
        <f>G614</f>
        <v>34524</v>
      </c>
      <c r="H613" s="5"/>
    </row>
    <row r="614" spans="1:8" s="21" customFormat="1" ht="19.5" customHeight="1">
      <c r="A614" s="19" t="s">
        <v>368</v>
      </c>
      <c r="B614" s="17">
        <v>793</v>
      </c>
      <c r="C614" s="18" t="s">
        <v>361</v>
      </c>
      <c r="D614" s="18" t="s">
        <v>148</v>
      </c>
      <c r="E614" s="18" t="s">
        <v>542</v>
      </c>
      <c r="F614" s="18" t="s">
        <v>369</v>
      </c>
      <c r="G614" s="124">
        <v>34524</v>
      </c>
      <c r="H614" s="20"/>
    </row>
    <row r="615" spans="1:8">
      <c r="A615" s="14" t="s">
        <v>320</v>
      </c>
      <c r="B615" s="23">
        <v>793</v>
      </c>
      <c r="C615" s="10" t="s">
        <v>147</v>
      </c>
      <c r="D615" s="10"/>
      <c r="E615" s="10"/>
      <c r="F615" s="10"/>
      <c r="G615" s="45">
        <f>G616+G622+G659+G680</f>
        <v>12819522</v>
      </c>
    </row>
    <row r="616" spans="1:8">
      <c r="A616" s="19" t="s">
        <v>321</v>
      </c>
      <c r="B616" s="17">
        <v>793</v>
      </c>
      <c r="C616" s="18" t="s">
        <v>147</v>
      </c>
      <c r="D616" s="18" t="s">
        <v>73</v>
      </c>
      <c r="E616" s="18"/>
      <c r="F616" s="18"/>
      <c r="G616" s="124">
        <f>G617</f>
        <v>672000</v>
      </c>
    </row>
    <row r="617" spans="1:8" s="34" customFormat="1" ht="25.5">
      <c r="A617" s="19" t="s">
        <v>569</v>
      </c>
      <c r="B617" s="17">
        <v>793</v>
      </c>
      <c r="C617" s="18" t="s">
        <v>147</v>
      </c>
      <c r="D617" s="18" t="s">
        <v>73</v>
      </c>
      <c r="E617" s="18" t="s">
        <v>568</v>
      </c>
      <c r="F617" s="46"/>
      <c r="G617" s="124">
        <f>G618</f>
        <v>672000</v>
      </c>
      <c r="H617" s="33"/>
    </row>
    <row r="618" spans="1:8" s="34" customFormat="1">
      <c r="A618" s="19" t="s">
        <v>327</v>
      </c>
      <c r="B618" s="17">
        <v>793</v>
      </c>
      <c r="C618" s="18" t="s">
        <v>147</v>
      </c>
      <c r="D618" s="18" t="s">
        <v>73</v>
      </c>
      <c r="E618" s="18" t="s">
        <v>577</v>
      </c>
      <c r="F618" s="46"/>
      <c r="G618" s="124">
        <f>G619</f>
        <v>672000</v>
      </c>
      <c r="H618" s="33"/>
    </row>
    <row r="619" spans="1:8" s="34" customFormat="1">
      <c r="A619" s="19" t="s">
        <v>328</v>
      </c>
      <c r="B619" s="17">
        <v>793</v>
      </c>
      <c r="C619" s="18" t="s">
        <v>147</v>
      </c>
      <c r="D619" s="18" t="s">
        <v>73</v>
      </c>
      <c r="E619" s="18" t="s">
        <v>577</v>
      </c>
      <c r="F619" s="18" t="s">
        <v>329</v>
      </c>
      <c r="G619" s="124">
        <f>G620</f>
        <v>672000</v>
      </c>
      <c r="H619" s="33"/>
    </row>
    <row r="620" spans="1:8" s="34" customFormat="1" ht="25.5">
      <c r="A620" s="19" t="s">
        <v>330</v>
      </c>
      <c r="B620" s="17">
        <v>793</v>
      </c>
      <c r="C620" s="18" t="s">
        <v>147</v>
      </c>
      <c r="D620" s="18" t="s">
        <v>73</v>
      </c>
      <c r="E620" s="18" t="s">
        <v>577</v>
      </c>
      <c r="F620" s="18" t="s">
        <v>331</v>
      </c>
      <c r="G620" s="124">
        <v>672000</v>
      </c>
      <c r="H620" s="33"/>
    </row>
    <row r="621" spans="1:8" s="34" customFormat="1" ht="25.5" hidden="1">
      <c r="A621" s="19" t="s">
        <v>332</v>
      </c>
      <c r="B621" s="17">
        <v>793</v>
      </c>
      <c r="C621" s="18" t="s">
        <v>147</v>
      </c>
      <c r="D621" s="18" t="s">
        <v>73</v>
      </c>
      <c r="E621" s="18" t="s">
        <v>577</v>
      </c>
      <c r="F621" s="18" t="s">
        <v>333</v>
      </c>
      <c r="G621" s="124"/>
      <c r="H621" s="33"/>
    </row>
    <row r="622" spans="1:8">
      <c r="A622" s="19" t="s">
        <v>146</v>
      </c>
      <c r="B622" s="17">
        <v>793</v>
      </c>
      <c r="C622" s="18" t="s">
        <v>147</v>
      </c>
      <c r="D622" s="18" t="s">
        <v>148</v>
      </c>
      <c r="E622" s="18"/>
      <c r="F622" s="18"/>
      <c r="G622" s="124">
        <f>G648+G643+G655+G623</f>
        <v>5418722</v>
      </c>
    </row>
    <row r="623" spans="1:8" ht="42.75" customHeight="1">
      <c r="A623" s="19" t="s">
        <v>600</v>
      </c>
      <c r="B623" s="17">
        <v>793</v>
      </c>
      <c r="C623" s="18" t="s">
        <v>147</v>
      </c>
      <c r="D623" s="18" t="s">
        <v>148</v>
      </c>
      <c r="E623" s="18" t="s">
        <v>525</v>
      </c>
      <c r="F623" s="18"/>
      <c r="G623" s="124">
        <f>G624+G628+G632+G636</f>
        <v>4777022</v>
      </c>
    </row>
    <row r="624" spans="1:8" ht="37.5" customHeight="1">
      <c r="A624" s="61" t="s">
        <v>391</v>
      </c>
      <c r="B624" s="17">
        <v>793</v>
      </c>
      <c r="C624" s="18" t="s">
        <v>147</v>
      </c>
      <c r="D624" s="18" t="s">
        <v>148</v>
      </c>
      <c r="E624" s="18" t="s">
        <v>390</v>
      </c>
      <c r="F624" s="18"/>
      <c r="G624" s="124">
        <f>G625</f>
        <v>497167</v>
      </c>
    </row>
    <row r="625" spans="1:7" ht="67.5" customHeight="1">
      <c r="A625" s="61" t="s">
        <v>505</v>
      </c>
      <c r="B625" s="17">
        <v>793</v>
      </c>
      <c r="C625" s="18" t="s">
        <v>147</v>
      </c>
      <c r="D625" s="18" t="s">
        <v>148</v>
      </c>
      <c r="E625" s="18" t="s">
        <v>392</v>
      </c>
      <c r="F625" s="18"/>
      <c r="G625" s="124">
        <f>G626</f>
        <v>497167</v>
      </c>
    </row>
    <row r="626" spans="1:7" ht="21" customHeight="1">
      <c r="A626" s="19" t="s">
        <v>328</v>
      </c>
      <c r="B626" s="17">
        <v>793</v>
      </c>
      <c r="C626" s="18" t="s">
        <v>147</v>
      </c>
      <c r="D626" s="18" t="s">
        <v>148</v>
      </c>
      <c r="E626" s="18" t="s">
        <v>392</v>
      </c>
      <c r="F626" s="18" t="s">
        <v>329</v>
      </c>
      <c r="G626" s="124">
        <f>G627</f>
        <v>497167</v>
      </c>
    </row>
    <row r="627" spans="1:7" ht="30.75" customHeight="1">
      <c r="A627" s="19" t="s">
        <v>330</v>
      </c>
      <c r="B627" s="17">
        <v>793</v>
      </c>
      <c r="C627" s="18" t="s">
        <v>147</v>
      </c>
      <c r="D627" s="18" t="s">
        <v>148</v>
      </c>
      <c r="E627" s="18" t="s">
        <v>392</v>
      </c>
      <c r="F627" s="18" t="s">
        <v>331</v>
      </c>
      <c r="G627" s="124">
        <v>497167</v>
      </c>
    </row>
    <row r="628" spans="1:7" ht="37.5" customHeight="1">
      <c r="A628" s="61" t="s">
        <v>395</v>
      </c>
      <c r="B628" s="17">
        <v>793</v>
      </c>
      <c r="C628" s="18" t="s">
        <v>147</v>
      </c>
      <c r="D628" s="18" t="s">
        <v>148</v>
      </c>
      <c r="E628" s="18" t="s">
        <v>393</v>
      </c>
      <c r="F628" s="18"/>
      <c r="G628" s="124">
        <f>G629</f>
        <v>1783000</v>
      </c>
    </row>
    <row r="629" spans="1:7" ht="67.5" customHeight="1">
      <c r="A629" s="61" t="s">
        <v>505</v>
      </c>
      <c r="B629" s="17">
        <v>793</v>
      </c>
      <c r="C629" s="18" t="s">
        <v>147</v>
      </c>
      <c r="D629" s="18" t="s">
        <v>148</v>
      </c>
      <c r="E629" s="18" t="s">
        <v>394</v>
      </c>
      <c r="F629" s="18"/>
      <c r="G629" s="124">
        <f>G630</f>
        <v>1783000</v>
      </c>
    </row>
    <row r="630" spans="1:7" ht="21" customHeight="1">
      <c r="A630" s="19" t="s">
        <v>328</v>
      </c>
      <c r="B630" s="17">
        <v>793</v>
      </c>
      <c r="C630" s="18" t="s">
        <v>147</v>
      </c>
      <c r="D630" s="18" t="s">
        <v>148</v>
      </c>
      <c r="E630" s="18" t="s">
        <v>394</v>
      </c>
      <c r="F630" s="18" t="s">
        <v>329</v>
      </c>
      <c r="G630" s="124">
        <f>G631</f>
        <v>1783000</v>
      </c>
    </row>
    <row r="631" spans="1:7" ht="30.75" customHeight="1">
      <c r="A631" s="19" t="s">
        <v>330</v>
      </c>
      <c r="B631" s="17">
        <v>793</v>
      </c>
      <c r="C631" s="18" t="s">
        <v>147</v>
      </c>
      <c r="D631" s="18" t="s">
        <v>148</v>
      </c>
      <c r="E631" s="18" t="s">
        <v>394</v>
      </c>
      <c r="F631" s="18" t="s">
        <v>331</v>
      </c>
      <c r="G631" s="124">
        <v>1783000</v>
      </c>
    </row>
    <row r="632" spans="1:7" ht="46.5" customHeight="1">
      <c r="A632" s="61" t="s">
        <v>398</v>
      </c>
      <c r="B632" s="17">
        <v>793</v>
      </c>
      <c r="C632" s="18" t="s">
        <v>147</v>
      </c>
      <c r="D632" s="18" t="s">
        <v>148</v>
      </c>
      <c r="E632" s="18" t="s">
        <v>396</v>
      </c>
      <c r="F632" s="18"/>
      <c r="G632" s="124">
        <f>G633</f>
        <v>1159855</v>
      </c>
    </row>
    <row r="633" spans="1:7" ht="67.5" customHeight="1">
      <c r="A633" s="61" t="s">
        <v>505</v>
      </c>
      <c r="B633" s="17">
        <v>793</v>
      </c>
      <c r="C633" s="18" t="s">
        <v>147</v>
      </c>
      <c r="D633" s="18" t="s">
        <v>148</v>
      </c>
      <c r="E633" s="18" t="s">
        <v>397</v>
      </c>
      <c r="F633" s="18"/>
      <c r="G633" s="124">
        <f>G634</f>
        <v>1159855</v>
      </c>
    </row>
    <row r="634" spans="1:7" ht="21" customHeight="1">
      <c r="A634" s="19" t="s">
        <v>328</v>
      </c>
      <c r="B634" s="17">
        <v>793</v>
      </c>
      <c r="C634" s="18" t="s">
        <v>147</v>
      </c>
      <c r="D634" s="18" t="s">
        <v>148</v>
      </c>
      <c r="E634" s="18" t="s">
        <v>397</v>
      </c>
      <c r="F634" s="18" t="s">
        <v>329</v>
      </c>
      <c r="G634" s="124">
        <f>G635</f>
        <v>1159855</v>
      </c>
    </row>
    <row r="635" spans="1:7" ht="30.75" customHeight="1">
      <c r="A635" s="19" t="s">
        <v>330</v>
      </c>
      <c r="B635" s="17">
        <v>793</v>
      </c>
      <c r="C635" s="18" t="s">
        <v>147</v>
      </c>
      <c r="D635" s="18" t="s">
        <v>148</v>
      </c>
      <c r="E635" s="18" t="s">
        <v>397</v>
      </c>
      <c r="F635" s="18" t="s">
        <v>331</v>
      </c>
      <c r="G635" s="124">
        <v>1159855</v>
      </c>
    </row>
    <row r="636" spans="1:7" ht="46.5" customHeight="1">
      <c r="A636" s="61" t="s">
        <v>401</v>
      </c>
      <c r="B636" s="17">
        <v>793</v>
      </c>
      <c r="C636" s="18" t="s">
        <v>147</v>
      </c>
      <c r="D636" s="18" t="s">
        <v>148</v>
      </c>
      <c r="E636" s="18" t="s">
        <v>399</v>
      </c>
      <c r="F636" s="18"/>
      <c r="G636" s="124">
        <f>G637</f>
        <v>1337000</v>
      </c>
    </row>
    <row r="637" spans="1:7" ht="67.5" customHeight="1">
      <c r="A637" s="61" t="s">
        <v>505</v>
      </c>
      <c r="B637" s="17">
        <v>793</v>
      </c>
      <c r="C637" s="18" t="s">
        <v>147</v>
      </c>
      <c r="D637" s="18" t="s">
        <v>148</v>
      </c>
      <c r="E637" s="18" t="s">
        <v>400</v>
      </c>
      <c r="F637" s="18"/>
      <c r="G637" s="124">
        <f>G638</f>
        <v>1337000</v>
      </c>
    </row>
    <row r="638" spans="1:7" ht="21" customHeight="1">
      <c r="A638" s="19" t="s">
        <v>328</v>
      </c>
      <c r="B638" s="17">
        <v>793</v>
      </c>
      <c r="C638" s="18" t="s">
        <v>147</v>
      </c>
      <c r="D638" s="18" t="s">
        <v>148</v>
      </c>
      <c r="E638" s="18" t="s">
        <v>400</v>
      </c>
      <c r="F638" s="18" t="s">
        <v>329</v>
      </c>
      <c r="G638" s="124">
        <f>G639</f>
        <v>1337000</v>
      </c>
    </row>
    <row r="639" spans="1:7" ht="30.75" customHeight="1">
      <c r="A639" s="19" t="s">
        <v>330</v>
      </c>
      <c r="B639" s="17">
        <v>793</v>
      </c>
      <c r="C639" s="18" t="s">
        <v>147</v>
      </c>
      <c r="D639" s="18" t="s">
        <v>148</v>
      </c>
      <c r="E639" s="18" t="s">
        <v>400</v>
      </c>
      <c r="F639" s="18" t="s">
        <v>331</v>
      </c>
      <c r="G639" s="124">
        <v>1337000</v>
      </c>
    </row>
    <row r="640" spans="1:7" ht="45" customHeight="1">
      <c r="A640" s="19" t="s">
        <v>6</v>
      </c>
      <c r="B640" s="17">
        <v>793</v>
      </c>
      <c r="C640" s="18" t="s">
        <v>147</v>
      </c>
      <c r="D640" s="18" t="s">
        <v>148</v>
      </c>
      <c r="E640" s="18" t="s">
        <v>526</v>
      </c>
      <c r="F640" s="18"/>
      <c r="G640" s="124">
        <f>G641</f>
        <v>0</v>
      </c>
    </row>
    <row r="641" spans="1:8" ht="21" customHeight="1">
      <c r="A641" s="19" t="s">
        <v>328</v>
      </c>
      <c r="B641" s="17">
        <v>793</v>
      </c>
      <c r="C641" s="18" t="s">
        <v>147</v>
      </c>
      <c r="D641" s="18" t="s">
        <v>148</v>
      </c>
      <c r="E641" s="18" t="s">
        <v>526</v>
      </c>
      <c r="F641" s="18" t="s">
        <v>329</v>
      </c>
      <c r="G641" s="124">
        <f>G642</f>
        <v>0</v>
      </c>
    </row>
    <row r="642" spans="1:8" ht="30.75" customHeight="1">
      <c r="A642" s="19" t="s">
        <v>330</v>
      </c>
      <c r="B642" s="17">
        <v>793</v>
      </c>
      <c r="C642" s="18" t="s">
        <v>147</v>
      </c>
      <c r="D642" s="18" t="s">
        <v>148</v>
      </c>
      <c r="E642" s="18" t="s">
        <v>526</v>
      </c>
      <c r="F642" s="18" t="s">
        <v>331</v>
      </c>
      <c r="G642" s="124"/>
    </row>
    <row r="643" spans="1:8" s="21" customFormat="1" ht="25.5">
      <c r="A643" s="16" t="s">
        <v>589</v>
      </c>
      <c r="B643" s="17">
        <v>793</v>
      </c>
      <c r="C643" s="18" t="s">
        <v>147</v>
      </c>
      <c r="D643" s="18" t="s">
        <v>148</v>
      </c>
      <c r="E643" s="18" t="s">
        <v>450</v>
      </c>
      <c r="F643" s="18"/>
      <c r="G643" s="124">
        <f>G644</f>
        <v>250000</v>
      </c>
      <c r="H643" s="20"/>
    </row>
    <row r="644" spans="1:8" s="21" customFormat="1" ht="25.5">
      <c r="A644" s="19" t="s">
        <v>228</v>
      </c>
      <c r="B644" s="17">
        <v>793</v>
      </c>
      <c r="C644" s="18" t="s">
        <v>147</v>
      </c>
      <c r="D644" s="18" t="s">
        <v>148</v>
      </c>
      <c r="E644" s="18" t="s">
        <v>451</v>
      </c>
      <c r="F644" s="18"/>
      <c r="G644" s="124">
        <f>G645</f>
        <v>250000</v>
      </c>
      <c r="H644" s="20"/>
    </row>
    <row r="645" spans="1:8" s="21" customFormat="1" ht="24.75" customHeight="1">
      <c r="A645" s="19" t="s">
        <v>7</v>
      </c>
      <c r="B645" s="17">
        <v>793</v>
      </c>
      <c r="C645" s="18" t="s">
        <v>147</v>
      </c>
      <c r="D645" s="18" t="s">
        <v>148</v>
      </c>
      <c r="E645" s="18" t="s">
        <v>451</v>
      </c>
      <c r="F645" s="18" t="s">
        <v>329</v>
      </c>
      <c r="G645" s="124">
        <f>G646</f>
        <v>250000</v>
      </c>
      <c r="H645" s="20"/>
    </row>
    <row r="646" spans="1:8" s="21" customFormat="1">
      <c r="A646" s="19" t="s">
        <v>8</v>
      </c>
      <c r="B646" s="17">
        <v>793</v>
      </c>
      <c r="C646" s="18" t="s">
        <v>147</v>
      </c>
      <c r="D646" s="18" t="s">
        <v>148</v>
      </c>
      <c r="E646" s="18" t="s">
        <v>451</v>
      </c>
      <c r="F646" s="18" t="s">
        <v>9</v>
      </c>
      <c r="G646" s="124">
        <f>150000+100000</f>
        <v>250000</v>
      </c>
      <c r="H646" s="20"/>
    </row>
    <row r="647" spans="1:8" s="21" customFormat="1" ht="25.5" hidden="1">
      <c r="A647" s="19" t="s">
        <v>10</v>
      </c>
      <c r="B647" s="17">
        <v>793</v>
      </c>
      <c r="C647" s="18" t="s">
        <v>147</v>
      </c>
      <c r="D647" s="18" t="s">
        <v>148</v>
      </c>
      <c r="E647" s="18" t="s">
        <v>451</v>
      </c>
      <c r="F647" s="18" t="s">
        <v>11</v>
      </c>
      <c r="G647" s="124"/>
      <c r="H647" s="20"/>
    </row>
    <row r="648" spans="1:8" s="34" customFormat="1" ht="27.75" customHeight="1">
      <c r="A648" s="19" t="s">
        <v>569</v>
      </c>
      <c r="B648" s="17">
        <v>793</v>
      </c>
      <c r="C648" s="18" t="s">
        <v>147</v>
      </c>
      <c r="D648" s="18" t="s">
        <v>148</v>
      </c>
      <c r="E648" s="18" t="s">
        <v>568</v>
      </c>
      <c r="F648" s="46"/>
      <c r="G648" s="124">
        <f>G649+G652</f>
        <v>341700</v>
      </c>
      <c r="H648" s="33"/>
    </row>
    <row r="649" spans="1:8" s="34" customFormat="1" ht="54" customHeight="1">
      <c r="A649" s="19" t="s">
        <v>12</v>
      </c>
      <c r="B649" s="17">
        <v>793</v>
      </c>
      <c r="C649" s="18" t="s">
        <v>147</v>
      </c>
      <c r="D649" s="18" t="s">
        <v>148</v>
      </c>
      <c r="E649" s="18" t="s">
        <v>576</v>
      </c>
      <c r="F649" s="46"/>
      <c r="G649" s="124">
        <f>G650</f>
        <v>146700</v>
      </c>
      <c r="H649" s="20"/>
    </row>
    <row r="650" spans="1:8" s="34" customFormat="1" ht="27" customHeight="1">
      <c r="A650" s="19" t="s">
        <v>138</v>
      </c>
      <c r="B650" s="17">
        <v>793</v>
      </c>
      <c r="C650" s="18" t="s">
        <v>147</v>
      </c>
      <c r="D650" s="18" t="s">
        <v>148</v>
      </c>
      <c r="E650" s="18" t="s">
        <v>576</v>
      </c>
      <c r="F650" s="18" t="s">
        <v>139</v>
      </c>
      <c r="G650" s="124">
        <f>G651</f>
        <v>146700</v>
      </c>
      <c r="H650" s="33"/>
    </row>
    <row r="651" spans="1:8" ht="38.25">
      <c r="A651" s="19" t="s">
        <v>680</v>
      </c>
      <c r="B651" s="17">
        <v>793</v>
      </c>
      <c r="C651" s="18" t="s">
        <v>147</v>
      </c>
      <c r="D651" s="18" t="s">
        <v>148</v>
      </c>
      <c r="E651" s="18" t="s">
        <v>576</v>
      </c>
      <c r="F651" s="18" t="s">
        <v>681</v>
      </c>
      <c r="G651" s="124">
        <v>146700</v>
      </c>
    </row>
    <row r="652" spans="1:8" ht="25.5" customHeight="1">
      <c r="A652" s="19" t="s">
        <v>13</v>
      </c>
      <c r="B652" s="17">
        <v>793</v>
      </c>
      <c r="C652" s="18" t="s">
        <v>147</v>
      </c>
      <c r="D652" s="18" t="s">
        <v>148</v>
      </c>
      <c r="E652" s="18" t="s">
        <v>581</v>
      </c>
      <c r="F652" s="18"/>
      <c r="G652" s="124">
        <f>G653</f>
        <v>195000</v>
      </c>
    </row>
    <row r="653" spans="1:8" ht="25.5" customHeight="1">
      <c r="A653" s="19" t="s">
        <v>20</v>
      </c>
      <c r="B653" s="17">
        <v>793</v>
      </c>
      <c r="C653" s="18" t="s">
        <v>147</v>
      </c>
      <c r="D653" s="18" t="s">
        <v>148</v>
      </c>
      <c r="E653" s="18" t="s">
        <v>581</v>
      </c>
      <c r="F653" s="18" t="s">
        <v>329</v>
      </c>
      <c r="G653" s="124">
        <f>G654</f>
        <v>195000</v>
      </c>
    </row>
    <row r="654" spans="1:8" ht="25.5" customHeight="1">
      <c r="A654" s="19" t="s">
        <v>8</v>
      </c>
      <c r="B654" s="17">
        <v>793</v>
      </c>
      <c r="C654" s="18" t="s">
        <v>147</v>
      </c>
      <c r="D654" s="18" t="s">
        <v>148</v>
      </c>
      <c r="E654" s="18" t="s">
        <v>581</v>
      </c>
      <c r="F654" s="18" t="s">
        <v>9</v>
      </c>
      <c r="G654" s="124">
        <v>195000</v>
      </c>
    </row>
    <row r="655" spans="1:8" ht="26.25" customHeight="1">
      <c r="A655" s="19" t="s">
        <v>356</v>
      </c>
      <c r="B655" s="17">
        <v>793</v>
      </c>
      <c r="C655" s="18" t="s">
        <v>147</v>
      </c>
      <c r="D655" s="18" t="s">
        <v>148</v>
      </c>
      <c r="E655" s="18" t="s">
        <v>471</v>
      </c>
      <c r="F655" s="18"/>
      <c r="G655" s="124">
        <f>G656</f>
        <v>50000</v>
      </c>
    </row>
    <row r="656" spans="1:8" ht="29.25" customHeight="1">
      <c r="A656" s="19" t="s">
        <v>356</v>
      </c>
      <c r="B656" s="17">
        <v>793</v>
      </c>
      <c r="C656" s="18" t="s">
        <v>147</v>
      </c>
      <c r="D656" s="18" t="s">
        <v>148</v>
      </c>
      <c r="E656" s="18" t="s">
        <v>542</v>
      </c>
      <c r="F656" s="18"/>
      <c r="G656" s="124">
        <f>G658</f>
        <v>50000</v>
      </c>
    </row>
    <row r="657" spans="1:8" ht="25.5" customHeight="1">
      <c r="A657" s="19" t="s">
        <v>20</v>
      </c>
      <c r="B657" s="17">
        <v>793</v>
      </c>
      <c r="C657" s="18" t="s">
        <v>147</v>
      </c>
      <c r="D657" s="18" t="s">
        <v>148</v>
      </c>
      <c r="E657" s="18" t="s">
        <v>542</v>
      </c>
      <c r="F657" s="18" t="s">
        <v>329</v>
      </c>
      <c r="G657" s="124">
        <f>G658</f>
        <v>50000</v>
      </c>
    </row>
    <row r="658" spans="1:8" ht="30.75" customHeight="1">
      <c r="A658" s="19" t="s">
        <v>332</v>
      </c>
      <c r="B658" s="17">
        <v>793</v>
      </c>
      <c r="C658" s="18" t="s">
        <v>147</v>
      </c>
      <c r="D658" s="18" t="s">
        <v>148</v>
      </c>
      <c r="E658" s="18" t="s">
        <v>542</v>
      </c>
      <c r="F658" s="18" t="s">
        <v>331</v>
      </c>
      <c r="G658" s="124">
        <v>50000</v>
      </c>
    </row>
    <row r="659" spans="1:8">
      <c r="A659" s="16" t="s">
        <v>334</v>
      </c>
      <c r="B659" s="17">
        <v>793</v>
      </c>
      <c r="C659" s="18" t="s">
        <v>147</v>
      </c>
      <c r="D659" s="18" t="s">
        <v>127</v>
      </c>
      <c r="E659" s="18"/>
      <c r="F659" s="18"/>
      <c r="G659" s="124">
        <f>G660</f>
        <v>6683200</v>
      </c>
    </row>
    <row r="660" spans="1:8" s="57" customFormat="1" ht="25.5">
      <c r="A660" s="19" t="s">
        <v>569</v>
      </c>
      <c r="B660" s="17">
        <v>793</v>
      </c>
      <c r="C660" s="18" t="s">
        <v>147</v>
      </c>
      <c r="D660" s="18" t="s">
        <v>127</v>
      </c>
      <c r="E660" s="18" t="s">
        <v>568</v>
      </c>
      <c r="F660" s="18"/>
      <c r="G660" s="124">
        <f>G668+G673+G677</f>
        <v>6683200</v>
      </c>
      <c r="H660" s="56"/>
    </row>
    <row r="661" spans="1:8" s="57" customFormat="1" hidden="1">
      <c r="A661" s="19"/>
      <c r="B661" s="17">
        <v>793</v>
      </c>
      <c r="C661" s="18"/>
      <c r="D661" s="18"/>
      <c r="E661" s="18"/>
      <c r="F661" s="18"/>
      <c r="G661" s="124"/>
      <c r="H661" s="56"/>
    </row>
    <row r="662" spans="1:8" s="57" customFormat="1" ht="38.25" hidden="1">
      <c r="A662" s="19" t="s">
        <v>572</v>
      </c>
      <c r="B662" s="17">
        <v>793</v>
      </c>
      <c r="C662" s="18" t="s">
        <v>147</v>
      </c>
      <c r="D662" s="18" t="s">
        <v>127</v>
      </c>
      <c r="E662" s="18" t="s">
        <v>570</v>
      </c>
      <c r="F662" s="18"/>
      <c r="G662" s="124">
        <f>G666+G663</f>
        <v>0</v>
      </c>
      <c r="H662" s="56"/>
    </row>
    <row r="663" spans="1:8" hidden="1">
      <c r="A663" s="19" t="s">
        <v>637</v>
      </c>
      <c r="B663" s="17">
        <v>793</v>
      </c>
      <c r="C663" s="18" t="s">
        <v>147</v>
      </c>
      <c r="D663" s="18" t="s">
        <v>127</v>
      </c>
      <c r="E663" s="18" t="s">
        <v>602</v>
      </c>
      <c r="F663" s="18" t="s">
        <v>97</v>
      </c>
      <c r="G663" s="124">
        <f>G664</f>
        <v>0</v>
      </c>
    </row>
    <row r="664" spans="1:8" ht="25.5" hidden="1">
      <c r="A664" s="19" t="s">
        <v>98</v>
      </c>
      <c r="B664" s="17">
        <v>793</v>
      </c>
      <c r="C664" s="18" t="s">
        <v>147</v>
      </c>
      <c r="D664" s="18" t="s">
        <v>127</v>
      </c>
      <c r="E664" s="18" t="s">
        <v>602</v>
      </c>
      <c r="F664" s="18" t="s">
        <v>99</v>
      </c>
      <c r="G664" s="124">
        <f>G665</f>
        <v>0</v>
      </c>
    </row>
    <row r="665" spans="1:8" ht="33" hidden="1" customHeight="1">
      <c r="A665" s="19" t="s">
        <v>638</v>
      </c>
      <c r="B665" s="17">
        <v>793</v>
      </c>
      <c r="C665" s="18" t="s">
        <v>147</v>
      </c>
      <c r="D665" s="18" t="s">
        <v>127</v>
      </c>
      <c r="E665" s="18" t="s">
        <v>602</v>
      </c>
      <c r="F665" s="18" t="s">
        <v>100</v>
      </c>
      <c r="G665" s="124"/>
    </row>
    <row r="666" spans="1:8" s="57" customFormat="1" ht="25.5" hidden="1">
      <c r="A666" s="19" t="s">
        <v>690</v>
      </c>
      <c r="B666" s="17">
        <v>793</v>
      </c>
      <c r="C666" s="18" t="s">
        <v>147</v>
      </c>
      <c r="D666" s="18" t="s">
        <v>127</v>
      </c>
      <c r="E666" s="18" t="s">
        <v>570</v>
      </c>
      <c r="F666" s="18" t="s">
        <v>691</v>
      </c>
      <c r="G666" s="124">
        <f>G667</f>
        <v>0</v>
      </c>
      <c r="H666" s="56"/>
    </row>
    <row r="667" spans="1:8" s="57" customFormat="1" hidden="1">
      <c r="A667" s="19" t="s">
        <v>694</v>
      </c>
      <c r="B667" s="17">
        <v>793</v>
      </c>
      <c r="C667" s="18" t="s">
        <v>147</v>
      </c>
      <c r="D667" s="18" t="s">
        <v>127</v>
      </c>
      <c r="E667" s="18" t="s">
        <v>570</v>
      </c>
      <c r="F667" s="18" t="s">
        <v>695</v>
      </c>
      <c r="G667" s="124"/>
      <c r="H667" s="56"/>
    </row>
    <row r="668" spans="1:8" ht="60" customHeight="1">
      <c r="A668" s="19" t="s">
        <v>403</v>
      </c>
      <c r="B668" s="17">
        <v>793</v>
      </c>
      <c r="C668" s="18" t="s">
        <v>147</v>
      </c>
      <c r="D668" s="18" t="s">
        <v>127</v>
      </c>
      <c r="E668" s="18" t="s">
        <v>405</v>
      </c>
      <c r="F668" s="18"/>
      <c r="G668" s="124">
        <f>G669</f>
        <v>3592200</v>
      </c>
    </row>
    <row r="669" spans="1:8" ht="52.5" customHeight="1">
      <c r="A669" s="19" t="s">
        <v>404</v>
      </c>
      <c r="B669" s="17">
        <v>793</v>
      </c>
      <c r="C669" s="18" t="s">
        <v>147</v>
      </c>
      <c r="D669" s="18" t="s">
        <v>127</v>
      </c>
      <c r="E669" s="18" t="s">
        <v>402</v>
      </c>
      <c r="F669" s="18"/>
      <c r="G669" s="124">
        <f>G671</f>
        <v>3592200</v>
      </c>
    </row>
    <row r="670" spans="1:8" ht="25.5">
      <c r="A670" s="19" t="s">
        <v>690</v>
      </c>
      <c r="B670" s="17">
        <v>793</v>
      </c>
      <c r="C670" s="18" t="s">
        <v>147</v>
      </c>
      <c r="D670" s="18" t="s">
        <v>127</v>
      </c>
      <c r="E670" s="18" t="s">
        <v>571</v>
      </c>
      <c r="F670" s="18" t="s">
        <v>691</v>
      </c>
      <c r="G670" s="124">
        <f>G671</f>
        <v>3592200</v>
      </c>
    </row>
    <row r="671" spans="1:8">
      <c r="A671" s="19" t="s">
        <v>694</v>
      </c>
      <c r="B671" s="17">
        <v>793</v>
      </c>
      <c r="C671" s="18" t="s">
        <v>147</v>
      </c>
      <c r="D671" s="18" t="s">
        <v>127</v>
      </c>
      <c r="E671" s="18" t="s">
        <v>402</v>
      </c>
      <c r="F671" s="18" t="s">
        <v>695</v>
      </c>
      <c r="G671" s="124">
        <v>3592200</v>
      </c>
    </row>
    <row r="672" spans="1:8" s="21" customFormat="1" hidden="1">
      <c r="A672" s="19"/>
      <c r="B672" s="17"/>
      <c r="C672" s="18"/>
      <c r="D672" s="18"/>
      <c r="E672" s="18"/>
      <c r="F672" s="18"/>
      <c r="G672" s="124"/>
      <c r="H672" s="20"/>
    </row>
    <row r="673" spans="1:8" ht="60" customHeight="1">
      <c r="A673" s="19" t="s">
        <v>575</v>
      </c>
      <c r="B673" s="17">
        <v>793</v>
      </c>
      <c r="C673" s="18" t="s">
        <v>147</v>
      </c>
      <c r="D673" s="18" t="s">
        <v>127</v>
      </c>
      <c r="E673" s="18" t="s">
        <v>406</v>
      </c>
      <c r="F673" s="18"/>
      <c r="G673" s="124">
        <f>G674</f>
        <v>2871000</v>
      </c>
    </row>
    <row r="674" spans="1:8" ht="52.5" customHeight="1">
      <c r="A674" s="19" t="s">
        <v>404</v>
      </c>
      <c r="B674" s="17">
        <v>793</v>
      </c>
      <c r="C674" s="18" t="s">
        <v>147</v>
      </c>
      <c r="D674" s="18" t="s">
        <v>127</v>
      </c>
      <c r="E674" s="18" t="s">
        <v>407</v>
      </c>
      <c r="F674" s="18"/>
      <c r="G674" s="124">
        <f>G676</f>
        <v>2871000</v>
      </c>
    </row>
    <row r="675" spans="1:8" ht="25.5">
      <c r="A675" s="19" t="s">
        <v>690</v>
      </c>
      <c r="B675" s="17">
        <v>793</v>
      </c>
      <c r="C675" s="18" t="s">
        <v>147</v>
      </c>
      <c r="D675" s="18" t="s">
        <v>127</v>
      </c>
      <c r="E675" s="18" t="s">
        <v>407</v>
      </c>
      <c r="F675" s="18" t="s">
        <v>691</v>
      </c>
      <c r="G675" s="124">
        <f>G676</f>
        <v>2871000</v>
      </c>
    </row>
    <row r="676" spans="1:8">
      <c r="A676" s="19" t="s">
        <v>694</v>
      </c>
      <c r="B676" s="17">
        <v>793</v>
      </c>
      <c r="C676" s="18" t="s">
        <v>147</v>
      </c>
      <c r="D676" s="18" t="s">
        <v>127</v>
      </c>
      <c r="E676" s="18" t="s">
        <v>407</v>
      </c>
      <c r="F676" s="18" t="s">
        <v>695</v>
      </c>
      <c r="G676" s="124">
        <v>2871000</v>
      </c>
    </row>
    <row r="677" spans="1:8" s="21" customFormat="1" ht="25.5">
      <c r="A677" s="19" t="s">
        <v>21</v>
      </c>
      <c r="B677" s="17">
        <v>793</v>
      </c>
      <c r="C677" s="18" t="s">
        <v>147</v>
      </c>
      <c r="D677" s="18" t="s">
        <v>127</v>
      </c>
      <c r="E677" s="18" t="s">
        <v>580</v>
      </c>
      <c r="F677" s="18"/>
      <c r="G677" s="124">
        <f>G678</f>
        <v>220000</v>
      </c>
      <c r="H677" s="20"/>
    </row>
    <row r="678" spans="1:8" s="21" customFormat="1" ht="25.5">
      <c r="A678" s="19" t="s">
        <v>13</v>
      </c>
      <c r="B678" s="17">
        <v>793</v>
      </c>
      <c r="C678" s="18" t="s">
        <v>147</v>
      </c>
      <c r="D678" s="18" t="s">
        <v>127</v>
      </c>
      <c r="E678" s="18" t="s">
        <v>580</v>
      </c>
      <c r="F678" s="18" t="s">
        <v>329</v>
      </c>
      <c r="G678" s="124">
        <f>G679</f>
        <v>220000</v>
      </c>
      <c r="H678" s="20"/>
    </row>
    <row r="679" spans="1:8" s="21" customFormat="1">
      <c r="A679" s="19" t="s">
        <v>8</v>
      </c>
      <c r="B679" s="17">
        <v>793</v>
      </c>
      <c r="C679" s="18" t="s">
        <v>147</v>
      </c>
      <c r="D679" s="18" t="s">
        <v>127</v>
      </c>
      <c r="E679" s="18" t="s">
        <v>580</v>
      </c>
      <c r="F679" s="18" t="s">
        <v>9</v>
      </c>
      <c r="G679" s="124">
        <v>220000</v>
      </c>
      <c r="H679" s="20"/>
    </row>
    <row r="680" spans="1:8" s="57" customFormat="1">
      <c r="A680" s="72" t="s">
        <v>22</v>
      </c>
      <c r="B680" s="17">
        <v>793</v>
      </c>
      <c r="C680" s="18" t="s">
        <v>147</v>
      </c>
      <c r="D680" s="18" t="s">
        <v>344</v>
      </c>
      <c r="E680" s="18"/>
      <c r="F680" s="18"/>
      <c r="G680" s="124">
        <f>G681</f>
        <v>45600</v>
      </c>
      <c r="H680" s="56"/>
    </row>
    <row r="681" spans="1:8" s="57" customFormat="1" ht="25.5">
      <c r="A681" s="19" t="s">
        <v>569</v>
      </c>
      <c r="B681" s="17">
        <v>793</v>
      </c>
      <c r="C681" s="18" t="s">
        <v>147</v>
      </c>
      <c r="D681" s="18" t="s">
        <v>344</v>
      </c>
      <c r="E681" s="18" t="s">
        <v>568</v>
      </c>
      <c r="F681" s="18"/>
      <c r="G681" s="124">
        <f>G682</f>
        <v>45600</v>
      </c>
      <c r="H681" s="56"/>
    </row>
    <row r="682" spans="1:8" s="57" customFormat="1" ht="25.5">
      <c r="A682" s="70" t="s">
        <v>23</v>
      </c>
      <c r="B682" s="17">
        <v>793</v>
      </c>
      <c r="C682" s="18" t="s">
        <v>147</v>
      </c>
      <c r="D682" s="18" t="s">
        <v>344</v>
      </c>
      <c r="E682" s="18" t="s">
        <v>565</v>
      </c>
      <c r="F682" s="18"/>
      <c r="G682" s="124">
        <f>G683</f>
        <v>45600</v>
      </c>
      <c r="H682" s="56"/>
    </row>
    <row r="683" spans="1:8" s="57" customFormat="1">
      <c r="A683" s="19" t="s">
        <v>20</v>
      </c>
      <c r="B683" s="17">
        <v>793</v>
      </c>
      <c r="C683" s="18" t="s">
        <v>147</v>
      </c>
      <c r="D683" s="18" t="s">
        <v>344</v>
      </c>
      <c r="E683" s="18" t="s">
        <v>565</v>
      </c>
      <c r="F683" s="18" t="s">
        <v>329</v>
      </c>
      <c r="G683" s="124">
        <f>G684</f>
        <v>45600</v>
      </c>
      <c r="H683" s="56"/>
    </row>
    <row r="684" spans="1:8" s="57" customFormat="1" ht="25.5">
      <c r="A684" s="19" t="s">
        <v>332</v>
      </c>
      <c r="B684" s="17">
        <v>793</v>
      </c>
      <c r="C684" s="18" t="s">
        <v>147</v>
      </c>
      <c r="D684" s="18" t="s">
        <v>344</v>
      </c>
      <c r="E684" s="18" t="s">
        <v>565</v>
      </c>
      <c r="F684" s="18" t="s">
        <v>331</v>
      </c>
      <c r="G684" s="124">
        <v>45600</v>
      </c>
      <c r="H684" s="56"/>
    </row>
    <row r="685" spans="1:8" s="26" customFormat="1">
      <c r="A685" s="41" t="s">
        <v>24</v>
      </c>
      <c r="B685" s="9">
        <v>793</v>
      </c>
      <c r="C685" s="10" t="s">
        <v>152</v>
      </c>
      <c r="D685" s="10"/>
      <c r="E685" s="10"/>
      <c r="F685" s="10"/>
      <c r="G685" s="15">
        <f>G686</f>
        <v>602232.44999999995</v>
      </c>
      <c r="H685" s="25"/>
    </row>
    <row r="686" spans="1:8" s="57" customFormat="1">
      <c r="A686" s="19" t="s">
        <v>151</v>
      </c>
      <c r="B686" s="17">
        <v>793</v>
      </c>
      <c r="C686" s="18" t="s">
        <v>152</v>
      </c>
      <c r="D686" s="18" t="s">
        <v>82</v>
      </c>
      <c r="E686" s="18"/>
      <c r="F686" s="18"/>
      <c r="G686" s="124">
        <f>G687</f>
        <v>602232.44999999995</v>
      </c>
      <c r="H686" s="56"/>
    </row>
    <row r="687" spans="1:8" s="57" customFormat="1">
      <c r="A687" s="19" t="s">
        <v>26</v>
      </c>
      <c r="B687" s="17">
        <v>793</v>
      </c>
      <c r="C687" s="18" t="s">
        <v>152</v>
      </c>
      <c r="D687" s="18" t="s">
        <v>82</v>
      </c>
      <c r="E687" s="18" t="s">
        <v>527</v>
      </c>
      <c r="F687" s="18"/>
      <c r="G687" s="124">
        <f>G688+G691</f>
        <v>602232.44999999995</v>
      </c>
      <c r="H687" s="56"/>
    </row>
    <row r="688" spans="1:8" s="57" customFormat="1" ht="32.25" customHeight="1">
      <c r="A688" s="19" t="s">
        <v>508</v>
      </c>
      <c r="B688" s="17">
        <v>793</v>
      </c>
      <c r="C688" s="18" t="s">
        <v>152</v>
      </c>
      <c r="D688" s="18" t="s">
        <v>82</v>
      </c>
      <c r="E688" s="18" t="s">
        <v>528</v>
      </c>
      <c r="F688" s="18"/>
      <c r="G688" s="124">
        <f>G689</f>
        <v>297887.52</v>
      </c>
      <c r="H688" s="56"/>
    </row>
    <row r="689" spans="1:10" s="57" customFormat="1" ht="25.5">
      <c r="A689" s="19" t="s">
        <v>96</v>
      </c>
      <c r="B689" s="17">
        <v>793</v>
      </c>
      <c r="C689" s="18" t="s">
        <v>152</v>
      </c>
      <c r="D689" s="18" t="s">
        <v>82</v>
      </c>
      <c r="E689" s="18" t="s">
        <v>528</v>
      </c>
      <c r="F689" s="18" t="s">
        <v>97</v>
      </c>
      <c r="G689" s="124">
        <f>G690</f>
        <v>297887.52</v>
      </c>
      <c r="H689" s="56"/>
    </row>
    <row r="690" spans="1:10" s="57" customFormat="1" ht="25.5">
      <c r="A690" s="19" t="s">
        <v>98</v>
      </c>
      <c r="B690" s="17">
        <v>793</v>
      </c>
      <c r="C690" s="18" t="s">
        <v>152</v>
      </c>
      <c r="D690" s="18" t="s">
        <v>82</v>
      </c>
      <c r="E690" s="18" t="s">
        <v>528</v>
      </c>
      <c r="F690" s="18" t="s">
        <v>99</v>
      </c>
      <c r="G690" s="124">
        <v>297887.52</v>
      </c>
      <c r="H690" s="56"/>
    </row>
    <row r="691" spans="1:10" s="57" customFormat="1" ht="36" customHeight="1">
      <c r="A691" s="19" t="s">
        <v>507</v>
      </c>
      <c r="B691" s="17">
        <v>793</v>
      </c>
      <c r="C691" s="18" t="s">
        <v>152</v>
      </c>
      <c r="D691" s="18" t="s">
        <v>82</v>
      </c>
      <c r="E691" s="18" t="s">
        <v>506</v>
      </c>
      <c r="F691" s="18"/>
      <c r="G691" s="124">
        <f>G692</f>
        <v>304344.93</v>
      </c>
      <c r="H691" s="56"/>
    </row>
    <row r="692" spans="1:10" s="57" customFormat="1">
      <c r="A692" s="19" t="s">
        <v>138</v>
      </c>
      <c r="B692" s="17">
        <v>793</v>
      </c>
      <c r="C692" s="18" t="s">
        <v>152</v>
      </c>
      <c r="D692" s="18" t="s">
        <v>82</v>
      </c>
      <c r="E692" s="18" t="s">
        <v>506</v>
      </c>
      <c r="F692" s="18" t="s">
        <v>139</v>
      </c>
      <c r="G692" s="124">
        <f>G693</f>
        <v>304344.93</v>
      </c>
      <c r="H692" s="56"/>
    </row>
    <row r="693" spans="1:10" s="57" customFormat="1">
      <c r="A693" s="19" t="s">
        <v>141</v>
      </c>
      <c r="B693" s="17">
        <v>793</v>
      </c>
      <c r="C693" s="18" t="s">
        <v>152</v>
      </c>
      <c r="D693" s="18" t="s">
        <v>82</v>
      </c>
      <c r="E693" s="18" t="s">
        <v>506</v>
      </c>
      <c r="F693" s="18" t="s">
        <v>142</v>
      </c>
      <c r="G693" s="124">
        <v>304344.93</v>
      </c>
      <c r="H693" s="56"/>
    </row>
    <row r="694" spans="1:10" s="26" customFormat="1">
      <c r="A694" s="86" t="s">
        <v>156</v>
      </c>
      <c r="B694" s="23"/>
      <c r="C694" s="24"/>
      <c r="D694" s="24"/>
      <c r="E694" s="24"/>
      <c r="F694" s="24"/>
      <c r="G694" s="15">
        <f>G413++G515+G548+G615+G599+G685</f>
        <v>48734997.220000006</v>
      </c>
      <c r="H694" s="25"/>
      <c r="I694" s="25"/>
      <c r="J694" s="87"/>
    </row>
    <row r="695" spans="1:10" ht="25.5">
      <c r="A695" s="80" t="s">
        <v>27</v>
      </c>
      <c r="B695" s="78"/>
      <c r="C695" s="78"/>
      <c r="D695" s="78"/>
      <c r="E695" s="78"/>
      <c r="F695" s="78"/>
      <c r="G695" s="127"/>
    </row>
    <row r="696" spans="1:10">
      <c r="A696" s="75" t="s">
        <v>72</v>
      </c>
      <c r="B696" s="23">
        <v>794</v>
      </c>
      <c r="C696" s="10" t="s">
        <v>73</v>
      </c>
      <c r="D696" s="10"/>
      <c r="E696" s="10"/>
      <c r="F696" s="10"/>
      <c r="G696" s="45">
        <f>G697+G725</f>
        <v>3354609</v>
      </c>
    </row>
    <row r="697" spans="1:10" ht="38.25">
      <c r="A697" s="19" t="s">
        <v>28</v>
      </c>
      <c r="B697" s="17">
        <v>794</v>
      </c>
      <c r="C697" s="18" t="s">
        <v>73</v>
      </c>
      <c r="D697" s="18" t="s">
        <v>148</v>
      </c>
      <c r="E697" s="18"/>
      <c r="F697" s="18"/>
      <c r="G697" s="124">
        <f>G698</f>
        <v>2138327</v>
      </c>
    </row>
    <row r="698" spans="1:10" s="57" customFormat="1">
      <c r="A698" s="19" t="s">
        <v>29</v>
      </c>
      <c r="B698" s="17">
        <v>794</v>
      </c>
      <c r="C698" s="18" t="s">
        <v>73</v>
      </c>
      <c r="D698" s="18" t="s">
        <v>148</v>
      </c>
      <c r="E698" s="18" t="s">
        <v>529</v>
      </c>
      <c r="F698" s="18"/>
      <c r="G698" s="124">
        <f>G699+G703+G707</f>
        <v>2138327</v>
      </c>
      <c r="H698" s="56"/>
    </row>
    <row r="699" spans="1:10" s="40" customFormat="1" ht="25.5">
      <c r="A699" s="19" t="s">
        <v>30</v>
      </c>
      <c r="B699" s="17">
        <v>794</v>
      </c>
      <c r="C699" s="18" t="s">
        <v>73</v>
      </c>
      <c r="D699" s="18" t="s">
        <v>148</v>
      </c>
      <c r="E699" s="18" t="s">
        <v>530</v>
      </c>
      <c r="F699" s="46"/>
      <c r="G699" s="124">
        <f>G700</f>
        <v>899535</v>
      </c>
      <c r="H699" s="39"/>
    </row>
    <row r="700" spans="1:10" s="40" customFormat="1" ht="25.5">
      <c r="A700" s="19" t="s">
        <v>161</v>
      </c>
      <c r="B700" s="17">
        <v>794</v>
      </c>
      <c r="C700" s="18" t="s">
        <v>73</v>
      </c>
      <c r="D700" s="18" t="s">
        <v>148</v>
      </c>
      <c r="E700" s="18" t="s">
        <v>533</v>
      </c>
      <c r="F700" s="18"/>
      <c r="G700" s="124">
        <f>G701</f>
        <v>899535</v>
      </c>
      <c r="H700" s="39"/>
    </row>
    <row r="701" spans="1:10" s="40" customFormat="1" ht="51">
      <c r="A701" s="70" t="s">
        <v>130</v>
      </c>
      <c r="B701" s="17">
        <v>794</v>
      </c>
      <c r="C701" s="18" t="s">
        <v>73</v>
      </c>
      <c r="D701" s="18" t="s">
        <v>148</v>
      </c>
      <c r="E701" s="18" t="s">
        <v>533</v>
      </c>
      <c r="F701" s="18" t="s">
        <v>133</v>
      </c>
      <c r="G701" s="124">
        <f>G702</f>
        <v>899535</v>
      </c>
      <c r="H701" s="39"/>
    </row>
    <row r="702" spans="1:10" ht="25.5">
      <c r="A702" s="70" t="s">
        <v>131</v>
      </c>
      <c r="B702" s="17">
        <v>794</v>
      </c>
      <c r="C702" s="18" t="s">
        <v>73</v>
      </c>
      <c r="D702" s="18" t="s">
        <v>148</v>
      </c>
      <c r="E702" s="18" t="s">
        <v>533</v>
      </c>
      <c r="F702" s="18" t="s">
        <v>134</v>
      </c>
      <c r="G702" s="124">
        <v>899535</v>
      </c>
    </row>
    <row r="703" spans="1:10" s="40" customFormat="1" ht="25.5">
      <c r="A703" s="19" t="s">
        <v>31</v>
      </c>
      <c r="B703" s="17">
        <v>794</v>
      </c>
      <c r="C703" s="18" t="s">
        <v>73</v>
      </c>
      <c r="D703" s="18" t="s">
        <v>148</v>
      </c>
      <c r="E703" s="18" t="s">
        <v>534</v>
      </c>
      <c r="F703" s="46"/>
      <c r="G703" s="124">
        <f>G704</f>
        <v>360000</v>
      </c>
      <c r="H703" s="39"/>
    </row>
    <row r="704" spans="1:10" s="40" customFormat="1" ht="25.5">
      <c r="A704" s="19" t="s">
        <v>161</v>
      </c>
      <c r="B704" s="17">
        <v>794</v>
      </c>
      <c r="C704" s="18" t="s">
        <v>73</v>
      </c>
      <c r="D704" s="18" t="s">
        <v>148</v>
      </c>
      <c r="E704" s="18" t="s">
        <v>535</v>
      </c>
      <c r="F704" s="18"/>
      <c r="G704" s="124">
        <f>G705</f>
        <v>360000</v>
      </c>
      <c r="H704" s="39"/>
    </row>
    <row r="705" spans="1:8" s="40" customFormat="1" ht="51">
      <c r="A705" s="70" t="s">
        <v>130</v>
      </c>
      <c r="B705" s="17">
        <v>794</v>
      </c>
      <c r="C705" s="18" t="s">
        <v>73</v>
      </c>
      <c r="D705" s="18" t="s">
        <v>148</v>
      </c>
      <c r="E705" s="18" t="s">
        <v>535</v>
      </c>
      <c r="F705" s="18" t="s">
        <v>133</v>
      </c>
      <c r="G705" s="124">
        <f>G706</f>
        <v>360000</v>
      </c>
      <c r="H705" s="39"/>
    </row>
    <row r="706" spans="1:8" s="40" customFormat="1" ht="25.5">
      <c r="A706" s="70" t="s">
        <v>131</v>
      </c>
      <c r="B706" s="17">
        <v>794</v>
      </c>
      <c r="C706" s="18" t="s">
        <v>73</v>
      </c>
      <c r="D706" s="18" t="s">
        <v>148</v>
      </c>
      <c r="E706" s="18" t="s">
        <v>535</v>
      </c>
      <c r="F706" s="18" t="s">
        <v>134</v>
      </c>
      <c r="G706" s="124">
        <v>360000</v>
      </c>
      <c r="H706" s="39"/>
    </row>
    <row r="707" spans="1:8">
      <c r="A707" s="70" t="s">
        <v>32</v>
      </c>
      <c r="B707" s="17">
        <v>794</v>
      </c>
      <c r="C707" s="18" t="s">
        <v>73</v>
      </c>
      <c r="D707" s="18" t="s">
        <v>148</v>
      </c>
      <c r="E707" s="18" t="s">
        <v>536</v>
      </c>
      <c r="F707" s="18"/>
      <c r="G707" s="124">
        <f>G708</f>
        <v>878792</v>
      </c>
    </row>
    <row r="708" spans="1:8" s="40" customFormat="1" ht="25.5">
      <c r="A708" s="19" t="s">
        <v>161</v>
      </c>
      <c r="B708" s="17">
        <v>794</v>
      </c>
      <c r="C708" s="18" t="s">
        <v>73</v>
      </c>
      <c r="D708" s="18" t="s">
        <v>148</v>
      </c>
      <c r="E708" s="18" t="s">
        <v>537</v>
      </c>
      <c r="F708" s="46"/>
      <c r="G708" s="124">
        <f>G709+G713+G716+G720</f>
        <v>878792</v>
      </c>
      <c r="H708" s="39"/>
    </row>
    <row r="709" spans="1:8" ht="51">
      <c r="A709" s="70" t="s">
        <v>130</v>
      </c>
      <c r="B709" s="17">
        <v>794</v>
      </c>
      <c r="C709" s="18" t="s">
        <v>73</v>
      </c>
      <c r="D709" s="18" t="s">
        <v>148</v>
      </c>
      <c r="E709" s="18" t="s">
        <v>537</v>
      </c>
      <c r="F709" s="18" t="s">
        <v>133</v>
      </c>
      <c r="G709" s="124">
        <f>G710</f>
        <v>415624</v>
      </c>
    </row>
    <row r="710" spans="1:8" ht="25.5">
      <c r="A710" s="70" t="s">
        <v>131</v>
      </c>
      <c r="B710" s="17">
        <v>794</v>
      </c>
      <c r="C710" s="18" t="s">
        <v>73</v>
      </c>
      <c r="D710" s="18" t="s">
        <v>148</v>
      </c>
      <c r="E710" s="18" t="s">
        <v>537</v>
      </c>
      <c r="F710" s="18" t="s">
        <v>134</v>
      </c>
      <c r="G710" s="124">
        <v>415624</v>
      </c>
    </row>
    <row r="711" spans="1:8" ht="25.5" hidden="1">
      <c r="A711" s="51" t="s">
        <v>132</v>
      </c>
      <c r="B711" s="17">
        <v>794</v>
      </c>
      <c r="C711" s="18" t="s">
        <v>73</v>
      </c>
      <c r="D711" s="18" t="s">
        <v>148</v>
      </c>
      <c r="E711" s="18" t="s">
        <v>537</v>
      </c>
      <c r="F711" s="18" t="s">
        <v>135</v>
      </c>
      <c r="G711" s="124"/>
    </row>
    <row r="712" spans="1:8" ht="25.5" hidden="1">
      <c r="A712" s="36" t="s">
        <v>136</v>
      </c>
      <c r="B712" s="17">
        <v>794</v>
      </c>
      <c r="C712" s="18" t="s">
        <v>73</v>
      </c>
      <c r="D712" s="18" t="s">
        <v>148</v>
      </c>
      <c r="E712" s="18" t="s">
        <v>537</v>
      </c>
      <c r="F712" s="18" t="s">
        <v>137</v>
      </c>
      <c r="G712" s="124"/>
    </row>
    <row r="713" spans="1:8" ht="25.5">
      <c r="A713" s="19" t="s">
        <v>96</v>
      </c>
      <c r="B713" s="17">
        <v>794</v>
      </c>
      <c r="C713" s="18" t="s">
        <v>73</v>
      </c>
      <c r="D713" s="18" t="s">
        <v>148</v>
      </c>
      <c r="E713" s="18" t="s">
        <v>537</v>
      </c>
      <c r="F713" s="18" t="s">
        <v>97</v>
      </c>
      <c r="G713" s="124">
        <f>G714</f>
        <v>462968</v>
      </c>
    </row>
    <row r="714" spans="1:8" ht="25.5">
      <c r="A714" s="19" t="s">
        <v>98</v>
      </c>
      <c r="B714" s="17">
        <v>794</v>
      </c>
      <c r="C714" s="18" t="s">
        <v>73</v>
      </c>
      <c r="D714" s="18" t="s">
        <v>148</v>
      </c>
      <c r="E714" s="18" t="s">
        <v>537</v>
      </c>
      <c r="F714" s="18" t="s">
        <v>99</v>
      </c>
      <c r="G714" s="124">
        <f>402820+60148</f>
        <v>462968</v>
      </c>
    </row>
    <row r="715" spans="1:8" ht="25.5" hidden="1">
      <c r="A715" s="36" t="s">
        <v>129</v>
      </c>
      <c r="B715" s="17">
        <v>794</v>
      </c>
      <c r="C715" s="18" t="s">
        <v>73</v>
      </c>
      <c r="D715" s="18" t="s">
        <v>148</v>
      </c>
      <c r="E715" s="18" t="s">
        <v>537</v>
      </c>
      <c r="F715" s="18" t="s">
        <v>100</v>
      </c>
      <c r="G715" s="124"/>
    </row>
    <row r="716" spans="1:8" ht="16.5" customHeight="1">
      <c r="A716" s="19" t="s">
        <v>138</v>
      </c>
      <c r="B716" s="17">
        <v>794</v>
      </c>
      <c r="C716" s="18" t="s">
        <v>73</v>
      </c>
      <c r="D716" s="18" t="s">
        <v>148</v>
      </c>
      <c r="E716" s="18" t="s">
        <v>537</v>
      </c>
      <c r="F716" s="18" t="s">
        <v>139</v>
      </c>
      <c r="G716" s="124">
        <f>G718+G717</f>
        <v>200</v>
      </c>
    </row>
    <row r="717" spans="1:8" ht="76.5" hidden="1">
      <c r="A717" s="19" t="s">
        <v>170</v>
      </c>
      <c r="B717" s="17">
        <v>794</v>
      </c>
      <c r="C717" s="18" t="s">
        <v>73</v>
      </c>
      <c r="D717" s="18" t="s">
        <v>148</v>
      </c>
      <c r="E717" s="18" t="s">
        <v>537</v>
      </c>
      <c r="F717" s="18" t="s">
        <v>644</v>
      </c>
      <c r="G717" s="124"/>
    </row>
    <row r="718" spans="1:8">
      <c r="A718" s="19" t="s">
        <v>141</v>
      </c>
      <c r="B718" s="17">
        <v>794</v>
      </c>
      <c r="C718" s="18" t="s">
        <v>73</v>
      </c>
      <c r="D718" s="18" t="s">
        <v>148</v>
      </c>
      <c r="E718" s="18" t="s">
        <v>537</v>
      </c>
      <c r="F718" s="18" t="s">
        <v>142</v>
      </c>
      <c r="G718" s="124">
        <v>200</v>
      </c>
    </row>
    <row r="719" spans="1:8" s="40" customFormat="1" hidden="1">
      <c r="A719" s="36" t="s">
        <v>143</v>
      </c>
      <c r="B719" s="17">
        <v>794</v>
      </c>
      <c r="C719" s="18" t="s">
        <v>73</v>
      </c>
      <c r="D719" s="18" t="s">
        <v>148</v>
      </c>
      <c r="E719" s="18" t="s">
        <v>537</v>
      </c>
      <c r="F719" s="18" t="s">
        <v>144</v>
      </c>
      <c r="G719" s="124"/>
      <c r="H719" s="39"/>
    </row>
    <row r="720" spans="1:8" s="40" customFormat="1" hidden="1">
      <c r="A720" s="36" t="s">
        <v>138</v>
      </c>
      <c r="B720" s="17">
        <v>794</v>
      </c>
      <c r="C720" s="18" t="s">
        <v>73</v>
      </c>
      <c r="D720" s="18" t="s">
        <v>148</v>
      </c>
      <c r="E720" s="18" t="s">
        <v>537</v>
      </c>
      <c r="F720" s="18" t="s">
        <v>139</v>
      </c>
      <c r="G720" s="124">
        <f>G721</f>
        <v>0</v>
      </c>
      <c r="H720" s="39"/>
    </row>
    <row r="721" spans="1:8" s="40" customFormat="1" hidden="1">
      <c r="A721" s="36" t="s">
        <v>319</v>
      </c>
      <c r="B721" s="17">
        <v>794</v>
      </c>
      <c r="C721" s="18" t="s">
        <v>73</v>
      </c>
      <c r="D721" s="18" t="s">
        <v>148</v>
      </c>
      <c r="E721" s="18" t="s">
        <v>537</v>
      </c>
      <c r="F721" s="18" t="s">
        <v>142</v>
      </c>
      <c r="G721" s="124">
        <f>G722</f>
        <v>0</v>
      </c>
      <c r="H721" s="39"/>
    </row>
    <row r="722" spans="1:8" s="40" customFormat="1" hidden="1">
      <c r="A722" s="36" t="s">
        <v>163</v>
      </c>
      <c r="B722" s="17">
        <v>794</v>
      </c>
      <c r="C722" s="18" t="s">
        <v>73</v>
      </c>
      <c r="D722" s="18" t="s">
        <v>148</v>
      </c>
      <c r="E722" s="18" t="s">
        <v>537</v>
      </c>
      <c r="F722" s="18" t="s">
        <v>164</v>
      </c>
      <c r="G722" s="124">
        <v>0</v>
      </c>
      <c r="H722" s="39"/>
    </row>
    <row r="723" spans="1:8" s="40" customFormat="1" hidden="1">
      <c r="A723" s="36" t="s">
        <v>163</v>
      </c>
      <c r="B723" s="17">
        <v>794</v>
      </c>
      <c r="C723" s="18" t="s">
        <v>73</v>
      </c>
      <c r="D723" s="18" t="s">
        <v>148</v>
      </c>
      <c r="E723" s="18" t="s">
        <v>537</v>
      </c>
      <c r="F723" s="18" t="s">
        <v>164</v>
      </c>
      <c r="G723" s="124"/>
      <c r="H723" s="39"/>
    </row>
    <row r="724" spans="1:8" s="40" customFormat="1" ht="39" customHeight="1">
      <c r="A724" s="36" t="s">
        <v>34</v>
      </c>
      <c r="B724" s="17">
        <v>794</v>
      </c>
      <c r="C724" s="18" t="s">
        <v>73</v>
      </c>
      <c r="D724" s="18" t="s">
        <v>344</v>
      </c>
      <c r="E724" s="18"/>
      <c r="F724" s="18"/>
      <c r="G724" s="124">
        <f>G725</f>
        <v>1216282</v>
      </c>
      <c r="H724" s="39"/>
    </row>
    <row r="725" spans="1:8" s="6" customFormat="1" ht="38.25" hidden="1">
      <c r="A725" s="19" t="s">
        <v>343</v>
      </c>
      <c r="B725" s="17">
        <v>794</v>
      </c>
      <c r="C725" s="18" t="s">
        <v>73</v>
      </c>
      <c r="D725" s="18" t="s">
        <v>344</v>
      </c>
      <c r="E725" s="18"/>
      <c r="F725" s="18"/>
      <c r="G725" s="124">
        <f>G726</f>
        <v>1216282</v>
      </c>
      <c r="H725" s="5"/>
    </row>
    <row r="726" spans="1:8" s="57" customFormat="1">
      <c r="A726" s="19" t="s">
        <v>29</v>
      </c>
      <c r="B726" s="17">
        <v>794</v>
      </c>
      <c r="C726" s="18" t="s">
        <v>73</v>
      </c>
      <c r="D726" s="18" t="s">
        <v>344</v>
      </c>
      <c r="E726" s="18" t="s">
        <v>529</v>
      </c>
      <c r="F726" s="18"/>
      <c r="G726" s="124">
        <f>G727</f>
        <v>1216282</v>
      </c>
      <c r="H726" s="56"/>
    </row>
    <row r="727" spans="1:8" s="57" customFormat="1" ht="25.5">
      <c r="A727" s="70" t="s">
        <v>35</v>
      </c>
      <c r="B727" s="17">
        <v>794</v>
      </c>
      <c r="C727" s="18" t="s">
        <v>73</v>
      </c>
      <c r="D727" s="18" t="s">
        <v>344</v>
      </c>
      <c r="E727" s="18" t="s">
        <v>538</v>
      </c>
      <c r="F727" s="18"/>
      <c r="G727" s="124">
        <f>G728+G733</f>
        <v>1216282</v>
      </c>
      <c r="H727" s="56"/>
    </row>
    <row r="728" spans="1:8" s="57" customFormat="1" ht="25.5">
      <c r="A728" s="19" t="s">
        <v>161</v>
      </c>
      <c r="B728" s="17">
        <v>794</v>
      </c>
      <c r="C728" s="18" t="s">
        <v>73</v>
      </c>
      <c r="D728" s="18" t="s">
        <v>344</v>
      </c>
      <c r="E728" s="18" t="s">
        <v>539</v>
      </c>
      <c r="F728" s="18"/>
      <c r="G728" s="124">
        <f>G729+G731</f>
        <v>1107754</v>
      </c>
      <c r="H728" s="56"/>
    </row>
    <row r="729" spans="1:8" s="6" customFormat="1" ht="51">
      <c r="A729" s="70" t="s">
        <v>130</v>
      </c>
      <c r="B729" s="17">
        <v>794</v>
      </c>
      <c r="C729" s="18" t="s">
        <v>73</v>
      </c>
      <c r="D729" s="18" t="s">
        <v>344</v>
      </c>
      <c r="E729" s="18" t="s">
        <v>539</v>
      </c>
      <c r="F729" s="18" t="s">
        <v>133</v>
      </c>
      <c r="G729" s="124">
        <f>G730</f>
        <v>1086814</v>
      </c>
      <c r="H729" s="5"/>
    </row>
    <row r="730" spans="1:8" s="6" customFormat="1" ht="25.5">
      <c r="A730" s="70" t="s">
        <v>131</v>
      </c>
      <c r="B730" s="17">
        <v>794</v>
      </c>
      <c r="C730" s="18" t="s">
        <v>73</v>
      </c>
      <c r="D730" s="18" t="s">
        <v>344</v>
      </c>
      <c r="E730" s="18" t="s">
        <v>539</v>
      </c>
      <c r="F730" s="18" t="s">
        <v>134</v>
      </c>
      <c r="G730" s="124">
        <v>1086814</v>
      </c>
      <c r="H730" s="5"/>
    </row>
    <row r="731" spans="1:8" s="6" customFormat="1" ht="25.5">
      <c r="A731" s="19" t="s">
        <v>96</v>
      </c>
      <c r="B731" s="17">
        <v>794</v>
      </c>
      <c r="C731" s="18" t="s">
        <v>73</v>
      </c>
      <c r="D731" s="18" t="s">
        <v>344</v>
      </c>
      <c r="E731" s="18" t="s">
        <v>539</v>
      </c>
      <c r="F731" s="18" t="s">
        <v>97</v>
      </c>
      <c r="G731" s="124">
        <f>G732</f>
        <v>20940</v>
      </c>
      <c r="H731" s="5"/>
    </row>
    <row r="732" spans="1:8" s="6" customFormat="1" ht="25.5">
      <c r="A732" s="19" t="s">
        <v>98</v>
      </c>
      <c r="B732" s="17">
        <v>794</v>
      </c>
      <c r="C732" s="18" t="s">
        <v>73</v>
      </c>
      <c r="D732" s="18" t="s">
        <v>344</v>
      </c>
      <c r="E732" s="18" t="s">
        <v>539</v>
      </c>
      <c r="F732" s="18" t="s">
        <v>99</v>
      </c>
      <c r="G732" s="124">
        <v>20940</v>
      </c>
      <c r="H732" s="5"/>
    </row>
    <row r="733" spans="1:8" s="6" customFormat="1" ht="56.25" customHeight="1">
      <c r="A733" s="36" t="s">
        <v>315</v>
      </c>
      <c r="B733" s="17">
        <v>794</v>
      </c>
      <c r="C733" s="18" t="s">
        <v>73</v>
      </c>
      <c r="D733" s="18" t="s">
        <v>344</v>
      </c>
      <c r="E733" s="18" t="s">
        <v>540</v>
      </c>
      <c r="F733" s="18"/>
      <c r="G733" s="124">
        <f>G734</f>
        <v>108528</v>
      </c>
      <c r="H733" s="5"/>
    </row>
    <row r="734" spans="1:8" s="6" customFormat="1" ht="25.5">
      <c r="A734" s="19" t="s">
        <v>96</v>
      </c>
      <c r="B734" s="17">
        <v>794</v>
      </c>
      <c r="C734" s="18" t="s">
        <v>73</v>
      </c>
      <c r="D734" s="18" t="s">
        <v>344</v>
      </c>
      <c r="E734" s="18" t="s">
        <v>540</v>
      </c>
      <c r="F734" s="18" t="s">
        <v>97</v>
      </c>
      <c r="G734" s="124">
        <f>G735</f>
        <v>108528</v>
      </c>
      <c r="H734" s="5"/>
    </row>
    <row r="735" spans="1:8" s="6" customFormat="1" ht="25.5">
      <c r="A735" s="19" t="s">
        <v>98</v>
      </c>
      <c r="B735" s="17">
        <v>794</v>
      </c>
      <c r="C735" s="18" t="s">
        <v>73</v>
      </c>
      <c r="D735" s="18" t="s">
        <v>344</v>
      </c>
      <c r="E735" s="18" t="s">
        <v>540</v>
      </c>
      <c r="F735" s="18" t="s">
        <v>99</v>
      </c>
      <c r="G735" s="124">
        <v>108528</v>
      </c>
      <c r="H735" s="5"/>
    </row>
    <row r="736" spans="1:8" s="26" customFormat="1">
      <c r="A736" s="86" t="s">
        <v>156</v>
      </c>
      <c r="B736" s="23"/>
      <c r="C736" s="24"/>
      <c r="D736" s="24"/>
      <c r="E736" s="24"/>
      <c r="F736" s="24"/>
      <c r="G736" s="15">
        <f>G696</f>
        <v>3354609</v>
      </c>
      <c r="H736" s="25"/>
    </row>
    <row r="737" spans="1:8" s="26" customFormat="1" ht="38.25">
      <c r="A737" s="80" t="s">
        <v>583</v>
      </c>
      <c r="B737" s="23">
        <v>795</v>
      </c>
      <c r="C737" s="24"/>
      <c r="D737" s="24"/>
      <c r="E737" s="24"/>
      <c r="F737" s="24"/>
      <c r="G737" s="15"/>
      <c r="H737" s="25"/>
    </row>
    <row r="738" spans="1:8" s="26" customFormat="1">
      <c r="A738" s="14" t="s">
        <v>178</v>
      </c>
      <c r="B738" s="23">
        <v>795</v>
      </c>
      <c r="C738" s="24" t="s">
        <v>127</v>
      </c>
      <c r="D738" s="24"/>
      <c r="E738" s="24"/>
      <c r="F738" s="24"/>
      <c r="G738" s="15">
        <f>G770+G739</f>
        <v>31284412.009999998</v>
      </c>
      <c r="H738" s="25"/>
    </row>
    <row r="739" spans="1:8" s="6" customFormat="1">
      <c r="A739" s="16" t="s">
        <v>359</v>
      </c>
      <c r="B739" s="60">
        <v>795</v>
      </c>
      <c r="C739" s="18" t="s">
        <v>127</v>
      </c>
      <c r="D739" s="18" t="s">
        <v>306</v>
      </c>
      <c r="E739" s="18"/>
      <c r="F739" s="18"/>
      <c r="G739" s="124">
        <f>G740</f>
        <v>24713435.009999998</v>
      </c>
      <c r="H739" s="5"/>
    </row>
    <row r="740" spans="1:8" s="21" customFormat="1" ht="27" customHeight="1">
      <c r="A740" s="19" t="s">
        <v>692</v>
      </c>
      <c r="B740" s="60">
        <v>795</v>
      </c>
      <c r="C740" s="18" t="s">
        <v>127</v>
      </c>
      <c r="D740" s="18" t="s">
        <v>306</v>
      </c>
      <c r="E740" s="18" t="s">
        <v>475</v>
      </c>
      <c r="F740" s="18"/>
      <c r="G740" s="124">
        <f>G741+G751+G766+G762</f>
        <v>24713435.009999998</v>
      </c>
      <c r="H740" s="20"/>
    </row>
    <row r="741" spans="1:8" s="21" customFormat="1" ht="66" customHeight="1">
      <c r="A741" s="61" t="s">
        <v>234</v>
      </c>
      <c r="B741" s="60">
        <v>795</v>
      </c>
      <c r="C741" s="18" t="s">
        <v>127</v>
      </c>
      <c r="D741" s="18" t="s">
        <v>306</v>
      </c>
      <c r="E741" s="18" t="s">
        <v>232</v>
      </c>
      <c r="F741" s="18"/>
      <c r="G741" s="124">
        <f>G742+G747</f>
        <v>9646553.2300000004</v>
      </c>
      <c r="H741" s="20" t="e">
        <f>#REF!+G753+#REF!+G767</f>
        <v>#REF!</v>
      </c>
    </row>
    <row r="742" spans="1:8" s="21" customFormat="1" ht="53.25" customHeight="1">
      <c r="A742" s="61" t="s">
        <v>235</v>
      </c>
      <c r="B742" s="60">
        <v>795</v>
      </c>
      <c r="C742" s="18" t="s">
        <v>127</v>
      </c>
      <c r="D742" s="18" t="s">
        <v>306</v>
      </c>
      <c r="E742" s="18" t="s">
        <v>233</v>
      </c>
      <c r="F742" s="18"/>
      <c r="G742" s="124">
        <f>G743+G745</f>
        <v>9389779.2300000004</v>
      </c>
      <c r="H742" s="20"/>
    </row>
    <row r="743" spans="1:8" s="21" customFormat="1" ht="31.5" customHeight="1">
      <c r="A743" s="19" t="s">
        <v>637</v>
      </c>
      <c r="B743" s="60">
        <v>795</v>
      </c>
      <c r="C743" s="18" t="s">
        <v>127</v>
      </c>
      <c r="D743" s="18" t="s">
        <v>306</v>
      </c>
      <c r="E743" s="18" t="s">
        <v>233</v>
      </c>
      <c r="F743" s="18" t="s">
        <v>97</v>
      </c>
      <c r="G743" s="124">
        <f>G744</f>
        <v>1500000</v>
      </c>
      <c r="H743" s="20"/>
    </row>
    <row r="744" spans="1:8" s="21" customFormat="1" ht="32.25" customHeight="1">
      <c r="A744" s="19" t="s">
        <v>98</v>
      </c>
      <c r="B744" s="60">
        <v>795</v>
      </c>
      <c r="C744" s="18" t="s">
        <v>127</v>
      </c>
      <c r="D744" s="18" t="s">
        <v>306</v>
      </c>
      <c r="E744" s="18" t="s">
        <v>233</v>
      </c>
      <c r="F744" s="18" t="s">
        <v>99</v>
      </c>
      <c r="G744" s="124">
        <f>1000000+256774-256774+500000</f>
        <v>1500000</v>
      </c>
      <c r="H744" s="20"/>
    </row>
    <row r="745" spans="1:8" ht="18" customHeight="1">
      <c r="A745" s="19" t="s">
        <v>339</v>
      </c>
      <c r="B745" s="60">
        <v>795</v>
      </c>
      <c r="C745" s="18" t="s">
        <v>127</v>
      </c>
      <c r="D745" s="18" t="s">
        <v>306</v>
      </c>
      <c r="E745" s="18" t="s">
        <v>233</v>
      </c>
      <c r="F745" s="18" t="s">
        <v>340</v>
      </c>
      <c r="G745" s="124">
        <f>G746</f>
        <v>7889779.2300000004</v>
      </c>
    </row>
    <row r="746" spans="1:8" ht="15" customHeight="1">
      <c r="A746" s="19" t="s">
        <v>368</v>
      </c>
      <c r="B746" s="60">
        <v>795</v>
      </c>
      <c r="C746" s="18" t="s">
        <v>127</v>
      </c>
      <c r="D746" s="18" t="s">
        <v>306</v>
      </c>
      <c r="E746" s="18" t="s">
        <v>233</v>
      </c>
      <c r="F746" s="18" t="s">
        <v>369</v>
      </c>
      <c r="G746" s="124">
        <f>5525195+1279731-19579+1104432.23</f>
        <v>7889779.2300000004</v>
      </c>
    </row>
    <row r="747" spans="1:8" s="21" customFormat="1" ht="94.5" customHeight="1">
      <c r="A747" s="61" t="s">
        <v>113</v>
      </c>
      <c r="B747" s="60">
        <v>795</v>
      </c>
      <c r="C747" s="18" t="s">
        <v>127</v>
      </c>
      <c r="D747" s="18" t="s">
        <v>306</v>
      </c>
      <c r="E747" s="18" t="s">
        <v>218</v>
      </c>
      <c r="F747" s="18"/>
      <c r="G747" s="124">
        <f>G748</f>
        <v>256774</v>
      </c>
      <c r="H747" s="20"/>
    </row>
    <row r="748" spans="1:8" s="21" customFormat="1" ht="51" customHeight="1">
      <c r="A748" s="61" t="s">
        <v>235</v>
      </c>
      <c r="B748" s="60">
        <v>795</v>
      </c>
      <c r="C748" s="18" t="s">
        <v>127</v>
      </c>
      <c r="D748" s="18" t="s">
        <v>306</v>
      </c>
      <c r="E748" s="18" t="s">
        <v>375</v>
      </c>
      <c r="F748" s="18"/>
      <c r="G748" s="124">
        <f>G749</f>
        <v>256774</v>
      </c>
      <c r="H748" s="20"/>
    </row>
    <row r="749" spans="1:8" s="21" customFormat="1" ht="31.5" customHeight="1">
      <c r="A749" s="19" t="s">
        <v>637</v>
      </c>
      <c r="B749" s="60">
        <v>795</v>
      </c>
      <c r="C749" s="18" t="s">
        <v>127</v>
      </c>
      <c r="D749" s="18" t="s">
        <v>306</v>
      </c>
      <c r="E749" s="18" t="s">
        <v>375</v>
      </c>
      <c r="F749" s="18" t="s">
        <v>97</v>
      </c>
      <c r="G749" s="124">
        <f>G750</f>
        <v>256774</v>
      </c>
      <c r="H749" s="20"/>
    </row>
    <row r="750" spans="1:8" s="21" customFormat="1" ht="32.25" customHeight="1">
      <c r="A750" s="19" t="s">
        <v>98</v>
      </c>
      <c r="B750" s="60">
        <v>795</v>
      </c>
      <c r="C750" s="18" t="s">
        <v>127</v>
      </c>
      <c r="D750" s="18" t="s">
        <v>306</v>
      </c>
      <c r="E750" s="18" t="s">
        <v>375</v>
      </c>
      <c r="F750" s="18" t="s">
        <v>99</v>
      </c>
      <c r="G750" s="124">
        <v>256774</v>
      </c>
      <c r="H750" s="20"/>
    </row>
    <row r="751" spans="1:8" ht="63.75" customHeight="1">
      <c r="A751" s="19" t="s">
        <v>238</v>
      </c>
      <c r="B751" s="60">
        <v>795</v>
      </c>
      <c r="C751" s="18" t="s">
        <v>127</v>
      </c>
      <c r="D751" s="18" t="s">
        <v>306</v>
      </c>
      <c r="E751" s="18" t="s">
        <v>236</v>
      </c>
      <c r="F751" s="18"/>
      <c r="G751" s="124">
        <f>G752+G759+G755</f>
        <v>13744051.779999999</v>
      </c>
    </row>
    <row r="752" spans="1:8" ht="48.75" customHeight="1">
      <c r="A752" s="19" t="s">
        <v>239</v>
      </c>
      <c r="B752" s="60">
        <v>795</v>
      </c>
      <c r="C752" s="18" t="s">
        <v>127</v>
      </c>
      <c r="D752" s="18" t="s">
        <v>306</v>
      </c>
      <c r="E752" s="18" t="s">
        <v>237</v>
      </c>
      <c r="F752" s="18"/>
      <c r="G752" s="124">
        <f>G753</f>
        <v>12087400</v>
      </c>
    </row>
    <row r="753" spans="1:10" ht="22.5" customHeight="1">
      <c r="A753" s="19" t="s">
        <v>339</v>
      </c>
      <c r="B753" s="60">
        <v>795</v>
      </c>
      <c r="C753" s="18" t="s">
        <v>127</v>
      </c>
      <c r="D753" s="18" t="s">
        <v>306</v>
      </c>
      <c r="E753" s="18" t="s">
        <v>237</v>
      </c>
      <c r="F753" s="18" t="s">
        <v>340</v>
      </c>
      <c r="G753" s="124">
        <f>G754</f>
        <v>12087400</v>
      </c>
    </row>
    <row r="754" spans="1:10" ht="16.5" customHeight="1">
      <c r="A754" s="19" t="s">
        <v>368</v>
      </c>
      <c r="B754" s="60">
        <v>795</v>
      </c>
      <c r="C754" s="18" t="s">
        <v>127</v>
      </c>
      <c r="D754" s="18" t="s">
        <v>306</v>
      </c>
      <c r="E754" s="18" t="s">
        <v>237</v>
      </c>
      <c r="F754" s="18" t="s">
        <v>369</v>
      </c>
      <c r="G754" s="124">
        <f>11245400+1349053-582053+75000</f>
        <v>12087400</v>
      </c>
    </row>
    <row r="755" spans="1:10" ht="105" customHeight="1">
      <c r="A755" s="19" t="s">
        <v>112</v>
      </c>
      <c r="B755" s="60">
        <v>795</v>
      </c>
      <c r="C755" s="18" t="s">
        <v>127</v>
      </c>
      <c r="D755" s="18" t="s">
        <v>306</v>
      </c>
      <c r="E755" s="18" t="s">
        <v>217</v>
      </c>
      <c r="F755" s="18"/>
      <c r="G755" s="124">
        <f>G756</f>
        <v>190974</v>
      </c>
    </row>
    <row r="756" spans="1:10" s="21" customFormat="1" ht="49.5" customHeight="1">
      <c r="A756" s="19" t="s">
        <v>239</v>
      </c>
      <c r="B756" s="60">
        <v>795</v>
      </c>
      <c r="C756" s="18" t="s">
        <v>127</v>
      </c>
      <c r="D756" s="18" t="s">
        <v>306</v>
      </c>
      <c r="E756" s="18" t="s">
        <v>109</v>
      </c>
      <c r="F756" s="18"/>
      <c r="G756" s="124">
        <f>G757</f>
        <v>190974</v>
      </c>
      <c r="H756" s="20"/>
    </row>
    <row r="757" spans="1:10" s="21" customFormat="1" ht="34.5" customHeight="1">
      <c r="A757" s="19" t="s">
        <v>96</v>
      </c>
      <c r="B757" s="60">
        <v>795</v>
      </c>
      <c r="C757" s="18" t="s">
        <v>127</v>
      </c>
      <c r="D757" s="18" t="s">
        <v>306</v>
      </c>
      <c r="E757" s="18" t="s">
        <v>109</v>
      </c>
      <c r="F757" s="18" t="s">
        <v>97</v>
      </c>
      <c r="G757" s="124">
        <f>G758</f>
        <v>190974</v>
      </c>
      <c r="H757" s="20"/>
    </row>
    <row r="758" spans="1:10" s="21" customFormat="1" ht="39" customHeight="1">
      <c r="A758" s="19" t="s">
        <v>98</v>
      </c>
      <c r="B758" s="60">
        <v>795</v>
      </c>
      <c r="C758" s="18" t="s">
        <v>127</v>
      </c>
      <c r="D758" s="18" t="s">
        <v>306</v>
      </c>
      <c r="E758" s="18" t="s">
        <v>109</v>
      </c>
      <c r="F758" s="18" t="s">
        <v>99</v>
      </c>
      <c r="G758" s="124">
        <v>190974</v>
      </c>
      <c r="H758" s="20"/>
    </row>
    <row r="759" spans="1:10" ht="85.5" customHeight="1">
      <c r="A759" s="19" t="s">
        <v>60</v>
      </c>
      <c r="B759" s="60">
        <v>795</v>
      </c>
      <c r="C759" s="18" t="s">
        <v>127</v>
      </c>
      <c r="D759" s="18" t="s">
        <v>306</v>
      </c>
      <c r="E759" s="18" t="s">
        <v>59</v>
      </c>
      <c r="F759" s="18"/>
      <c r="G759" s="124">
        <f>G760</f>
        <v>1465677.78</v>
      </c>
    </row>
    <row r="760" spans="1:10" ht="21.75" customHeight="1">
      <c r="A760" s="19" t="s">
        <v>339</v>
      </c>
      <c r="B760" s="60">
        <v>795</v>
      </c>
      <c r="C760" s="18" t="s">
        <v>127</v>
      </c>
      <c r="D760" s="18" t="s">
        <v>306</v>
      </c>
      <c r="E760" s="18" t="s">
        <v>59</v>
      </c>
      <c r="F760" s="18" t="s">
        <v>340</v>
      </c>
      <c r="G760" s="124">
        <f>G761</f>
        <v>1465677.78</v>
      </c>
    </row>
    <row r="761" spans="1:10" ht="13.5" customHeight="1">
      <c r="A761" s="19" t="s">
        <v>368</v>
      </c>
      <c r="B761" s="60">
        <v>795</v>
      </c>
      <c r="C761" s="18" t="s">
        <v>127</v>
      </c>
      <c r="D761" s="18" t="s">
        <v>306</v>
      </c>
      <c r="E761" s="18" t="s">
        <v>59</v>
      </c>
      <c r="F761" s="18" t="s">
        <v>369</v>
      </c>
      <c r="G761" s="124">
        <v>1465677.78</v>
      </c>
    </row>
    <row r="762" spans="1:10" s="21" customFormat="1" ht="111.75" customHeight="1">
      <c r="A762" s="19" t="s">
        <v>634</v>
      </c>
      <c r="B762" s="60">
        <v>795</v>
      </c>
      <c r="C762" s="18" t="s">
        <v>127</v>
      </c>
      <c r="D762" s="18" t="s">
        <v>306</v>
      </c>
      <c r="E762" s="18" t="s">
        <v>231</v>
      </c>
      <c r="F762" s="18"/>
      <c r="G762" s="124">
        <f>G763</f>
        <v>372830</v>
      </c>
      <c r="H762" s="20" t="e">
        <f>G770+#REF!+G847+#REF!+#REF!+#REF!</f>
        <v>#REF!</v>
      </c>
      <c r="I762" s="21">
        <v>240</v>
      </c>
    </row>
    <row r="763" spans="1:10" s="21" customFormat="1" ht="32.25" customHeight="1">
      <c r="A763" s="19" t="s">
        <v>209</v>
      </c>
      <c r="B763" s="60">
        <v>795</v>
      </c>
      <c r="C763" s="18" t="s">
        <v>127</v>
      </c>
      <c r="D763" s="18" t="s">
        <v>306</v>
      </c>
      <c r="E763" s="18" t="s">
        <v>633</v>
      </c>
      <c r="F763" s="18"/>
      <c r="G763" s="124">
        <f>G764</f>
        <v>372830</v>
      </c>
      <c r="H763" s="20"/>
    </row>
    <row r="764" spans="1:10" s="21" customFormat="1" ht="32.25" customHeight="1">
      <c r="A764" s="19" t="s">
        <v>637</v>
      </c>
      <c r="B764" s="60">
        <v>795</v>
      </c>
      <c r="C764" s="18" t="s">
        <v>127</v>
      </c>
      <c r="D764" s="18" t="s">
        <v>306</v>
      </c>
      <c r="E764" s="18" t="s">
        <v>633</v>
      </c>
      <c r="F764" s="18" t="s">
        <v>97</v>
      </c>
      <c r="G764" s="124">
        <f>G765</f>
        <v>372830</v>
      </c>
      <c r="H764" s="20"/>
    </row>
    <row r="765" spans="1:10" s="21" customFormat="1" ht="32.25" customHeight="1">
      <c r="A765" s="19" t="s">
        <v>98</v>
      </c>
      <c r="B765" s="60">
        <v>795</v>
      </c>
      <c r="C765" s="18" t="s">
        <v>127</v>
      </c>
      <c r="D765" s="18" t="s">
        <v>306</v>
      </c>
      <c r="E765" s="18" t="s">
        <v>633</v>
      </c>
      <c r="F765" s="18" t="s">
        <v>99</v>
      </c>
      <c r="G765" s="124">
        <f>588200-215370</f>
        <v>372830</v>
      </c>
      <c r="H765" s="20"/>
    </row>
    <row r="766" spans="1:10" s="21" customFormat="1" ht="74.25" customHeight="1">
      <c r="A766" s="19" t="s">
        <v>61</v>
      </c>
      <c r="B766" s="60">
        <v>795</v>
      </c>
      <c r="C766" s="18" t="s">
        <v>127</v>
      </c>
      <c r="D766" s="18" t="s">
        <v>306</v>
      </c>
      <c r="E766" s="18" t="s">
        <v>62</v>
      </c>
      <c r="F766" s="18"/>
      <c r="G766" s="124">
        <f>G767</f>
        <v>950000</v>
      </c>
      <c r="H766" s="20"/>
      <c r="J766" s="132"/>
    </row>
    <row r="767" spans="1:10" s="21" customFormat="1" ht="75" customHeight="1">
      <c r="A767" s="19" t="s">
        <v>563</v>
      </c>
      <c r="B767" s="60">
        <v>795</v>
      </c>
      <c r="C767" s="18" t="s">
        <v>127</v>
      </c>
      <c r="D767" s="18" t="s">
        <v>306</v>
      </c>
      <c r="E767" s="18" t="s">
        <v>63</v>
      </c>
      <c r="F767" s="18"/>
      <c r="G767" s="124">
        <f>G768</f>
        <v>950000</v>
      </c>
      <c r="H767" s="20"/>
      <c r="J767" s="132"/>
    </row>
    <row r="768" spans="1:10" s="21" customFormat="1" ht="18.75" customHeight="1">
      <c r="A768" s="19" t="s">
        <v>339</v>
      </c>
      <c r="B768" s="60">
        <v>795</v>
      </c>
      <c r="C768" s="18" t="s">
        <v>127</v>
      </c>
      <c r="D768" s="18" t="s">
        <v>306</v>
      </c>
      <c r="E768" s="18" t="s">
        <v>63</v>
      </c>
      <c r="F768" s="18" t="s">
        <v>340</v>
      </c>
      <c r="G768" s="124">
        <f>G769</f>
        <v>950000</v>
      </c>
      <c r="H768" s="20"/>
      <c r="J768" s="132"/>
    </row>
    <row r="769" spans="1:15" s="21" customFormat="1" ht="15.75" customHeight="1">
      <c r="A769" s="19" t="s">
        <v>368</v>
      </c>
      <c r="B769" s="60">
        <v>795</v>
      </c>
      <c r="C769" s="18" t="s">
        <v>127</v>
      </c>
      <c r="D769" s="18" t="s">
        <v>306</v>
      </c>
      <c r="E769" s="18" t="s">
        <v>63</v>
      </c>
      <c r="F769" s="18" t="s">
        <v>369</v>
      </c>
      <c r="G769" s="124">
        <v>950000</v>
      </c>
      <c r="H769" s="20"/>
      <c r="J769" s="132"/>
    </row>
    <row r="770" spans="1:15" s="57" customFormat="1" ht="28.5" customHeight="1">
      <c r="A770" s="19" t="s">
        <v>179</v>
      </c>
      <c r="B770" s="60">
        <v>795</v>
      </c>
      <c r="C770" s="98" t="s">
        <v>127</v>
      </c>
      <c r="D770" s="98" t="s">
        <v>180</v>
      </c>
      <c r="E770" s="18"/>
      <c r="F770" s="18"/>
      <c r="G770" s="124">
        <f>G771+G774+G784</f>
        <v>6570977</v>
      </c>
      <c r="H770" s="56"/>
    </row>
    <row r="771" spans="1:15" s="26" customFormat="1" ht="35.25" customHeight="1">
      <c r="A771" s="19" t="s">
        <v>689</v>
      </c>
      <c r="B771" s="60">
        <v>795</v>
      </c>
      <c r="C771" s="98" t="s">
        <v>127</v>
      </c>
      <c r="D771" s="98" t="s">
        <v>180</v>
      </c>
      <c r="E771" s="18" t="s">
        <v>206</v>
      </c>
      <c r="F771" s="49"/>
      <c r="G771" s="35">
        <f>G772</f>
        <v>62210</v>
      </c>
      <c r="H771" s="25"/>
    </row>
    <row r="772" spans="1:15" s="26" customFormat="1" ht="35.25" customHeight="1">
      <c r="A772" s="19" t="s">
        <v>637</v>
      </c>
      <c r="B772" s="60">
        <v>795</v>
      </c>
      <c r="C772" s="98" t="s">
        <v>127</v>
      </c>
      <c r="D772" s="98" t="s">
        <v>180</v>
      </c>
      <c r="E772" s="18" t="s">
        <v>206</v>
      </c>
      <c r="F772" s="49" t="s">
        <v>97</v>
      </c>
      <c r="G772" s="35">
        <f>G773</f>
        <v>62210</v>
      </c>
      <c r="H772" s="25"/>
    </row>
    <row r="773" spans="1:15" s="26" customFormat="1" ht="35.25" customHeight="1">
      <c r="A773" s="19" t="s">
        <v>98</v>
      </c>
      <c r="B773" s="60">
        <v>795</v>
      </c>
      <c r="C773" s="98" t="s">
        <v>127</v>
      </c>
      <c r="D773" s="98" t="s">
        <v>180</v>
      </c>
      <c r="E773" s="18" t="s">
        <v>206</v>
      </c>
      <c r="F773" s="49" t="s">
        <v>99</v>
      </c>
      <c r="G773" s="35">
        <v>62210</v>
      </c>
      <c r="H773" s="25"/>
    </row>
    <row r="774" spans="1:15" s="26" customFormat="1" ht="57" customHeight="1">
      <c r="A774" s="70" t="s">
        <v>693</v>
      </c>
      <c r="B774" s="60">
        <v>795</v>
      </c>
      <c r="C774" s="98" t="s">
        <v>127</v>
      </c>
      <c r="D774" s="98" t="s">
        <v>180</v>
      </c>
      <c r="E774" s="49" t="s">
        <v>594</v>
      </c>
      <c r="F774" s="98"/>
      <c r="G774" s="35">
        <f>G775</f>
        <v>5801419</v>
      </c>
      <c r="H774" s="25"/>
    </row>
    <row r="775" spans="1:15" s="26" customFormat="1" ht="25.5">
      <c r="A775" s="19" t="s">
        <v>161</v>
      </c>
      <c r="B775" s="60">
        <v>795</v>
      </c>
      <c r="C775" s="98" t="s">
        <v>127</v>
      </c>
      <c r="D775" s="98" t="s">
        <v>180</v>
      </c>
      <c r="E775" s="49" t="s">
        <v>558</v>
      </c>
      <c r="F775" s="98"/>
      <c r="G775" s="35">
        <f>G776+G778+G781+G782</f>
        <v>5801419</v>
      </c>
      <c r="H775" s="25"/>
      <c r="O775" s="25"/>
    </row>
    <row r="776" spans="1:15" s="26" customFormat="1" ht="51">
      <c r="A776" s="70" t="s">
        <v>130</v>
      </c>
      <c r="B776" s="60">
        <v>795</v>
      </c>
      <c r="C776" s="98" t="s">
        <v>127</v>
      </c>
      <c r="D776" s="98" t="s">
        <v>180</v>
      </c>
      <c r="E776" s="49" t="s">
        <v>558</v>
      </c>
      <c r="F776" s="49" t="s">
        <v>133</v>
      </c>
      <c r="G776" s="35">
        <f>G777</f>
        <v>5666389</v>
      </c>
      <c r="H776" s="25"/>
    </row>
    <row r="777" spans="1:15" s="26" customFormat="1" ht="25.5">
      <c r="A777" s="70" t="s">
        <v>131</v>
      </c>
      <c r="B777" s="60">
        <v>795</v>
      </c>
      <c r="C777" s="98" t="s">
        <v>127</v>
      </c>
      <c r="D777" s="98" t="s">
        <v>180</v>
      </c>
      <c r="E777" s="49" t="s">
        <v>558</v>
      </c>
      <c r="F777" s="49" t="s">
        <v>134</v>
      </c>
      <c r="G777" s="35">
        <f>6000844-729248+394793</f>
        <v>5666389</v>
      </c>
      <c r="H777" s="25"/>
    </row>
    <row r="778" spans="1:15" s="26" customFormat="1" ht="25.5" hidden="1">
      <c r="A778" s="19" t="s">
        <v>96</v>
      </c>
      <c r="B778" s="60">
        <v>795</v>
      </c>
      <c r="C778" s="98" t="s">
        <v>127</v>
      </c>
      <c r="D778" s="98" t="s">
        <v>180</v>
      </c>
      <c r="E778" s="49" t="s">
        <v>558</v>
      </c>
      <c r="F778" s="49" t="s">
        <v>97</v>
      </c>
      <c r="G778" s="35">
        <f>G779</f>
        <v>0</v>
      </c>
      <c r="H778" s="25"/>
    </row>
    <row r="779" spans="1:15" s="26" customFormat="1" ht="25.5" hidden="1">
      <c r="A779" s="19" t="s">
        <v>98</v>
      </c>
      <c r="B779" s="60">
        <v>795</v>
      </c>
      <c r="C779" s="98" t="s">
        <v>127</v>
      </c>
      <c r="D779" s="98" t="s">
        <v>180</v>
      </c>
      <c r="E779" s="49" t="s">
        <v>558</v>
      </c>
      <c r="F779" s="49" t="s">
        <v>99</v>
      </c>
      <c r="G779" s="35"/>
      <c r="H779" s="25"/>
    </row>
    <row r="780" spans="1:15" ht="25.5">
      <c r="A780" s="19" t="s">
        <v>96</v>
      </c>
      <c r="B780" s="60">
        <v>795</v>
      </c>
      <c r="C780" s="98" t="s">
        <v>127</v>
      </c>
      <c r="D780" s="98" t="s">
        <v>180</v>
      </c>
      <c r="E780" s="49" t="s">
        <v>558</v>
      </c>
      <c r="F780" s="18" t="s">
        <v>97</v>
      </c>
      <c r="G780" s="124">
        <f>G781</f>
        <v>125030</v>
      </c>
    </row>
    <row r="781" spans="1:15" ht="25.5">
      <c r="A781" s="19" t="s">
        <v>98</v>
      </c>
      <c r="B781" s="60">
        <v>795</v>
      </c>
      <c r="C781" s="98" t="s">
        <v>127</v>
      </c>
      <c r="D781" s="98" t="s">
        <v>180</v>
      </c>
      <c r="E781" s="49" t="s">
        <v>558</v>
      </c>
      <c r="F781" s="18" t="s">
        <v>99</v>
      </c>
      <c r="G781" s="124">
        <f>109230+15800</f>
        <v>125030</v>
      </c>
    </row>
    <row r="782" spans="1:15" s="57" customFormat="1">
      <c r="A782" s="19" t="s">
        <v>138</v>
      </c>
      <c r="B782" s="17">
        <v>795</v>
      </c>
      <c r="C782" s="98" t="s">
        <v>127</v>
      </c>
      <c r="D782" s="98" t="s">
        <v>180</v>
      </c>
      <c r="E782" s="49" t="s">
        <v>558</v>
      </c>
      <c r="F782" s="18" t="s">
        <v>139</v>
      </c>
      <c r="G782" s="124">
        <f>G783</f>
        <v>10000</v>
      </c>
      <c r="H782" s="56"/>
    </row>
    <row r="783" spans="1:15" s="57" customFormat="1">
      <c r="A783" s="19" t="s">
        <v>319</v>
      </c>
      <c r="B783" s="17">
        <v>795</v>
      </c>
      <c r="C783" s="98" t="s">
        <v>127</v>
      </c>
      <c r="D783" s="98" t="s">
        <v>180</v>
      </c>
      <c r="E783" s="49" t="s">
        <v>558</v>
      </c>
      <c r="F783" s="18" t="s">
        <v>142</v>
      </c>
      <c r="G783" s="124">
        <v>10000</v>
      </c>
      <c r="H783" s="56"/>
    </row>
    <row r="784" spans="1:15" s="26" customFormat="1" ht="30" customHeight="1">
      <c r="A784" s="70" t="s">
        <v>360</v>
      </c>
      <c r="B784" s="60">
        <v>795</v>
      </c>
      <c r="C784" s="98" t="s">
        <v>127</v>
      </c>
      <c r="D784" s="98" t="s">
        <v>180</v>
      </c>
      <c r="E784" s="49" t="s">
        <v>476</v>
      </c>
      <c r="F784" s="98"/>
      <c r="G784" s="35">
        <f>G785</f>
        <v>707348</v>
      </c>
      <c r="H784" s="25"/>
    </row>
    <row r="785" spans="1:8" s="26" customFormat="1">
      <c r="A785" s="19" t="s">
        <v>559</v>
      </c>
      <c r="B785" s="60">
        <v>795</v>
      </c>
      <c r="C785" s="98" t="s">
        <v>127</v>
      </c>
      <c r="D785" s="98" t="s">
        <v>180</v>
      </c>
      <c r="E785" s="49" t="s">
        <v>560</v>
      </c>
      <c r="F785" s="98"/>
      <c r="G785" s="35">
        <f>G786</f>
        <v>707348</v>
      </c>
      <c r="H785" s="25"/>
    </row>
    <row r="786" spans="1:8" s="26" customFormat="1" ht="25.5">
      <c r="A786" s="19" t="s">
        <v>96</v>
      </c>
      <c r="B786" s="60">
        <v>795</v>
      </c>
      <c r="C786" s="98" t="s">
        <v>127</v>
      </c>
      <c r="D786" s="98" t="s">
        <v>180</v>
      </c>
      <c r="E786" s="49" t="s">
        <v>560</v>
      </c>
      <c r="F786" s="49" t="s">
        <v>97</v>
      </c>
      <c r="G786" s="35">
        <f>G787</f>
        <v>707348</v>
      </c>
      <c r="H786" s="25"/>
    </row>
    <row r="787" spans="1:8" s="26" customFormat="1" ht="25.5">
      <c r="A787" s="19" t="s">
        <v>98</v>
      </c>
      <c r="B787" s="60">
        <v>795</v>
      </c>
      <c r="C787" s="98" t="s">
        <v>127</v>
      </c>
      <c r="D787" s="98" t="s">
        <v>180</v>
      </c>
      <c r="E787" s="49" t="s">
        <v>560</v>
      </c>
      <c r="F787" s="49" t="s">
        <v>99</v>
      </c>
      <c r="G787" s="35">
        <f>729248-21900</f>
        <v>707348</v>
      </c>
      <c r="H787" s="25"/>
    </row>
    <row r="788" spans="1:8">
      <c r="A788" s="68" t="s">
        <v>686</v>
      </c>
      <c r="B788" s="23">
        <v>795</v>
      </c>
      <c r="C788" s="10" t="s">
        <v>361</v>
      </c>
      <c r="D788" s="10"/>
      <c r="E788" s="10"/>
      <c r="F788" s="10"/>
      <c r="G788" s="45">
        <f>G800+G789+G814</f>
        <v>9927026</v>
      </c>
    </row>
    <row r="789" spans="1:8">
      <c r="A789" s="69" t="s">
        <v>362</v>
      </c>
      <c r="B789" s="60">
        <v>795</v>
      </c>
      <c r="C789" s="13" t="s">
        <v>361</v>
      </c>
      <c r="D789" s="13" t="s">
        <v>73</v>
      </c>
      <c r="E789" s="10"/>
      <c r="F789" s="10"/>
      <c r="G789" s="32">
        <f>G790</f>
        <v>2236000</v>
      </c>
    </row>
    <row r="790" spans="1:8" s="6" customFormat="1" ht="52.5" customHeight="1">
      <c r="A790" s="19" t="s">
        <v>693</v>
      </c>
      <c r="B790" s="60">
        <v>795</v>
      </c>
      <c r="C790" s="18" t="s">
        <v>361</v>
      </c>
      <c r="D790" s="18" t="s">
        <v>73</v>
      </c>
      <c r="E790" s="18" t="s">
        <v>594</v>
      </c>
      <c r="F790" s="18"/>
      <c r="G790" s="124">
        <f>G791+G794+G797</f>
        <v>2236000</v>
      </c>
      <c r="H790" s="5"/>
    </row>
    <row r="791" spans="1:8" s="21" customFormat="1" ht="63" customHeight="1">
      <c r="A791" s="19" t="s">
        <v>172</v>
      </c>
      <c r="B791" s="60">
        <v>795</v>
      </c>
      <c r="C791" s="18" t="s">
        <v>361</v>
      </c>
      <c r="D791" s="18" t="s">
        <v>73</v>
      </c>
      <c r="E791" s="18" t="s">
        <v>171</v>
      </c>
      <c r="F791" s="18"/>
      <c r="G791" s="124">
        <f>G792</f>
        <v>1636000</v>
      </c>
      <c r="H791" s="20"/>
    </row>
    <row r="792" spans="1:8" ht="30.75" customHeight="1">
      <c r="A792" s="19" t="s">
        <v>96</v>
      </c>
      <c r="B792" s="60">
        <v>795</v>
      </c>
      <c r="C792" s="18" t="s">
        <v>361</v>
      </c>
      <c r="D792" s="18" t="s">
        <v>73</v>
      </c>
      <c r="E792" s="18" t="s">
        <v>171</v>
      </c>
      <c r="F792" s="18" t="s">
        <v>97</v>
      </c>
      <c r="G792" s="124">
        <f>G793</f>
        <v>1636000</v>
      </c>
    </row>
    <row r="793" spans="1:8" s="21" customFormat="1" ht="34.5" customHeight="1">
      <c r="A793" s="19" t="s">
        <v>98</v>
      </c>
      <c r="B793" s="60">
        <v>795</v>
      </c>
      <c r="C793" s="18" t="s">
        <v>361</v>
      </c>
      <c r="D793" s="18" t="s">
        <v>73</v>
      </c>
      <c r="E793" s="18" t="s">
        <v>171</v>
      </c>
      <c r="F793" s="18" t="s">
        <v>99</v>
      </c>
      <c r="G793" s="124">
        <v>1636000</v>
      </c>
      <c r="H793" s="20"/>
    </row>
    <row r="794" spans="1:8" s="21" customFormat="1" ht="20.25" customHeight="1">
      <c r="A794" s="19" t="s">
        <v>174</v>
      </c>
      <c r="B794" s="60">
        <v>795</v>
      </c>
      <c r="C794" s="18" t="s">
        <v>361</v>
      </c>
      <c r="D794" s="18" t="s">
        <v>73</v>
      </c>
      <c r="E794" s="18" t="s">
        <v>173</v>
      </c>
      <c r="F794" s="18"/>
      <c r="G794" s="124">
        <f>G795</f>
        <v>300000</v>
      </c>
      <c r="H794" s="20"/>
    </row>
    <row r="795" spans="1:8" ht="30.75" customHeight="1">
      <c r="A795" s="19" t="s">
        <v>96</v>
      </c>
      <c r="B795" s="60">
        <v>795</v>
      </c>
      <c r="C795" s="18" t="s">
        <v>361</v>
      </c>
      <c r="D795" s="18" t="s">
        <v>73</v>
      </c>
      <c r="E795" s="18" t="s">
        <v>173</v>
      </c>
      <c r="F795" s="18" t="s">
        <v>97</v>
      </c>
      <c r="G795" s="124">
        <f>G796</f>
        <v>300000</v>
      </c>
    </row>
    <row r="796" spans="1:8" s="21" customFormat="1" ht="34.5" customHeight="1">
      <c r="A796" s="19" t="s">
        <v>98</v>
      </c>
      <c r="B796" s="60">
        <v>795</v>
      </c>
      <c r="C796" s="18" t="s">
        <v>361</v>
      </c>
      <c r="D796" s="18" t="s">
        <v>73</v>
      </c>
      <c r="E796" s="18" t="s">
        <v>173</v>
      </c>
      <c r="F796" s="18" t="s">
        <v>99</v>
      </c>
      <c r="G796" s="124">
        <v>300000</v>
      </c>
      <c r="H796" s="20"/>
    </row>
    <row r="797" spans="1:8" s="21" customFormat="1" ht="20.25" customHeight="1">
      <c r="A797" s="19" t="s">
        <v>176</v>
      </c>
      <c r="B797" s="60">
        <v>795</v>
      </c>
      <c r="C797" s="18" t="s">
        <v>361</v>
      </c>
      <c r="D797" s="18" t="s">
        <v>73</v>
      </c>
      <c r="E797" s="18" t="s">
        <v>175</v>
      </c>
      <c r="F797" s="18"/>
      <c r="G797" s="124">
        <f>G798</f>
        <v>300000</v>
      </c>
      <c r="H797" s="20"/>
    </row>
    <row r="798" spans="1:8" ht="30.75" customHeight="1">
      <c r="A798" s="19" t="s">
        <v>96</v>
      </c>
      <c r="B798" s="60">
        <v>795</v>
      </c>
      <c r="C798" s="18" t="s">
        <v>361</v>
      </c>
      <c r="D798" s="18" t="s">
        <v>73</v>
      </c>
      <c r="E798" s="18" t="s">
        <v>175</v>
      </c>
      <c r="F798" s="18" t="s">
        <v>97</v>
      </c>
      <c r="G798" s="124">
        <f>G799</f>
        <v>300000</v>
      </c>
    </row>
    <row r="799" spans="1:8" s="21" customFormat="1" ht="34.5" customHeight="1">
      <c r="A799" s="19" t="s">
        <v>98</v>
      </c>
      <c r="B799" s="60">
        <v>795</v>
      </c>
      <c r="C799" s="18" t="s">
        <v>361</v>
      </c>
      <c r="D799" s="18" t="s">
        <v>73</v>
      </c>
      <c r="E799" s="18" t="s">
        <v>175</v>
      </c>
      <c r="F799" s="18" t="s">
        <v>99</v>
      </c>
      <c r="G799" s="124">
        <v>300000</v>
      </c>
      <c r="H799" s="20"/>
    </row>
    <row r="800" spans="1:8">
      <c r="A800" s="16" t="s">
        <v>364</v>
      </c>
      <c r="B800" s="60">
        <v>795</v>
      </c>
      <c r="C800" s="18" t="s">
        <v>361</v>
      </c>
      <c r="D800" s="18" t="s">
        <v>82</v>
      </c>
      <c r="E800" s="18"/>
      <c r="F800" s="18"/>
      <c r="G800" s="124">
        <f>G801+G808</f>
        <v>1054874</v>
      </c>
    </row>
    <row r="801" spans="1:8" s="6" customFormat="1" ht="52.5" customHeight="1">
      <c r="A801" s="19" t="s">
        <v>693</v>
      </c>
      <c r="B801" s="60">
        <v>795</v>
      </c>
      <c r="C801" s="18" t="s">
        <v>361</v>
      </c>
      <c r="D801" s="18" t="s">
        <v>82</v>
      </c>
      <c r="E801" s="18" t="s">
        <v>594</v>
      </c>
      <c r="F801" s="18"/>
      <c r="G801" s="124">
        <f>G802+G805</f>
        <v>1021900</v>
      </c>
      <c r="H801" s="5"/>
    </row>
    <row r="802" spans="1:8">
      <c r="A802" s="19" t="s">
        <v>597</v>
      </c>
      <c r="B802" s="60">
        <v>795</v>
      </c>
      <c r="C802" s="18" t="s">
        <v>361</v>
      </c>
      <c r="D802" s="18" t="s">
        <v>82</v>
      </c>
      <c r="E802" s="18" t="s">
        <v>595</v>
      </c>
      <c r="F802" s="18"/>
      <c r="G802" s="124">
        <f>G803</f>
        <v>1000000</v>
      </c>
    </row>
    <row r="803" spans="1:8" ht="25.5">
      <c r="A803" s="19" t="s">
        <v>96</v>
      </c>
      <c r="B803" s="60">
        <v>795</v>
      </c>
      <c r="C803" s="18" t="s">
        <v>361</v>
      </c>
      <c r="D803" s="18" t="s">
        <v>82</v>
      </c>
      <c r="E803" s="18" t="s">
        <v>595</v>
      </c>
      <c r="F803" s="18" t="s">
        <v>97</v>
      </c>
      <c r="G803" s="124">
        <f>G804</f>
        <v>1000000</v>
      </c>
    </row>
    <row r="804" spans="1:8" ht="25.5">
      <c r="A804" s="19" t="s">
        <v>98</v>
      </c>
      <c r="B804" s="60">
        <v>795</v>
      </c>
      <c r="C804" s="18" t="s">
        <v>361</v>
      </c>
      <c r="D804" s="18" t="s">
        <v>82</v>
      </c>
      <c r="E804" s="18" t="s">
        <v>595</v>
      </c>
      <c r="F804" s="18" t="s">
        <v>99</v>
      </c>
      <c r="G804" s="124">
        <v>1000000</v>
      </c>
    </row>
    <row r="805" spans="1:8" s="6" customFormat="1" ht="67.5" customHeight="1">
      <c r="A805" s="19" t="s">
        <v>631</v>
      </c>
      <c r="B805" s="60">
        <v>795</v>
      </c>
      <c r="C805" s="18" t="s">
        <v>361</v>
      </c>
      <c r="D805" s="18" t="s">
        <v>82</v>
      </c>
      <c r="E805" s="18" t="s">
        <v>632</v>
      </c>
      <c r="F805" s="18"/>
      <c r="G805" s="124">
        <f>G806</f>
        <v>21900</v>
      </c>
      <c r="H805" s="5"/>
    </row>
    <row r="806" spans="1:8" s="6" customFormat="1" ht="19.5" customHeight="1">
      <c r="A806" s="19" t="s">
        <v>339</v>
      </c>
      <c r="B806" s="60">
        <v>795</v>
      </c>
      <c r="C806" s="18" t="s">
        <v>361</v>
      </c>
      <c r="D806" s="18" t="s">
        <v>82</v>
      </c>
      <c r="E806" s="18" t="s">
        <v>632</v>
      </c>
      <c r="F806" s="18" t="s">
        <v>340</v>
      </c>
      <c r="G806" s="124">
        <f>G807</f>
        <v>21900</v>
      </c>
      <c r="H806" s="5"/>
    </row>
    <row r="807" spans="1:8" ht="19.5" customHeight="1">
      <c r="A807" s="19" t="s">
        <v>368</v>
      </c>
      <c r="B807" s="60">
        <v>795</v>
      </c>
      <c r="C807" s="18" t="s">
        <v>361</v>
      </c>
      <c r="D807" s="18" t="s">
        <v>82</v>
      </c>
      <c r="E807" s="18" t="s">
        <v>632</v>
      </c>
      <c r="F807" s="18" t="s">
        <v>369</v>
      </c>
      <c r="G807" s="124">
        <v>21900</v>
      </c>
    </row>
    <row r="808" spans="1:8" s="6" customFormat="1" ht="19.5" customHeight="1">
      <c r="A808" s="19" t="s">
        <v>356</v>
      </c>
      <c r="B808" s="60">
        <v>795</v>
      </c>
      <c r="C808" s="18" t="s">
        <v>361</v>
      </c>
      <c r="D808" s="18" t="s">
        <v>82</v>
      </c>
      <c r="E808" s="18" t="s">
        <v>471</v>
      </c>
      <c r="F808" s="18"/>
      <c r="G808" s="124">
        <f>G809</f>
        <v>32974</v>
      </c>
      <c r="H808" s="5"/>
    </row>
    <row r="809" spans="1:8" s="6" customFormat="1" ht="21.75" customHeight="1">
      <c r="A809" s="19" t="s">
        <v>356</v>
      </c>
      <c r="B809" s="60">
        <v>795</v>
      </c>
      <c r="C809" s="18" t="s">
        <v>361</v>
      </c>
      <c r="D809" s="18" t="s">
        <v>82</v>
      </c>
      <c r="E809" s="18" t="s">
        <v>542</v>
      </c>
      <c r="F809" s="18"/>
      <c r="G809" s="124">
        <f>G812+G810</f>
        <v>32974</v>
      </c>
      <c r="H809" s="5"/>
    </row>
    <row r="810" spans="1:8" ht="23.25" hidden="1" customHeight="1">
      <c r="A810" s="19" t="s">
        <v>637</v>
      </c>
      <c r="B810" s="60">
        <v>795</v>
      </c>
      <c r="C810" s="18" t="s">
        <v>361</v>
      </c>
      <c r="D810" s="18" t="s">
        <v>82</v>
      </c>
      <c r="E810" s="18" t="s">
        <v>542</v>
      </c>
      <c r="F810" s="18" t="s">
        <v>97</v>
      </c>
      <c r="G810" s="124">
        <f>G811</f>
        <v>0</v>
      </c>
    </row>
    <row r="811" spans="1:8" s="21" customFormat="1" ht="23.25" hidden="1" customHeight="1">
      <c r="A811" s="19" t="s">
        <v>98</v>
      </c>
      <c r="B811" s="60">
        <v>795</v>
      </c>
      <c r="C811" s="18" t="s">
        <v>361</v>
      </c>
      <c r="D811" s="18" t="s">
        <v>82</v>
      </c>
      <c r="E811" s="18" t="s">
        <v>542</v>
      </c>
      <c r="F811" s="18" t="s">
        <v>99</v>
      </c>
      <c r="G811" s="124"/>
      <c r="H811" s="20"/>
    </row>
    <row r="812" spans="1:8" s="6" customFormat="1" ht="29.25" customHeight="1">
      <c r="A812" s="19" t="s">
        <v>96</v>
      </c>
      <c r="B812" s="60">
        <v>795</v>
      </c>
      <c r="C812" s="18" t="s">
        <v>361</v>
      </c>
      <c r="D812" s="18" t="s">
        <v>82</v>
      </c>
      <c r="E812" s="18" t="s">
        <v>542</v>
      </c>
      <c r="F812" s="18" t="s">
        <v>97</v>
      </c>
      <c r="G812" s="124">
        <f>G813</f>
        <v>32974</v>
      </c>
      <c r="H812" s="5"/>
    </row>
    <row r="813" spans="1:8" s="21" customFormat="1" ht="33" customHeight="1">
      <c r="A813" s="19" t="s">
        <v>98</v>
      </c>
      <c r="B813" s="60">
        <v>795</v>
      </c>
      <c r="C813" s="18" t="s">
        <v>361</v>
      </c>
      <c r="D813" s="18" t="s">
        <v>82</v>
      </c>
      <c r="E813" s="18" t="s">
        <v>542</v>
      </c>
      <c r="F813" s="18" t="s">
        <v>99</v>
      </c>
      <c r="G813" s="124">
        <v>32974</v>
      </c>
      <c r="H813" s="20"/>
    </row>
    <row r="814" spans="1:8" s="26" customFormat="1">
      <c r="A814" s="41" t="s">
        <v>566</v>
      </c>
      <c r="B814" s="23">
        <v>795</v>
      </c>
      <c r="C814" s="43" t="s">
        <v>361</v>
      </c>
      <c r="D814" s="43" t="s">
        <v>148</v>
      </c>
      <c r="E814" s="43"/>
      <c r="F814" s="43"/>
      <c r="G814" s="125">
        <f>G815+G832</f>
        <v>6636152</v>
      </c>
      <c r="H814" s="25"/>
    </row>
    <row r="815" spans="1:8" ht="51">
      <c r="A815" s="19" t="s">
        <v>693</v>
      </c>
      <c r="B815" s="60">
        <v>795</v>
      </c>
      <c r="C815" s="18" t="s">
        <v>361</v>
      </c>
      <c r="D815" s="18" t="s">
        <v>148</v>
      </c>
      <c r="E815" s="18" t="s">
        <v>594</v>
      </c>
      <c r="F815" s="18"/>
      <c r="G815" s="124">
        <f>G816+G821+G824+G828</f>
        <v>6611152</v>
      </c>
    </row>
    <row r="816" spans="1:8">
      <c r="A816" s="19" t="s">
        <v>167</v>
      </c>
      <c r="B816" s="60">
        <v>795</v>
      </c>
      <c r="C816" s="18" t="s">
        <v>361</v>
      </c>
      <c r="D816" s="18" t="s">
        <v>148</v>
      </c>
      <c r="E816" s="18" t="s">
        <v>229</v>
      </c>
      <c r="F816" s="18"/>
      <c r="G816" s="124">
        <f>G817+G819</f>
        <v>211000</v>
      </c>
    </row>
    <row r="817" spans="1:8" ht="25.5">
      <c r="A817" s="19" t="s">
        <v>96</v>
      </c>
      <c r="B817" s="60">
        <v>795</v>
      </c>
      <c r="C817" s="18" t="s">
        <v>361</v>
      </c>
      <c r="D817" s="18" t="s">
        <v>148</v>
      </c>
      <c r="E817" s="18" t="s">
        <v>229</v>
      </c>
      <c r="F817" s="18" t="s">
        <v>97</v>
      </c>
      <c r="G817" s="124">
        <f>G818</f>
        <v>71630</v>
      </c>
    </row>
    <row r="818" spans="1:8" ht="25.5">
      <c r="A818" s="19" t="s">
        <v>98</v>
      </c>
      <c r="B818" s="60">
        <v>795</v>
      </c>
      <c r="C818" s="18" t="s">
        <v>361</v>
      </c>
      <c r="D818" s="18" t="s">
        <v>148</v>
      </c>
      <c r="E818" s="18" t="s">
        <v>229</v>
      </c>
      <c r="F818" s="18" t="s">
        <v>99</v>
      </c>
      <c r="G818" s="124">
        <f>211000-139370</f>
        <v>71630</v>
      </c>
    </row>
    <row r="819" spans="1:8">
      <c r="A819" s="19" t="s">
        <v>339</v>
      </c>
      <c r="B819" s="60">
        <v>795</v>
      </c>
      <c r="C819" s="18" t="s">
        <v>361</v>
      </c>
      <c r="D819" s="18" t="s">
        <v>148</v>
      </c>
      <c r="E819" s="18" t="s">
        <v>229</v>
      </c>
      <c r="F819" s="18" t="s">
        <v>340</v>
      </c>
      <c r="G819" s="124">
        <f>G820</f>
        <v>139370</v>
      </c>
    </row>
    <row r="820" spans="1:8">
      <c r="A820" s="19" t="s">
        <v>368</v>
      </c>
      <c r="B820" s="60">
        <v>795</v>
      </c>
      <c r="C820" s="18" t="s">
        <v>361</v>
      </c>
      <c r="D820" s="18" t="s">
        <v>148</v>
      </c>
      <c r="E820" s="18" t="s">
        <v>229</v>
      </c>
      <c r="F820" s="18" t="s">
        <v>369</v>
      </c>
      <c r="G820" s="124">
        <v>139370</v>
      </c>
    </row>
    <row r="821" spans="1:8" ht="26.25" customHeight="1">
      <c r="A821" s="19" t="s">
        <v>165</v>
      </c>
      <c r="B821" s="60">
        <v>795</v>
      </c>
      <c r="C821" s="18" t="s">
        <v>361</v>
      </c>
      <c r="D821" s="18" t="s">
        <v>148</v>
      </c>
      <c r="E821" s="18" t="s">
        <v>166</v>
      </c>
      <c r="F821" s="18"/>
      <c r="G821" s="124">
        <f>G822</f>
        <v>18852</v>
      </c>
    </row>
    <row r="822" spans="1:8" ht="26.25" customHeight="1">
      <c r="A822" s="19" t="s">
        <v>96</v>
      </c>
      <c r="B822" s="60">
        <v>795</v>
      </c>
      <c r="C822" s="18" t="s">
        <v>361</v>
      </c>
      <c r="D822" s="18" t="s">
        <v>148</v>
      </c>
      <c r="E822" s="18" t="s">
        <v>166</v>
      </c>
      <c r="F822" s="18" t="s">
        <v>97</v>
      </c>
      <c r="G822" s="124">
        <f>G823</f>
        <v>18852</v>
      </c>
    </row>
    <row r="823" spans="1:8" ht="25.5">
      <c r="A823" s="19" t="s">
        <v>98</v>
      </c>
      <c r="B823" s="60">
        <v>795</v>
      </c>
      <c r="C823" s="18" t="s">
        <v>361</v>
      </c>
      <c r="D823" s="18" t="s">
        <v>148</v>
      </c>
      <c r="E823" s="18" t="s">
        <v>166</v>
      </c>
      <c r="F823" s="18" t="s">
        <v>99</v>
      </c>
      <c r="G823" s="124">
        <v>18852</v>
      </c>
    </row>
    <row r="824" spans="1:8" ht="48" customHeight="1">
      <c r="A824" s="19" t="s">
        <v>653</v>
      </c>
      <c r="B824" s="60">
        <v>795</v>
      </c>
      <c r="C824" s="18" t="s">
        <v>361</v>
      </c>
      <c r="D824" s="18" t="s">
        <v>148</v>
      </c>
      <c r="E824" s="18" t="s">
        <v>408</v>
      </c>
      <c r="F824" s="18"/>
      <c r="G824" s="124">
        <f>G825</f>
        <v>5424100</v>
      </c>
    </row>
    <row r="825" spans="1:8" ht="48" customHeight="1">
      <c r="A825" s="19" t="s">
        <v>409</v>
      </c>
      <c r="B825" s="60">
        <v>795</v>
      </c>
      <c r="C825" s="18" t="s">
        <v>361</v>
      </c>
      <c r="D825" s="18" t="s">
        <v>148</v>
      </c>
      <c r="E825" s="18" t="s">
        <v>652</v>
      </c>
      <c r="F825" s="18"/>
      <c r="G825" s="124">
        <f>G826</f>
        <v>5424100</v>
      </c>
    </row>
    <row r="826" spans="1:8" ht="18.75" customHeight="1">
      <c r="A826" s="19" t="s">
        <v>339</v>
      </c>
      <c r="B826" s="60">
        <v>795</v>
      </c>
      <c r="C826" s="18" t="s">
        <v>361</v>
      </c>
      <c r="D826" s="18" t="s">
        <v>148</v>
      </c>
      <c r="E826" s="18" t="s">
        <v>652</v>
      </c>
      <c r="F826" s="18" t="s">
        <v>340</v>
      </c>
      <c r="G826" s="124">
        <f>G827</f>
        <v>5424100</v>
      </c>
    </row>
    <row r="827" spans="1:8">
      <c r="A827" s="19" t="s">
        <v>357</v>
      </c>
      <c r="B827" s="60">
        <v>795</v>
      </c>
      <c r="C827" s="18" t="s">
        <v>361</v>
      </c>
      <c r="D827" s="18" t="s">
        <v>148</v>
      </c>
      <c r="E827" s="18" t="s">
        <v>652</v>
      </c>
      <c r="F827" s="18" t="s">
        <v>358</v>
      </c>
      <c r="G827" s="124">
        <v>5424100</v>
      </c>
    </row>
    <row r="828" spans="1:8" ht="48" customHeight="1">
      <c r="A828" s="19" t="s">
        <v>655</v>
      </c>
      <c r="B828" s="60">
        <v>795</v>
      </c>
      <c r="C828" s="18" t="s">
        <v>361</v>
      </c>
      <c r="D828" s="18" t="s">
        <v>148</v>
      </c>
      <c r="E828" s="18" t="s">
        <v>411</v>
      </c>
      <c r="F828" s="18"/>
      <c r="G828" s="124">
        <f>G829</f>
        <v>957200</v>
      </c>
    </row>
    <row r="829" spans="1:8" ht="48" customHeight="1">
      <c r="A829" s="19" t="s">
        <v>410</v>
      </c>
      <c r="B829" s="60">
        <v>795</v>
      </c>
      <c r="C829" s="18" t="s">
        <v>361</v>
      </c>
      <c r="D829" s="18" t="s">
        <v>148</v>
      </c>
      <c r="E829" s="18" t="s">
        <v>654</v>
      </c>
      <c r="F829" s="18"/>
      <c r="G829" s="124">
        <f>G830</f>
        <v>957200</v>
      </c>
    </row>
    <row r="830" spans="1:8" ht="18.75" customHeight="1">
      <c r="A830" s="19" t="s">
        <v>339</v>
      </c>
      <c r="B830" s="60">
        <v>795</v>
      </c>
      <c r="C830" s="18" t="s">
        <v>361</v>
      </c>
      <c r="D830" s="18" t="s">
        <v>148</v>
      </c>
      <c r="E830" s="18" t="s">
        <v>654</v>
      </c>
      <c r="F830" s="18" t="s">
        <v>340</v>
      </c>
      <c r="G830" s="124">
        <f>G831</f>
        <v>957200</v>
      </c>
    </row>
    <row r="831" spans="1:8">
      <c r="A831" s="19" t="s">
        <v>357</v>
      </c>
      <c r="B831" s="60">
        <v>795</v>
      </c>
      <c r="C831" s="18" t="s">
        <v>361</v>
      </c>
      <c r="D831" s="18" t="s">
        <v>148</v>
      </c>
      <c r="E831" s="18" t="s">
        <v>654</v>
      </c>
      <c r="F831" s="18" t="s">
        <v>358</v>
      </c>
      <c r="G831" s="124">
        <v>957200</v>
      </c>
    </row>
    <row r="832" spans="1:8" s="6" customFormat="1" ht="19.5" customHeight="1">
      <c r="A832" s="19" t="s">
        <v>356</v>
      </c>
      <c r="B832" s="60">
        <v>795</v>
      </c>
      <c r="C832" s="18" t="s">
        <v>361</v>
      </c>
      <c r="D832" s="18" t="s">
        <v>148</v>
      </c>
      <c r="E832" s="18" t="s">
        <v>471</v>
      </c>
      <c r="F832" s="18"/>
      <c r="G832" s="124">
        <f>G833</f>
        <v>25000</v>
      </c>
      <c r="H832" s="5"/>
    </row>
    <row r="833" spans="1:8" s="6" customFormat="1" ht="21.75" customHeight="1">
      <c r="A833" s="19" t="s">
        <v>356</v>
      </c>
      <c r="B833" s="60">
        <v>795</v>
      </c>
      <c r="C833" s="18" t="s">
        <v>361</v>
      </c>
      <c r="D833" s="18" t="s">
        <v>148</v>
      </c>
      <c r="E833" s="18" t="s">
        <v>542</v>
      </c>
      <c r="F833" s="18"/>
      <c r="G833" s="124">
        <f>G836+G834</f>
        <v>25000</v>
      </c>
      <c r="H833" s="5"/>
    </row>
    <row r="834" spans="1:8" ht="23.25" hidden="1" customHeight="1">
      <c r="A834" s="19" t="s">
        <v>637</v>
      </c>
      <c r="B834" s="60">
        <v>795</v>
      </c>
      <c r="C834" s="18" t="s">
        <v>361</v>
      </c>
      <c r="D834" s="18" t="s">
        <v>148</v>
      </c>
      <c r="E834" s="18" t="s">
        <v>542</v>
      </c>
      <c r="F834" s="18" t="s">
        <v>97</v>
      </c>
      <c r="G834" s="124">
        <f>G835</f>
        <v>0</v>
      </c>
    </row>
    <row r="835" spans="1:8" s="21" customFormat="1" ht="23.25" hidden="1" customHeight="1">
      <c r="A835" s="19" t="s">
        <v>98</v>
      </c>
      <c r="B835" s="60">
        <v>795</v>
      </c>
      <c r="C835" s="18" t="s">
        <v>361</v>
      </c>
      <c r="D835" s="18" t="s">
        <v>148</v>
      </c>
      <c r="E835" s="18" t="s">
        <v>542</v>
      </c>
      <c r="F835" s="18" t="s">
        <v>99</v>
      </c>
      <c r="G835" s="124"/>
      <c r="H835" s="20"/>
    </row>
    <row r="836" spans="1:8" s="6" customFormat="1" ht="29.25" customHeight="1">
      <c r="A836" s="19" t="s">
        <v>96</v>
      </c>
      <c r="B836" s="60">
        <v>795</v>
      </c>
      <c r="C836" s="18" t="s">
        <v>361</v>
      </c>
      <c r="D836" s="18" t="s">
        <v>148</v>
      </c>
      <c r="E836" s="18" t="s">
        <v>542</v>
      </c>
      <c r="F836" s="18" t="s">
        <v>97</v>
      </c>
      <c r="G836" s="124">
        <f>G837</f>
        <v>25000</v>
      </c>
      <c r="H836" s="5"/>
    </row>
    <row r="837" spans="1:8" s="21" customFormat="1" ht="33" customHeight="1">
      <c r="A837" s="19" t="s">
        <v>98</v>
      </c>
      <c r="B837" s="60">
        <v>795</v>
      </c>
      <c r="C837" s="18" t="s">
        <v>361</v>
      </c>
      <c r="D837" s="18" t="s">
        <v>148</v>
      </c>
      <c r="E837" s="18" t="s">
        <v>542</v>
      </c>
      <c r="F837" s="18" t="s">
        <v>99</v>
      </c>
      <c r="G837" s="124">
        <v>25000</v>
      </c>
      <c r="H837" s="20"/>
    </row>
    <row r="838" spans="1:8" s="26" customFormat="1" ht="22.5" customHeight="1">
      <c r="A838" s="41" t="s">
        <v>41</v>
      </c>
      <c r="B838" s="23">
        <v>795</v>
      </c>
      <c r="C838" s="43" t="s">
        <v>344</v>
      </c>
      <c r="D838" s="43"/>
      <c r="E838" s="43"/>
      <c r="F838" s="43"/>
      <c r="G838" s="125">
        <f>G839</f>
        <v>20000</v>
      </c>
      <c r="H838" s="25"/>
    </row>
    <row r="839" spans="1:8" s="6" customFormat="1" ht="24.75" customHeight="1">
      <c r="A839" s="19" t="s">
        <v>1</v>
      </c>
      <c r="B839" s="60">
        <v>795</v>
      </c>
      <c r="C839" s="18" t="s">
        <v>344</v>
      </c>
      <c r="D839" s="18" t="s">
        <v>361</v>
      </c>
      <c r="E839" s="18"/>
      <c r="F839" s="18"/>
      <c r="G839" s="124">
        <f>G840</f>
        <v>20000</v>
      </c>
      <c r="H839" s="5"/>
    </row>
    <row r="840" spans="1:8" s="6" customFormat="1" ht="38.25" customHeight="1">
      <c r="A840" s="19" t="s">
        <v>227</v>
      </c>
      <c r="B840" s="60">
        <v>795</v>
      </c>
      <c r="C840" s="18" t="s">
        <v>344</v>
      </c>
      <c r="D840" s="18" t="s">
        <v>361</v>
      </c>
      <c r="E840" s="18" t="s">
        <v>523</v>
      </c>
      <c r="F840" s="18"/>
      <c r="G840" s="124">
        <f>G841</f>
        <v>20000</v>
      </c>
      <c r="H840" s="5"/>
    </row>
    <row r="841" spans="1:8" s="6" customFormat="1" ht="35.25" customHeight="1">
      <c r="A841" s="19" t="s">
        <v>582</v>
      </c>
      <c r="B841" s="60">
        <v>795</v>
      </c>
      <c r="C841" s="18" t="s">
        <v>344</v>
      </c>
      <c r="D841" s="18" t="s">
        <v>361</v>
      </c>
      <c r="E841" s="18" t="s">
        <v>567</v>
      </c>
      <c r="F841" s="18"/>
      <c r="G841" s="124">
        <f>G843</f>
        <v>20000</v>
      </c>
      <c r="H841" s="5"/>
    </row>
    <row r="842" spans="1:8" s="6" customFormat="1" ht="38.25" customHeight="1">
      <c r="A842" s="19" t="s">
        <v>96</v>
      </c>
      <c r="B842" s="60">
        <v>795</v>
      </c>
      <c r="C842" s="18" t="s">
        <v>344</v>
      </c>
      <c r="D842" s="18" t="s">
        <v>361</v>
      </c>
      <c r="E842" s="18" t="s">
        <v>567</v>
      </c>
      <c r="F842" s="18" t="s">
        <v>97</v>
      </c>
      <c r="G842" s="124">
        <f>G843</f>
        <v>20000</v>
      </c>
      <c r="H842" s="5"/>
    </row>
    <row r="843" spans="1:8" s="6" customFormat="1" ht="38.25" customHeight="1">
      <c r="A843" s="19" t="s">
        <v>98</v>
      </c>
      <c r="B843" s="60">
        <v>795</v>
      </c>
      <c r="C843" s="18" t="s">
        <v>344</v>
      </c>
      <c r="D843" s="18" t="s">
        <v>361</v>
      </c>
      <c r="E843" s="18" t="s">
        <v>567</v>
      </c>
      <c r="F843" s="18" t="s">
        <v>99</v>
      </c>
      <c r="G843" s="124">
        <v>20000</v>
      </c>
      <c r="H843" s="5"/>
    </row>
    <row r="844" spans="1:8" s="6" customFormat="1" ht="20.25" customHeight="1">
      <c r="A844" s="14" t="s">
        <v>79</v>
      </c>
      <c r="B844" s="23">
        <v>795</v>
      </c>
      <c r="C844" s="43" t="s">
        <v>80</v>
      </c>
      <c r="D844" s="43"/>
      <c r="E844" s="43"/>
      <c r="F844" s="43"/>
      <c r="G844" s="125">
        <f>G845</f>
        <v>100000</v>
      </c>
      <c r="H844" s="5"/>
    </row>
    <row r="845" spans="1:8">
      <c r="A845" s="19" t="s">
        <v>81</v>
      </c>
      <c r="B845" s="60">
        <v>795</v>
      </c>
      <c r="C845" s="18" t="s">
        <v>80</v>
      </c>
      <c r="D845" s="18" t="s">
        <v>82</v>
      </c>
      <c r="E845" s="18"/>
      <c r="F845" s="18"/>
      <c r="G845" s="124">
        <f>G846</f>
        <v>100000</v>
      </c>
    </row>
    <row r="846" spans="1:8" ht="60" customHeight="1">
      <c r="A846" s="19" t="s">
        <v>205</v>
      </c>
      <c r="B846" s="60">
        <v>795</v>
      </c>
      <c r="C846" s="18" t="s">
        <v>80</v>
      </c>
      <c r="D846" s="18" t="s">
        <v>82</v>
      </c>
      <c r="E846" s="18" t="s">
        <v>443</v>
      </c>
      <c r="F846" s="18"/>
      <c r="G846" s="124">
        <f>G847+G852</f>
        <v>100000</v>
      </c>
    </row>
    <row r="847" spans="1:8" ht="25.5">
      <c r="A847" s="19" t="s">
        <v>596</v>
      </c>
      <c r="B847" s="60">
        <v>795</v>
      </c>
      <c r="C847" s="18" t="s">
        <v>80</v>
      </c>
      <c r="D847" s="18" t="s">
        <v>82</v>
      </c>
      <c r="E847" s="18" t="s">
        <v>585</v>
      </c>
      <c r="F847" s="18"/>
      <c r="G847" s="124">
        <f>G848</f>
        <v>50000</v>
      </c>
    </row>
    <row r="848" spans="1:8" ht="25.5">
      <c r="A848" s="19" t="s">
        <v>690</v>
      </c>
      <c r="B848" s="60">
        <v>795</v>
      </c>
      <c r="C848" s="18" t="s">
        <v>80</v>
      </c>
      <c r="D848" s="18" t="s">
        <v>82</v>
      </c>
      <c r="E848" s="18" t="s">
        <v>585</v>
      </c>
      <c r="F848" s="18" t="s">
        <v>691</v>
      </c>
      <c r="G848" s="124">
        <f>G849</f>
        <v>50000</v>
      </c>
    </row>
    <row r="849" spans="1:8">
      <c r="A849" s="19" t="s">
        <v>694</v>
      </c>
      <c r="B849" s="60">
        <v>795</v>
      </c>
      <c r="C849" s="18" t="s">
        <v>80</v>
      </c>
      <c r="D849" s="18" t="s">
        <v>82</v>
      </c>
      <c r="E849" s="18" t="s">
        <v>585</v>
      </c>
      <c r="F849" s="18" t="s">
        <v>695</v>
      </c>
      <c r="G849" s="124">
        <v>50000</v>
      </c>
    </row>
    <row r="850" spans="1:8" ht="38.25">
      <c r="A850" s="19" t="s">
        <v>587</v>
      </c>
      <c r="B850" s="60">
        <v>795</v>
      </c>
      <c r="C850" s="18" t="s">
        <v>80</v>
      </c>
      <c r="D850" s="18" t="s">
        <v>82</v>
      </c>
      <c r="E850" s="18" t="s">
        <v>586</v>
      </c>
      <c r="F850" s="18"/>
      <c r="G850" s="124">
        <f>G851</f>
        <v>50000</v>
      </c>
    </row>
    <row r="851" spans="1:8" ht="25.5">
      <c r="A851" s="19" t="s">
        <v>690</v>
      </c>
      <c r="B851" s="60">
        <v>795</v>
      </c>
      <c r="C851" s="18" t="s">
        <v>80</v>
      </c>
      <c r="D851" s="18" t="s">
        <v>82</v>
      </c>
      <c r="E851" s="18" t="s">
        <v>586</v>
      </c>
      <c r="F851" s="18" t="s">
        <v>691</v>
      </c>
      <c r="G851" s="124">
        <f>G852</f>
        <v>50000</v>
      </c>
    </row>
    <row r="852" spans="1:8">
      <c r="A852" s="19" t="s">
        <v>694</v>
      </c>
      <c r="B852" s="60">
        <v>795</v>
      </c>
      <c r="C852" s="18" t="s">
        <v>80</v>
      </c>
      <c r="D852" s="18" t="s">
        <v>82</v>
      </c>
      <c r="E852" s="18" t="s">
        <v>586</v>
      </c>
      <c r="F852" s="18" t="s">
        <v>695</v>
      </c>
      <c r="G852" s="124">
        <v>50000</v>
      </c>
    </row>
    <row r="853" spans="1:8" s="26" customFormat="1">
      <c r="A853" s="86" t="s">
        <v>156</v>
      </c>
      <c r="B853" s="23"/>
      <c r="C853" s="43"/>
      <c r="D853" s="43"/>
      <c r="E853" s="43"/>
      <c r="F853" s="43"/>
      <c r="G853" s="125">
        <f>G738+G788+G845+G838</f>
        <v>41331438.009999998</v>
      </c>
      <c r="H853" s="25"/>
    </row>
    <row r="854" spans="1:8" s="26" customFormat="1">
      <c r="A854" s="88" t="s">
        <v>36</v>
      </c>
      <c r="B854" s="23"/>
      <c r="C854" s="23"/>
      <c r="D854" s="23"/>
      <c r="E854" s="23"/>
      <c r="F854" s="23"/>
      <c r="G854" s="15">
        <f>G148+G182+G335+G411+G694+G736+G853</f>
        <v>923078646.56999993</v>
      </c>
      <c r="H854" s="25"/>
    </row>
    <row r="855" spans="1:8" hidden="1">
      <c r="G855" s="77">
        <v>875721795.65999997</v>
      </c>
    </row>
    <row r="856" spans="1:8" hidden="1">
      <c r="G856" s="77">
        <f>G854-G855</f>
        <v>47356850.909999967</v>
      </c>
    </row>
    <row r="857" spans="1:8" hidden="1">
      <c r="G857" s="77">
        <v>903754700.73000002</v>
      </c>
    </row>
    <row r="858" spans="1:8" hidden="1">
      <c r="G858" s="77">
        <f>G854-G857</f>
        <v>19323945.839999914</v>
      </c>
    </row>
  </sheetData>
  <mergeCells count="17">
    <mergeCell ref="A11:G11"/>
    <mergeCell ref="D9:G9"/>
    <mergeCell ref="D10:H10"/>
    <mergeCell ref="D5:F5"/>
    <mergeCell ref="A12:A13"/>
    <mergeCell ref="B12:B13"/>
    <mergeCell ref="F12:F13"/>
    <mergeCell ref="D12:D13"/>
    <mergeCell ref="E12:E13"/>
    <mergeCell ref="C12:C13"/>
    <mergeCell ref="D6:H6"/>
    <mergeCell ref="D7:G7"/>
    <mergeCell ref="D8:G8"/>
    <mergeCell ref="D1:F1"/>
    <mergeCell ref="D2:H2"/>
    <mergeCell ref="D3:F3"/>
    <mergeCell ref="D4:H4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766" max="7" man="1"/>
    <brk id="800" max="7" man="1"/>
    <brk id="858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842"/>
  <sheetViews>
    <sheetView tabSelected="1" topLeftCell="A18" zoomScaleSheetLayoutView="100" workbookViewId="0">
      <selection activeCell="AE19" sqref="AE19"/>
    </sheetView>
  </sheetViews>
  <sheetFormatPr defaultRowHeight="12.75"/>
  <cols>
    <col min="1" max="1" width="51.85546875" style="1" customWidth="1"/>
    <col min="2" max="2" width="6.85546875" style="76" hidden="1" customWidth="1"/>
    <col min="3" max="3" width="4.5703125" style="76" hidden="1" customWidth="1"/>
    <col min="4" max="4" width="4.7109375" style="76" hidden="1" customWidth="1"/>
    <col min="5" max="5" width="17.28515625" style="76" customWidth="1"/>
    <col min="6" max="6" width="9.85546875" style="76" customWidth="1"/>
    <col min="7" max="7" width="21.5703125" style="77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2.7109375" style="1" bestFit="1" customWidth="1"/>
    <col min="32" max="16384" width="9.140625" style="1"/>
  </cols>
  <sheetData>
    <row r="1" spans="5:15" ht="15.75" hidden="1" customHeight="1">
      <c r="G1" s="3" t="s">
        <v>240</v>
      </c>
      <c r="N1" s="109"/>
      <c r="O1" s="109"/>
    </row>
    <row r="2" spans="5:15" ht="32.25" hidden="1" customHeight="1">
      <c r="E2" s="172" t="s">
        <v>241</v>
      </c>
      <c r="F2" s="172"/>
      <c r="G2" s="172"/>
      <c r="N2" s="109"/>
      <c r="O2" s="109"/>
    </row>
    <row r="3" spans="5:15" ht="15" hidden="1" customHeight="1">
      <c r="G3" s="3" t="s">
        <v>240</v>
      </c>
      <c r="N3" s="109"/>
      <c r="O3" s="109"/>
    </row>
    <row r="4" spans="5:15" ht="30" hidden="1" customHeight="1">
      <c r="E4" s="172" t="s">
        <v>242</v>
      </c>
      <c r="F4" s="172"/>
      <c r="G4" s="172"/>
      <c r="N4" s="109"/>
      <c r="O4" s="109"/>
    </row>
    <row r="5" spans="5:15" ht="15.75" hidden="1" customHeight="1">
      <c r="G5" s="3" t="s">
        <v>240</v>
      </c>
      <c r="N5" s="109"/>
      <c r="O5" s="109"/>
    </row>
    <row r="6" spans="5:15" ht="27.75" hidden="1" customHeight="1">
      <c r="E6" s="172" t="s">
        <v>243</v>
      </c>
      <c r="F6" s="172"/>
      <c r="G6" s="172"/>
      <c r="N6" s="109"/>
      <c r="O6" s="109"/>
    </row>
    <row r="7" spans="5:15" ht="15" hidden="1" customHeight="1">
      <c r="G7" s="3" t="s">
        <v>240</v>
      </c>
      <c r="N7" s="109"/>
      <c r="O7" s="109"/>
    </row>
    <row r="8" spans="5:15" ht="28.5" hidden="1" customHeight="1">
      <c r="E8" s="172" t="s">
        <v>244</v>
      </c>
      <c r="F8" s="172"/>
      <c r="G8" s="172"/>
      <c r="N8" s="109"/>
      <c r="O8" s="109"/>
    </row>
    <row r="9" spans="5:15" ht="55.5" hidden="1" customHeight="1">
      <c r="E9" s="172" t="s">
        <v>245</v>
      </c>
      <c r="F9" s="173"/>
      <c r="G9" s="173"/>
      <c r="N9" s="109"/>
      <c r="O9" s="109"/>
    </row>
    <row r="10" spans="5:15" ht="14.25" hidden="1" customHeight="1">
      <c r="G10" s="3" t="s">
        <v>246</v>
      </c>
      <c r="N10" s="109"/>
      <c r="O10" s="109"/>
    </row>
    <row r="11" spans="5:15" ht="30.75" hidden="1" customHeight="1">
      <c r="E11" s="172" t="s">
        <v>247</v>
      </c>
      <c r="F11" s="172"/>
      <c r="G11" s="172"/>
      <c r="N11" s="109"/>
      <c r="O11" s="109"/>
    </row>
    <row r="12" spans="5:15" ht="13.5" hidden="1" customHeight="1">
      <c r="G12" s="3" t="s">
        <v>246</v>
      </c>
      <c r="N12" s="109"/>
      <c r="O12" s="109"/>
    </row>
    <row r="13" spans="5:15" ht="27.75" hidden="1" customHeight="1">
      <c r="E13" s="172" t="s">
        <v>248</v>
      </c>
      <c r="F13" s="172"/>
      <c r="G13" s="172"/>
      <c r="N13" s="109"/>
      <c r="O13" s="109"/>
    </row>
    <row r="14" spans="5:15" ht="16.5" hidden="1" customHeight="1">
      <c r="G14" s="3" t="s">
        <v>249</v>
      </c>
      <c r="N14" s="109"/>
      <c r="O14" s="109"/>
    </row>
    <row r="15" spans="5:15" ht="33" hidden="1" customHeight="1">
      <c r="E15" s="172" t="s">
        <v>250</v>
      </c>
      <c r="F15" s="172"/>
      <c r="G15" s="172"/>
      <c r="N15" s="109"/>
      <c r="O15" s="109"/>
    </row>
    <row r="16" spans="5:15" ht="15" hidden="1" customHeight="1">
      <c r="G16" s="3" t="s">
        <v>677</v>
      </c>
      <c r="N16" s="109"/>
      <c r="O16" s="109"/>
    </row>
    <row r="17" spans="1:15" ht="28.5" hidden="1" customHeight="1">
      <c r="E17" s="172" t="s">
        <v>251</v>
      </c>
      <c r="F17" s="173"/>
      <c r="G17" s="173"/>
      <c r="N17" s="109"/>
      <c r="O17" s="109"/>
    </row>
    <row r="18" spans="1:15" ht="12.75" customHeight="1">
      <c r="B18" s="109"/>
      <c r="C18" s="108"/>
      <c r="D18" s="166" t="s">
        <v>84</v>
      </c>
      <c r="E18" s="166"/>
      <c r="F18" s="166"/>
      <c r="G18" s="166"/>
      <c r="H18" s="117"/>
      <c r="K18" s="2"/>
    </row>
    <row r="19" spans="1:15" ht="32.25" customHeight="1">
      <c r="B19" s="1"/>
      <c r="D19" s="157" t="s">
        <v>700</v>
      </c>
      <c r="E19" s="157"/>
      <c r="F19" s="157"/>
      <c r="G19" s="157"/>
      <c r="H19" s="157"/>
      <c r="K19" s="110"/>
      <c r="L19" s="109"/>
      <c r="M19" s="109"/>
    </row>
    <row r="20" spans="1:15" ht="12.75" customHeight="1">
      <c r="B20" s="109"/>
      <c r="C20" s="108"/>
      <c r="D20" s="166" t="s">
        <v>246</v>
      </c>
      <c r="E20" s="166"/>
      <c r="F20" s="166"/>
      <c r="G20" s="166"/>
      <c r="H20" s="117"/>
      <c r="K20" s="2"/>
    </row>
    <row r="21" spans="1:15" ht="32.25" customHeight="1">
      <c r="B21" s="1"/>
      <c r="D21" s="157" t="s">
        <v>313</v>
      </c>
      <c r="E21" s="157"/>
      <c r="F21" s="157"/>
      <c r="G21" s="157"/>
      <c r="H21" s="157"/>
      <c r="K21" s="110"/>
      <c r="L21" s="109"/>
      <c r="M21" s="109"/>
    </row>
    <row r="22" spans="1:15" ht="12.75" customHeight="1">
      <c r="B22" s="109"/>
      <c r="C22" s="108"/>
      <c r="D22" s="166" t="s">
        <v>246</v>
      </c>
      <c r="E22" s="166"/>
      <c r="F22" s="166"/>
      <c r="G22" s="166"/>
      <c r="H22" s="117"/>
      <c r="K22" s="2"/>
    </row>
    <row r="23" spans="1:15" ht="32.25" customHeight="1">
      <c r="B23" s="1"/>
      <c r="D23" s="157" t="s">
        <v>111</v>
      </c>
      <c r="E23" s="157"/>
      <c r="F23" s="157"/>
      <c r="G23" s="157"/>
      <c r="H23" s="157"/>
      <c r="K23" s="110"/>
      <c r="L23" s="109"/>
      <c r="M23" s="109"/>
    </row>
    <row r="24" spans="1:15" ht="16.5" customHeight="1">
      <c r="G24" s="155" t="s">
        <v>240</v>
      </c>
      <c r="N24" s="109"/>
      <c r="O24" s="109"/>
    </row>
    <row r="25" spans="1:15" ht="29.25" customHeight="1">
      <c r="E25" s="157" t="s">
        <v>574</v>
      </c>
      <c r="F25" s="157"/>
      <c r="G25" s="157"/>
      <c r="H25" s="157"/>
      <c r="I25" s="157"/>
      <c r="N25" s="109"/>
      <c r="O25" s="109"/>
    </row>
    <row r="26" spans="1:15" ht="16.5" customHeight="1">
      <c r="G26" s="155" t="s">
        <v>252</v>
      </c>
      <c r="N26" s="109"/>
      <c r="O26" s="109"/>
    </row>
    <row r="27" spans="1:15" ht="29.25" customHeight="1">
      <c r="E27" s="157" t="s">
        <v>106</v>
      </c>
      <c r="F27" s="157"/>
      <c r="G27" s="157"/>
      <c r="H27" s="157"/>
      <c r="I27" s="157"/>
      <c r="N27" s="109"/>
      <c r="O27" s="109"/>
    </row>
    <row r="28" spans="1:15" ht="61.5" customHeight="1">
      <c r="A28" s="165" t="s">
        <v>253</v>
      </c>
      <c r="B28" s="165"/>
      <c r="C28" s="165"/>
      <c r="D28" s="165"/>
      <c r="E28" s="165"/>
      <c r="F28" s="165"/>
      <c r="G28" s="165"/>
    </row>
    <row r="29" spans="1:15" ht="14.25" hidden="1" customHeight="1">
      <c r="G29" s="3"/>
    </row>
    <row r="30" spans="1:15" s="6" customFormat="1" ht="23.25" customHeight="1">
      <c r="A30" s="161" t="s">
        <v>64</v>
      </c>
      <c r="B30" s="162" t="s">
        <v>65</v>
      </c>
      <c r="C30" s="162" t="s">
        <v>66</v>
      </c>
      <c r="D30" s="162" t="s">
        <v>67</v>
      </c>
      <c r="E30" s="162" t="s">
        <v>68</v>
      </c>
      <c r="F30" s="162" t="s">
        <v>69</v>
      </c>
      <c r="G30" s="170" t="s">
        <v>254</v>
      </c>
      <c r="H30" s="5"/>
    </row>
    <row r="31" spans="1:15" s="6" customFormat="1" ht="69.75" customHeight="1">
      <c r="A31" s="161"/>
      <c r="B31" s="163"/>
      <c r="C31" s="163"/>
      <c r="D31" s="163"/>
      <c r="E31" s="163"/>
      <c r="F31" s="163"/>
      <c r="G31" s="171"/>
      <c r="H31" s="5"/>
    </row>
    <row r="32" spans="1:15" s="137" customFormat="1" ht="23.25" customHeight="1">
      <c r="A32" s="167" t="s">
        <v>255</v>
      </c>
      <c r="B32" s="168"/>
      <c r="C32" s="168"/>
      <c r="D32" s="168"/>
      <c r="E32" s="169"/>
      <c r="F32" s="134"/>
      <c r="G32" s="135">
        <f>G37+G50+G92+G121+G138+G197+G209+G302+G310+G418+G444+G449+G480+G485+G491+G496+G564+G581+G624+G33+G306+G574</f>
        <v>865456747.36000001</v>
      </c>
      <c r="H32" s="136"/>
    </row>
    <row r="33" spans="1:14" s="137" customFormat="1" ht="42" customHeight="1">
      <c r="A33" s="22" t="s">
        <v>621</v>
      </c>
      <c r="B33" s="138"/>
      <c r="C33" s="138"/>
      <c r="D33" s="138"/>
      <c r="E33" s="23" t="s">
        <v>256</v>
      </c>
      <c r="F33" s="134"/>
      <c r="G33" s="139">
        <f>G34</f>
        <v>3857727.35</v>
      </c>
      <c r="H33" s="136"/>
      <c r="N33" s="137">
        <v>64921</v>
      </c>
    </row>
    <row r="34" spans="1:14" s="137" customFormat="1" ht="34.5" customHeight="1">
      <c r="A34" s="36" t="s">
        <v>33</v>
      </c>
      <c r="B34" s="140"/>
      <c r="C34" s="140"/>
      <c r="D34" s="140"/>
      <c r="E34" s="55" t="s">
        <v>257</v>
      </c>
      <c r="F34" s="133"/>
      <c r="G34" s="141">
        <f>G35</f>
        <v>3857727.35</v>
      </c>
      <c r="H34" s="136"/>
    </row>
    <row r="35" spans="1:14" s="137" customFormat="1" ht="24.75" customHeight="1">
      <c r="A35" s="19" t="s">
        <v>328</v>
      </c>
      <c r="B35" s="140"/>
      <c r="C35" s="140"/>
      <c r="D35" s="140"/>
      <c r="E35" s="55" t="s">
        <v>257</v>
      </c>
      <c r="F35" s="142">
        <v>300</v>
      </c>
      <c r="G35" s="141">
        <f>G36</f>
        <v>3857727.35</v>
      </c>
      <c r="H35" s="136"/>
    </row>
    <row r="36" spans="1:14" s="137" customFormat="1" ht="32.25" customHeight="1">
      <c r="A36" s="62" t="s">
        <v>330</v>
      </c>
      <c r="B36" s="140"/>
      <c r="C36" s="140"/>
      <c r="D36" s="140"/>
      <c r="E36" s="55" t="s">
        <v>257</v>
      </c>
      <c r="F36" s="142">
        <v>320</v>
      </c>
      <c r="G36" s="141">
        <f>Прилож3!G139</f>
        <v>3857727.35</v>
      </c>
      <c r="H36" s="136"/>
    </row>
    <row r="37" spans="1:14" s="143" customFormat="1" ht="63.75">
      <c r="A37" s="41" t="s">
        <v>223</v>
      </c>
      <c r="B37" s="42">
        <v>793</v>
      </c>
      <c r="C37" s="43" t="s">
        <v>73</v>
      </c>
      <c r="D37" s="43" t="s">
        <v>77</v>
      </c>
      <c r="E37" s="42" t="s">
        <v>493</v>
      </c>
      <c r="F37" s="43"/>
      <c r="G37" s="125">
        <f>G41+G44+G47+G38</f>
        <v>1460518</v>
      </c>
      <c r="H37" s="125" t="e">
        <f>H41+#REF!+H44+H47</f>
        <v>#REF!</v>
      </c>
      <c r="I37" s="125" t="e">
        <f>I41+#REF!+I44+I47</f>
        <v>#REF!</v>
      </c>
      <c r="J37" s="125" t="e">
        <f>J41+#REF!+J44+J47</f>
        <v>#REF!</v>
      </c>
      <c r="K37" s="125" t="e">
        <f>K41+#REF!+K44+K47</f>
        <v>#REF!</v>
      </c>
      <c r="L37" s="125" t="e">
        <f>L41+#REF!+L44+L47</f>
        <v>#REF!</v>
      </c>
      <c r="M37" s="125" t="e">
        <f>M41+#REF!+M44+M47</f>
        <v>#REF!</v>
      </c>
      <c r="N37" s="143">
        <v>528130</v>
      </c>
    </row>
    <row r="38" spans="1:14" s="40" customFormat="1" ht="27.75" customHeight="1">
      <c r="A38" s="19" t="s">
        <v>386</v>
      </c>
      <c r="B38" s="17">
        <v>793</v>
      </c>
      <c r="C38" s="18" t="s">
        <v>73</v>
      </c>
      <c r="D38" s="18" t="s">
        <v>77</v>
      </c>
      <c r="E38" s="18" t="s">
        <v>385</v>
      </c>
      <c r="F38" s="18"/>
      <c r="G38" s="124">
        <f>G39</f>
        <v>201318</v>
      </c>
      <c r="H38" s="39"/>
    </row>
    <row r="39" spans="1:14" s="40" customFormat="1" ht="28.5" customHeight="1">
      <c r="A39" s="19" t="s">
        <v>86</v>
      </c>
      <c r="B39" s="17">
        <v>793</v>
      </c>
      <c r="C39" s="18" t="s">
        <v>73</v>
      </c>
      <c r="D39" s="18" t="s">
        <v>77</v>
      </c>
      <c r="E39" s="18" t="s">
        <v>385</v>
      </c>
      <c r="F39" s="18" t="s">
        <v>87</v>
      </c>
      <c r="G39" s="124">
        <f>G40</f>
        <v>201318</v>
      </c>
      <c r="H39" s="39"/>
    </row>
    <row r="40" spans="1:14" s="40" customFormat="1" ht="31.5" customHeight="1">
      <c r="A40" s="19" t="s">
        <v>55</v>
      </c>
      <c r="B40" s="17">
        <v>793</v>
      </c>
      <c r="C40" s="18" t="s">
        <v>73</v>
      </c>
      <c r="D40" s="18" t="s">
        <v>77</v>
      </c>
      <c r="E40" s="18" t="s">
        <v>385</v>
      </c>
      <c r="F40" s="18" t="s">
        <v>54</v>
      </c>
      <c r="G40" s="124">
        <f>Прилож3!G483</f>
        <v>201318</v>
      </c>
      <c r="H40" s="39"/>
    </row>
    <row r="41" spans="1:14" ht="25.5">
      <c r="A41" s="19" t="s">
        <v>348</v>
      </c>
      <c r="B41" s="17">
        <v>793</v>
      </c>
      <c r="C41" s="18" t="s">
        <v>73</v>
      </c>
      <c r="D41" s="18" t="s">
        <v>77</v>
      </c>
      <c r="E41" s="18" t="s">
        <v>494</v>
      </c>
      <c r="F41" s="18"/>
      <c r="G41" s="124">
        <f>G42</f>
        <v>771300</v>
      </c>
    </row>
    <row r="42" spans="1:14" ht="21" customHeight="1">
      <c r="A42" s="19" t="s">
        <v>339</v>
      </c>
      <c r="B42" s="17">
        <v>793</v>
      </c>
      <c r="C42" s="18" t="s">
        <v>73</v>
      </c>
      <c r="D42" s="18" t="s">
        <v>77</v>
      </c>
      <c r="E42" s="18" t="s">
        <v>494</v>
      </c>
      <c r="F42" s="18" t="s">
        <v>340</v>
      </c>
      <c r="G42" s="124">
        <f>G43</f>
        <v>771300</v>
      </c>
    </row>
    <row r="43" spans="1:14" ht="46.5" customHeight="1">
      <c r="A43" s="19" t="s">
        <v>550</v>
      </c>
      <c r="B43" s="17">
        <v>793</v>
      </c>
      <c r="C43" s="18" t="s">
        <v>73</v>
      </c>
      <c r="D43" s="18" t="s">
        <v>77</v>
      </c>
      <c r="E43" s="18" t="s">
        <v>494</v>
      </c>
      <c r="F43" s="18" t="s">
        <v>358</v>
      </c>
      <c r="G43" s="124">
        <f>Прилож3!G486</f>
        <v>771300</v>
      </c>
    </row>
    <row r="44" spans="1:14" s="40" customFormat="1" ht="27.75" customHeight="1">
      <c r="A44" s="19" t="s">
        <v>301</v>
      </c>
      <c r="B44" s="17">
        <v>793</v>
      </c>
      <c r="C44" s="18" t="s">
        <v>73</v>
      </c>
      <c r="D44" s="18" t="s">
        <v>77</v>
      </c>
      <c r="E44" s="18" t="s">
        <v>495</v>
      </c>
      <c r="F44" s="18"/>
      <c r="G44" s="124">
        <f>G45</f>
        <v>230800</v>
      </c>
      <c r="H44" s="39"/>
    </row>
    <row r="45" spans="1:14" s="40" customFormat="1" ht="35.25" customHeight="1">
      <c r="A45" s="19" t="s">
        <v>86</v>
      </c>
      <c r="B45" s="17">
        <v>793</v>
      </c>
      <c r="C45" s="18" t="s">
        <v>73</v>
      </c>
      <c r="D45" s="18" t="s">
        <v>77</v>
      </c>
      <c r="E45" s="18" t="s">
        <v>495</v>
      </c>
      <c r="F45" s="18" t="s">
        <v>87</v>
      </c>
      <c r="G45" s="124">
        <f>G46</f>
        <v>230800</v>
      </c>
      <c r="H45" s="39"/>
    </row>
    <row r="46" spans="1:14" s="40" customFormat="1" ht="38.25">
      <c r="A46" s="19" t="s">
        <v>55</v>
      </c>
      <c r="B46" s="17">
        <v>793</v>
      </c>
      <c r="C46" s="18" t="s">
        <v>73</v>
      </c>
      <c r="D46" s="18" t="s">
        <v>77</v>
      </c>
      <c r="E46" s="18" t="s">
        <v>495</v>
      </c>
      <c r="F46" s="18" t="s">
        <v>54</v>
      </c>
      <c r="G46" s="124">
        <f>Прилож3!G489</f>
        <v>230800</v>
      </c>
      <c r="H46" s="39"/>
    </row>
    <row r="47" spans="1:14" ht="25.5">
      <c r="A47" s="19" t="s">
        <v>349</v>
      </c>
      <c r="B47" s="17">
        <v>793</v>
      </c>
      <c r="C47" s="18" t="s">
        <v>73</v>
      </c>
      <c r="D47" s="18" t="s">
        <v>77</v>
      </c>
      <c r="E47" s="18" t="s">
        <v>496</v>
      </c>
      <c r="F47" s="18"/>
      <c r="G47" s="124">
        <f>G48</f>
        <v>257100</v>
      </c>
    </row>
    <row r="48" spans="1:14">
      <c r="A48" s="19" t="s">
        <v>339</v>
      </c>
      <c r="B48" s="17">
        <v>793</v>
      </c>
      <c r="C48" s="18" t="s">
        <v>73</v>
      </c>
      <c r="D48" s="18" t="s">
        <v>77</v>
      </c>
      <c r="E48" s="18" t="s">
        <v>496</v>
      </c>
      <c r="F48" s="18" t="s">
        <v>340</v>
      </c>
      <c r="G48" s="124">
        <f>G49</f>
        <v>257100</v>
      </c>
    </row>
    <row r="49" spans="1:16" ht="38.25">
      <c r="A49" s="19" t="s">
        <v>550</v>
      </c>
      <c r="B49" s="17">
        <v>793</v>
      </c>
      <c r="C49" s="18" t="s">
        <v>73</v>
      </c>
      <c r="D49" s="18" t="s">
        <v>77</v>
      </c>
      <c r="E49" s="18" t="s">
        <v>496</v>
      </c>
      <c r="F49" s="18" t="s">
        <v>358</v>
      </c>
      <c r="G49" s="124">
        <f>Прилож3!G492</f>
        <v>257100</v>
      </c>
    </row>
    <row r="50" spans="1:16" s="143" customFormat="1" ht="51">
      <c r="A50" s="41" t="s">
        <v>220</v>
      </c>
      <c r="B50" s="42">
        <v>763</v>
      </c>
      <c r="C50" s="43" t="s">
        <v>73</v>
      </c>
      <c r="D50" s="43" t="s">
        <v>127</v>
      </c>
      <c r="E50" s="43" t="s">
        <v>436</v>
      </c>
      <c r="F50" s="144"/>
      <c r="G50" s="125">
        <f>G51+G60+G63+G66</f>
        <v>6209828</v>
      </c>
      <c r="H50" s="145"/>
      <c r="M50" s="145">
        <f>G70+G74+G80+G84</f>
        <v>0</v>
      </c>
      <c r="N50" s="143">
        <v>5787528</v>
      </c>
      <c r="O50" s="143">
        <v>150000</v>
      </c>
      <c r="P50" s="143">
        <v>272300</v>
      </c>
    </row>
    <row r="51" spans="1:16" s="40" customFormat="1" ht="25.5">
      <c r="A51" s="19" t="s">
        <v>161</v>
      </c>
      <c r="B51" s="17">
        <v>763</v>
      </c>
      <c r="C51" s="18" t="s">
        <v>73</v>
      </c>
      <c r="D51" s="18" t="s">
        <v>127</v>
      </c>
      <c r="E51" s="18" t="s">
        <v>437</v>
      </c>
      <c r="F51" s="46"/>
      <c r="G51" s="124">
        <f>G52+G56+G58</f>
        <v>5787528</v>
      </c>
      <c r="H51" s="39"/>
    </row>
    <row r="52" spans="1:16" ht="63.75">
      <c r="A52" s="19" t="s">
        <v>130</v>
      </c>
      <c r="B52" s="17">
        <v>763</v>
      </c>
      <c r="C52" s="18" t="s">
        <v>73</v>
      </c>
      <c r="D52" s="18" t="s">
        <v>127</v>
      </c>
      <c r="E52" s="18" t="s">
        <v>437</v>
      </c>
      <c r="F52" s="18" t="s">
        <v>133</v>
      </c>
      <c r="G52" s="124">
        <f>SUM(G53)</f>
        <v>5263975</v>
      </c>
    </row>
    <row r="53" spans="1:16" ht="25.5">
      <c r="A53" s="19" t="s">
        <v>131</v>
      </c>
      <c r="B53" s="17">
        <v>763</v>
      </c>
      <c r="C53" s="18" t="s">
        <v>73</v>
      </c>
      <c r="D53" s="18" t="s">
        <v>127</v>
      </c>
      <c r="E53" s="18" t="s">
        <v>437</v>
      </c>
      <c r="F53" s="18" t="s">
        <v>134</v>
      </c>
      <c r="G53" s="124">
        <f>Прилож3!G155</f>
        <v>5263975</v>
      </c>
    </row>
    <row r="54" spans="1:16" ht="34.5" hidden="1" customHeight="1">
      <c r="A54" s="36" t="s">
        <v>132</v>
      </c>
      <c r="B54" s="17">
        <v>763</v>
      </c>
      <c r="C54" s="18" t="s">
        <v>73</v>
      </c>
      <c r="D54" s="18" t="s">
        <v>127</v>
      </c>
      <c r="E54" s="18" t="s">
        <v>437</v>
      </c>
      <c r="F54" s="18" t="s">
        <v>135</v>
      </c>
      <c r="G54" s="124"/>
    </row>
    <row r="55" spans="1:16" ht="30" hidden="1" customHeight="1">
      <c r="A55" s="36" t="s">
        <v>162</v>
      </c>
      <c r="B55" s="17">
        <v>763</v>
      </c>
      <c r="C55" s="18" t="s">
        <v>73</v>
      </c>
      <c r="D55" s="18" t="s">
        <v>127</v>
      </c>
      <c r="E55" s="18" t="s">
        <v>437</v>
      </c>
      <c r="F55" s="18" t="s">
        <v>137</v>
      </c>
      <c r="G55" s="124"/>
    </row>
    <row r="56" spans="1:16" ht="25.5">
      <c r="A56" s="19" t="s">
        <v>96</v>
      </c>
      <c r="B56" s="17">
        <v>763</v>
      </c>
      <c r="C56" s="18" t="s">
        <v>73</v>
      </c>
      <c r="D56" s="18" t="s">
        <v>127</v>
      </c>
      <c r="E56" s="18" t="s">
        <v>437</v>
      </c>
      <c r="F56" s="18" t="s">
        <v>97</v>
      </c>
      <c r="G56" s="124">
        <f>SUM(G57)</f>
        <v>522553</v>
      </c>
    </row>
    <row r="57" spans="1:16" ht="25.5">
      <c r="A57" s="19" t="s">
        <v>98</v>
      </c>
      <c r="B57" s="17">
        <v>763</v>
      </c>
      <c r="C57" s="18" t="s">
        <v>73</v>
      </c>
      <c r="D57" s="18" t="s">
        <v>127</v>
      </c>
      <c r="E57" s="18" t="s">
        <v>437</v>
      </c>
      <c r="F57" s="18" t="s">
        <v>99</v>
      </c>
      <c r="G57" s="124">
        <f>Прилож3!G157</f>
        <v>522553</v>
      </c>
    </row>
    <row r="58" spans="1:16">
      <c r="A58" s="19" t="s">
        <v>138</v>
      </c>
      <c r="B58" s="17"/>
      <c r="C58" s="18"/>
      <c r="D58" s="18"/>
      <c r="E58" s="18" t="s">
        <v>437</v>
      </c>
      <c r="F58" s="18" t="s">
        <v>139</v>
      </c>
      <c r="G58" s="124">
        <f>G59</f>
        <v>1000</v>
      </c>
    </row>
    <row r="59" spans="1:16">
      <c r="A59" s="19" t="s">
        <v>319</v>
      </c>
      <c r="B59" s="17"/>
      <c r="C59" s="18"/>
      <c r="D59" s="18"/>
      <c r="E59" s="18" t="s">
        <v>437</v>
      </c>
      <c r="F59" s="18" t="s">
        <v>142</v>
      </c>
      <c r="G59" s="124">
        <f>Прилож3!G159</f>
        <v>1000</v>
      </c>
    </row>
    <row r="60" spans="1:16" ht="33.75" customHeight="1">
      <c r="A60" s="19" t="s">
        <v>177</v>
      </c>
      <c r="B60" s="17">
        <v>763</v>
      </c>
      <c r="C60" s="18" t="s">
        <v>73</v>
      </c>
      <c r="D60" s="18" t="s">
        <v>77</v>
      </c>
      <c r="E60" s="18" t="s">
        <v>438</v>
      </c>
      <c r="F60" s="18"/>
      <c r="G60" s="124">
        <f>G61</f>
        <v>150000</v>
      </c>
    </row>
    <row r="61" spans="1:16" ht="27.75" customHeight="1">
      <c r="A61" s="19" t="s">
        <v>96</v>
      </c>
      <c r="B61" s="17">
        <v>763</v>
      </c>
      <c r="C61" s="18" t="s">
        <v>73</v>
      </c>
      <c r="D61" s="18" t="s">
        <v>77</v>
      </c>
      <c r="E61" s="18" t="s">
        <v>438</v>
      </c>
      <c r="F61" s="18" t="s">
        <v>97</v>
      </c>
      <c r="G61" s="124">
        <f>G62</f>
        <v>150000</v>
      </c>
    </row>
    <row r="62" spans="1:16" ht="28.5" customHeight="1">
      <c r="A62" s="19" t="s">
        <v>98</v>
      </c>
      <c r="B62" s="17">
        <v>763</v>
      </c>
      <c r="C62" s="18" t="s">
        <v>73</v>
      </c>
      <c r="D62" s="18" t="s">
        <v>77</v>
      </c>
      <c r="E62" s="18" t="s">
        <v>438</v>
      </c>
      <c r="F62" s="18" t="s">
        <v>99</v>
      </c>
      <c r="G62" s="124">
        <f>Прилож3!G164</f>
        <v>150000</v>
      </c>
    </row>
    <row r="63" spans="1:16" ht="125.25" customHeight="1">
      <c r="A63" s="19" t="s">
        <v>547</v>
      </c>
      <c r="B63" s="17">
        <v>763</v>
      </c>
      <c r="C63" s="18" t="s">
        <v>127</v>
      </c>
      <c r="D63" s="18" t="s">
        <v>180</v>
      </c>
      <c r="E63" s="18" t="s">
        <v>441</v>
      </c>
      <c r="F63" s="18"/>
      <c r="G63" s="124">
        <f>SUM(G64)</f>
        <v>180000</v>
      </c>
    </row>
    <row r="64" spans="1:16" ht="25.5">
      <c r="A64" s="19" t="s">
        <v>96</v>
      </c>
      <c r="B64" s="17">
        <v>763</v>
      </c>
      <c r="C64" s="18" t="s">
        <v>127</v>
      </c>
      <c r="D64" s="18" t="s">
        <v>180</v>
      </c>
      <c r="E64" s="18" t="s">
        <v>441</v>
      </c>
      <c r="F64" s="18" t="s">
        <v>97</v>
      </c>
      <c r="G64" s="124">
        <f>SUM(G65)</f>
        <v>180000</v>
      </c>
    </row>
    <row r="65" spans="1:8" ht="25.5" customHeight="1">
      <c r="A65" s="19" t="s">
        <v>98</v>
      </c>
      <c r="B65" s="17">
        <v>763</v>
      </c>
      <c r="C65" s="18" t="s">
        <v>127</v>
      </c>
      <c r="D65" s="18" t="s">
        <v>180</v>
      </c>
      <c r="E65" s="18" t="s">
        <v>441</v>
      </c>
      <c r="F65" s="18" t="s">
        <v>99</v>
      </c>
      <c r="G65" s="124">
        <f>Прилож3!G170</f>
        <v>180000</v>
      </c>
    </row>
    <row r="66" spans="1:8" ht="141.75" customHeight="1">
      <c r="A66" s="36" t="s">
        <v>548</v>
      </c>
      <c r="B66" s="17">
        <v>763</v>
      </c>
      <c r="C66" s="18" t="s">
        <v>127</v>
      </c>
      <c r="D66" s="18" t="s">
        <v>180</v>
      </c>
      <c r="E66" s="18" t="s">
        <v>442</v>
      </c>
      <c r="F66" s="18"/>
      <c r="G66" s="124">
        <f>G67</f>
        <v>92300</v>
      </c>
    </row>
    <row r="67" spans="1:8" ht="25.5">
      <c r="A67" s="19" t="s">
        <v>96</v>
      </c>
      <c r="B67" s="17">
        <v>763</v>
      </c>
      <c r="C67" s="18" t="s">
        <v>127</v>
      </c>
      <c r="D67" s="18" t="s">
        <v>180</v>
      </c>
      <c r="E67" s="18" t="s">
        <v>442</v>
      </c>
      <c r="F67" s="18" t="s">
        <v>97</v>
      </c>
      <c r="G67" s="124">
        <f>SUM(G68)</f>
        <v>92300</v>
      </c>
    </row>
    <row r="68" spans="1:8" ht="25.5" customHeight="1">
      <c r="A68" s="19" t="s">
        <v>98</v>
      </c>
      <c r="B68" s="17">
        <v>763</v>
      </c>
      <c r="C68" s="18" t="s">
        <v>127</v>
      </c>
      <c r="D68" s="18" t="s">
        <v>180</v>
      </c>
      <c r="E68" s="18" t="s">
        <v>442</v>
      </c>
      <c r="F68" s="18" t="s">
        <v>99</v>
      </c>
      <c r="G68" s="124">
        <f>Прилож3!G181</f>
        <v>92300</v>
      </c>
    </row>
    <row r="69" spans="1:8" s="40" customFormat="1" ht="25.5" hidden="1">
      <c r="A69" s="19" t="s">
        <v>161</v>
      </c>
      <c r="B69" s="17">
        <v>763</v>
      </c>
      <c r="C69" s="18" t="s">
        <v>73</v>
      </c>
      <c r="D69" s="18" t="s">
        <v>127</v>
      </c>
      <c r="E69" s="18" t="s">
        <v>258</v>
      </c>
      <c r="F69" s="46"/>
      <c r="G69" s="124">
        <f>G70+G74+G77</f>
        <v>0</v>
      </c>
      <c r="H69" s="39"/>
    </row>
    <row r="70" spans="1:8" ht="63.75" hidden="1">
      <c r="A70" s="19" t="s">
        <v>130</v>
      </c>
      <c r="B70" s="17">
        <v>763</v>
      </c>
      <c r="C70" s="18" t="s">
        <v>73</v>
      </c>
      <c r="D70" s="18" t="s">
        <v>127</v>
      </c>
      <c r="E70" s="18" t="s">
        <v>258</v>
      </c>
      <c r="F70" s="18" t="s">
        <v>133</v>
      </c>
      <c r="G70" s="124">
        <f>SUM(G71)</f>
        <v>0</v>
      </c>
    </row>
    <row r="71" spans="1:8" ht="25.5" hidden="1">
      <c r="A71" s="19" t="s">
        <v>131</v>
      </c>
      <c r="B71" s="17">
        <v>763</v>
      </c>
      <c r="C71" s="18" t="s">
        <v>73</v>
      </c>
      <c r="D71" s="18" t="s">
        <v>127</v>
      </c>
      <c r="E71" s="18" t="s">
        <v>258</v>
      </c>
      <c r="F71" s="18" t="s">
        <v>134</v>
      </c>
      <c r="G71" s="124">
        <f>G72+G73</f>
        <v>0</v>
      </c>
    </row>
    <row r="72" spans="1:8" ht="47.25" hidden="1" customHeight="1">
      <c r="A72" s="36" t="s">
        <v>132</v>
      </c>
      <c r="B72" s="17">
        <v>763</v>
      </c>
      <c r="C72" s="18" t="s">
        <v>73</v>
      </c>
      <c r="D72" s="18" t="s">
        <v>127</v>
      </c>
      <c r="E72" s="18" t="s">
        <v>258</v>
      </c>
      <c r="F72" s="18" t="s">
        <v>135</v>
      </c>
      <c r="G72" s="124"/>
    </row>
    <row r="73" spans="1:8" ht="50.25" hidden="1" customHeight="1">
      <c r="A73" s="36" t="s">
        <v>162</v>
      </c>
      <c r="B73" s="17">
        <v>763</v>
      </c>
      <c r="C73" s="18" t="s">
        <v>73</v>
      </c>
      <c r="D73" s="18" t="s">
        <v>127</v>
      </c>
      <c r="E73" s="18" t="s">
        <v>258</v>
      </c>
      <c r="F73" s="18" t="s">
        <v>137</v>
      </c>
      <c r="G73" s="124"/>
    </row>
    <row r="74" spans="1:8" ht="25.5" hidden="1">
      <c r="A74" s="19" t="s">
        <v>96</v>
      </c>
      <c r="B74" s="17">
        <v>763</v>
      </c>
      <c r="C74" s="18" t="s">
        <v>73</v>
      </c>
      <c r="D74" s="18" t="s">
        <v>127</v>
      </c>
      <c r="E74" s="18" t="s">
        <v>258</v>
      </c>
      <c r="F74" s="18" t="s">
        <v>97</v>
      </c>
      <c r="G74" s="124">
        <f>G75</f>
        <v>0</v>
      </c>
    </row>
    <row r="75" spans="1:8" ht="25.5" hidden="1">
      <c r="A75" s="19" t="s">
        <v>98</v>
      </c>
      <c r="B75" s="17">
        <v>763</v>
      </c>
      <c r="C75" s="18" t="s">
        <v>73</v>
      </c>
      <c r="D75" s="18" t="s">
        <v>127</v>
      </c>
      <c r="E75" s="18" t="s">
        <v>258</v>
      </c>
      <c r="F75" s="18" t="s">
        <v>99</v>
      </c>
      <c r="G75" s="124">
        <f>G76</f>
        <v>0</v>
      </c>
    </row>
    <row r="76" spans="1:8" ht="27" hidden="1" customHeight="1">
      <c r="A76" s="36" t="s">
        <v>129</v>
      </c>
      <c r="B76" s="17">
        <v>763</v>
      </c>
      <c r="C76" s="18" t="s">
        <v>73</v>
      </c>
      <c r="D76" s="18" t="s">
        <v>127</v>
      </c>
      <c r="E76" s="18" t="s">
        <v>258</v>
      </c>
      <c r="F76" s="18" t="s">
        <v>100</v>
      </c>
      <c r="G76" s="124"/>
    </row>
    <row r="77" spans="1:8" ht="27.75" hidden="1" customHeight="1">
      <c r="A77" s="19" t="s">
        <v>138</v>
      </c>
      <c r="B77" s="17"/>
      <c r="C77" s="18"/>
      <c r="D77" s="18"/>
      <c r="E77" s="18" t="s">
        <v>258</v>
      </c>
      <c r="F77" s="18" t="s">
        <v>139</v>
      </c>
      <c r="G77" s="124">
        <f>G78</f>
        <v>0</v>
      </c>
    </row>
    <row r="78" spans="1:8" ht="24" hidden="1" customHeight="1">
      <c r="A78" s="19" t="s">
        <v>319</v>
      </c>
      <c r="B78" s="17"/>
      <c r="C78" s="18"/>
      <c r="D78" s="18"/>
      <c r="E78" s="18" t="s">
        <v>258</v>
      </c>
      <c r="F78" s="18" t="s">
        <v>142</v>
      </c>
      <c r="G78" s="124">
        <f>G79</f>
        <v>0</v>
      </c>
    </row>
    <row r="79" spans="1:8" ht="24" hidden="1" customHeight="1">
      <c r="A79" s="19" t="s">
        <v>163</v>
      </c>
      <c r="B79" s="17"/>
      <c r="C79" s="18"/>
      <c r="D79" s="18"/>
      <c r="E79" s="18" t="s">
        <v>258</v>
      </c>
      <c r="F79" s="18" t="s">
        <v>164</v>
      </c>
      <c r="G79" s="124"/>
    </row>
    <row r="80" spans="1:8" ht="25.5" hidden="1" customHeight="1">
      <c r="A80" s="19" t="s">
        <v>177</v>
      </c>
      <c r="B80" s="17">
        <v>763</v>
      </c>
      <c r="C80" s="18" t="s">
        <v>73</v>
      </c>
      <c r="D80" s="18" t="s">
        <v>77</v>
      </c>
      <c r="E80" s="18" t="s">
        <v>259</v>
      </c>
      <c r="F80" s="18"/>
      <c r="G80" s="124">
        <f>G81</f>
        <v>0</v>
      </c>
    </row>
    <row r="81" spans="1:13" ht="27.75" hidden="1" customHeight="1">
      <c r="A81" s="19" t="s">
        <v>96</v>
      </c>
      <c r="B81" s="17">
        <v>763</v>
      </c>
      <c r="C81" s="18" t="s">
        <v>73</v>
      </c>
      <c r="D81" s="18" t="s">
        <v>77</v>
      </c>
      <c r="E81" s="18" t="s">
        <v>259</v>
      </c>
      <c r="F81" s="18" t="s">
        <v>97</v>
      </c>
      <c r="G81" s="124">
        <f>G82</f>
        <v>0</v>
      </c>
    </row>
    <row r="82" spans="1:13" ht="28.5" hidden="1" customHeight="1">
      <c r="A82" s="19" t="s">
        <v>98</v>
      </c>
      <c r="B82" s="17">
        <v>763</v>
      </c>
      <c r="C82" s="18" t="s">
        <v>73</v>
      </c>
      <c r="D82" s="18" t="s">
        <v>77</v>
      </c>
      <c r="E82" s="18" t="s">
        <v>259</v>
      </c>
      <c r="F82" s="18" t="s">
        <v>99</v>
      </c>
      <c r="G82" s="124">
        <f>G83</f>
        <v>0</v>
      </c>
    </row>
    <row r="83" spans="1:13" ht="27.75" hidden="1" customHeight="1">
      <c r="A83" s="36" t="s">
        <v>129</v>
      </c>
      <c r="B83" s="17">
        <v>763</v>
      </c>
      <c r="C83" s="18" t="s">
        <v>73</v>
      </c>
      <c r="D83" s="18" t="s">
        <v>77</v>
      </c>
      <c r="E83" s="18" t="s">
        <v>259</v>
      </c>
      <c r="F83" s="18" t="s">
        <v>100</v>
      </c>
      <c r="G83" s="124"/>
    </row>
    <row r="84" spans="1:13" ht="25.5" hidden="1">
      <c r="A84" s="19" t="s">
        <v>181</v>
      </c>
      <c r="B84" s="17">
        <v>763</v>
      </c>
      <c r="C84" s="18" t="s">
        <v>127</v>
      </c>
      <c r="D84" s="18" t="s">
        <v>180</v>
      </c>
      <c r="E84" s="18" t="s">
        <v>260</v>
      </c>
      <c r="F84" s="18"/>
      <c r="G84" s="124">
        <f>G85</f>
        <v>0</v>
      </c>
    </row>
    <row r="85" spans="1:13" ht="25.5" hidden="1">
      <c r="A85" s="19" t="s">
        <v>96</v>
      </c>
      <c r="B85" s="17">
        <v>763</v>
      </c>
      <c r="C85" s="18" t="s">
        <v>127</v>
      </c>
      <c r="D85" s="18" t="s">
        <v>180</v>
      </c>
      <c r="E85" s="18" t="s">
        <v>260</v>
      </c>
      <c r="F85" s="18" t="s">
        <v>97</v>
      </c>
      <c r="G85" s="124">
        <f>G86</f>
        <v>0</v>
      </c>
    </row>
    <row r="86" spans="1:13" ht="25.5" hidden="1" customHeight="1">
      <c r="A86" s="19" t="s">
        <v>98</v>
      </c>
      <c r="B86" s="17">
        <v>763</v>
      </c>
      <c r="C86" s="18" t="s">
        <v>127</v>
      </c>
      <c r="D86" s="18" t="s">
        <v>180</v>
      </c>
      <c r="E86" s="18" t="s">
        <v>260</v>
      </c>
      <c r="F86" s="18" t="s">
        <v>99</v>
      </c>
      <c r="G86" s="124">
        <f>G87</f>
        <v>0</v>
      </c>
    </row>
    <row r="87" spans="1:13" ht="30.75" hidden="1" customHeight="1">
      <c r="A87" s="36" t="s">
        <v>129</v>
      </c>
      <c r="B87" s="17"/>
      <c r="C87" s="18"/>
      <c r="D87" s="18"/>
      <c r="E87" s="18" t="s">
        <v>260</v>
      </c>
      <c r="F87" s="18" t="s">
        <v>100</v>
      </c>
      <c r="G87" s="124"/>
    </row>
    <row r="88" spans="1:13" ht="29.25" hidden="1" customHeight="1">
      <c r="A88" s="19" t="s">
        <v>182</v>
      </c>
      <c r="B88" s="17"/>
      <c r="C88" s="18"/>
      <c r="D88" s="18"/>
      <c r="E88" s="18" t="s">
        <v>261</v>
      </c>
      <c r="F88" s="18"/>
      <c r="G88" s="124">
        <f>G89</f>
        <v>0</v>
      </c>
    </row>
    <row r="89" spans="1:13" ht="25.5" hidden="1" customHeight="1">
      <c r="A89" s="19" t="s">
        <v>96</v>
      </c>
      <c r="B89" s="17"/>
      <c r="C89" s="18"/>
      <c r="D89" s="18"/>
      <c r="E89" s="18" t="s">
        <v>261</v>
      </c>
      <c r="F89" s="18" t="s">
        <v>97</v>
      </c>
      <c r="G89" s="124">
        <f>G90</f>
        <v>0</v>
      </c>
    </row>
    <row r="90" spans="1:13" ht="25.5" hidden="1" customHeight="1">
      <c r="A90" s="19" t="s">
        <v>98</v>
      </c>
      <c r="B90" s="17"/>
      <c r="C90" s="18"/>
      <c r="D90" s="18"/>
      <c r="E90" s="18" t="s">
        <v>261</v>
      </c>
      <c r="F90" s="18" t="s">
        <v>99</v>
      </c>
      <c r="G90" s="124">
        <f>G91</f>
        <v>0</v>
      </c>
    </row>
    <row r="91" spans="1:13" ht="25.5" hidden="1" customHeight="1">
      <c r="A91" s="36" t="s">
        <v>129</v>
      </c>
      <c r="B91" s="17"/>
      <c r="C91" s="18"/>
      <c r="D91" s="18"/>
      <c r="E91" s="18" t="s">
        <v>261</v>
      </c>
      <c r="F91" s="18" t="s">
        <v>100</v>
      </c>
      <c r="G91" s="124"/>
    </row>
    <row r="92" spans="1:13" s="26" customFormat="1" ht="48" customHeight="1">
      <c r="A92" s="41" t="s">
        <v>262</v>
      </c>
      <c r="B92" s="42">
        <v>793</v>
      </c>
      <c r="C92" s="43" t="s">
        <v>147</v>
      </c>
      <c r="D92" s="43" t="s">
        <v>148</v>
      </c>
      <c r="E92" s="43" t="s">
        <v>525</v>
      </c>
      <c r="F92" s="43"/>
      <c r="G92" s="125">
        <f>G93</f>
        <v>4777022</v>
      </c>
      <c r="H92" s="25">
        <v>100000</v>
      </c>
      <c r="M92" s="25">
        <f>G119</f>
        <v>0</v>
      </c>
    </row>
    <row r="93" spans="1:13" ht="42.75" customHeight="1">
      <c r="A93" s="19" t="s">
        <v>600</v>
      </c>
      <c r="B93" s="17">
        <v>793</v>
      </c>
      <c r="C93" s="18" t="s">
        <v>147</v>
      </c>
      <c r="D93" s="18" t="s">
        <v>148</v>
      </c>
      <c r="E93" s="18" t="s">
        <v>525</v>
      </c>
      <c r="F93" s="18"/>
      <c r="G93" s="124">
        <f>G94+G98+G102+G106</f>
        <v>4777022</v>
      </c>
    </row>
    <row r="94" spans="1:13" ht="37.5" customHeight="1">
      <c r="A94" s="61" t="s">
        <v>391</v>
      </c>
      <c r="B94" s="17">
        <v>793</v>
      </c>
      <c r="C94" s="18" t="s">
        <v>147</v>
      </c>
      <c r="D94" s="18" t="s">
        <v>148</v>
      </c>
      <c r="E94" s="18" t="s">
        <v>390</v>
      </c>
      <c r="F94" s="18"/>
      <c r="G94" s="124">
        <f>G95</f>
        <v>497167</v>
      </c>
    </row>
    <row r="95" spans="1:13" ht="67.5" customHeight="1">
      <c r="A95" s="61" t="s">
        <v>505</v>
      </c>
      <c r="B95" s="17">
        <v>793</v>
      </c>
      <c r="C95" s="18" t="s">
        <v>147</v>
      </c>
      <c r="D95" s="18" t="s">
        <v>148</v>
      </c>
      <c r="E95" s="18" t="s">
        <v>392</v>
      </c>
      <c r="F95" s="18"/>
      <c r="G95" s="124">
        <f>G96</f>
        <v>497167</v>
      </c>
    </row>
    <row r="96" spans="1:13" ht="21" customHeight="1">
      <c r="A96" s="19" t="s">
        <v>328</v>
      </c>
      <c r="B96" s="17">
        <v>793</v>
      </c>
      <c r="C96" s="18" t="s">
        <v>147</v>
      </c>
      <c r="D96" s="18" t="s">
        <v>148</v>
      </c>
      <c r="E96" s="18" t="s">
        <v>392</v>
      </c>
      <c r="F96" s="18" t="s">
        <v>329</v>
      </c>
      <c r="G96" s="124">
        <f>G97</f>
        <v>497167</v>
      </c>
    </row>
    <row r="97" spans="1:7" ht="30.75" customHeight="1">
      <c r="A97" s="19" t="s">
        <v>330</v>
      </c>
      <c r="B97" s="17">
        <v>793</v>
      </c>
      <c r="C97" s="18" t="s">
        <v>147</v>
      </c>
      <c r="D97" s="18" t="s">
        <v>148</v>
      </c>
      <c r="E97" s="18" t="s">
        <v>392</v>
      </c>
      <c r="F97" s="18" t="s">
        <v>331</v>
      </c>
      <c r="G97" s="124">
        <v>497167</v>
      </c>
    </row>
    <row r="98" spans="1:7" ht="37.5" customHeight="1">
      <c r="A98" s="61" t="s">
        <v>395</v>
      </c>
      <c r="B98" s="17">
        <v>793</v>
      </c>
      <c r="C98" s="18" t="s">
        <v>147</v>
      </c>
      <c r="D98" s="18" t="s">
        <v>148</v>
      </c>
      <c r="E98" s="18" t="s">
        <v>393</v>
      </c>
      <c r="F98" s="18"/>
      <c r="G98" s="124">
        <f>G99</f>
        <v>1783000</v>
      </c>
    </row>
    <row r="99" spans="1:7" ht="67.5" customHeight="1">
      <c r="A99" s="61" t="s">
        <v>505</v>
      </c>
      <c r="B99" s="17">
        <v>793</v>
      </c>
      <c r="C99" s="18" t="s">
        <v>147</v>
      </c>
      <c r="D99" s="18" t="s">
        <v>148</v>
      </c>
      <c r="E99" s="18" t="s">
        <v>394</v>
      </c>
      <c r="F99" s="18"/>
      <c r="G99" s="124">
        <f>G100</f>
        <v>1783000</v>
      </c>
    </row>
    <row r="100" spans="1:7" ht="21" customHeight="1">
      <c r="A100" s="19" t="s">
        <v>328</v>
      </c>
      <c r="B100" s="17">
        <v>793</v>
      </c>
      <c r="C100" s="18" t="s">
        <v>147</v>
      </c>
      <c r="D100" s="18" t="s">
        <v>148</v>
      </c>
      <c r="E100" s="18" t="s">
        <v>394</v>
      </c>
      <c r="F100" s="18" t="s">
        <v>329</v>
      </c>
      <c r="G100" s="124">
        <f>G101</f>
        <v>1783000</v>
      </c>
    </row>
    <row r="101" spans="1:7" ht="30.75" customHeight="1">
      <c r="A101" s="19" t="s">
        <v>330</v>
      </c>
      <c r="B101" s="17">
        <v>793</v>
      </c>
      <c r="C101" s="18" t="s">
        <v>147</v>
      </c>
      <c r="D101" s="18" t="s">
        <v>148</v>
      </c>
      <c r="E101" s="18" t="s">
        <v>394</v>
      </c>
      <c r="F101" s="18" t="s">
        <v>331</v>
      </c>
      <c r="G101" s="124">
        <v>1783000</v>
      </c>
    </row>
    <row r="102" spans="1:7" ht="46.5" customHeight="1">
      <c r="A102" s="61" t="s">
        <v>398</v>
      </c>
      <c r="B102" s="17">
        <v>793</v>
      </c>
      <c r="C102" s="18" t="s">
        <v>147</v>
      </c>
      <c r="D102" s="18" t="s">
        <v>148</v>
      </c>
      <c r="E102" s="18" t="s">
        <v>396</v>
      </c>
      <c r="F102" s="18"/>
      <c r="G102" s="124">
        <f>G103</f>
        <v>1159855</v>
      </c>
    </row>
    <row r="103" spans="1:7" ht="67.5" customHeight="1">
      <c r="A103" s="61" t="s">
        <v>505</v>
      </c>
      <c r="B103" s="17">
        <v>793</v>
      </c>
      <c r="C103" s="18" t="s">
        <v>147</v>
      </c>
      <c r="D103" s="18" t="s">
        <v>148</v>
      </c>
      <c r="E103" s="18" t="s">
        <v>397</v>
      </c>
      <c r="F103" s="18"/>
      <c r="G103" s="124">
        <f>G104</f>
        <v>1159855</v>
      </c>
    </row>
    <row r="104" spans="1:7" ht="21" customHeight="1">
      <c r="A104" s="19" t="s">
        <v>328</v>
      </c>
      <c r="B104" s="17">
        <v>793</v>
      </c>
      <c r="C104" s="18" t="s">
        <v>147</v>
      </c>
      <c r="D104" s="18" t="s">
        <v>148</v>
      </c>
      <c r="E104" s="18" t="s">
        <v>397</v>
      </c>
      <c r="F104" s="18" t="s">
        <v>329</v>
      </c>
      <c r="G104" s="124">
        <f>G105</f>
        <v>1159855</v>
      </c>
    </row>
    <row r="105" spans="1:7" ht="30.75" customHeight="1">
      <c r="A105" s="19" t="s">
        <v>330</v>
      </c>
      <c r="B105" s="17">
        <v>793</v>
      </c>
      <c r="C105" s="18" t="s">
        <v>147</v>
      </c>
      <c r="D105" s="18" t="s">
        <v>148</v>
      </c>
      <c r="E105" s="18" t="s">
        <v>397</v>
      </c>
      <c r="F105" s="18" t="s">
        <v>331</v>
      </c>
      <c r="G105" s="124">
        <v>1159855</v>
      </c>
    </row>
    <row r="106" spans="1:7" ht="46.5" customHeight="1">
      <c r="A106" s="61" t="s">
        <v>401</v>
      </c>
      <c r="B106" s="17">
        <v>793</v>
      </c>
      <c r="C106" s="18" t="s">
        <v>147</v>
      </c>
      <c r="D106" s="18" t="s">
        <v>148</v>
      </c>
      <c r="E106" s="18" t="s">
        <v>399</v>
      </c>
      <c r="F106" s="18"/>
      <c r="G106" s="124">
        <f>G107</f>
        <v>1337000</v>
      </c>
    </row>
    <row r="107" spans="1:7" ht="67.5" customHeight="1">
      <c r="A107" s="61" t="s">
        <v>505</v>
      </c>
      <c r="B107" s="17">
        <v>793</v>
      </c>
      <c r="C107" s="18" t="s">
        <v>147</v>
      </c>
      <c r="D107" s="18" t="s">
        <v>148</v>
      </c>
      <c r="E107" s="18" t="s">
        <v>400</v>
      </c>
      <c r="F107" s="18"/>
      <c r="G107" s="124">
        <f>G108</f>
        <v>1337000</v>
      </c>
    </row>
    <row r="108" spans="1:7" ht="21" customHeight="1">
      <c r="A108" s="19" t="s">
        <v>328</v>
      </c>
      <c r="B108" s="17">
        <v>793</v>
      </c>
      <c r="C108" s="18" t="s">
        <v>147</v>
      </c>
      <c r="D108" s="18" t="s">
        <v>148</v>
      </c>
      <c r="E108" s="18" t="s">
        <v>400</v>
      </c>
      <c r="F108" s="18" t="s">
        <v>329</v>
      </c>
      <c r="G108" s="124">
        <f>G109</f>
        <v>1337000</v>
      </c>
    </row>
    <row r="109" spans="1:7" ht="30.75" customHeight="1">
      <c r="A109" s="19" t="s">
        <v>330</v>
      </c>
      <c r="B109" s="17">
        <v>793</v>
      </c>
      <c r="C109" s="18" t="s">
        <v>147</v>
      </c>
      <c r="D109" s="18" t="s">
        <v>148</v>
      </c>
      <c r="E109" s="18" t="s">
        <v>400</v>
      </c>
      <c r="F109" s="18" t="s">
        <v>331</v>
      </c>
      <c r="G109" s="124">
        <v>1337000</v>
      </c>
    </row>
    <row r="110" spans="1:7" ht="42.75" customHeight="1">
      <c r="A110" s="19" t="s">
        <v>6</v>
      </c>
      <c r="B110" s="17">
        <v>793</v>
      </c>
      <c r="C110" s="18" t="s">
        <v>147</v>
      </c>
      <c r="D110" s="18" t="s">
        <v>148</v>
      </c>
      <c r="E110" s="18" t="s">
        <v>526</v>
      </c>
      <c r="F110" s="18"/>
      <c r="G110" s="124">
        <f>G111</f>
        <v>0</v>
      </c>
    </row>
    <row r="111" spans="1:7" ht="20.25" customHeight="1">
      <c r="A111" s="19" t="s">
        <v>328</v>
      </c>
      <c r="B111" s="17">
        <v>793</v>
      </c>
      <c r="C111" s="18" t="s">
        <v>147</v>
      </c>
      <c r="D111" s="18" t="s">
        <v>148</v>
      </c>
      <c r="E111" s="18" t="s">
        <v>526</v>
      </c>
      <c r="F111" s="18" t="s">
        <v>329</v>
      </c>
      <c r="G111" s="124">
        <f>G112</f>
        <v>0</v>
      </c>
    </row>
    <row r="112" spans="1:7" ht="30.75" customHeight="1">
      <c r="A112" s="19" t="s">
        <v>330</v>
      </c>
      <c r="B112" s="17">
        <v>793</v>
      </c>
      <c r="C112" s="18" t="s">
        <v>147</v>
      </c>
      <c r="D112" s="18" t="s">
        <v>148</v>
      </c>
      <c r="E112" s="18" t="s">
        <v>526</v>
      </c>
      <c r="F112" s="18" t="s">
        <v>331</v>
      </c>
      <c r="G112" s="124">
        <f>Прилож3!G642</f>
        <v>0</v>
      </c>
    </row>
    <row r="113" spans="1:15" ht="50.25" hidden="1" customHeight="1">
      <c r="A113" s="19" t="s">
        <v>2</v>
      </c>
      <c r="B113" s="17">
        <v>793</v>
      </c>
      <c r="C113" s="18" t="s">
        <v>147</v>
      </c>
      <c r="D113" s="18" t="s">
        <v>148</v>
      </c>
      <c r="E113" s="18" t="s">
        <v>264</v>
      </c>
      <c r="F113" s="18"/>
      <c r="G113" s="124">
        <f>G114</f>
        <v>0</v>
      </c>
    </row>
    <row r="114" spans="1:15" ht="30.75" hidden="1" customHeight="1">
      <c r="A114" s="19" t="s">
        <v>149</v>
      </c>
      <c r="B114" s="17">
        <v>793</v>
      </c>
      <c r="C114" s="18" t="s">
        <v>147</v>
      </c>
      <c r="D114" s="18" t="s">
        <v>148</v>
      </c>
      <c r="E114" s="18" t="s">
        <v>264</v>
      </c>
      <c r="F114" s="18" t="s">
        <v>150</v>
      </c>
      <c r="G114" s="124"/>
    </row>
    <row r="115" spans="1:15" ht="78.75" hidden="1" customHeight="1">
      <c r="A115" s="19" t="s">
        <v>3</v>
      </c>
      <c r="B115" s="17">
        <v>793</v>
      </c>
      <c r="C115" s="18" t="s">
        <v>147</v>
      </c>
      <c r="D115" s="18" t="s">
        <v>148</v>
      </c>
      <c r="E115" s="18" t="s">
        <v>265</v>
      </c>
      <c r="F115" s="18"/>
      <c r="G115" s="124">
        <f>G116</f>
        <v>0</v>
      </c>
    </row>
    <row r="116" spans="1:15" ht="22.5" hidden="1" customHeight="1">
      <c r="A116" s="19" t="s">
        <v>149</v>
      </c>
      <c r="B116" s="17">
        <v>793</v>
      </c>
      <c r="C116" s="18" t="s">
        <v>147</v>
      </c>
      <c r="D116" s="18" t="s">
        <v>148</v>
      </c>
      <c r="E116" s="18" t="s">
        <v>265</v>
      </c>
      <c r="F116" s="18" t="s">
        <v>150</v>
      </c>
      <c r="G116" s="124"/>
    </row>
    <row r="117" spans="1:15" ht="65.25" hidden="1" customHeight="1">
      <c r="A117" s="19" t="s">
        <v>6</v>
      </c>
      <c r="B117" s="17">
        <v>793</v>
      </c>
      <c r="C117" s="18" t="s">
        <v>147</v>
      </c>
      <c r="D117" s="18" t="s">
        <v>148</v>
      </c>
      <c r="E117" s="18" t="s">
        <v>266</v>
      </c>
      <c r="F117" s="18"/>
      <c r="G117" s="124">
        <f>G118</f>
        <v>0</v>
      </c>
    </row>
    <row r="118" spans="1:15" ht="27.75" hidden="1" customHeight="1">
      <c r="A118" s="19" t="s">
        <v>328</v>
      </c>
      <c r="B118" s="17">
        <v>793</v>
      </c>
      <c r="C118" s="18" t="s">
        <v>147</v>
      </c>
      <c r="D118" s="18" t="s">
        <v>148</v>
      </c>
      <c r="E118" s="18" t="s">
        <v>266</v>
      </c>
      <c r="F118" s="18" t="s">
        <v>329</v>
      </c>
      <c r="G118" s="124">
        <f>G119</f>
        <v>0</v>
      </c>
    </row>
    <row r="119" spans="1:15" ht="43.5" hidden="1" customHeight="1">
      <c r="A119" s="19" t="s">
        <v>330</v>
      </c>
      <c r="B119" s="17">
        <v>793</v>
      </c>
      <c r="C119" s="18" t="s">
        <v>147</v>
      </c>
      <c r="D119" s="18" t="s">
        <v>148</v>
      </c>
      <c r="E119" s="18" t="s">
        <v>266</v>
      </c>
      <c r="F119" s="18" t="s">
        <v>331</v>
      </c>
      <c r="G119" s="124">
        <f>G120</f>
        <v>0</v>
      </c>
    </row>
    <row r="120" spans="1:15" ht="22.5" hidden="1" customHeight="1">
      <c r="A120" s="19" t="s">
        <v>149</v>
      </c>
      <c r="B120" s="17">
        <v>793</v>
      </c>
      <c r="C120" s="18" t="s">
        <v>147</v>
      </c>
      <c r="D120" s="18" t="s">
        <v>148</v>
      </c>
      <c r="E120" s="18" t="s">
        <v>266</v>
      </c>
      <c r="F120" s="18" t="s">
        <v>150</v>
      </c>
      <c r="G120" s="124"/>
    </row>
    <row r="121" spans="1:15" s="26" customFormat="1" ht="43.5" customHeight="1">
      <c r="A121" s="146" t="s">
        <v>225</v>
      </c>
      <c r="B121" s="42">
        <v>793</v>
      </c>
      <c r="C121" s="43" t="s">
        <v>73</v>
      </c>
      <c r="D121" s="43" t="s">
        <v>127</v>
      </c>
      <c r="E121" s="42" t="s">
        <v>485</v>
      </c>
      <c r="F121" s="42"/>
      <c r="G121" s="125">
        <f>G123+G126+G132+G135</f>
        <v>209000</v>
      </c>
      <c r="H121" s="25"/>
      <c r="M121" s="25" t="e">
        <f>#REF!</f>
        <v>#REF!</v>
      </c>
      <c r="N121" s="26">
        <v>25000</v>
      </c>
      <c r="O121" s="26">
        <v>84000</v>
      </c>
    </row>
    <row r="122" spans="1:15" ht="42" hidden="1" customHeight="1">
      <c r="A122" s="44"/>
      <c r="B122" s="17"/>
      <c r="C122" s="18"/>
      <c r="D122" s="18"/>
      <c r="E122" s="17"/>
      <c r="F122" s="17"/>
      <c r="G122" s="124"/>
    </row>
    <row r="123" spans="1:15" ht="25.5">
      <c r="A123" s="44" t="s">
        <v>684</v>
      </c>
      <c r="B123" s="17"/>
      <c r="C123" s="18"/>
      <c r="D123" s="18"/>
      <c r="E123" s="17" t="s">
        <v>518</v>
      </c>
      <c r="F123" s="17"/>
      <c r="G123" s="124">
        <f>G124</f>
        <v>50400</v>
      </c>
    </row>
    <row r="124" spans="1:15">
      <c r="A124" s="19" t="s">
        <v>138</v>
      </c>
      <c r="B124" s="17">
        <v>793</v>
      </c>
      <c r="C124" s="18" t="s">
        <v>127</v>
      </c>
      <c r="D124" s="18" t="s">
        <v>180</v>
      </c>
      <c r="E124" s="17" t="s">
        <v>518</v>
      </c>
      <c r="F124" s="17">
        <v>800</v>
      </c>
      <c r="G124" s="124">
        <f>G125</f>
        <v>50400</v>
      </c>
    </row>
    <row r="125" spans="1:15" ht="51" customHeight="1">
      <c r="A125" s="19" t="s">
        <v>680</v>
      </c>
      <c r="B125" s="17">
        <v>793</v>
      </c>
      <c r="C125" s="18" t="s">
        <v>127</v>
      </c>
      <c r="D125" s="18" t="s">
        <v>180</v>
      </c>
      <c r="E125" s="17" t="s">
        <v>518</v>
      </c>
      <c r="F125" s="17">
        <v>810</v>
      </c>
      <c r="G125" s="124">
        <f>Прилож3!G580</f>
        <v>50400</v>
      </c>
    </row>
    <row r="126" spans="1:15" ht="25.5">
      <c r="A126" s="19" t="s">
        <v>636</v>
      </c>
      <c r="B126" s="17">
        <v>793</v>
      </c>
      <c r="C126" s="18" t="s">
        <v>73</v>
      </c>
      <c r="D126" s="18" t="s">
        <v>127</v>
      </c>
      <c r="E126" s="18" t="s">
        <v>486</v>
      </c>
      <c r="F126" s="18"/>
      <c r="G126" s="124">
        <f>G127</f>
        <v>25000</v>
      </c>
    </row>
    <row r="127" spans="1:15" ht="25.5">
      <c r="A127" s="19" t="s">
        <v>637</v>
      </c>
      <c r="B127" s="17">
        <v>793</v>
      </c>
      <c r="C127" s="18" t="s">
        <v>73</v>
      </c>
      <c r="D127" s="18" t="s">
        <v>127</v>
      </c>
      <c r="E127" s="18" t="s">
        <v>486</v>
      </c>
      <c r="F127" s="18" t="s">
        <v>97</v>
      </c>
      <c r="G127" s="124">
        <f>G128</f>
        <v>25000</v>
      </c>
    </row>
    <row r="128" spans="1:15" ht="25.5">
      <c r="A128" s="19" t="s">
        <v>98</v>
      </c>
      <c r="B128" s="17">
        <v>793</v>
      </c>
      <c r="C128" s="18" t="s">
        <v>73</v>
      </c>
      <c r="D128" s="18" t="s">
        <v>127</v>
      </c>
      <c r="E128" s="18" t="s">
        <v>486</v>
      </c>
      <c r="F128" s="18" t="s">
        <v>99</v>
      </c>
      <c r="G128" s="124">
        <f>Прилож3!G425</f>
        <v>25000</v>
      </c>
    </row>
    <row r="129" spans="1:31" ht="30.75" hidden="1" customHeight="1">
      <c r="A129" s="19" t="s">
        <v>562</v>
      </c>
      <c r="B129" s="17">
        <v>793</v>
      </c>
      <c r="C129" s="18" t="s">
        <v>73</v>
      </c>
      <c r="D129" s="18" t="s">
        <v>77</v>
      </c>
      <c r="E129" s="18" t="s">
        <v>561</v>
      </c>
      <c r="F129" s="18"/>
      <c r="G129" s="124">
        <f>G130</f>
        <v>0</v>
      </c>
    </row>
    <row r="130" spans="1:31" ht="30.75" hidden="1" customHeight="1">
      <c r="A130" s="19" t="s">
        <v>637</v>
      </c>
      <c r="B130" s="17">
        <v>793</v>
      </c>
      <c r="C130" s="18" t="s">
        <v>73</v>
      </c>
      <c r="D130" s="18" t="s">
        <v>77</v>
      </c>
      <c r="E130" s="18" t="s">
        <v>561</v>
      </c>
      <c r="F130" s="18" t="s">
        <v>97</v>
      </c>
      <c r="G130" s="124">
        <f>G131</f>
        <v>0</v>
      </c>
    </row>
    <row r="131" spans="1:31" ht="30.75" hidden="1" customHeight="1">
      <c r="A131" s="19" t="s">
        <v>98</v>
      </c>
      <c r="B131" s="17">
        <v>793</v>
      </c>
      <c r="C131" s="18" t="s">
        <v>73</v>
      </c>
      <c r="D131" s="18" t="s">
        <v>77</v>
      </c>
      <c r="E131" s="18" t="s">
        <v>561</v>
      </c>
      <c r="F131" s="18" t="s">
        <v>99</v>
      </c>
      <c r="G131" s="124"/>
    </row>
    <row r="132" spans="1:31" ht="47.25" customHeight="1">
      <c r="A132" s="19" t="s">
        <v>267</v>
      </c>
      <c r="B132" s="17">
        <v>793</v>
      </c>
      <c r="C132" s="18" t="s">
        <v>127</v>
      </c>
      <c r="D132" s="18" t="s">
        <v>180</v>
      </c>
      <c r="E132" s="17" t="s">
        <v>519</v>
      </c>
      <c r="F132" s="17"/>
      <c r="G132" s="124">
        <f>G133</f>
        <v>84000</v>
      </c>
    </row>
    <row r="133" spans="1:31">
      <c r="A133" s="19" t="s">
        <v>138</v>
      </c>
      <c r="B133" s="17">
        <v>793</v>
      </c>
      <c r="C133" s="18" t="s">
        <v>127</v>
      </c>
      <c r="D133" s="18" t="s">
        <v>180</v>
      </c>
      <c r="E133" s="17" t="s">
        <v>519</v>
      </c>
      <c r="F133" s="17">
        <v>800</v>
      </c>
      <c r="G133" s="124">
        <f>G134</f>
        <v>84000</v>
      </c>
    </row>
    <row r="134" spans="1:31" ht="51" customHeight="1">
      <c r="A134" s="19" t="s">
        <v>680</v>
      </c>
      <c r="B134" s="17">
        <v>793</v>
      </c>
      <c r="C134" s="18" t="s">
        <v>127</v>
      </c>
      <c r="D134" s="18" t="s">
        <v>180</v>
      </c>
      <c r="E134" s="17" t="s">
        <v>519</v>
      </c>
      <c r="F134" s="17">
        <v>810</v>
      </c>
      <c r="G134" s="124">
        <f>Прилож3!G583</f>
        <v>84000</v>
      </c>
    </row>
    <row r="135" spans="1:31" ht="29.25" customHeight="1">
      <c r="A135" s="19" t="s">
        <v>168</v>
      </c>
      <c r="B135" s="17">
        <v>793</v>
      </c>
      <c r="C135" s="18" t="s">
        <v>127</v>
      </c>
      <c r="D135" s="18" t="s">
        <v>180</v>
      </c>
      <c r="E135" s="17" t="s">
        <v>169</v>
      </c>
      <c r="F135" s="17"/>
      <c r="G135" s="124">
        <f>G136</f>
        <v>49600</v>
      </c>
    </row>
    <row r="136" spans="1:31" ht="25.5">
      <c r="A136" s="19" t="s">
        <v>637</v>
      </c>
      <c r="B136" s="17">
        <v>793</v>
      </c>
      <c r="C136" s="18" t="s">
        <v>127</v>
      </c>
      <c r="D136" s="18" t="s">
        <v>180</v>
      </c>
      <c r="E136" s="17" t="s">
        <v>169</v>
      </c>
      <c r="F136" s="17">
        <v>200</v>
      </c>
      <c r="G136" s="124">
        <f>G137</f>
        <v>49600</v>
      </c>
    </row>
    <row r="137" spans="1:31" ht="34.5" customHeight="1">
      <c r="A137" s="19" t="s">
        <v>98</v>
      </c>
      <c r="B137" s="17">
        <v>793</v>
      </c>
      <c r="C137" s="18" t="s">
        <v>127</v>
      </c>
      <c r="D137" s="18" t="s">
        <v>180</v>
      </c>
      <c r="E137" s="17" t="s">
        <v>169</v>
      </c>
      <c r="F137" s="17">
        <v>240</v>
      </c>
      <c r="G137" s="124">
        <f>Прилож3!G586</f>
        <v>49600</v>
      </c>
    </row>
    <row r="138" spans="1:31" s="64" customFormat="1" ht="28.5" customHeight="1">
      <c r="A138" s="41" t="s">
        <v>692</v>
      </c>
      <c r="B138" s="42">
        <v>792</v>
      </c>
      <c r="C138" s="43" t="s">
        <v>127</v>
      </c>
      <c r="D138" s="43" t="s">
        <v>306</v>
      </c>
      <c r="E138" s="43" t="s">
        <v>475</v>
      </c>
      <c r="F138" s="43"/>
      <c r="G138" s="125">
        <f>G139+G146</f>
        <v>26280437.009999998</v>
      </c>
      <c r="H138" s="63"/>
      <c r="M138" s="63" t="e">
        <f>#REF!+#REF!+#REF!+#REF!</f>
        <v>#REF!</v>
      </c>
      <c r="N138" s="64">
        <v>500000</v>
      </c>
      <c r="AE138" s="63"/>
    </row>
    <row r="139" spans="1:31" s="57" customFormat="1" ht="18" customHeight="1">
      <c r="A139" s="19" t="s">
        <v>683</v>
      </c>
      <c r="B139" s="17">
        <v>793</v>
      </c>
      <c r="C139" s="18" t="s">
        <v>127</v>
      </c>
      <c r="D139" s="18" t="s">
        <v>104</v>
      </c>
      <c r="E139" s="18" t="s">
        <v>210</v>
      </c>
      <c r="F139" s="18"/>
      <c r="G139" s="124">
        <f>G140+G143</f>
        <v>750000</v>
      </c>
      <c r="H139" s="56"/>
    </row>
    <row r="140" spans="1:31" s="57" customFormat="1" ht="44.25" customHeight="1">
      <c r="A140" s="19" t="s">
        <v>676</v>
      </c>
      <c r="B140" s="17">
        <v>793</v>
      </c>
      <c r="C140" s="18" t="s">
        <v>127</v>
      </c>
      <c r="D140" s="18" t="s">
        <v>104</v>
      </c>
      <c r="E140" s="18" t="s">
        <v>675</v>
      </c>
      <c r="F140" s="18"/>
      <c r="G140" s="124">
        <f>G141</f>
        <v>733703.76</v>
      </c>
      <c r="H140" s="56"/>
    </row>
    <row r="141" spans="1:31" s="57" customFormat="1" ht="15.75" customHeight="1">
      <c r="A141" s="19" t="s">
        <v>637</v>
      </c>
      <c r="B141" s="17">
        <v>793</v>
      </c>
      <c r="C141" s="18" t="s">
        <v>127</v>
      </c>
      <c r="D141" s="18" t="s">
        <v>104</v>
      </c>
      <c r="E141" s="18" t="s">
        <v>675</v>
      </c>
      <c r="F141" s="18" t="s">
        <v>97</v>
      </c>
      <c r="G141" s="124">
        <f>G142</f>
        <v>733703.76</v>
      </c>
      <c r="H141" s="56"/>
    </row>
    <row r="142" spans="1:31" s="57" customFormat="1" ht="44.25" customHeight="1">
      <c r="A142" s="19" t="s">
        <v>98</v>
      </c>
      <c r="B142" s="17">
        <v>793</v>
      </c>
      <c r="C142" s="18" t="s">
        <v>127</v>
      </c>
      <c r="D142" s="18" t="s">
        <v>104</v>
      </c>
      <c r="E142" s="18" t="s">
        <v>675</v>
      </c>
      <c r="F142" s="18" t="s">
        <v>99</v>
      </c>
      <c r="G142" s="124">
        <f>Прилож3!G554</f>
        <v>733703.76</v>
      </c>
      <c r="H142" s="56"/>
    </row>
    <row r="143" spans="1:31" ht="34.5" customHeight="1">
      <c r="A143" s="19" t="s">
        <v>271</v>
      </c>
      <c r="B143" s="17">
        <v>793</v>
      </c>
      <c r="C143" s="18" t="s">
        <v>127</v>
      </c>
      <c r="D143" s="18" t="s">
        <v>104</v>
      </c>
      <c r="E143" s="18" t="s">
        <v>674</v>
      </c>
      <c r="F143" s="18"/>
      <c r="G143" s="124">
        <f>G144</f>
        <v>16296.24</v>
      </c>
    </row>
    <row r="144" spans="1:31" ht="21" customHeight="1">
      <c r="A144" s="19" t="s">
        <v>637</v>
      </c>
      <c r="B144" s="17">
        <v>793</v>
      </c>
      <c r="C144" s="18" t="s">
        <v>127</v>
      </c>
      <c r="D144" s="18" t="s">
        <v>104</v>
      </c>
      <c r="E144" s="18" t="s">
        <v>674</v>
      </c>
      <c r="F144" s="18" t="s">
        <v>97</v>
      </c>
      <c r="G144" s="124">
        <f>G145</f>
        <v>16296.24</v>
      </c>
    </row>
    <row r="145" spans="1:8" ht="39.75" customHeight="1">
      <c r="A145" s="19" t="s">
        <v>98</v>
      </c>
      <c r="B145" s="17">
        <v>793</v>
      </c>
      <c r="C145" s="18" t="s">
        <v>127</v>
      </c>
      <c r="D145" s="18" t="s">
        <v>104</v>
      </c>
      <c r="E145" s="18" t="s">
        <v>674</v>
      </c>
      <c r="F145" s="18" t="s">
        <v>99</v>
      </c>
      <c r="G145" s="124">
        <f>Прилож3!G557</f>
        <v>16296.24</v>
      </c>
    </row>
    <row r="146" spans="1:8" s="6" customFormat="1">
      <c r="A146" s="150" t="s">
        <v>359</v>
      </c>
      <c r="B146" s="60">
        <v>795</v>
      </c>
      <c r="C146" s="18" t="s">
        <v>127</v>
      </c>
      <c r="D146" s="18" t="s">
        <v>306</v>
      </c>
      <c r="E146" s="18"/>
      <c r="F146" s="18"/>
      <c r="G146" s="125">
        <f>G147</f>
        <v>25530437.009999998</v>
      </c>
      <c r="H146" s="5"/>
    </row>
    <row r="147" spans="1:8" s="21" customFormat="1" ht="27" customHeight="1">
      <c r="A147" s="19" t="s">
        <v>37</v>
      </c>
      <c r="B147" s="60">
        <v>795</v>
      </c>
      <c r="C147" s="18" t="s">
        <v>127</v>
      </c>
      <c r="D147" s="18" t="s">
        <v>306</v>
      </c>
      <c r="E147" s="18" t="s">
        <v>475</v>
      </c>
      <c r="F147" s="18"/>
      <c r="G147" s="124">
        <f>G148+G164+G193+G187</f>
        <v>25530437.009999998</v>
      </c>
      <c r="H147" s="20"/>
    </row>
    <row r="148" spans="1:8" s="21" customFormat="1" ht="66" customHeight="1">
      <c r="A148" s="61" t="s">
        <v>234</v>
      </c>
      <c r="B148" s="17">
        <v>793</v>
      </c>
      <c r="C148" s="18" t="s">
        <v>127</v>
      </c>
      <c r="D148" s="18" t="s">
        <v>306</v>
      </c>
      <c r="E148" s="18" t="s">
        <v>232</v>
      </c>
      <c r="F148" s="18"/>
      <c r="G148" s="124">
        <f>G149+G158</f>
        <v>9666132.2300000004</v>
      </c>
      <c r="H148" s="20" t="e">
        <f>#REF!+G171+G179+#REF!</f>
        <v>#REF!</v>
      </c>
    </row>
    <row r="149" spans="1:8" s="21" customFormat="1" ht="53.25" customHeight="1">
      <c r="A149" s="61" t="s">
        <v>235</v>
      </c>
      <c r="B149" s="60">
        <v>795</v>
      </c>
      <c r="C149" s="18" t="s">
        <v>127</v>
      </c>
      <c r="D149" s="18" t="s">
        <v>306</v>
      </c>
      <c r="E149" s="18" t="s">
        <v>233</v>
      </c>
      <c r="F149" s="18"/>
      <c r="G149" s="124">
        <f>G150+G152+G154</f>
        <v>9389779.2300000004</v>
      </c>
      <c r="H149" s="20"/>
    </row>
    <row r="150" spans="1:8" s="21" customFormat="1" ht="18" customHeight="1">
      <c r="A150" s="19" t="s">
        <v>637</v>
      </c>
      <c r="B150" s="60">
        <v>795</v>
      </c>
      <c r="C150" s="18" t="s">
        <v>127</v>
      </c>
      <c r="D150" s="18" t="s">
        <v>306</v>
      </c>
      <c r="E150" s="18" t="s">
        <v>233</v>
      </c>
      <c r="F150" s="18" t="s">
        <v>97</v>
      </c>
      <c r="G150" s="124">
        <f>G151</f>
        <v>1500000</v>
      </c>
      <c r="H150" s="20"/>
    </row>
    <row r="151" spans="1:8" s="21" customFormat="1" ht="32.25" customHeight="1">
      <c r="A151" s="19" t="s">
        <v>98</v>
      </c>
      <c r="B151" s="60">
        <v>795</v>
      </c>
      <c r="C151" s="18" t="s">
        <v>127</v>
      </c>
      <c r="D151" s="18" t="s">
        <v>306</v>
      </c>
      <c r="E151" s="18" t="s">
        <v>233</v>
      </c>
      <c r="F151" s="18" t="s">
        <v>99</v>
      </c>
      <c r="G151" s="124">
        <f>Прилож3!G744</f>
        <v>1500000</v>
      </c>
      <c r="H151" s="20"/>
    </row>
    <row r="152" spans="1:8" hidden="1">
      <c r="A152" s="19" t="s">
        <v>339</v>
      </c>
      <c r="B152" s="60">
        <v>795</v>
      </c>
      <c r="C152" s="18" t="s">
        <v>361</v>
      </c>
      <c r="D152" s="18" t="s">
        <v>148</v>
      </c>
      <c r="E152" s="18" t="s">
        <v>233</v>
      </c>
      <c r="F152" s="18" t="s">
        <v>340</v>
      </c>
      <c r="G152" s="124">
        <f>G153</f>
        <v>0</v>
      </c>
    </row>
    <row r="153" spans="1:8" hidden="1">
      <c r="A153" s="19" t="s">
        <v>368</v>
      </c>
      <c r="B153" s="60">
        <v>795</v>
      </c>
      <c r="C153" s="18" t="s">
        <v>361</v>
      </c>
      <c r="D153" s="18" t="s">
        <v>148</v>
      </c>
      <c r="E153" s="18" t="s">
        <v>233</v>
      </c>
      <c r="F153" s="18" t="s">
        <v>369</v>
      </c>
      <c r="G153" s="124"/>
    </row>
    <row r="154" spans="1:8" ht="21" customHeight="1">
      <c r="A154" s="19" t="s">
        <v>339</v>
      </c>
      <c r="B154" s="60">
        <v>795</v>
      </c>
      <c r="C154" s="18" t="s">
        <v>127</v>
      </c>
      <c r="D154" s="18" t="s">
        <v>306</v>
      </c>
      <c r="E154" s="18" t="s">
        <v>233</v>
      </c>
      <c r="F154" s="18" t="s">
        <v>340</v>
      </c>
      <c r="G154" s="124">
        <f>G155</f>
        <v>7889779.2300000004</v>
      </c>
    </row>
    <row r="155" spans="1:8" ht="18.75" customHeight="1">
      <c r="A155" s="19" t="s">
        <v>368</v>
      </c>
      <c r="B155" s="60">
        <v>795</v>
      </c>
      <c r="C155" s="18" t="s">
        <v>127</v>
      </c>
      <c r="D155" s="18" t="s">
        <v>306</v>
      </c>
      <c r="E155" s="18" t="s">
        <v>233</v>
      </c>
      <c r="F155" s="18" t="s">
        <v>369</v>
      </c>
      <c r="G155" s="124">
        <f>Прилож3!G746</f>
        <v>7889779.2300000004</v>
      </c>
    </row>
    <row r="156" spans="1:8" hidden="1">
      <c r="A156" s="19"/>
      <c r="B156" s="60"/>
      <c r="C156" s="18"/>
      <c r="D156" s="18"/>
      <c r="E156" s="18"/>
      <c r="F156" s="18"/>
      <c r="G156" s="124"/>
    </row>
    <row r="157" spans="1:8" hidden="1">
      <c r="A157" s="19"/>
      <c r="B157" s="60"/>
      <c r="C157" s="18"/>
      <c r="D157" s="18"/>
      <c r="E157" s="18"/>
      <c r="F157" s="18"/>
      <c r="G157" s="124"/>
    </row>
    <row r="158" spans="1:8" s="21" customFormat="1" ht="94.5" customHeight="1">
      <c r="A158" s="61" t="s">
        <v>412</v>
      </c>
      <c r="B158" s="60">
        <v>795</v>
      </c>
      <c r="C158" s="18" t="s">
        <v>127</v>
      </c>
      <c r="D158" s="18" t="s">
        <v>306</v>
      </c>
      <c r="E158" s="18" t="s">
        <v>218</v>
      </c>
      <c r="F158" s="18"/>
      <c r="G158" s="124">
        <f>G159</f>
        <v>276353</v>
      </c>
      <c r="H158" s="20"/>
    </row>
    <row r="159" spans="1:8" s="21" customFormat="1" ht="54" customHeight="1">
      <c r="A159" s="19" t="s">
        <v>235</v>
      </c>
      <c r="B159" s="60">
        <v>795</v>
      </c>
      <c r="C159" s="18" t="s">
        <v>127</v>
      </c>
      <c r="D159" s="18" t="s">
        <v>306</v>
      </c>
      <c r="E159" s="18" t="s">
        <v>375</v>
      </c>
      <c r="F159" s="18"/>
      <c r="G159" s="124">
        <f>G160+G162</f>
        <v>276353</v>
      </c>
      <c r="H159" s="20"/>
    </row>
    <row r="160" spans="1:8" s="21" customFormat="1" ht="21.75" customHeight="1">
      <c r="A160" s="19" t="s">
        <v>637</v>
      </c>
      <c r="B160" s="60">
        <v>795</v>
      </c>
      <c r="C160" s="18" t="s">
        <v>127</v>
      </c>
      <c r="D160" s="18" t="s">
        <v>306</v>
      </c>
      <c r="E160" s="18" t="s">
        <v>375</v>
      </c>
      <c r="F160" s="18" t="s">
        <v>97</v>
      </c>
      <c r="G160" s="124">
        <f>G161</f>
        <v>256774</v>
      </c>
      <c r="H160" s="20"/>
    </row>
    <row r="161" spans="1:8" s="21" customFormat="1" ht="32.25" customHeight="1">
      <c r="A161" s="19" t="s">
        <v>98</v>
      </c>
      <c r="B161" s="60">
        <v>795</v>
      </c>
      <c r="C161" s="18" t="s">
        <v>127</v>
      </c>
      <c r="D161" s="18" t="s">
        <v>306</v>
      </c>
      <c r="E161" s="18" t="s">
        <v>375</v>
      </c>
      <c r="F161" s="18" t="s">
        <v>99</v>
      </c>
      <c r="G161" s="124">
        <f>Прилож3!G750</f>
        <v>256774</v>
      </c>
      <c r="H161" s="20"/>
    </row>
    <row r="162" spans="1:8" s="21" customFormat="1" ht="22.5" customHeight="1">
      <c r="A162" s="19" t="s">
        <v>339</v>
      </c>
      <c r="B162" s="60">
        <v>795</v>
      </c>
      <c r="C162" s="18" t="s">
        <v>127</v>
      </c>
      <c r="D162" s="18" t="s">
        <v>306</v>
      </c>
      <c r="E162" s="18" t="s">
        <v>375</v>
      </c>
      <c r="F162" s="18" t="s">
        <v>340</v>
      </c>
      <c r="G162" s="124">
        <f>G163</f>
        <v>19579</v>
      </c>
      <c r="H162" s="20"/>
    </row>
    <row r="163" spans="1:8" s="21" customFormat="1" ht="17.25" customHeight="1">
      <c r="A163" s="19" t="s">
        <v>368</v>
      </c>
      <c r="B163" s="60">
        <v>795</v>
      </c>
      <c r="C163" s="18" t="s">
        <v>127</v>
      </c>
      <c r="D163" s="18" t="s">
        <v>306</v>
      </c>
      <c r="E163" s="18" t="s">
        <v>375</v>
      </c>
      <c r="F163" s="18" t="s">
        <v>369</v>
      </c>
      <c r="G163" s="124">
        <f>Прилож3!G563</f>
        <v>19579</v>
      </c>
      <c r="H163" s="20"/>
    </row>
    <row r="164" spans="1:8" ht="63.75" customHeight="1">
      <c r="A164" s="19" t="s">
        <v>238</v>
      </c>
      <c r="B164" s="60">
        <v>795</v>
      </c>
      <c r="C164" s="18" t="s">
        <v>127</v>
      </c>
      <c r="D164" s="18" t="s">
        <v>306</v>
      </c>
      <c r="E164" s="18" t="s">
        <v>236</v>
      </c>
      <c r="F164" s="18"/>
      <c r="G164" s="124">
        <f>G168+G165+G178+G181</f>
        <v>14326104.779999999</v>
      </c>
    </row>
    <row r="165" spans="1:8" s="21" customFormat="1" ht="80.25" hidden="1" customHeight="1">
      <c r="A165" s="19" t="s">
        <v>563</v>
      </c>
      <c r="B165" s="60">
        <v>795</v>
      </c>
      <c r="C165" s="18" t="s">
        <v>127</v>
      </c>
      <c r="D165" s="18" t="s">
        <v>306</v>
      </c>
      <c r="E165" s="18" t="s">
        <v>158</v>
      </c>
      <c r="F165" s="18"/>
      <c r="G165" s="124">
        <f>G166</f>
        <v>0</v>
      </c>
      <c r="H165" s="20"/>
    </row>
    <row r="166" spans="1:8" hidden="1">
      <c r="A166" s="19" t="s">
        <v>339</v>
      </c>
      <c r="B166" s="60">
        <v>795</v>
      </c>
      <c r="C166" s="18" t="s">
        <v>127</v>
      </c>
      <c r="D166" s="18" t="s">
        <v>306</v>
      </c>
      <c r="E166" s="18" t="s">
        <v>158</v>
      </c>
      <c r="F166" s="18" t="s">
        <v>340</v>
      </c>
      <c r="G166" s="124">
        <f>G167</f>
        <v>0</v>
      </c>
    </row>
    <row r="167" spans="1:8" hidden="1">
      <c r="A167" s="19" t="s">
        <v>368</v>
      </c>
      <c r="B167" s="60">
        <v>795</v>
      </c>
      <c r="C167" s="18" t="s">
        <v>127</v>
      </c>
      <c r="D167" s="18" t="s">
        <v>306</v>
      </c>
      <c r="E167" s="18" t="s">
        <v>158</v>
      </c>
      <c r="F167" s="18" t="s">
        <v>369</v>
      </c>
      <c r="G167" s="124"/>
    </row>
    <row r="168" spans="1:8" ht="47.25" customHeight="1">
      <c r="A168" s="19" t="s">
        <v>239</v>
      </c>
      <c r="B168" s="60">
        <v>795</v>
      </c>
      <c r="C168" s="18" t="s">
        <v>127</v>
      </c>
      <c r="D168" s="18" t="s">
        <v>306</v>
      </c>
      <c r="E168" s="18" t="s">
        <v>237</v>
      </c>
      <c r="F168" s="18"/>
      <c r="G168" s="124">
        <f>G171+G169</f>
        <v>12087400</v>
      </c>
    </row>
    <row r="169" spans="1:8" s="21" customFormat="1" ht="20.25" hidden="1" customHeight="1">
      <c r="A169" s="19" t="s">
        <v>637</v>
      </c>
      <c r="B169" s="60">
        <v>795</v>
      </c>
      <c r="C169" s="18" t="s">
        <v>127</v>
      </c>
      <c r="D169" s="18" t="s">
        <v>306</v>
      </c>
      <c r="E169" s="18" t="s">
        <v>237</v>
      </c>
      <c r="F169" s="18" t="s">
        <v>97</v>
      </c>
      <c r="G169" s="124">
        <f>G170</f>
        <v>0</v>
      </c>
      <c r="H169" s="20"/>
    </row>
    <row r="170" spans="1:8" s="21" customFormat="1" ht="32.25" hidden="1" customHeight="1">
      <c r="A170" s="19" t="s">
        <v>98</v>
      </c>
      <c r="B170" s="60">
        <v>795</v>
      </c>
      <c r="C170" s="18" t="s">
        <v>127</v>
      </c>
      <c r="D170" s="18" t="s">
        <v>306</v>
      </c>
      <c r="E170" s="18" t="s">
        <v>237</v>
      </c>
      <c r="F170" s="18" t="s">
        <v>99</v>
      </c>
      <c r="G170" s="124">
        <v>0</v>
      </c>
      <c r="H170" s="20"/>
    </row>
    <row r="171" spans="1:8" ht="16.5" customHeight="1">
      <c r="A171" s="19" t="s">
        <v>339</v>
      </c>
      <c r="B171" s="60">
        <v>795</v>
      </c>
      <c r="C171" s="18" t="s">
        <v>127</v>
      </c>
      <c r="D171" s="18" t="s">
        <v>306</v>
      </c>
      <c r="E171" s="18" t="s">
        <v>237</v>
      </c>
      <c r="F171" s="18" t="s">
        <v>340</v>
      </c>
      <c r="G171" s="124">
        <f>G172</f>
        <v>12087400</v>
      </c>
    </row>
    <row r="172" spans="1:8" ht="19.5" customHeight="1">
      <c r="A172" s="19" t="s">
        <v>368</v>
      </c>
      <c r="B172" s="60">
        <v>795</v>
      </c>
      <c r="C172" s="18" t="s">
        <v>127</v>
      </c>
      <c r="D172" s="18" t="s">
        <v>306</v>
      </c>
      <c r="E172" s="18" t="s">
        <v>237</v>
      </c>
      <c r="F172" s="18" t="s">
        <v>369</v>
      </c>
      <c r="G172" s="124">
        <f>Прилож3!G754</f>
        <v>12087400</v>
      </c>
    </row>
    <row r="173" spans="1:8" s="21" customFormat="1" ht="62.25" hidden="1" customHeight="1">
      <c r="A173" s="19" t="s">
        <v>230</v>
      </c>
      <c r="B173" s="60">
        <v>795</v>
      </c>
      <c r="C173" s="18" t="s">
        <v>127</v>
      </c>
      <c r="D173" s="18" t="s">
        <v>306</v>
      </c>
      <c r="E173" s="18" t="s">
        <v>231</v>
      </c>
      <c r="F173" s="18"/>
      <c r="G173" s="124">
        <f>G174</f>
        <v>0</v>
      </c>
      <c r="H173" s="20"/>
    </row>
    <row r="174" spans="1:8" s="21" customFormat="1" ht="38.25" hidden="1" customHeight="1">
      <c r="A174" s="19" t="s">
        <v>468</v>
      </c>
      <c r="B174" s="60">
        <v>795</v>
      </c>
      <c r="C174" s="18" t="s">
        <v>127</v>
      </c>
      <c r="D174" s="18" t="s">
        <v>306</v>
      </c>
      <c r="E174" s="18" t="s">
        <v>466</v>
      </c>
      <c r="F174" s="18"/>
      <c r="G174" s="124">
        <f>G175</f>
        <v>0</v>
      </c>
      <c r="H174" s="20"/>
    </row>
    <row r="175" spans="1:8" s="21" customFormat="1" ht="83.25" hidden="1" customHeight="1">
      <c r="A175" s="19" t="s">
        <v>563</v>
      </c>
      <c r="B175" s="60">
        <v>795</v>
      </c>
      <c r="C175" s="18" t="s">
        <v>127</v>
      </c>
      <c r="D175" s="18" t="s">
        <v>306</v>
      </c>
      <c r="E175" s="18" t="s">
        <v>467</v>
      </c>
      <c r="F175" s="18"/>
      <c r="G175" s="124">
        <f>G176</f>
        <v>0</v>
      </c>
      <c r="H175" s="20"/>
    </row>
    <row r="176" spans="1:8" s="21" customFormat="1" ht="42" hidden="1" customHeight="1">
      <c r="A176" s="19" t="s">
        <v>96</v>
      </c>
      <c r="B176" s="60">
        <v>795</v>
      </c>
      <c r="C176" s="18" t="s">
        <v>127</v>
      </c>
      <c r="D176" s="18" t="s">
        <v>306</v>
      </c>
      <c r="E176" s="18" t="s">
        <v>467</v>
      </c>
      <c r="F176" s="18" t="s">
        <v>97</v>
      </c>
      <c r="G176" s="124">
        <f>G177</f>
        <v>0</v>
      </c>
      <c r="H176" s="20"/>
    </row>
    <row r="177" spans="1:9" s="21" customFormat="1" ht="42" hidden="1" customHeight="1">
      <c r="A177" s="19" t="s">
        <v>98</v>
      </c>
      <c r="B177" s="60">
        <v>795</v>
      </c>
      <c r="C177" s="18" t="s">
        <v>127</v>
      </c>
      <c r="D177" s="18" t="s">
        <v>306</v>
      </c>
      <c r="E177" s="18" t="s">
        <v>467</v>
      </c>
      <c r="F177" s="18" t="s">
        <v>99</v>
      </c>
      <c r="G177" s="124"/>
      <c r="H177" s="20"/>
    </row>
    <row r="178" spans="1:9" ht="66" customHeight="1">
      <c r="A178" s="19" t="s">
        <v>60</v>
      </c>
      <c r="B178" s="60">
        <v>795</v>
      </c>
      <c r="C178" s="18" t="s">
        <v>127</v>
      </c>
      <c r="D178" s="18" t="s">
        <v>306</v>
      </c>
      <c r="E178" s="18" t="s">
        <v>59</v>
      </c>
      <c r="F178" s="18"/>
      <c r="G178" s="124">
        <f>G179</f>
        <v>1465677.78</v>
      </c>
    </row>
    <row r="179" spans="1:9" ht="17.25" customHeight="1">
      <c r="A179" s="19" t="s">
        <v>339</v>
      </c>
      <c r="B179" s="60">
        <v>795</v>
      </c>
      <c r="C179" s="18" t="s">
        <v>127</v>
      </c>
      <c r="D179" s="18" t="s">
        <v>306</v>
      </c>
      <c r="E179" s="18" t="s">
        <v>59</v>
      </c>
      <c r="F179" s="18" t="s">
        <v>340</v>
      </c>
      <c r="G179" s="124">
        <f>G180</f>
        <v>1465677.78</v>
      </c>
    </row>
    <row r="180" spans="1:9" ht="23.25" customHeight="1">
      <c r="A180" s="19" t="s">
        <v>368</v>
      </c>
      <c r="B180" s="60">
        <v>795</v>
      </c>
      <c r="C180" s="18" t="s">
        <v>127</v>
      </c>
      <c r="D180" s="18" t="s">
        <v>306</v>
      </c>
      <c r="E180" s="18" t="s">
        <v>59</v>
      </c>
      <c r="F180" s="18" t="s">
        <v>369</v>
      </c>
      <c r="G180" s="124">
        <f>Прилож3!G761</f>
        <v>1465677.78</v>
      </c>
    </row>
    <row r="181" spans="1:9" s="21" customFormat="1" ht="101.25" customHeight="1">
      <c r="A181" s="19" t="s">
        <v>112</v>
      </c>
      <c r="B181" s="60">
        <v>795</v>
      </c>
      <c r="C181" s="18" t="s">
        <v>127</v>
      </c>
      <c r="D181" s="18" t="s">
        <v>306</v>
      </c>
      <c r="E181" s="18" t="s">
        <v>217</v>
      </c>
      <c r="F181" s="18"/>
      <c r="G181" s="124">
        <f>G182</f>
        <v>773027</v>
      </c>
      <c r="H181" s="20"/>
    </row>
    <row r="182" spans="1:9" s="21" customFormat="1" ht="60" customHeight="1">
      <c r="A182" s="19" t="s">
        <v>239</v>
      </c>
      <c r="B182" s="60"/>
      <c r="C182" s="18"/>
      <c r="D182" s="18"/>
      <c r="E182" s="18" t="s">
        <v>109</v>
      </c>
      <c r="F182" s="18"/>
      <c r="G182" s="124">
        <f>G183+G185</f>
        <v>773027</v>
      </c>
      <c r="H182" s="20"/>
    </row>
    <row r="183" spans="1:9" s="21" customFormat="1" ht="34.5" customHeight="1">
      <c r="A183" s="19" t="s">
        <v>96</v>
      </c>
      <c r="B183" s="60">
        <v>795</v>
      </c>
      <c r="C183" s="18" t="s">
        <v>127</v>
      </c>
      <c r="D183" s="18" t="s">
        <v>306</v>
      </c>
      <c r="E183" s="18" t="s">
        <v>109</v>
      </c>
      <c r="F183" s="18" t="s">
        <v>97</v>
      </c>
      <c r="G183" s="124">
        <f>G184</f>
        <v>190974</v>
      </c>
      <c r="H183" s="20"/>
    </row>
    <row r="184" spans="1:9" s="21" customFormat="1" ht="30" customHeight="1">
      <c r="A184" s="19" t="s">
        <v>98</v>
      </c>
      <c r="B184" s="60">
        <v>795</v>
      </c>
      <c r="C184" s="18" t="s">
        <v>127</v>
      </c>
      <c r="D184" s="18" t="s">
        <v>306</v>
      </c>
      <c r="E184" s="18" t="s">
        <v>109</v>
      </c>
      <c r="F184" s="18" t="s">
        <v>99</v>
      </c>
      <c r="G184" s="124">
        <f>Прилож3!G758</f>
        <v>190974</v>
      </c>
      <c r="H184" s="20"/>
    </row>
    <row r="185" spans="1:9" ht="15" customHeight="1">
      <c r="A185" s="19" t="s">
        <v>339</v>
      </c>
      <c r="B185" s="60">
        <v>795</v>
      </c>
      <c r="C185" s="18" t="s">
        <v>127</v>
      </c>
      <c r="D185" s="18" t="s">
        <v>306</v>
      </c>
      <c r="E185" s="18" t="s">
        <v>109</v>
      </c>
      <c r="F185" s="18" t="s">
        <v>340</v>
      </c>
      <c r="G185" s="124">
        <f>G186</f>
        <v>582053</v>
      </c>
    </row>
    <row r="186" spans="1:9" ht="16.5" customHeight="1">
      <c r="A186" s="19" t="s">
        <v>368</v>
      </c>
      <c r="B186" s="60">
        <v>795</v>
      </c>
      <c r="C186" s="18" t="s">
        <v>127</v>
      </c>
      <c r="D186" s="18" t="s">
        <v>306</v>
      </c>
      <c r="E186" s="18" t="s">
        <v>109</v>
      </c>
      <c r="F186" s="18" t="s">
        <v>369</v>
      </c>
      <c r="G186" s="124">
        <f>Прилож3!G567</f>
        <v>582053</v>
      </c>
    </row>
    <row r="187" spans="1:9" s="21" customFormat="1" ht="111.75" customHeight="1">
      <c r="A187" s="19" t="s">
        <v>634</v>
      </c>
      <c r="B187" s="60">
        <v>795</v>
      </c>
      <c r="C187" s="18" t="s">
        <v>127</v>
      </c>
      <c r="D187" s="18" t="s">
        <v>306</v>
      </c>
      <c r="E187" s="18" t="s">
        <v>633</v>
      </c>
      <c r="F187" s="18"/>
      <c r="G187" s="124">
        <f>G190</f>
        <v>588200</v>
      </c>
      <c r="H187" s="20" t="e">
        <f>G197+#REF!+#REF!+#REF!+#REF!+#REF!</f>
        <v>#REF!</v>
      </c>
      <c r="I187" s="21">
        <v>240</v>
      </c>
    </row>
    <row r="188" spans="1:9" s="21" customFormat="1" ht="31.5" hidden="1" customHeight="1">
      <c r="A188" s="19"/>
      <c r="B188" s="60"/>
      <c r="C188" s="18"/>
      <c r="D188" s="18"/>
      <c r="E188" s="18"/>
      <c r="F188" s="18"/>
      <c r="G188" s="124"/>
      <c r="H188" s="20"/>
    </row>
    <row r="189" spans="1:9" s="21" customFormat="1" ht="32.25" hidden="1" customHeight="1">
      <c r="A189" s="19"/>
      <c r="B189" s="60"/>
      <c r="C189" s="18"/>
      <c r="D189" s="18"/>
      <c r="E189" s="18"/>
      <c r="F189" s="18"/>
      <c r="G189" s="124"/>
      <c r="H189" s="20"/>
    </row>
    <row r="190" spans="1:9" s="21" customFormat="1" ht="32.25" customHeight="1">
      <c r="A190" s="19" t="s">
        <v>209</v>
      </c>
      <c r="B190" s="60">
        <v>795</v>
      </c>
      <c r="C190" s="18" t="s">
        <v>127</v>
      </c>
      <c r="D190" s="18" t="s">
        <v>306</v>
      </c>
      <c r="E190" s="18" t="s">
        <v>633</v>
      </c>
      <c r="F190" s="18"/>
      <c r="G190" s="124">
        <f>G191</f>
        <v>588200</v>
      </c>
      <c r="H190" s="20"/>
    </row>
    <row r="191" spans="1:9" s="21" customFormat="1" ht="32.25" customHeight="1">
      <c r="A191" s="19" t="s">
        <v>637</v>
      </c>
      <c r="B191" s="60">
        <v>795</v>
      </c>
      <c r="C191" s="18" t="s">
        <v>127</v>
      </c>
      <c r="D191" s="18" t="s">
        <v>306</v>
      </c>
      <c r="E191" s="18" t="s">
        <v>633</v>
      </c>
      <c r="F191" s="18" t="s">
        <v>97</v>
      </c>
      <c r="G191" s="124">
        <f>G192</f>
        <v>588200</v>
      </c>
      <c r="H191" s="20"/>
    </row>
    <row r="192" spans="1:9" s="21" customFormat="1" ht="32.25" customHeight="1">
      <c r="A192" s="19" t="s">
        <v>98</v>
      </c>
      <c r="B192" s="60">
        <v>795</v>
      </c>
      <c r="C192" s="18" t="s">
        <v>127</v>
      </c>
      <c r="D192" s="18" t="s">
        <v>306</v>
      </c>
      <c r="E192" s="18" t="s">
        <v>633</v>
      </c>
      <c r="F192" s="18" t="s">
        <v>99</v>
      </c>
      <c r="G192" s="124">
        <f>Прилож3!G765+Прилож3!G571</f>
        <v>588200</v>
      </c>
      <c r="H192" s="20"/>
    </row>
    <row r="193" spans="1:10" s="21" customFormat="1" ht="74.25" customHeight="1">
      <c r="A193" s="19" t="s">
        <v>61</v>
      </c>
      <c r="B193" s="60">
        <v>795</v>
      </c>
      <c r="C193" s="18" t="s">
        <v>127</v>
      </c>
      <c r="D193" s="18" t="s">
        <v>306</v>
      </c>
      <c r="E193" s="18" t="s">
        <v>62</v>
      </c>
      <c r="F193" s="18"/>
      <c r="G193" s="124">
        <f>G194</f>
        <v>950000</v>
      </c>
      <c r="H193" s="20"/>
      <c r="J193" s="132"/>
    </row>
    <row r="194" spans="1:10" s="21" customFormat="1" ht="75" customHeight="1">
      <c r="A194" s="19" t="s">
        <v>563</v>
      </c>
      <c r="B194" s="60">
        <v>795</v>
      </c>
      <c r="C194" s="18" t="s">
        <v>127</v>
      </c>
      <c r="D194" s="18" t="s">
        <v>306</v>
      </c>
      <c r="E194" s="18" t="s">
        <v>63</v>
      </c>
      <c r="F194" s="18"/>
      <c r="G194" s="124">
        <f>G195</f>
        <v>950000</v>
      </c>
      <c r="H194" s="20"/>
      <c r="J194" s="132"/>
    </row>
    <row r="195" spans="1:10" s="21" customFormat="1" ht="23.25" customHeight="1">
      <c r="A195" s="19" t="s">
        <v>339</v>
      </c>
      <c r="B195" s="60">
        <v>795</v>
      </c>
      <c r="C195" s="18" t="s">
        <v>127</v>
      </c>
      <c r="D195" s="18" t="s">
        <v>306</v>
      </c>
      <c r="E195" s="18" t="s">
        <v>63</v>
      </c>
      <c r="F195" s="18" t="s">
        <v>340</v>
      </c>
      <c r="G195" s="124">
        <f>G196</f>
        <v>950000</v>
      </c>
      <c r="H195" s="20"/>
      <c r="J195" s="132"/>
    </row>
    <row r="196" spans="1:10" s="21" customFormat="1" ht="19.5" customHeight="1">
      <c r="A196" s="19" t="s">
        <v>368</v>
      </c>
      <c r="B196" s="60">
        <v>795</v>
      </c>
      <c r="C196" s="18" t="s">
        <v>127</v>
      </c>
      <c r="D196" s="18" t="s">
        <v>306</v>
      </c>
      <c r="E196" s="18" t="s">
        <v>63</v>
      </c>
      <c r="F196" s="18" t="s">
        <v>369</v>
      </c>
      <c r="G196" s="124">
        <f>Прилож3!G769</f>
        <v>950000</v>
      </c>
      <c r="H196" s="20"/>
      <c r="J196" s="132"/>
    </row>
    <row r="197" spans="1:10" s="57" customFormat="1" ht="78" customHeight="1">
      <c r="A197" s="41" t="s">
        <v>205</v>
      </c>
      <c r="B197" s="23">
        <v>795</v>
      </c>
      <c r="C197" s="24" t="s">
        <v>127</v>
      </c>
      <c r="D197" s="24" t="s">
        <v>180</v>
      </c>
      <c r="E197" s="43" t="s">
        <v>443</v>
      </c>
      <c r="F197" s="43"/>
      <c r="G197" s="125">
        <f>G200+G206+G203</f>
        <v>162210</v>
      </c>
      <c r="H197" s="56"/>
      <c r="J197" s="74"/>
    </row>
    <row r="198" spans="1:10" ht="60" hidden="1" customHeight="1">
      <c r="A198" s="19" t="s">
        <v>205</v>
      </c>
      <c r="B198" s="60">
        <v>795</v>
      </c>
      <c r="C198" s="18" t="s">
        <v>80</v>
      </c>
      <c r="D198" s="18" t="s">
        <v>82</v>
      </c>
      <c r="E198" s="18" t="s">
        <v>443</v>
      </c>
      <c r="F198" s="18"/>
      <c r="G198" s="124"/>
    </row>
    <row r="199" spans="1:10" hidden="1">
      <c r="A199" s="19"/>
      <c r="B199" s="60">
        <v>795</v>
      </c>
      <c r="C199" s="18"/>
      <c r="D199" s="18"/>
      <c r="E199" s="18"/>
      <c r="F199" s="18"/>
      <c r="G199" s="124"/>
    </row>
    <row r="200" spans="1:10" s="26" customFormat="1" ht="29.25" customHeight="1">
      <c r="A200" s="19" t="s">
        <v>689</v>
      </c>
      <c r="B200" s="60">
        <v>795</v>
      </c>
      <c r="C200" s="98" t="s">
        <v>127</v>
      </c>
      <c r="D200" s="98" t="s">
        <v>180</v>
      </c>
      <c r="E200" s="18" t="s">
        <v>206</v>
      </c>
      <c r="F200" s="49"/>
      <c r="G200" s="35">
        <f>G201</f>
        <v>62210</v>
      </c>
      <c r="H200" s="25"/>
    </row>
    <row r="201" spans="1:10" s="26" customFormat="1" ht="20.25" customHeight="1">
      <c r="A201" s="19" t="s">
        <v>637</v>
      </c>
      <c r="B201" s="60">
        <v>795</v>
      </c>
      <c r="C201" s="98" t="s">
        <v>127</v>
      </c>
      <c r="D201" s="98" t="s">
        <v>180</v>
      </c>
      <c r="E201" s="18" t="s">
        <v>206</v>
      </c>
      <c r="F201" s="49" t="s">
        <v>97</v>
      </c>
      <c r="G201" s="35">
        <f>G202</f>
        <v>62210</v>
      </c>
      <c r="H201" s="25"/>
    </row>
    <row r="202" spans="1:10" s="26" customFormat="1" ht="35.25" customHeight="1">
      <c r="A202" s="19" t="s">
        <v>98</v>
      </c>
      <c r="B202" s="60">
        <v>795</v>
      </c>
      <c r="C202" s="98" t="s">
        <v>127</v>
      </c>
      <c r="D202" s="98" t="s">
        <v>180</v>
      </c>
      <c r="E202" s="18" t="s">
        <v>206</v>
      </c>
      <c r="F202" s="49" t="s">
        <v>99</v>
      </c>
      <c r="G202" s="35">
        <f>Прилож3!G773</f>
        <v>62210</v>
      </c>
      <c r="H202" s="25"/>
    </row>
    <row r="203" spans="1:10" ht="25.5">
      <c r="A203" s="19" t="s">
        <v>596</v>
      </c>
      <c r="B203" s="60">
        <v>795</v>
      </c>
      <c r="C203" s="18" t="s">
        <v>80</v>
      </c>
      <c r="D203" s="18" t="s">
        <v>82</v>
      </c>
      <c r="E203" s="18" t="s">
        <v>585</v>
      </c>
      <c r="F203" s="18"/>
      <c r="G203" s="124">
        <f>G204</f>
        <v>50000</v>
      </c>
    </row>
    <row r="204" spans="1:10" ht="38.25">
      <c r="A204" s="19" t="s">
        <v>690</v>
      </c>
      <c r="B204" s="60">
        <v>795</v>
      </c>
      <c r="C204" s="18" t="s">
        <v>80</v>
      </c>
      <c r="D204" s="18" t="s">
        <v>82</v>
      </c>
      <c r="E204" s="18" t="s">
        <v>585</v>
      </c>
      <c r="F204" s="18" t="s">
        <v>691</v>
      </c>
      <c r="G204" s="124">
        <f>G205</f>
        <v>50000</v>
      </c>
    </row>
    <row r="205" spans="1:10">
      <c r="A205" s="19" t="s">
        <v>694</v>
      </c>
      <c r="B205" s="60">
        <v>795</v>
      </c>
      <c r="C205" s="18" t="s">
        <v>80</v>
      </c>
      <c r="D205" s="18" t="s">
        <v>82</v>
      </c>
      <c r="E205" s="18" t="s">
        <v>585</v>
      </c>
      <c r="F205" s="18" t="s">
        <v>695</v>
      </c>
      <c r="G205" s="124">
        <f>Прилож3!G849</f>
        <v>50000</v>
      </c>
    </row>
    <row r="206" spans="1:10" ht="38.25">
      <c r="A206" s="19" t="s">
        <v>587</v>
      </c>
      <c r="B206" s="60">
        <v>795</v>
      </c>
      <c r="C206" s="18" t="s">
        <v>80</v>
      </c>
      <c r="D206" s="18" t="s">
        <v>82</v>
      </c>
      <c r="E206" s="18" t="s">
        <v>586</v>
      </c>
      <c r="F206" s="18"/>
      <c r="G206" s="124">
        <f>G207</f>
        <v>50000</v>
      </c>
    </row>
    <row r="207" spans="1:10" ht="38.25">
      <c r="A207" s="19" t="s">
        <v>690</v>
      </c>
      <c r="B207" s="60">
        <v>795</v>
      </c>
      <c r="C207" s="18" t="s">
        <v>80</v>
      </c>
      <c r="D207" s="18" t="s">
        <v>82</v>
      </c>
      <c r="E207" s="18" t="s">
        <v>586</v>
      </c>
      <c r="F207" s="18" t="s">
        <v>691</v>
      </c>
      <c r="G207" s="124">
        <f>G208</f>
        <v>50000</v>
      </c>
    </row>
    <row r="208" spans="1:10">
      <c r="A208" s="19" t="s">
        <v>694</v>
      </c>
      <c r="B208" s="60">
        <v>795</v>
      </c>
      <c r="C208" s="18" t="s">
        <v>80</v>
      </c>
      <c r="D208" s="18" t="s">
        <v>82</v>
      </c>
      <c r="E208" s="18" t="s">
        <v>586</v>
      </c>
      <c r="F208" s="18" t="s">
        <v>695</v>
      </c>
      <c r="G208" s="124">
        <f>Прилож3!G852</f>
        <v>50000</v>
      </c>
    </row>
    <row r="209" spans="1:29" s="64" customFormat="1" ht="31.5" customHeight="1">
      <c r="A209" s="41" t="s">
        <v>221</v>
      </c>
      <c r="B209" s="42">
        <v>774</v>
      </c>
      <c r="C209" s="43" t="s">
        <v>80</v>
      </c>
      <c r="D209" s="43" t="s">
        <v>73</v>
      </c>
      <c r="E209" s="43" t="s">
        <v>413</v>
      </c>
      <c r="F209" s="43"/>
      <c r="G209" s="125">
        <f t="shared" ref="G209:M209" si="0">G210+G256+G273+G288+G292</f>
        <v>659118829</v>
      </c>
      <c r="H209" s="125">
        <f t="shared" si="0"/>
        <v>0</v>
      </c>
      <c r="I209" s="125">
        <f t="shared" si="0"/>
        <v>0</v>
      </c>
      <c r="J209" s="125">
        <f t="shared" si="0"/>
        <v>0</v>
      </c>
      <c r="K209" s="125">
        <f t="shared" si="0"/>
        <v>0</v>
      </c>
      <c r="L209" s="125">
        <f t="shared" si="0"/>
        <v>0</v>
      </c>
      <c r="M209" s="125">
        <f t="shared" si="0"/>
        <v>0</v>
      </c>
      <c r="N209" s="64">
        <v>137786591</v>
      </c>
      <c r="O209" s="64">
        <v>56097494</v>
      </c>
      <c r="P209" s="64">
        <v>562800</v>
      </c>
      <c r="Q209" s="64">
        <v>1617300</v>
      </c>
      <c r="R209" s="64">
        <v>278900</v>
      </c>
      <c r="S209" s="64">
        <v>571200</v>
      </c>
      <c r="T209" s="64">
        <v>272194911</v>
      </c>
      <c r="U209" s="64">
        <v>1500000</v>
      </c>
      <c r="V209" s="64">
        <v>77530930</v>
      </c>
      <c r="W209" s="64">
        <v>380600</v>
      </c>
      <c r="X209" s="64">
        <v>63034898</v>
      </c>
      <c r="Y209" s="64">
        <v>8473210</v>
      </c>
      <c r="Z209" s="64">
        <v>5716000</v>
      </c>
      <c r="AA209" s="64">
        <v>640000</v>
      </c>
      <c r="AB209" s="64">
        <v>849693</v>
      </c>
      <c r="AC209" s="64">
        <v>8161622</v>
      </c>
    </row>
    <row r="210" spans="1:29" s="21" customFormat="1" ht="29.25" customHeight="1">
      <c r="A210" s="19" t="s">
        <v>194</v>
      </c>
      <c r="B210" s="17">
        <v>774</v>
      </c>
      <c r="C210" s="18" t="s">
        <v>80</v>
      </c>
      <c r="D210" s="18" t="s">
        <v>73</v>
      </c>
      <c r="E210" s="18" t="s">
        <v>444</v>
      </c>
      <c r="F210" s="18"/>
      <c r="G210" s="124">
        <f>G228+G231+G235+G217+G238+G243+G255+G221+G211</f>
        <v>640817827</v>
      </c>
      <c r="H210" s="20"/>
    </row>
    <row r="211" spans="1:29" s="21" customFormat="1" ht="60" customHeight="1">
      <c r="A211" s="19" t="s">
        <v>49</v>
      </c>
      <c r="B211" s="18"/>
      <c r="C211" s="18"/>
      <c r="D211" s="18"/>
      <c r="E211" s="18" t="s">
        <v>445</v>
      </c>
      <c r="F211" s="18"/>
      <c r="G211" s="124">
        <f>G212</f>
        <v>20210000</v>
      </c>
      <c r="H211" s="20"/>
    </row>
    <row r="212" spans="1:29" s="21" customFormat="1" ht="25.5">
      <c r="A212" s="19" t="s">
        <v>86</v>
      </c>
      <c r="B212" s="18" t="s">
        <v>198</v>
      </c>
      <c r="C212" s="18" t="s">
        <v>80</v>
      </c>
      <c r="D212" s="18" t="s">
        <v>82</v>
      </c>
      <c r="E212" s="18" t="s">
        <v>445</v>
      </c>
      <c r="F212" s="18" t="s">
        <v>87</v>
      </c>
      <c r="G212" s="124">
        <f>G213</f>
        <v>20210000</v>
      </c>
      <c r="H212" s="20"/>
    </row>
    <row r="213" spans="1:29" s="21" customFormat="1">
      <c r="A213" s="19" t="s">
        <v>88</v>
      </c>
      <c r="B213" s="18" t="s">
        <v>198</v>
      </c>
      <c r="C213" s="18" t="s">
        <v>80</v>
      </c>
      <c r="D213" s="18" t="s">
        <v>82</v>
      </c>
      <c r="E213" s="18" t="s">
        <v>445</v>
      </c>
      <c r="F213" s="18" t="s">
        <v>89</v>
      </c>
      <c r="G213" s="124">
        <f>Прилож3!G219+Прилож3!G190+Прилож3!G263</f>
        <v>20210000</v>
      </c>
      <c r="H213" s="20"/>
    </row>
    <row r="214" spans="1:29" s="21" customFormat="1" ht="38.25">
      <c r="A214" s="19" t="s">
        <v>599</v>
      </c>
      <c r="B214" s="18" t="s">
        <v>198</v>
      </c>
      <c r="C214" s="18" t="s">
        <v>80</v>
      </c>
      <c r="D214" s="18" t="s">
        <v>82</v>
      </c>
      <c r="E214" s="18" t="s">
        <v>268</v>
      </c>
      <c r="F214" s="18"/>
      <c r="G214" s="124">
        <f>G215</f>
        <v>1690137.28</v>
      </c>
      <c r="H214" s="20"/>
    </row>
    <row r="215" spans="1:29" s="21" customFormat="1">
      <c r="A215" s="19" t="s">
        <v>195</v>
      </c>
      <c r="B215" s="18" t="s">
        <v>198</v>
      </c>
      <c r="C215" s="18" t="s">
        <v>80</v>
      </c>
      <c r="D215" s="18" t="s">
        <v>82</v>
      </c>
      <c r="E215" s="18" t="s">
        <v>598</v>
      </c>
      <c r="F215" s="18"/>
      <c r="G215" s="124">
        <f>G216</f>
        <v>1690137.28</v>
      </c>
      <c r="H215" s="20"/>
    </row>
    <row r="216" spans="1:29" s="21" customFormat="1" ht="25.5">
      <c r="A216" s="19" t="s">
        <v>86</v>
      </c>
      <c r="B216" s="18" t="s">
        <v>198</v>
      </c>
      <c r="C216" s="18" t="s">
        <v>80</v>
      </c>
      <c r="D216" s="18" t="s">
        <v>82</v>
      </c>
      <c r="E216" s="18" t="s">
        <v>598</v>
      </c>
      <c r="F216" s="18" t="s">
        <v>87</v>
      </c>
      <c r="G216" s="124">
        <f>G217</f>
        <v>1690137.28</v>
      </c>
      <c r="H216" s="20"/>
    </row>
    <row r="217" spans="1:29" s="21" customFormat="1">
      <c r="A217" s="19" t="s">
        <v>88</v>
      </c>
      <c r="B217" s="18" t="s">
        <v>198</v>
      </c>
      <c r="C217" s="18" t="s">
        <v>80</v>
      </c>
      <c r="D217" s="18" t="s">
        <v>82</v>
      </c>
      <c r="E217" s="18" t="s">
        <v>598</v>
      </c>
      <c r="F217" s="18" t="s">
        <v>89</v>
      </c>
      <c r="G217" s="124">
        <f>Прилож3!G225</f>
        <v>1690137.28</v>
      </c>
      <c r="H217" s="20"/>
    </row>
    <row r="218" spans="1:29" s="21" customFormat="1" hidden="1">
      <c r="A218" s="19"/>
      <c r="B218" s="18"/>
      <c r="C218" s="18"/>
      <c r="D218" s="18"/>
      <c r="E218" s="18"/>
      <c r="F218" s="18"/>
      <c r="G218" s="124"/>
      <c r="H218" s="20"/>
    </row>
    <row r="219" spans="1:29" s="21" customFormat="1" ht="15" customHeight="1">
      <c r="A219" s="19" t="s">
        <v>195</v>
      </c>
      <c r="B219" s="17">
        <v>774</v>
      </c>
      <c r="C219" s="18" t="s">
        <v>80</v>
      </c>
      <c r="D219" s="18" t="s">
        <v>73</v>
      </c>
      <c r="E219" s="18" t="s">
        <v>446</v>
      </c>
      <c r="F219" s="18"/>
      <c r="G219" s="124">
        <f>G220</f>
        <v>472826262.72000003</v>
      </c>
      <c r="H219" s="20"/>
    </row>
    <row r="220" spans="1:29" s="21" customFormat="1" ht="25.5">
      <c r="A220" s="19" t="s">
        <v>86</v>
      </c>
      <c r="B220" s="17">
        <v>774</v>
      </c>
      <c r="C220" s="18" t="s">
        <v>80</v>
      </c>
      <c r="D220" s="18" t="s">
        <v>73</v>
      </c>
      <c r="E220" s="18" t="s">
        <v>446</v>
      </c>
      <c r="F220" s="18" t="s">
        <v>87</v>
      </c>
      <c r="G220" s="124">
        <f>G221</f>
        <v>472826262.72000003</v>
      </c>
      <c r="H220" s="20"/>
    </row>
    <row r="221" spans="1:29" s="21" customFormat="1">
      <c r="A221" s="19" t="s">
        <v>88</v>
      </c>
      <c r="B221" s="17">
        <v>774</v>
      </c>
      <c r="C221" s="18" t="s">
        <v>80</v>
      </c>
      <c r="D221" s="18" t="s">
        <v>73</v>
      </c>
      <c r="E221" s="18" t="s">
        <v>446</v>
      </c>
      <c r="F221" s="18" t="s">
        <v>89</v>
      </c>
      <c r="G221" s="124">
        <f>Прилож3!G193+Прилож3!G222+Прилож3!G266</f>
        <v>472826262.72000003</v>
      </c>
      <c r="H221" s="20"/>
    </row>
    <row r="222" spans="1:29" s="21" customFormat="1" ht="15" hidden="1" customHeight="1">
      <c r="A222" s="19" t="s">
        <v>195</v>
      </c>
      <c r="B222" s="17">
        <v>774</v>
      </c>
      <c r="C222" s="18" t="s">
        <v>80</v>
      </c>
      <c r="D222" s="18" t="s">
        <v>73</v>
      </c>
      <c r="E222" s="18" t="s">
        <v>446</v>
      </c>
      <c r="F222" s="18"/>
      <c r="G222" s="124">
        <f>G223</f>
        <v>140204722</v>
      </c>
      <c r="H222" s="20"/>
    </row>
    <row r="223" spans="1:29" s="21" customFormat="1" ht="25.5" hidden="1">
      <c r="A223" s="19" t="s">
        <v>86</v>
      </c>
      <c r="B223" s="17">
        <v>774</v>
      </c>
      <c r="C223" s="18" t="s">
        <v>80</v>
      </c>
      <c r="D223" s="18" t="s">
        <v>73</v>
      </c>
      <c r="E223" s="18" t="s">
        <v>446</v>
      </c>
      <c r="F223" s="18" t="s">
        <v>87</v>
      </c>
      <c r="G223" s="124">
        <f>G224</f>
        <v>140204722</v>
      </c>
      <c r="H223" s="20"/>
    </row>
    <row r="224" spans="1:29" s="21" customFormat="1" hidden="1">
      <c r="A224" s="19" t="s">
        <v>88</v>
      </c>
      <c r="B224" s="17">
        <v>774</v>
      </c>
      <c r="C224" s="18" t="s">
        <v>80</v>
      </c>
      <c r="D224" s="18" t="s">
        <v>73</v>
      </c>
      <c r="E224" s="18" t="s">
        <v>446</v>
      </c>
      <c r="F224" s="18" t="s">
        <v>89</v>
      </c>
      <c r="G224" s="124">
        <v>140204722</v>
      </c>
      <c r="H224" s="20"/>
    </row>
    <row r="225" spans="1:9" s="21" customFormat="1" ht="51" hidden="1">
      <c r="A225" s="19" t="s">
        <v>90</v>
      </c>
      <c r="B225" s="17">
        <v>774</v>
      </c>
      <c r="C225" s="18" t="s">
        <v>80</v>
      </c>
      <c r="D225" s="18" t="s">
        <v>73</v>
      </c>
      <c r="E225" s="18" t="s">
        <v>446</v>
      </c>
      <c r="F225" s="18" t="s">
        <v>196</v>
      </c>
      <c r="G225" s="124"/>
      <c r="H225" s="20"/>
      <c r="I225" s="20"/>
    </row>
    <row r="226" spans="1:9" s="21" customFormat="1" ht="25.5">
      <c r="A226" s="19" t="s">
        <v>197</v>
      </c>
      <c r="B226" s="17">
        <v>774</v>
      </c>
      <c r="C226" s="18" t="s">
        <v>80</v>
      </c>
      <c r="D226" s="18" t="s">
        <v>73</v>
      </c>
      <c r="E226" s="18" t="s">
        <v>447</v>
      </c>
      <c r="F226" s="18"/>
      <c r="G226" s="124">
        <f>G227</f>
        <v>56674509.93</v>
      </c>
      <c r="H226" s="20"/>
    </row>
    <row r="227" spans="1:9" s="21" customFormat="1" ht="25.5">
      <c r="A227" s="19" t="s">
        <v>86</v>
      </c>
      <c r="B227" s="17">
        <v>774</v>
      </c>
      <c r="C227" s="18" t="s">
        <v>80</v>
      </c>
      <c r="D227" s="18" t="s">
        <v>73</v>
      </c>
      <c r="E227" s="18" t="s">
        <v>447</v>
      </c>
      <c r="F227" s="18" t="s">
        <v>87</v>
      </c>
      <c r="G227" s="124">
        <f>G228</f>
        <v>56674509.93</v>
      </c>
      <c r="H227" s="20"/>
      <c r="I227" s="20"/>
    </row>
    <row r="228" spans="1:9" s="21" customFormat="1">
      <c r="A228" s="19" t="s">
        <v>88</v>
      </c>
      <c r="B228" s="17">
        <v>774</v>
      </c>
      <c r="C228" s="18" t="s">
        <v>80</v>
      </c>
      <c r="D228" s="18" t="s">
        <v>73</v>
      </c>
      <c r="E228" s="18" t="s">
        <v>447</v>
      </c>
      <c r="F228" s="18" t="s">
        <v>89</v>
      </c>
      <c r="G228" s="124">
        <f>Прилож3!G197</f>
        <v>56674509.93</v>
      </c>
      <c r="H228" s="20"/>
    </row>
    <row r="229" spans="1:9" s="21" customFormat="1" ht="56.25" customHeight="1">
      <c r="A229" s="19" t="s">
        <v>140</v>
      </c>
      <c r="B229" s="18" t="s">
        <v>198</v>
      </c>
      <c r="C229" s="18" t="s">
        <v>80</v>
      </c>
      <c r="D229" s="18" t="s">
        <v>82</v>
      </c>
      <c r="E229" s="18" t="s">
        <v>452</v>
      </c>
      <c r="F229" s="18"/>
      <c r="G229" s="124">
        <f>G230</f>
        <v>278900</v>
      </c>
      <c r="H229" s="20"/>
    </row>
    <row r="230" spans="1:9" s="21" customFormat="1" ht="25.5">
      <c r="A230" s="19" t="s">
        <v>86</v>
      </c>
      <c r="B230" s="18" t="s">
        <v>198</v>
      </c>
      <c r="C230" s="18" t="s">
        <v>80</v>
      </c>
      <c r="D230" s="18" t="s">
        <v>82</v>
      </c>
      <c r="E230" s="18" t="s">
        <v>452</v>
      </c>
      <c r="F230" s="18" t="s">
        <v>87</v>
      </c>
      <c r="G230" s="124">
        <f>G231</f>
        <v>278900</v>
      </c>
      <c r="H230" s="20"/>
    </row>
    <row r="231" spans="1:9" s="21" customFormat="1">
      <c r="A231" s="19" t="s">
        <v>88</v>
      </c>
      <c r="B231" s="18" t="s">
        <v>198</v>
      </c>
      <c r="C231" s="18" t="s">
        <v>80</v>
      </c>
      <c r="D231" s="18" t="s">
        <v>82</v>
      </c>
      <c r="E231" s="18" t="s">
        <v>452</v>
      </c>
      <c r="F231" s="18" t="s">
        <v>89</v>
      </c>
      <c r="G231" s="124">
        <f>Прилож3!G319</f>
        <v>278900</v>
      </c>
      <c r="H231" s="20"/>
    </row>
    <row r="232" spans="1:9" s="21" customFormat="1" ht="51" hidden="1">
      <c r="A232" s="19" t="s">
        <v>90</v>
      </c>
      <c r="B232" s="18" t="s">
        <v>198</v>
      </c>
      <c r="C232" s="18" t="s">
        <v>80</v>
      </c>
      <c r="D232" s="18" t="s">
        <v>82</v>
      </c>
      <c r="E232" s="18" t="s">
        <v>452</v>
      </c>
      <c r="F232" s="18" t="s">
        <v>196</v>
      </c>
      <c r="G232" s="124"/>
      <c r="H232" s="20"/>
    </row>
    <row r="233" spans="1:9" s="21" customFormat="1" ht="63.75">
      <c r="A233" s="19" t="s">
        <v>593</v>
      </c>
      <c r="B233" s="18" t="s">
        <v>198</v>
      </c>
      <c r="C233" s="18" t="s">
        <v>80</v>
      </c>
      <c r="D233" s="18" t="s">
        <v>82</v>
      </c>
      <c r="E233" s="18" t="s">
        <v>592</v>
      </c>
      <c r="F233" s="18"/>
      <c r="G233" s="124">
        <f>G234</f>
        <v>571200</v>
      </c>
      <c r="H233" s="20"/>
    </row>
    <row r="234" spans="1:9" s="21" customFormat="1" ht="25.5">
      <c r="A234" s="19" t="s">
        <v>86</v>
      </c>
      <c r="B234" s="18" t="s">
        <v>198</v>
      </c>
      <c r="C234" s="18" t="s">
        <v>80</v>
      </c>
      <c r="D234" s="18" t="s">
        <v>82</v>
      </c>
      <c r="E234" s="18" t="s">
        <v>592</v>
      </c>
      <c r="F234" s="18" t="s">
        <v>87</v>
      </c>
      <c r="G234" s="124">
        <f>G235</f>
        <v>571200</v>
      </c>
      <c r="H234" s="20"/>
    </row>
    <row r="235" spans="1:9" s="21" customFormat="1">
      <c r="A235" s="19" t="s">
        <v>88</v>
      </c>
      <c r="B235" s="18" t="s">
        <v>198</v>
      </c>
      <c r="C235" s="18" t="s">
        <v>80</v>
      </c>
      <c r="D235" s="18" t="s">
        <v>82</v>
      </c>
      <c r="E235" s="18" t="s">
        <v>592</v>
      </c>
      <c r="F235" s="18" t="s">
        <v>89</v>
      </c>
      <c r="G235" s="124">
        <f>Прилож3!G329</f>
        <v>571200</v>
      </c>
      <c r="H235" s="20"/>
    </row>
    <row r="236" spans="1:9" ht="43.5" customHeight="1">
      <c r="A236" s="19" t="s">
        <v>297</v>
      </c>
      <c r="B236" s="18" t="s">
        <v>198</v>
      </c>
      <c r="C236" s="18" t="s">
        <v>80</v>
      </c>
      <c r="D236" s="18" t="s">
        <v>82</v>
      </c>
      <c r="E236" s="18" t="s">
        <v>453</v>
      </c>
      <c r="F236" s="18"/>
      <c r="G236" s="124">
        <f>G237</f>
        <v>78949399.590000004</v>
      </c>
    </row>
    <row r="237" spans="1:9" ht="25.5">
      <c r="A237" s="19" t="s">
        <v>86</v>
      </c>
      <c r="B237" s="18" t="s">
        <v>198</v>
      </c>
      <c r="C237" s="18" t="s">
        <v>80</v>
      </c>
      <c r="D237" s="18" t="s">
        <v>82</v>
      </c>
      <c r="E237" s="18" t="s">
        <v>453</v>
      </c>
      <c r="F237" s="18" t="s">
        <v>87</v>
      </c>
      <c r="G237" s="124">
        <f>G238</f>
        <v>78949399.590000004</v>
      </c>
    </row>
    <row r="238" spans="1:9">
      <c r="A238" s="19" t="s">
        <v>88</v>
      </c>
      <c r="B238" s="18" t="s">
        <v>198</v>
      </c>
      <c r="C238" s="18" t="s">
        <v>80</v>
      </c>
      <c r="D238" s="18" t="s">
        <v>82</v>
      </c>
      <c r="E238" s="18" t="s">
        <v>453</v>
      </c>
      <c r="F238" s="18" t="s">
        <v>89</v>
      </c>
      <c r="G238" s="124">
        <f>Прилож3!G228</f>
        <v>78949399.590000004</v>
      </c>
    </row>
    <row r="239" spans="1:9" ht="51" hidden="1">
      <c r="A239" s="19" t="s">
        <v>90</v>
      </c>
      <c r="B239" s="18" t="s">
        <v>198</v>
      </c>
      <c r="C239" s="18" t="s">
        <v>80</v>
      </c>
      <c r="D239" s="18" t="s">
        <v>82</v>
      </c>
      <c r="E239" s="18" t="s">
        <v>453</v>
      </c>
      <c r="F239" s="18" t="s">
        <v>196</v>
      </c>
      <c r="G239" s="124"/>
    </row>
    <row r="240" spans="1:9" hidden="1">
      <c r="A240" s="19" t="s">
        <v>91</v>
      </c>
      <c r="B240" s="18" t="s">
        <v>198</v>
      </c>
      <c r="C240" s="18" t="s">
        <v>80</v>
      </c>
      <c r="D240" s="18" t="s">
        <v>82</v>
      </c>
      <c r="E240" s="18" t="s">
        <v>453</v>
      </c>
      <c r="F240" s="18" t="s">
        <v>125</v>
      </c>
      <c r="G240" s="124"/>
    </row>
    <row r="241" spans="1:8" ht="25.5">
      <c r="A241" s="19" t="s">
        <v>85</v>
      </c>
      <c r="B241" s="18" t="s">
        <v>198</v>
      </c>
      <c r="C241" s="18" t="s">
        <v>80</v>
      </c>
      <c r="D241" s="18" t="s">
        <v>82</v>
      </c>
      <c r="E241" s="18" t="s">
        <v>454</v>
      </c>
      <c r="F241" s="18"/>
      <c r="G241" s="124">
        <f>G242</f>
        <v>8767724.4800000004</v>
      </c>
    </row>
    <row r="242" spans="1:8" ht="25.5">
      <c r="A242" s="19" t="s">
        <v>86</v>
      </c>
      <c r="B242" s="18" t="s">
        <v>198</v>
      </c>
      <c r="C242" s="18" t="s">
        <v>80</v>
      </c>
      <c r="D242" s="18" t="s">
        <v>82</v>
      </c>
      <c r="E242" s="18" t="s">
        <v>454</v>
      </c>
      <c r="F242" s="18" t="s">
        <v>87</v>
      </c>
      <c r="G242" s="124">
        <f>G243</f>
        <v>8767724.4800000004</v>
      </c>
    </row>
    <row r="243" spans="1:8">
      <c r="A243" s="19" t="s">
        <v>88</v>
      </c>
      <c r="B243" s="18" t="s">
        <v>198</v>
      </c>
      <c r="C243" s="18" t="s">
        <v>80</v>
      </c>
      <c r="D243" s="18" t="s">
        <v>82</v>
      </c>
      <c r="E243" s="18" t="s">
        <v>454</v>
      </c>
      <c r="F243" s="18" t="s">
        <v>89</v>
      </c>
      <c r="G243" s="124">
        <f>Прилож3!G269</f>
        <v>8767724.4800000004</v>
      </c>
    </row>
    <row r="244" spans="1:8" ht="51" hidden="1">
      <c r="A244" s="19" t="s">
        <v>90</v>
      </c>
      <c r="B244" s="18" t="s">
        <v>198</v>
      </c>
      <c r="C244" s="18" t="s">
        <v>80</v>
      </c>
      <c r="D244" s="18" t="s">
        <v>82</v>
      </c>
      <c r="E244" s="18" t="s">
        <v>454</v>
      </c>
      <c r="F244" s="18" t="s">
        <v>196</v>
      </c>
      <c r="G244" s="124"/>
    </row>
    <row r="245" spans="1:8" hidden="1">
      <c r="A245" s="19" t="s">
        <v>91</v>
      </c>
      <c r="B245" s="18" t="s">
        <v>198</v>
      </c>
      <c r="C245" s="18" t="s">
        <v>80</v>
      </c>
      <c r="D245" s="18" t="s">
        <v>82</v>
      </c>
      <c r="E245" s="18" t="s">
        <v>454</v>
      </c>
      <c r="F245" s="18" t="s">
        <v>125</v>
      </c>
      <c r="G245" s="124"/>
    </row>
    <row r="246" spans="1:8" s="21" customFormat="1" ht="21.75" hidden="1" customHeight="1">
      <c r="A246" s="16" t="s">
        <v>298</v>
      </c>
      <c r="B246" s="18" t="s">
        <v>198</v>
      </c>
      <c r="C246" s="18" t="s">
        <v>80</v>
      </c>
      <c r="D246" s="18" t="s">
        <v>82</v>
      </c>
      <c r="E246" s="18" t="s">
        <v>269</v>
      </c>
      <c r="F246" s="18"/>
      <c r="G246" s="124">
        <f>G247+G251</f>
        <v>0</v>
      </c>
      <c r="H246" s="20"/>
    </row>
    <row r="247" spans="1:8" s="21" customFormat="1" ht="25.5" hidden="1">
      <c r="A247" s="16" t="s">
        <v>299</v>
      </c>
      <c r="B247" s="18" t="s">
        <v>198</v>
      </c>
      <c r="C247" s="18" t="s">
        <v>80</v>
      </c>
      <c r="D247" s="18" t="s">
        <v>82</v>
      </c>
      <c r="E247" s="18" t="s">
        <v>300</v>
      </c>
      <c r="F247" s="18"/>
      <c r="G247" s="124">
        <f>G248</f>
        <v>0</v>
      </c>
      <c r="H247" s="20"/>
    </row>
    <row r="248" spans="1:8" s="21" customFormat="1" ht="25.5" hidden="1">
      <c r="A248" s="19" t="s">
        <v>86</v>
      </c>
      <c r="B248" s="18" t="s">
        <v>198</v>
      </c>
      <c r="C248" s="18" t="s">
        <v>80</v>
      </c>
      <c r="D248" s="18" t="s">
        <v>82</v>
      </c>
      <c r="E248" s="18" t="s">
        <v>300</v>
      </c>
      <c r="F248" s="18" t="s">
        <v>87</v>
      </c>
      <c r="G248" s="124">
        <f>G249</f>
        <v>0</v>
      </c>
      <c r="H248" s="20"/>
    </row>
    <row r="249" spans="1:8" s="21" customFormat="1" hidden="1">
      <c r="A249" s="19" t="s">
        <v>88</v>
      </c>
      <c r="B249" s="18" t="s">
        <v>198</v>
      </c>
      <c r="C249" s="18" t="s">
        <v>80</v>
      </c>
      <c r="D249" s="18" t="s">
        <v>82</v>
      </c>
      <c r="E249" s="18" t="s">
        <v>300</v>
      </c>
      <c r="F249" s="18" t="s">
        <v>89</v>
      </c>
      <c r="G249" s="124">
        <f>G250</f>
        <v>0</v>
      </c>
      <c r="H249" s="20"/>
    </row>
    <row r="250" spans="1:8" s="21" customFormat="1" hidden="1">
      <c r="A250" s="19" t="s">
        <v>91</v>
      </c>
      <c r="B250" s="18" t="s">
        <v>198</v>
      </c>
      <c r="C250" s="18" t="s">
        <v>80</v>
      </c>
      <c r="D250" s="18" t="s">
        <v>82</v>
      </c>
      <c r="E250" s="18" t="s">
        <v>300</v>
      </c>
      <c r="F250" s="18" t="s">
        <v>125</v>
      </c>
      <c r="G250" s="124"/>
      <c r="H250" s="20"/>
    </row>
    <row r="251" spans="1:8" s="21" customFormat="1" ht="30" hidden="1" customHeight="1">
      <c r="A251" s="19" t="s">
        <v>270</v>
      </c>
      <c r="B251" s="18" t="s">
        <v>198</v>
      </c>
      <c r="C251" s="18" t="s">
        <v>80</v>
      </c>
      <c r="D251" s="18" t="s">
        <v>82</v>
      </c>
      <c r="E251" s="18" t="s">
        <v>302</v>
      </c>
      <c r="F251" s="18"/>
      <c r="G251" s="124">
        <f>G252</f>
        <v>0</v>
      </c>
      <c r="H251" s="20"/>
    </row>
    <row r="252" spans="1:8" s="21" customFormat="1" hidden="1">
      <c r="A252" s="19" t="s">
        <v>91</v>
      </c>
      <c r="B252" s="18" t="s">
        <v>198</v>
      </c>
      <c r="C252" s="18" t="s">
        <v>80</v>
      </c>
      <c r="D252" s="18" t="s">
        <v>82</v>
      </c>
      <c r="E252" s="18" t="s">
        <v>302</v>
      </c>
      <c r="F252" s="18" t="s">
        <v>125</v>
      </c>
      <c r="G252" s="124"/>
      <c r="H252" s="20"/>
    </row>
    <row r="253" spans="1:8" s="21" customFormat="1" ht="31.5" customHeight="1">
      <c r="A253" s="50" t="s">
        <v>308</v>
      </c>
      <c r="B253" s="18" t="s">
        <v>198</v>
      </c>
      <c r="C253" s="18" t="s">
        <v>80</v>
      </c>
      <c r="D253" s="18" t="s">
        <v>306</v>
      </c>
      <c r="E253" s="18" t="s">
        <v>458</v>
      </c>
      <c r="F253" s="18"/>
      <c r="G253" s="124">
        <f>G254</f>
        <v>849693</v>
      </c>
      <c r="H253" s="20"/>
    </row>
    <row r="254" spans="1:8" s="21" customFormat="1" ht="25.5">
      <c r="A254" s="19" t="s">
        <v>86</v>
      </c>
      <c r="B254" s="18" t="s">
        <v>198</v>
      </c>
      <c r="C254" s="18" t="s">
        <v>80</v>
      </c>
      <c r="D254" s="18" t="s">
        <v>306</v>
      </c>
      <c r="E254" s="18" t="s">
        <v>458</v>
      </c>
      <c r="F254" s="18" t="s">
        <v>87</v>
      </c>
      <c r="G254" s="124">
        <f>G255</f>
        <v>849693</v>
      </c>
      <c r="H254" s="20"/>
    </row>
    <row r="255" spans="1:8">
      <c r="A255" s="19" t="s">
        <v>88</v>
      </c>
      <c r="B255" s="18" t="s">
        <v>198</v>
      </c>
      <c r="C255" s="18" t="s">
        <v>80</v>
      </c>
      <c r="D255" s="18" t="s">
        <v>306</v>
      </c>
      <c r="E255" s="18" t="s">
        <v>458</v>
      </c>
      <c r="F255" s="18" t="s">
        <v>89</v>
      </c>
      <c r="G255" s="124">
        <f>Прилож3!G293</f>
        <v>849693</v>
      </c>
    </row>
    <row r="256" spans="1:8" s="6" customFormat="1" ht="25.5">
      <c r="A256" s="19" t="s">
        <v>39</v>
      </c>
      <c r="B256" s="17">
        <v>774</v>
      </c>
      <c r="C256" s="18" t="s">
        <v>80</v>
      </c>
      <c r="D256" s="18" t="s">
        <v>82</v>
      </c>
      <c r="E256" s="18" t="s">
        <v>448</v>
      </c>
      <c r="F256" s="18"/>
      <c r="G256" s="124">
        <f>G257+G261+G264+G267+G270</f>
        <v>5271100</v>
      </c>
      <c r="H256" s="5"/>
    </row>
    <row r="257" spans="1:8" s="6" customFormat="1">
      <c r="A257" s="19" t="s">
        <v>40</v>
      </c>
      <c r="B257" s="17">
        <v>774</v>
      </c>
      <c r="C257" s="18" t="s">
        <v>80</v>
      </c>
      <c r="D257" s="18" t="s">
        <v>82</v>
      </c>
      <c r="E257" s="18" t="s">
        <v>449</v>
      </c>
      <c r="F257" s="18"/>
      <c r="G257" s="124">
        <f>G258</f>
        <v>998000</v>
      </c>
      <c r="H257" s="5"/>
    </row>
    <row r="258" spans="1:8" s="6" customFormat="1" ht="25.5">
      <c r="A258" s="19" t="s">
        <v>86</v>
      </c>
      <c r="B258" s="17">
        <v>774</v>
      </c>
      <c r="C258" s="18" t="s">
        <v>80</v>
      </c>
      <c r="D258" s="18" t="s">
        <v>82</v>
      </c>
      <c r="E258" s="18" t="s">
        <v>449</v>
      </c>
      <c r="F258" s="18" t="s">
        <v>87</v>
      </c>
      <c r="G258" s="124">
        <f>G259</f>
        <v>998000</v>
      </c>
      <c r="H258" s="5"/>
    </row>
    <row r="259" spans="1:8" s="6" customFormat="1">
      <c r="A259" s="19" t="s">
        <v>88</v>
      </c>
      <c r="B259" s="17">
        <v>774</v>
      </c>
      <c r="C259" s="18" t="s">
        <v>80</v>
      </c>
      <c r="D259" s="18" t="s">
        <v>82</v>
      </c>
      <c r="E259" s="18" t="s">
        <v>449</v>
      </c>
      <c r="F259" s="18" t="s">
        <v>89</v>
      </c>
      <c r="G259" s="124">
        <f>Прилож3!G232</f>
        <v>998000</v>
      </c>
      <c r="H259" s="5"/>
    </row>
    <row r="260" spans="1:8" s="6" customFormat="1" hidden="1">
      <c r="A260" s="19" t="s">
        <v>91</v>
      </c>
      <c r="B260" s="17">
        <v>774</v>
      </c>
      <c r="C260" s="18" t="s">
        <v>80</v>
      </c>
      <c r="D260" s="18" t="s">
        <v>82</v>
      </c>
      <c r="E260" s="18" t="s">
        <v>449</v>
      </c>
      <c r="F260" s="18" t="s">
        <v>125</v>
      </c>
      <c r="G260" s="124"/>
      <c r="H260" s="5"/>
    </row>
    <row r="261" spans="1:8" s="6" customFormat="1" ht="25.5">
      <c r="A261" s="19" t="s">
        <v>591</v>
      </c>
      <c r="B261" s="17">
        <v>774</v>
      </c>
      <c r="C261" s="18" t="s">
        <v>80</v>
      </c>
      <c r="D261" s="18" t="s">
        <v>82</v>
      </c>
      <c r="E261" s="18" t="s">
        <v>590</v>
      </c>
      <c r="F261" s="18"/>
      <c r="G261" s="124">
        <f>G262</f>
        <v>1642100</v>
      </c>
      <c r="H261" s="5"/>
    </row>
    <row r="262" spans="1:8" s="6" customFormat="1" ht="25.5">
      <c r="A262" s="19" t="s">
        <v>86</v>
      </c>
      <c r="B262" s="17">
        <v>774</v>
      </c>
      <c r="C262" s="18" t="s">
        <v>80</v>
      </c>
      <c r="D262" s="18" t="s">
        <v>82</v>
      </c>
      <c r="E262" s="18" t="s">
        <v>590</v>
      </c>
      <c r="F262" s="18" t="s">
        <v>87</v>
      </c>
      <c r="G262" s="124">
        <f>G263</f>
        <v>1642100</v>
      </c>
      <c r="H262" s="5"/>
    </row>
    <row r="263" spans="1:8" s="6" customFormat="1">
      <c r="A263" s="19" t="s">
        <v>88</v>
      </c>
      <c r="B263" s="17">
        <v>774</v>
      </c>
      <c r="C263" s="18" t="s">
        <v>80</v>
      </c>
      <c r="D263" s="18" t="s">
        <v>82</v>
      </c>
      <c r="E263" s="18" t="s">
        <v>590</v>
      </c>
      <c r="F263" s="18" t="s">
        <v>89</v>
      </c>
      <c r="G263" s="124">
        <f>Прилож3!G206+Прилож3!G235</f>
        <v>1642100</v>
      </c>
      <c r="H263" s="5"/>
    </row>
    <row r="264" spans="1:8" ht="110.25" customHeight="1">
      <c r="A264" s="61" t="s">
        <v>50</v>
      </c>
      <c r="B264" s="17">
        <v>774</v>
      </c>
      <c r="C264" s="18" t="s">
        <v>80</v>
      </c>
      <c r="D264" s="18" t="s">
        <v>73</v>
      </c>
      <c r="E264" s="18" t="s">
        <v>51</v>
      </c>
      <c r="F264" s="17"/>
      <c r="G264" s="124">
        <f>G265</f>
        <v>1538000</v>
      </c>
    </row>
    <row r="265" spans="1:8" ht="25.5" customHeight="1">
      <c r="A265" s="19" t="s">
        <v>86</v>
      </c>
      <c r="B265" s="17">
        <v>774</v>
      </c>
      <c r="C265" s="18" t="s">
        <v>80</v>
      </c>
      <c r="D265" s="18" t="s">
        <v>73</v>
      </c>
      <c r="E265" s="18" t="s">
        <v>51</v>
      </c>
      <c r="F265" s="18" t="s">
        <v>87</v>
      </c>
      <c r="G265" s="124">
        <f>G266</f>
        <v>1538000</v>
      </c>
    </row>
    <row r="266" spans="1:8" ht="25.5" customHeight="1">
      <c r="A266" s="19" t="s">
        <v>88</v>
      </c>
      <c r="B266" s="17">
        <v>774</v>
      </c>
      <c r="C266" s="18" t="s">
        <v>80</v>
      </c>
      <c r="D266" s="18" t="s">
        <v>73</v>
      </c>
      <c r="E266" s="18" t="s">
        <v>51</v>
      </c>
      <c r="F266" s="18" t="s">
        <v>89</v>
      </c>
      <c r="G266" s="124">
        <f>Прилож3!G209</f>
        <v>1538000</v>
      </c>
    </row>
    <row r="267" spans="1:8" s="6" customFormat="1" ht="51">
      <c r="A267" s="19" t="s">
        <v>382</v>
      </c>
      <c r="B267" s="17">
        <v>774</v>
      </c>
      <c r="C267" s="18" t="s">
        <v>80</v>
      </c>
      <c r="D267" s="18" t="s">
        <v>82</v>
      </c>
      <c r="E267" s="18" t="s">
        <v>376</v>
      </c>
      <c r="F267" s="18"/>
      <c r="G267" s="124">
        <f>G268</f>
        <v>882207.75</v>
      </c>
      <c r="H267" s="5"/>
    </row>
    <row r="268" spans="1:8" s="6" customFormat="1" ht="25.5">
      <c r="A268" s="19" t="s">
        <v>86</v>
      </c>
      <c r="B268" s="17">
        <v>774</v>
      </c>
      <c r="C268" s="18" t="s">
        <v>80</v>
      </c>
      <c r="D268" s="18" t="s">
        <v>82</v>
      </c>
      <c r="E268" s="18" t="s">
        <v>376</v>
      </c>
      <c r="F268" s="18" t="s">
        <v>87</v>
      </c>
      <c r="G268" s="124">
        <f>G269</f>
        <v>882207.75</v>
      </c>
      <c r="H268" s="5"/>
    </row>
    <row r="269" spans="1:8" s="6" customFormat="1">
      <c r="A269" s="19" t="s">
        <v>88</v>
      </c>
      <c r="B269" s="17">
        <v>774</v>
      </c>
      <c r="C269" s="18" t="s">
        <v>80</v>
      </c>
      <c r="D269" s="18" t="s">
        <v>82</v>
      </c>
      <c r="E269" s="18" t="s">
        <v>376</v>
      </c>
      <c r="F269" s="18" t="s">
        <v>89</v>
      </c>
      <c r="G269" s="124">
        <f>Прилож3!G238</f>
        <v>882207.75</v>
      </c>
      <c r="H269" s="5"/>
    </row>
    <row r="270" spans="1:8" s="6" customFormat="1" ht="51">
      <c r="A270" s="19" t="s">
        <v>384</v>
      </c>
      <c r="B270" s="17">
        <v>774</v>
      </c>
      <c r="C270" s="18" t="s">
        <v>80</v>
      </c>
      <c r="D270" s="18" t="s">
        <v>82</v>
      </c>
      <c r="E270" s="18" t="s">
        <v>383</v>
      </c>
      <c r="F270" s="18"/>
      <c r="G270" s="124">
        <f>G271</f>
        <v>210792.25</v>
      </c>
      <c r="H270" s="5"/>
    </row>
    <row r="271" spans="1:8" s="6" customFormat="1" ht="25.5">
      <c r="A271" s="19" t="s">
        <v>86</v>
      </c>
      <c r="B271" s="17">
        <v>774</v>
      </c>
      <c r="C271" s="18" t="s">
        <v>80</v>
      </c>
      <c r="D271" s="18" t="s">
        <v>82</v>
      </c>
      <c r="E271" s="18" t="s">
        <v>383</v>
      </c>
      <c r="F271" s="18" t="s">
        <v>87</v>
      </c>
      <c r="G271" s="124">
        <f>G272</f>
        <v>210792.25</v>
      </c>
      <c r="H271" s="5"/>
    </row>
    <row r="272" spans="1:8" s="6" customFormat="1">
      <c r="A272" s="19" t="s">
        <v>88</v>
      </c>
      <c r="B272" s="17">
        <v>774</v>
      </c>
      <c r="C272" s="18" t="s">
        <v>80</v>
      </c>
      <c r="D272" s="18" t="s">
        <v>82</v>
      </c>
      <c r="E272" s="18" t="s">
        <v>383</v>
      </c>
      <c r="F272" s="18" t="s">
        <v>89</v>
      </c>
      <c r="G272" s="124">
        <f>Прилож3!G241</f>
        <v>210792.25</v>
      </c>
      <c r="H272" s="5"/>
    </row>
    <row r="273" spans="1:8" s="21" customFormat="1" ht="21.75" customHeight="1">
      <c r="A273" s="16" t="s">
        <v>298</v>
      </c>
      <c r="B273" s="18" t="s">
        <v>198</v>
      </c>
      <c r="C273" s="18" t="s">
        <v>80</v>
      </c>
      <c r="D273" s="18" t="s">
        <v>80</v>
      </c>
      <c r="E273" s="18" t="s">
        <v>414</v>
      </c>
      <c r="F273" s="18"/>
      <c r="G273" s="124">
        <f>G274+G281</f>
        <v>4487680</v>
      </c>
      <c r="H273" s="20"/>
    </row>
    <row r="274" spans="1:8" s="21" customFormat="1" ht="25.5">
      <c r="A274" s="16" t="s">
        <v>299</v>
      </c>
      <c r="B274" s="18" t="s">
        <v>198</v>
      </c>
      <c r="C274" s="18" t="s">
        <v>80</v>
      </c>
      <c r="D274" s="18" t="s">
        <v>80</v>
      </c>
      <c r="E274" s="18" t="s">
        <v>415</v>
      </c>
      <c r="F274" s="18"/>
      <c r="G274" s="124">
        <f>G275+G279+G277</f>
        <v>3888100</v>
      </c>
      <c r="H274" s="20"/>
    </row>
    <row r="275" spans="1:8" s="21" customFormat="1" ht="25.5">
      <c r="A275" s="19" t="s">
        <v>96</v>
      </c>
      <c r="B275" s="18" t="s">
        <v>198</v>
      </c>
      <c r="C275" s="18" t="s">
        <v>80</v>
      </c>
      <c r="D275" s="18" t="s">
        <v>80</v>
      </c>
      <c r="E275" s="18" t="s">
        <v>415</v>
      </c>
      <c r="F275" s="18" t="s">
        <v>97</v>
      </c>
      <c r="G275" s="124">
        <f>G276</f>
        <v>60</v>
      </c>
      <c r="H275" s="20"/>
    </row>
    <row r="276" spans="1:8" s="21" customFormat="1" ht="25.5">
      <c r="A276" s="19" t="s">
        <v>98</v>
      </c>
      <c r="B276" s="18" t="s">
        <v>198</v>
      </c>
      <c r="C276" s="18" t="s">
        <v>80</v>
      </c>
      <c r="D276" s="18" t="s">
        <v>80</v>
      </c>
      <c r="E276" s="18" t="s">
        <v>415</v>
      </c>
      <c r="F276" s="18" t="s">
        <v>99</v>
      </c>
      <c r="G276" s="124">
        <f>Прилож3!G279</f>
        <v>60</v>
      </c>
      <c r="H276" s="20"/>
    </row>
    <row r="277" spans="1:8" s="21" customFormat="1" ht="14.25" hidden="1" customHeight="1">
      <c r="A277" s="19" t="s">
        <v>328</v>
      </c>
      <c r="B277" s="18" t="s">
        <v>198</v>
      </c>
      <c r="C277" s="18" t="s">
        <v>80</v>
      </c>
      <c r="D277" s="18" t="s">
        <v>80</v>
      </c>
      <c r="E277" s="18" t="s">
        <v>415</v>
      </c>
      <c r="F277" s="18" t="s">
        <v>329</v>
      </c>
      <c r="G277" s="124">
        <f>G278</f>
        <v>0</v>
      </c>
      <c r="H277" s="20"/>
    </row>
    <row r="278" spans="1:8" s="21" customFormat="1" ht="27" hidden="1" customHeight="1">
      <c r="A278" s="19" t="s">
        <v>330</v>
      </c>
      <c r="B278" s="18" t="s">
        <v>198</v>
      </c>
      <c r="C278" s="18" t="s">
        <v>80</v>
      </c>
      <c r="D278" s="18" t="s">
        <v>80</v>
      </c>
      <c r="E278" s="18" t="s">
        <v>415</v>
      </c>
      <c r="F278" s="18" t="s">
        <v>331</v>
      </c>
      <c r="G278" s="124"/>
      <c r="H278" s="20"/>
    </row>
    <row r="279" spans="1:8" s="21" customFormat="1" ht="25.5">
      <c r="A279" s="19" t="s">
        <v>86</v>
      </c>
      <c r="B279" s="18" t="s">
        <v>198</v>
      </c>
      <c r="C279" s="18" t="s">
        <v>80</v>
      </c>
      <c r="D279" s="18" t="s">
        <v>80</v>
      </c>
      <c r="E279" s="18" t="s">
        <v>415</v>
      </c>
      <c r="F279" s="18" t="s">
        <v>87</v>
      </c>
      <c r="G279" s="124">
        <f>G280</f>
        <v>3888040</v>
      </c>
      <c r="H279" s="20"/>
    </row>
    <row r="280" spans="1:8" s="21" customFormat="1">
      <c r="A280" s="19" t="s">
        <v>88</v>
      </c>
      <c r="B280" s="18" t="s">
        <v>198</v>
      </c>
      <c r="C280" s="18" t="s">
        <v>80</v>
      </c>
      <c r="D280" s="18" t="s">
        <v>80</v>
      </c>
      <c r="E280" s="18" t="s">
        <v>415</v>
      </c>
      <c r="F280" s="18" t="s">
        <v>89</v>
      </c>
      <c r="G280" s="124">
        <f>Прилож3!G281</f>
        <v>3888040</v>
      </c>
      <c r="H280" s="20"/>
    </row>
    <row r="281" spans="1:8" s="21" customFormat="1" ht="61.5" customHeight="1">
      <c r="A281" s="16" t="s">
        <v>0</v>
      </c>
      <c r="B281" s="18" t="s">
        <v>198</v>
      </c>
      <c r="C281" s="18" t="s">
        <v>80</v>
      </c>
      <c r="D281" s="18" t="s">
        <v>80</v>
      </c>
      <c r="E281" s="18" t="s">
        <v>416</v>
      </c>
      <c r="F281" s="18"/>
      <c r="G281" s="124">
        <f>G282+G286+G284</f>
        <v>599580</v>
      </c>
      <c r="H281" s="20"/>
    </row>
    <row r="282" spans="1:8" s="21" customFormat="1" ht="25.5">
      <c r="A282" s="19" t="s">
        <v>96</v>
      </c>
      <c r="B282" s="18" t="s">
        <v>198</v>
      </c>
      <c r="C282" s="18" t="s">
        <v>80</v>
      </c>
      <c r="D282" s="18" t="s">
        <v>80</v>
      </c>
      <c r="E282" s="18" t="s">
        <v>416</v>
      </c>
      <c r="F282" s="18" t="s">
        <v>97</v>
      </c>
      <c r="G282" s="124">
        <f>G283</f>
        <v>431792</v>
      </c>
      <c r="H282" s="20"/>
    </row>
    <row r="283" spans="1:8" s="21" customFormat="1" ht="25.5">
      <c r="A283" s="19" t="s">
        <v>98</v>
      </c>
      <c r="B283" s="18" t="s">
        <v>198</v>
      </c>
      <c r="C283" s="18" t="s">
        <v>80</v>
      </c>
      <c r="D283" s="18" t="s">
        <v>80</v>
      </c>
      <c r="E283" s="18" t="s">
        <v>416</v>
      </c>
      <c r="F283" s="18" t="s">
        <v>99</v>
      </c>
      <c r="G283" s="124">
        <f>Прилож3!G284</f>
        <v>431792</v>
      </c>
      <c r="H283" s="20"/>
    </row>
    <row r="284" spans="1:8" s="21" customFormat="1" ht="14.25" hidden="1" customHeight="1">
      <c r="A284" s="19" t="s">
        <v>328</v>
      </c>
      <c r="B284" s="18" t="s">
        <v>198</v>
      </c>
      <c r="C284" s="18" t="s">
        <v>80</v>
      </c>
      <c r="D284" s="18" t="s">
        <v>80</v>
      </c>
      <c r="E284" s="18" t="s">
        <v>416</v>
      </c>
      <c r="F284" s="18" t="s">
        <v>329</v>
      </c>
      <c r="G284" s="124">
        <f>G285</f>
        <v>0</v>
      </c>
      <c r="H284" s="20"/>
    </row>
    <row r="285" spans="1:8" s="21" customFormat="1" ht="27" hidden="1" customHeight="1">
      <c r="A285" s="19" t="s">
        <v>330</v>
      </c>
      <c r="B285" s="18" t="s">
        <v>198</v>
      </c>
      <c r="C285" s="18" t="s">
        <v>80</v>
      </c>
      <c r="D285" s="18" t="s">
        <v>80</v>
      </c>
      <c r="E285" s="18" t="s">
        <v>416</v>
      </c>
      <c r="F285" s="18" t="s">
        <v>331</v>
      </c>
      <c r="G285" s="124"/>
      <c r="H285" s="20"/>
    </row>
    <row r="286" spans="1:8" s="21" customFormat="1" ht="25.5">
      <c r="A286" s="19" t="s">
        <v>86</v>
      </c>
      <c r="B286" s="18" t="s">
        <v>198</v>
      </c>
      <c r="C286" s="18" t="s">
        <v>80</v>
      </c>
      <c r="D286" s="18" t="s">
        <v>80</v>
      </c>
      <c r="E286" s="18" t="s">
        <v>416</v>
      </c>
      <c r="F286" s="18" t="s">
        <v>87</v>
      </c>
      <c r="G286" s="124">
        <f>G287</f>
        <v>167788</v>
      </c>
      <c r="H286" s="20"/>
    </row>
    <row r="287" spans="1:8" s="21" customFormat="1">
      <c r="A287" s="19" t="s">
        <v>88</v>
      </c>
      <c r="B287" s="18" t="s">
        <v>198</v>
      </c>
      <c r="C287" s="18" t="s">
        <v>80</v>
      </c>
      <c r="D287" s="18" t="s">
        <v>80</v>
      </c>
      <c r="E287" s="18" t="s">
        <v>416</v>
      </c>
      <c r="F287" s="18" t="s">
        <v>89</v>
      </c>
      <c r="G287" s="124">
        <f>Прилож3!G286</f>
        <v>167788</v>
      </c>
      <c r="H287" s="20"/>
    </row>
    <row r="288" spans="1:8" s="6" customFormat="1" ht="29.25" customHeight="1">
      <c r="A288" s="19" t="s">
        <v>316</v>
      </c>
      <c r="B288" s="17">
        <v>774</v>
      </c>
      <c r="C288" s="18" t="s">
        <v>80</v>
      </c>
      <c r="D288" s="18" t="s">
        <v>82</v>
      </c>
      <c r="E288" s="18" t="s">
        <v>455</v>
      </c>
      <c r="F288" s="18"/>
      <c r="G288" s="124">
        <f>G289</f>
        <v>380600</v>
      </c>
      <c r="H288" s="5"/>
    </row>
    <row r="289" spans="1:14" s="6" customFormat="1" ht="32.25" customHeight="1">
      <c r="A289" s="19" t="s">
        <v>317</v>
      </c>
      <c r="B289" s="17">
        <v>774</v>
      </c>
      <c r="C289" s="18" t="s">
        <v>80</v>
      </c>
      <c r="D289" s="18" t="s">
        <v>82</v>
      </c>
      <c r="E289" s="18" t="s">
        <v>456</v>
      </c>
      <c r="F289" s="18"/>
      <c r="G289" s="124">
        <f>G290</f>
        <v>380600</v>
      </c>
      <c r="H289" s="5"/>
    </row>
    <row r="290" spans="1:14" s="21" customFormat="1" ht="25.5">
      <c r="A290" s="19" t="s">
        <v>86</v>
      </c>
      <c r="B290" s="18" t="s">
        <v>198</v>
      </c>
      <c r="C290" s="18" t="s">
        <v>80</v>
      </c>
      <c r="D290" s="18" t="s">
        <v>82</v>
      </c>
      <c r="E290" s="18" t="s">
        <v>456</v>
      </c>
      <c r="F290" s="18" t="s">
        <v>87</v>
      </c>
      <c r="G290" s="124">
        <f>G291</f>
        <v>380600</v>
      </c>
      <c r="H290" s="20"/>
    </row>
    <row r="291" spans="1:14" s="21" customFormat="1">
      <c r="A291" s="19" t="s">
        <v>88</v>
      </c>
      <c r="B291" s="18" t="s">
        <v>198</v>
      </c>
      <c r="C291" s="18" t="s">
        <v>80</v>
      </c>
      <c r="D291" s="18" t="s">
        <v>82</v>
      </c>
      <c r="E291" s="18" t="s">
        <v>456</v>
      </c>
      <c r="F291" s="18" t="s">
        <v>89</v>
      </c>
      <c r="G291" s="124">
        <f>Прилож3!G252+Прилож3!G273</f>
        <v>380600</v>
      </c>
      <c r="H291" s="20"/>
    </row>
    <row r="292" spans="1:14" s="21" customFormat="1" ht="32.25" customHeight="1">
      <c r="A292" s="19" t="s">
        <v>318</v>
      </c>
      <c r="B292" s="18" t="s">
        <v>198</v>
      </c>
      <c r="C292" s="18" t="s">
        <v>80</v>
      </c>
      <c r="D292" s="18" t="s">
        <v>306</v>
      </c>
      <c r="E292" s="18" t="s">
        <v>459</v>
      </c>
      <c r="F292" s="18"/>
      <c r="G292" s="124">
        <f>G293</f>
        <v>8161622</v>
      </c>
      <c r="H292" s="20"/>
    </row>
    <row r="293" spans="1:14" s="21" customFormat="1" ht="25.5">
      <c r="A293" s="19" t="s">
        <v>161</v>
      </c>
      <c r="B293" s="18" t="s">
        <v>198</v>
      </c>
      <c r="C293" s="18" t="s">
        <v>80</v>
      </c>
      <c r="D293" s="18" t="s">
        <v>306</v>
      </c>
      <c r="E293" s="18" t="s">
        <v>460</v>
      </c>
      <c r="F293" s="18"/>
      <c r="G293" s="124">
        <f>G294+G298+G300</f>
        <v>8161622</v>
      </c>
      <c r="H293" s="20"/>
    </row>
    <row r="294" spans="1:14" ht="63.75">
      <c r="A294" s="19" t="s">
        <v>130</v>
      </c>
      <c r="B294" s="18" t="s">
        <v>198</v>
      </c>
      <c r="C294" s="18" t="s">
        <v>80</v>
      </c>
      <c r="D294" s="18" t="s">
        <v>306</v>
      </c>
      <c r="E294" s="18" t="s">
        <v>460</v>
      </c>
      <c r="F294" s="18" t="s">
        <v>133</v>
      </c>
      <c r="G294" s="124">
        <f>G295</f>
        <v>7929849</v>
      </c>
    </row>
    <row r="295" spans="1:14" ht="25.5">
      <c r="A295" s="19" t="s">
        <v>131</v>
      </c>
      <c r="B295" s="18" t="s">
        <v>198</v>
      </c>
      <c r="C295" s="18" t="s">
        <v>80</v>
      </c>
      <c r="D295" s="18" t="s">
        <v>306</v>
      </c>
      <c r="E295" s="18" t="s">
        <v>460</v>
      </c>
      <c r="F295" s="18" t="s">
        <v>134</v>
      </c>
      <c r="G295" s="124">
        <f>Прилож3!G297</f>
        <v>7929849</v>
      </c>
    </row>
    <row r="296" spans="1:14" ht="38.25" hidden="1">
      <c r="A296" s="36" t="s">
        <v>132</v>
      </c>
      <c r="B296" s="18" t="s">
        <v>198</v>
      </c>
      <c r="C296" s="18" t="s">
        <v>80</v>
      </c>
      <c r="D296" s="18" t="s">
        <v>306</v>
      </c>
      <c r="E296" s="18" t="s">
        <v>460</v>
      </c>
      <c r="F296" s="18" t="s">
        <v>135</v>
      </c>
      <c r="G296" s="124"/>
    </row>
    <row r="297" spans="1:14" ht="38.25" hidden="1">
      <c r="A297" s="36" t="s">
        <v>136</v>
      </c>
      <c r="B297" s="18" t="s">
        <v>198</v>
      </c>
      <c r="C297" s="18" t="s">
        <v>80</v>
      </c>
      <c r="D297" s="18" t="s">
        <v>306</v>
      </c>
      <c r="E297" s="18" t="s">
        <v>460</v>
      </c>
      <c r="F297" s="18" t="s">
        <v>137</v>
      </c>
      <c r="G297" s="124"/>
    </row>
    <row r="298" spans="1:14" ht="25.5">
      <c r="A298" s="19" t="s">
        <v>96</v>
      </c>
      <c r="B298" s="18" t="s">
        <v>198</v>
      </c>
      <c r="C298" s="18" t="s">
        <v>80</v>
      </c>
      <c r="D298" s="18" t="s">
        <v>306</v>
      </c>
      <c r="E298" s="18" t="s">
        <v>460</v>
      </c>
      <c r="F298" s="18" t="s">
        <v>97</v>
      </c>
      <c r="G298" s="124">
        <f>G299</f>
        <v>209973</v>
      </c>
    </row>
    <row r="299" spans="1:14" ht="25.5">
      <c r="A299" s="19" t="s">
        <v>98</v>
      </c>
      <c r="B299" s="18" t="s">
        <v>198</v>
      </c>
      <c r="C299" s="18" t="s">
        <v>80</v>
      </c>
      <c r="D299" s="18" t="s">
        <v>306</v>
      </c>
      <c r="E299" s="18" t="s">
        <v>460</v>
      </c>
      <c r="F299" s="18" t="s">
        <v>99</v>
      </c>
      <c r="G299" s="124">
        <f>Прилож3!G301</f>
        <v>209973</v>
      </c>
    </row>
    <row r="300" spans="1:14">
      <c r="A300" s="19" t="s">
        <v>138</v>
      </c>
      <c r="B300" s="17">
        <v>757</v>
      </c>
      <c r="C300" s="18" t="s">
        <v>104</v>
      </c>
      <c r="D300" s="18" t="s">
        <v>127</v>
      </c>
      <c r="E300" s="18" t="s">
        <v>460</v>
      </c>
      <c r="F300" s="18" t="s">
        <v>139</v>
      </c>
      <c r="G300" s="32">
        <f>G301</f>
        <v>21800</v>
      </c>
    </row>
    <row r="301" spans="1:14">
      <c r="A301" s="19" t="s">
        <v>141</v>
      </c>
      <c r="B301" s="17">
        <v>757</v>
      </c>
      <c r="C301" s="18" t="s">
        <v>104</v>
      </c>
      <c r="D301" s="18" t="s">
        <v>127</v>
      </c>
      <c r="E301" s="18" t="s">
        <v>460</v>
      </c>
      <c r="F301" s="18" t="s">
        <v>142</v>
      </c>
      <c r="G301" s="32">
        <f>Прилож3!G303</f>
        <v>21800</v>
      </c>
    </row>
    <row r="302" spans="1:14" s="38" customFormat="1" ht="29.25" customHeight="1">
      <c r="A302" s="147" t="s">
        <v>145</v>
      </c>
      <c r="B302" s="42">
        <v>757</v>
      </c>
      <c r="C302" s="43" t="s">
        <v>104</v>
      </c>
      <c r="D302" s="43" t="s">
        <v>127</v>
      </c>
      <c r="E302" s="43" t="s">
        <v>430</v>
      </c>
      <c r="F302" s="43"/>
      <c r="G302" s="125">
        <f>G303</f>
        <v>20000</v>
      </c>
      <c r="H302" s="37" t="e">
        <f>G302+G310+G418+G449+#REF!</f>
        <v>#REF!</v>
      </c>
      <c r="M302" s="37" t="e">
        <f>#REF!</f>
        <v>#REF!</v>
      </c>
      <c r="N302" s="38">
        <v>20000</v>
      </c>
    </row>
    <row r="303" spans="1:14" s="38" customFormat="1" ht="30.75" customHeight="1">
      <c r="A303" s="36" t="s">
        <v>679</v>
      </c>
      <c r="B303" s="17">
        <v>757</v>
      </c>
      <c r="C303" s="18" t="s">
        <v>104</v>
      </c>
      <c r="D303" s="18" t="s">
        <v>127</v>
      </c>
      <c r="E303" s="18" t="s">
        <v>431</v>
      </c>
      <c r="F303" s="18"/>
      <c r="G303" s="124">
        <f>G304</f>
        <v>20000</v>
      </c>
      <c r="H303" s="37"/>
    </row>
    <row r="304" spans="1:14" s="38" customFormat="1" ht="36.75" customHeight="1">
      <c r="A304" s="19" t="s">
        <v>96</v>
      </c>
      <c r="B304" s="17">
        <v>757</v>
      </c>
      <c r="C304" s="18" t="s">
        <v>104</v>
      </c>
      <c r="D304" s="18" t="s">
        <v>127</v>
      </c>
      <c r="E304" s="18" t="s">
        <v>431</v>
      </c>
      <c r="F304" s="18" t="s">
        <v>97</v>
      </c>
      <c r="G304" s="124">
        <f>G305</f>
        <v>20000</v>
      </c>
      <c r="H304" s="37"/>
    </row>
    <row r="305" spans="1:19" s="38" customFormat="1" ht="34.5" customHeight="1">
      <c r="A305" s="19" t="s">
        <v>98</v>
      </c>
      <c r="B305" s="17">
        <v>757</v>
      </c>
      <c r="C305" s="18" t="s">
        <v>104</v>
      </c>
      <c r="D305" s="18" t="s">
        <v>127</v>
      </c>
      <c r="E305" s="18" t="s">
        <v>431</v>
      </c>
      <c r="F305" s="18" t="s">
        <v>99</v>
      </c>
      <c r="G305" s="124">
        <f>Прилож3!G124</f>
        <v>20000</v>
      </c>
      <c r="H305" s="37"/>
    </row>
    <row r="306" spans="1:19" s="26" customFormat="1" ht="38.25" customHeight="1">
      <c r="A306" s="41" t="s">
        <v>227</v>
      </c>
      <c r="B306" s="23">
        <v>795</v>
      </c>
      <c r="C306" s="43" t="s">
        <v>344</v>
      </c>
      <c r="D306" s="43" t="s">
        <v>361</v>
      </c>
      <c r="E306" s="43" t="s">
        <v>523</v>
      </c>
      <c r="F306" s="43"/>
      <c r="G306" s="125">
        <f>G307</f>
        <v>20000</v>
      </c>
      <c r="H306" s="25"/>
    </row>
    <row r="307" spans="1:19" s="6" customFormat="1" ht="41.25" customHeight="1">
      <c r="A307" s="19" t="s">
        <v>582</v>
      </c>
      <c r="B307" s="60">
        <v>795</v>
      </c>
      <c r="C307" s="18" t="s">
        <v>344</v>
      </c>
      <c r="D307" s="18" t="s">
        <v>361</v>
      </c>
      <c r="E307" s="18" t="s">
        <v>567</v>
      </c>
      <c r="F307" s="18"/>
      <c r="G307" s="124">
        <f>G309</f>
        <v>20000</v>
      </c>
      <c r="H307" s="5"/>
    </row>
    <row r="308" spans="1:19" s="6" customFormat="1" ht="28.5" customHeight="1">
      <c r="A308" s="19" t="s">
        <v>96</v>
      </c>
      <c r="B308" s="60">
        <v>795</v>
      </c>
      <c r="C308" s="18" t="s">
        <v>344</v>
      </c>
      <c r="D308" s="18" t="s">
        <v>361</v>
      </c>
      <c r="E308" s="18" t="s">
        <v>567</v>
      </c>
      <c r="F308" s="18" t="s">
        <v>97</v>
      </c>
      <c r="G308" s="124">
        <f>G309</f>
        <v>20000</v>
      </c>
      <c r="H308" s="5"/>
    </row>
    <row r="309" spans="1:19" s="6" customFormat="1" ht="29.25" customHeight="1">
      <c r="A309" s="19" t="s">
        <v>98</v>
      </c>
      <c r="B309" s="60">
        <v>795</v>
      </c>
      <c r="C309" s="18" t="s">
        <v>344</v>
      </c>
      <c r="D309" s="18" t="s">
        <v>361</v>
      </c>
      <c r="E309" s="18" t="s">
        <v>567</v>
      </c>
      <c r="F309" s="18" t="s">
        <v>99</v>
      </c>
      <c r="G309" s="124">
        <f>Прилож3!G843</f>
        <v>20000</v>
      </c>
      <c r="H309" s="5"/>
    </row>
    <row r="310" spans="1:19" s="26" customFormat="1" ht="35.25" customHeight="1">
      <c r="A310" s="41" t="s">
        <v>272</v>
      </c>
      <c r="B310" s="42">
        <v>757</v>
      </c>
      <c r="C310" s="43" t="s">
        <v>80</v>
      </c>
      <c r="D310" s="43" t="s">
        <v>82</v>
      </c>
      <c r="E310" s="43" t="s">
        <v>417</v>
      </c>
      <c r="F310" s="43"/>
      <c r="G310" s="125">
        <f>G339+G354+G365+G375+G381+G386+G389+G329+G323+G332+G317+G314+G311+G320+G401+G326+G390+G394+G402+G409+G359+G368+G376+G335</f>
        <v>82537457.549999997</v>
      </c>
      <c r="H310" s="25"/>
      <c r="M310" s="25" t="e">
        <f>#REF!+#REF!+#REF!+#REF!+#REF!+#REF!+#REF!+#REF!+#REF!+#REF!</f>
        <v>#REF!</v>
      </c>
      <c r="N310" s="26">
        <v>12903991</v>
      </c>
      <c r="O310" s="26">
        <v>23700</v>
      </c>
      <c r="P310" s="26">
        <v>36601670</v>
      </c>
      <c r="Q310" s="26">
        <v>4646651</v>
      </c>
      <c r="R310" s="26">
        <v>22226227</v>
      </c>
      <c r="S310" s="26">
        <v>5032565</v>
      </c>
    </row>
    <row r="311" spans="1:19" s="57" customFormat="1" ht="53.25" hidden="1" customHeight="1">
      <c r="A311" s="19" t="s">
        <v>304</v>
      </c>
      <c r="B311" s="17"/>
      <c r="C311" s="18"/>
      <c r="D311" s="18"/>
      <c r="E311" s="18" t="s">
        <v>424</v>
      </c>
      <c r="F311" s="18"/>
      <c r="G311" s="124">
        <f>G312</f>
        <v>0</v>
      </c>
      <c r="H311" s="124">
        <f t="shared" ref="H311:M312" si="1">H312</f>
        <v>0</v>
      </c>
      <c r="I311" s="124">
        <f t="shared" si="1"/>
        <v>0</v>
      </c>
      <c r="J311" s="124">
        <f t="shared" si="1"/>
        <v>0</v>
      </c>
      <c r="K311" s="124">
        <f t="shared" si="1"/>
        <v>0</v>
      </c>
      <c r="L311" s="124">
        <f t="shared" si="1"/>
        <v>0</v>
      </c>
      <c r="M311" s="124">
        <f t="shared" si="1"/>
        <v>0</v>
      </c>
    </row>
    <row r="312" spans="1:19" s="57" customFormat="1" ht="35.25" hidden="1" customHeight="1">
      <c r="A312" s="19" t="s">
        <v>86</v>
      </c>
      <c r="B312" s="17"/>
      <c r="C312" s="18"/>
      <c r="D312" s="18"/>
      <c r="E312" s="18" t="s">
        <v>424</v>
      </c>
      <c r="F312" s="18" t="s">
        <v>87</v>
      </c>
      <c r="G312" s="124">
        <f>G313</f>
        <v>0</v>
      </c>
      <c r="H312" s="124">
        <f t="shared" si="1"/>
        <v>0</v>
      </c>
      <c r="I312" s="124">
        <f t="shared" si="1"/>
        <v>0</v>
      </c>
      <c r="J312" s="124">
        <f t="shared" si="1"/>
        <v>0</v>
      </c>
      <c r="K312" s="124">
        <f t="shared" si="1"/>
        <v>0</v>
      </c>
      <c r="L312" s="124">
        <f t="shared" si="1"/>
        <v>0</v>
      </c>
      <c r="M312" s="124">
        <f t="shared" si="1"/>
        <v>0</v>
      </c>
    </row>
    <row r="313" spans="1:19" s="57" customFormat="1" ht="35.25" hidden="1" customHeight="1">
      <c r="A313" s="19" t="s">
        <v>88</v>
      </c>
      <c r="B313" s="17"/>
      <c r="C313" s="18"/>
      <c r="D313" s="18"/>
      <c r="E313" s="18" t="s">
        <v>424</v>
      </c>
      <c r="F313" s="18" t="s">
        <v>89</v>
      </c>
      <c r="G313" s="124"/>
      <c r="H313" s="56"/>
      <c r="M313" s="56"/>
    </row>
    <row r="314" spans="1:19" s="57" customFormat="1" ht="76.5" hidden="1" customHeight="1">
      <c r="A314" s="19" t="s">
        <v>58</v>
      </c>
      <c r="B314" s="17"/>
      <c r="C314" s="18"/>
      <c r="D314" s="18"/>
      <c r="E314" s="18" t="s">
        <v>425</v>
      </c>
      <c r="F314" s="18"/>
      <c r="G314" s="124">
        <f>G315</f>
        <v>0</v>
      </c>
      <c r="H314" s="124">
        <f t="shared" ref="H314:M315" si="2">H315</f>
        <v>0</v>
      </c>
      <c r="I314" s="124">
        <f t="shared" si="2"/>
        <v>0</v>
      </c>
      <c r="J314" s="124">
        <f t="shared" si="2"/>
        <v>0</v>
      </c>
      <c r="K314" s="124">
        <f t="shared" si="2"/>
        <v>0</v>
      </c>
      <c r="L314" s="124">
        <f t="shared" si="2"/>
        <v>0</v>
      </c>
      <c r="M314" s="124">
        <f t="shared" si="2"/>
        <v>0</v>
      </c>
    </row>
    <row r="315" spans="1:19" s="57" customFormat="1" ht="35.25" hidden="1" customHeight="1">
      <c r="A315" s="19" t="s">
        <v>86</v>
      </c>
      <c r="B315" s="17"/>
      <c r="C315" s="18"/>
      <c r="D315" s="18"/>
      <c r="E315" s="18" t="s">
        <v>425</v>
      </c>
      <c r="F315" s="18" t="s">
        <v>87</v>
      </c>
      <c r="G315" s="124">
        <f>G316</f>
        <v>0</v>
      </c>
      <c r="H315" s="124">
        <f t="shared" si="2"/>
        <v>0</v>
      </c>
      <c r="I315" s="124">
        <f t="shared" si="2"/>
        <v>0</v>
      </c>
      <c r="J315" s="124">
        <f t="shared" si="2"/>
        <v>0</v>
      </c>
      <c r="K315" s="124">
        <f t="shared" si="2"/>
        <v>0</v>
      </c>
      <c r="L315" s="124">
        <f t="shared" si="2"/>
        <v>0</v>
      </c>
      <c r="M315" s="124">
        <f t="shared" si="2"/>
        <v>0</v>
      </c>
    </row>
    <row r="316" spans="1:19" s="57" customFormat="1" ht="35.25" hidden="1" customHeight="1">
      <c r="A316" s="19" t="s">
        <v>88</v>
      </c>
      <c r="B316" s="17"/>
      <c r="C316" s="18"/>
      <c r="D316" s="18"/>
      <c r="E316" s="18" t="s">
        <v>425</v>
      </c>
      <c r="F316" s="18" t="s">
        <v>89</v>
      </c>
      <c r="G316" s="124"/>
      <c r="H316" s="56"/>
      <c r="M316" s="56"/>
    </row>
    <row r="317" spans="1:19" s="57" customFormat="1" ht="41.25" hidden="1" customHeight="1">
      <c r="A317" s="19" t="s">
        <v>273</v>
      </c>
      <c r="B317" s="17"/>
      <c r="C317" s="18"/>
      <c r="D317" s="18"/>
      <c r="E317" s="18" t="s">
        <v>123</v>
      </c>
      <c r="F317" s="18"/>
      <c r="G317" s="124">
        <f>G318</f>
        <v>0</v>
      </c>
      <c r="H317" s="56"/>
      <c r="M317" s="56"/>
    </row>
    <row r="318" spans="1:19" s="57" customFormat="1" ht="35.25" hidden="1" customHeight="1">
      <c r="A318" s="19" t="s">
        <v>86</v>
      </c>
      <c r="B318" s="17"/>
      <c r="C318" s="18"/>
      <c r="D318" s="18"/>
      <c r="E318" s="18" t="s">
        <v>123</v>
      </c>
      <c r="F318" s="18" t="s">
        <v>87</v>
      </c>
      <c r="G318" s="124">
        <f>G319</f>
        <v>0</v>
      </c>
      <c r="H318" s="56"/>
      <c r="M318" s="56"/>
    </row>
    <row r="319" spans="1:19" s="57" customFormat="1" ht="35.25" hidden="1" customHeight="1">
      <c r="A319" s="19" t="s">
        <v>88</v>
      </c>
      <c r="B319" s="17"/>
      <c r="C319" s="18"/>
      <c r="D319" s="18"/>
      <c r="E319" s="18" t="s">
        <v>123</v>
      </c>
      <c r="F319" s="18" t="s">
        <v>89</v>
      </c>
      <c r="G319" s="124"/>
      <c r="H319" s="56"/>
      <c r="M319" s="56"/>
    </row>
    <row r="320" spans="1:19" s="57" customFormat="1" ht="100.5" customHeight="1">
      <c r="A320" s="61" t="s">
        <v>124</v>
      </c>
      <c r="B320" s="17"/>
      <c r="C320" s="18"/>
      <c r="D320" s="18"/>
      <c r="E320" s="18" t="s">
        <v>541</v>
      </c>
      <c r="F320" s="18"/>
      <c r="G320" s="124">
        <f>G321</f>
        <v>23700</v>
      </c>
      <c r="H320" s="56"/>
      <c r="M320" s="56"/>
    </row>
    <row r="321" spans="1:13" s="57" customFormat="1" ht="35.25" customHeight="1">
      <c r="A321" s="19" t="s">
        <v>86</v>
      </c>
      <c r="B321" s="17"/>
      <c r="C321" s="18"/>
      <c r="D321" s="18"/>
      <c r="E321" s="18" t="s">
        <v>541</v>
      </c>
      <c r="F321" s="18" t="s">
        <v>87</v>
      </c>
      <c r="G321" s="124">
        <f>G322</f>
        <v>23700</v>
      </c>
      <c r="H321" s="56"/>
      <c r="M321" s="56"/>
    </row>
    <row r="322" spans="1:13" s="57" customFormat="1" ht="21" customHeight="1">
      <c r="A322" s="19" t="s">
        <v>88</v>
      </c>
      <c r="B322" s="17"/>
      <c r="C322" s="18"/>
      <c r="D322" s="18"/>
      <c r="E322" s="18" t="s">
        <v>541</v>
      </c>
      <c r="F322" s="18" t="s">
        <v>89</v>
      </c>
      <c r="G322" s="124">
        <f>Прилож3!G71</f>
        <v>23700</v>
      </c>
      <c r="H322" s="56"/>
      <c r="M322" s="56"/>
    </row>
    <row r="323" spans="1:13" s="57" customFormat="1" ht="35.25" hidden="1" customHeight="1">
      <c r="A323" s="19" t="s">
        <v>641</v>
      </c>
      <c r="B323" s="17"/>
      <c r="C323" s="18"/>
      <c r="D323" s="18"/>
      <c r="E323" s="18" t="s">
        <v>426</v>
      </c>
      <c r="F323" s="18"/>
      <c r="G323" s="124">
        <f>G324</f>
        <v>0</v>
      </c>
      <c r="H323" s="56"/>
      <c r="M323" s="56"/>
    </row>
    <row r="324" spans="1:13" s="57" customFormat="1" ht="35.25" hidden="1" customHeight="1">
      <c r="A324" s="19" t="s">
        <v>86</v>
      </c>
      <c r="B324" s="17"/>
      <c r="C324" s="18"/>
      <c r="D324" s="18"/>
      <c r="E324" s="18" t="s">
        <v>426</v>
      </c>
      <c r="F324" s="18" t="s">
        <v>87</v>
      </c>
      <c r="G324" s="124">
        <f>G325</f>
        <v>0</v>
      </c>
      <c r="H324" s="56"/>
      <c r="M324" s="56"/>
    </row>
    <row r="325" spans="1:13" s="57" customFormat="1" ht="35.25" hidden="1" customHeight="1">
      <c r="A325" s="19" t="s">
        <v>88</v>
      </c>
      <c r="B325" s="17"/>
      <c r="C325" s="18"/>
      <c r="D325" s="18"/>
      <c r="E325" s="18" t="s">
        <v>426</v>
      </c>
      <c r="F325" s="18" t="s">
        <v>89</v>
      </c>
      <c r="G325" s="124"/>
      <c r="H325" s="56"/>
      <c r="M325" s="56"/>
    </row>
    <row r="326" spans="1:13" ht="29.25" customHeight="1">
      <c r="A326" s="19" t="s">
        <v>641</v>
      </c>
      <c r="B326" s="17">
        <v>757</v>
      </c>
      <c r="C326" s="18" t="s">
        <v>104</v>
      </c>
      <c r="D326" s="18" t="s">
        <v>73</v>
      </c>
      <c r="E326" s="18" t="s">
        <v>426</v>
      </c>
      <c r="F326" s="17"/>
      <c r="G326" s="124">
        <f>G327</f>
        <v>206200</v>
      </c>
    </row>
    <row r="327" spans="1:13" ht="25.5">
      <c r="A327" s="19" t="s">
        <v>86</v>
      </c>
      <c r="B327" s="17">
        <v>757</v>
      </c>
      <c r="C327" s="18" t="s">
        <v>104</v>
      </c>
      <c r="D327" s="18" t="s">
        <v>73</v>
      </c>
      <c r="E327" s="18" t="s">
        <v>426</v>
      </c>
      <c r="F327" s="18" t="s">
        <v>87</v>
      </c>
      <c r="G327" s="29">
        <f>G328</f>
        <v>206200</v>
      </c>
    </row>
    <row r="328" spans="1:13">
      <c r="A328" s="19" t="s">
        <v>88</v>
      </c>
      <c r="B328" s="17">
        <v>757</v>
      </c>
      <c r="C328" s="18" t="s">
        <v>104</v>
      </c>
      <c r="D328" s="18" t="s">
        <v>73</v>
      </c>
      <c r="E328" s="18" t="s">
        <v>426</v>
      </c>
      <c r="F328" s="18" t="s">
        <v>89</v>
      </c>
      <c r="G328" s="29">
        <f>Прилож3!G74</f>
        <v>206200</v>
      </c>
    </row>
    <row r="329" spans="1:13" ht="57" customHeight="1">
      <c r="A329" s="19" t="s">
        <v>49</v>
      </c>
      <c r="B329" s="17">
        <v>757</v>
      </c>
      <c r="C329" s="18" t="s">
        <v>80</v>
      </c>
      <c r="D329" s="18" t="s">
        <v>82</v>
      </c>
      <c r="E329" s="18" t="s">
        <v>274</v>
      </c>
      <c r="F329" s="18"/>
      <c r="G329" s="124">
        <f>G330</f>
        <v>790000</v>
      </c>
    </row>
    <row r="330" spans="1:13" ht="25.5">
      <c r="A330" s="19" t="s">
        <v>86</v>
      </c>
      <c r="B330" s="17">
        <v>757</v>
      </c>
      <c r="C330" s="18" t="s">
        <v>80</v>
      </c>
      <c r="D330" s="18" t="s">
        <v>82</v>
      </c>
      <c r="E330" s="18" t="s">
        <v>274</v>
      </c>
      <c r="F330" s="18" t="s">
        <v>87</v>
      </c>
      <c r="G330" s="124">
        <f>G331</f>
        <v>790000</v>
      </c>
    </row>
    <row r="331" spans="1:13" ht="19.5" customHeight="1">
      <c r="A331" s="19" t="s">
        <v>88</v>
      </c>
      <c r="B331" s="17">
        <v>757</v>
      </c>
      <c r="C331" s="18" t="s">
        <v>80</v>
      </c>
      <c r="D331" s="18" t="s">
        <v>82</v>
      </c>
      <c r="E331" s="18" t="s">
        <v>274</v>
      </c>
      <c r="F331" s="18" t="s">
        <v>89</v>
      </c>
      <c r="G331" s="124">
        <f>Прилож3!G21</f>
        <v>790000</v>
      </c>
    </row>
    <row r="332" spans="1:13" ht="63.75" hidden="1">
      <c r="A332" s="19" t="s">
        <v>640</v>
      </c>
      <c r="B332" s="17">
        <v>757</v>
      </c>
      <c r="C332" s="18" t="s">
        <v>80</v>
      </c>
      <c r="D332" s="18" t="s">
        <v>82</v>
      </c>
      <c r="E332" s="18" t="s">
        <v>275</v>
      </c>
      <c r="F332" s="18"/>
      <c r="G332" s="124">
        <f>G333</f>
        <v>0</v>
      </c>
    </row>
    <row r="333" spans="1:13" ht="25.5" hidden="1">
      <c r="A333" s="19" t="s">
        <v>86</v>
      </c>
      <c r="B333" s="17">
        <v>757</v>
      </c>
      <c r="C333" s="18" t="s">
        <v>80</v>
      </c>
      <c r="D333" s="18" t="s">
        <v>82</v>
      </c>
      <c r="E333" s="18" t="s">
        <v>275</v>
      </c>
      <c r="F333" s="18" t="s">
        <v>87</v>
      </c>
      <c r="G333" s="124">
        <f>G334</f>
        <v>0</v>
      </c>
    </row>
    <row r="334" spans="1:13" ht="19.5" hidden="1" customHeight="1">
      <c r="A334" s="19" t="s">
        <v>88</v>
      </c>
      <c r="B334" s="17">
        <v>757</v>
      </c>
      <c r="C334" s="18" t="s">
        <v>80</v>
      </c>
      <c r="D334" s="18" t="s">
        <v>82</v>
      </c>
      <c r="E334" s="18" t="s">
        <v>275</v>
      </c>
      <c r="F334" s="18" t="s">
        <v>89</v>
      </c>
      <c r="G334" s="124"/>
    </row>
    <row r="335" spans="1:13" ht="30.75" customHeight="1">
      <c r="A335" s="27" t="s">
        <v>378</v>
      </c>
      <c r="B335" s="17">
        <v>757</v>
      </c>
      <c r="C335" s="18" t="s">
        <v>80</v>
      </c>
      <c r="D335" s="18" t="s">
        <v>148</v>
      </c>
      <c r="E335" s="18" t="s">
        <v>380</v>
      </c>
      <c r="F335" s="17"/>
      <c r="G335" s="11">
        <f>G337</f>
        <v>1195410</v>
      </c>
    </row>
    <row r="336" spans="1:13" ht="25.5">
      <c r="A336" s="19" t="s">
        <v>85</v>
      </c>
      <c r="B336" s="17">
        <v>757</v>
      </c>
      <c r="C336" s="18" t="s">
        <v>80</v>
      </c>
      <c r="D336" s="18" t="s">
        <v>148</v>
      </c>
      <c r="E336" s="18" t="s">
        <v>207</v>
      </c>
      <c r="F336" s="18"/>
      <c r="G336" s="124">
        <f>G337</f>
        <v>1195410</v>
      </c>
    </row>
    <row r="337" spans="1:7" ht="25.5">
      <c r="A337" s="19" t="s">
        <v>86</v>
      </c>
      <c r="B337" s="17">
        <v>757</v>
      </c>
      <c r="C337" s="18" t="s">
        <v>80</v>
      </c>
      <c r="D337" s="18" t="s">
        <v>148</v>
      </c>
      <c r="E337" s="18" t="s">
        <v>207</v>
      </c>
      <c r="F337" s="18" t="s">
        <v>87</v>
      </c>
      <c r="G337" s="124">
        <f>G338</f>
        <v>1195410</v>
      </c>
    </row>
    <row r="338" spans="1:7" ht="19.5" customHeight="1">
      <c r="A338" s="19" t="s">
        <v>88</v>
      </c>
      <c r="B338" s="17">
        <v>757</v>
      </c>
      <c r="C338" s="18" t="s">
        <v>80</v>
      </c>
      <c r="D338" s="18" t="s">
        <v>148</v>
      </c>
      <c r="E338" s="18" t="s">
        <v>207</v>
      </c>
      <c r="F338" s="18" t="s">
        <v>89</v>
      </c>
      <c r="G338" s="124">
        <f>Прилож3!G25</f>
        <v>1195410</v>
      </c>
    </row>
    <row r="339" spans="1:7" ht="25.5">
      <c r="A339" s="19" t="s">
        <v>85</v>
      </c>
      <c r="B339" s="17">
        <v>757</v>
      </c>
      <c r="C339" s="18" t="s">
        <v>80</v>
      </c>
      <c r="D339" s="18" t="s">
        <v>82</v>
      </c>
      <c r="E339" s="18" t="s">
        <v>418</v>
      </c>
      <c r="F339" s="18"/>
      <c r="G339" s="124">
        <f>G340</f>
        <v>13507221</v>
      </c>
    </row>
    <row r="340" spans="1:7" ht="25.5">
      <c r="A340" s="19" t="s">
        <v>86</v>
      </c>
      <c r="B340" s="17">
        <v>757</v>
      </c>
      <c r="C340" s="18" t="s">
        <v>80</v>
      </c>
      <c r="D340" s="18" t="s">
        <v>82</v>
      </c>
      <c r="E340" s="18" t="s">
        <v>418</v>
      </c>
      <c r="F340" s="18" t="s">
        <v>87</v>
      </c>
      <c r="G340" s="124">
        <f>G341</f>
        <v>13507221</v>
      </c>
    </row>
    <row r="341" spans="1:7" ht="19.5" customHeight="1">
      <c r="A341" s="19" t="s">
        <v>88</v>
      </c>
      <c r="B341" s="17">
        <v>757</v>
      </c>
      <c r="C341" s="18" t="s">
        <v>80</v>
      </c>
      <c r="D341" s="18" t="s">
        <v>82</v>
      </c>
      <c r="E341" s="18" t="s">
        <v>418</v>
      </c>
      <c r="F341" s="18" t="s">
        <v>89</v>
      </c>
      <c r="G341" s="124">
        <f>Прилож3!G28</f>
        <v>13507221</v>
      </c>
    </row>
    <row r="342" spans="1:7" ht="51.75" hidden="1" customHeight="1">
      <c r="A342" s="19" t="s">
        <v>304</v>
      </c>
      <c r="B342" s="17">
        <v>757</v>
      </c>
      <c r="C342" s="18" t="s">
        <v>104</v>
      </c>
      <c r="D342" s="18" t="s">
        <v>73</v>
      </c>
      <c r="E342" s="18" t="s">
        <v>424</v>
      </c>
      <c r="F342" s="18"/>
      <c r="G342" s="11">
        <f>G343</f>
        <v>0</v>
      </c>
    </row>
    <row r="343" spans="1:7" ht="25.5" hidden="1">
      <c r="A343" s="19" t="s">
        <v>86</v>
      </c>
      <c r="B343" s="17">
        <v>757</v>
      </c>
      <c r="C343" s="18" t="s">
        <v>104</v>
      </c>
      <c r="D343" s="18" t="s">
        <v>73</v>
      </c>
      <c r="E343" s="18" t="s">
        <v>424</v>
      </c>
      <c r="F343" s="18" t="s">
        <v>87</v>
      </c>
      <c r="G343" s="11">
        <f>G344</f>
        <v>0</v>
      </c>
    </row>
    <row r="344" spans="1:7" hidden="1">
      <c r="A344" s="19" t="s">
        <v>88</v>
      </c>
      <c r="B344" s="17">
        <v>757</v>
      </c>
      <c r="C344" s="18" t="s">
        <v>104</v>
      </c>
      <c r="D344" s="18" t="s">
        <v>73</v>
      </c>
      <c r="E344" s="18" t="s">
        <v>424</v>
      </c>
      <c r="F344" s="18" t="s">
        <v>89</v>
      </c>
      <c r="G344" s="11">
        <f>G345</f>
        <v>0</v>
      </c>
    </row>
    <row r="345" spans="1:7" hidden="1">
      <c r="A345" s="27" t="s">
        <v>91</v>
      </c>
      <c r="B345" s="17">
        <v>757</v>
      </c>
      <c r="C345" s="18" t="s">
        <v>104</v>
      </c>
      <c r="D345" s="18" t="s">
        <v>73</v>
      </c>
      <c r="E345" s="18" t="s">
        <v>424</v>
      </c>
      <c r="F345" s="18" t="s">
        <v>125</v>
      </c>
      <c r="G345" s="11"/>
    </row>
    <row r="346" spans="1:7" ht="51.75" hidden="1" customHeight="1">
      <c r="A346" s="19" t="s">
        <v>58</v>
      </c>
      <c r="B346" s="17">
        <v>757</v>
      </c>
      <c r="C346" s="18" t="s">
        <v>104</v>
      </c>
      <c r="D346" s="18" t="s">
        <v>73</v>
      </c>
      <c r="E346" s="18" t="s">
        <v>425</v>
      </c>
      <c r="F346" s="18"/>
      <c r="G346" s="11">
        <f>G347</f>
        <v>0</v>
      </c>
    </row>
    <row r="347" spans="1:7" ht="25.5" hidden="1">
      <c r="A347" s="19" t="s">
        <v>86</v>
      </c>
      <c r="B347" s="17">
        <v>757</v>
      </c>
      <c r="C347" s="18" t="s">
        <v>104</v>
      </c>
      <c r="D347" s="18" t="s">
        <v>73</v>
      </c>
      <c r="E347" s="18" t="s">
        <v>425</v>
      </c>
      <c r="F347" s="18" t="s">
        <v>87</v>
      </c>
      <c r="G347" s="11">
        <f>G348</f>
        <v>0</v>
      </c>
    </row>
    <row r="348" spans="1:7" hidden="1">
      <c r="A348" s="19" t="s">
        <v>88</v>
      </c>
      <c r="B348" s="17">
        <v>757</v>
      </c>
      <c r="C348" s="18" t="s">
        <v>104</v>
      </c>
      <c r="D348" s="18" t="s">
        <v>73</v>
      </c>
      <c r="E348" s="18" t="s">
        <v>425</v>
      </c>
      <c r="F348" s="18" t="s">
        <v>89</v>
      </c>
      <c r="G348" s="11">
        <f>G349</f>
        <v>0</v>
      </c>
    </row>
    <row r="349" spans="1:7" hidden="1">
      <c r="A349" s="27" t="s">
        <v>91</v>
      </c>
      <c r="B349" s="17">
        <v>757</v>
      </c>
      <c r="C349" s="18" t="s">
        <v>104</v>
      </c>
      <c r="D349" s="18" t="s">
        <v>73</v>
      </c>
      <c r="E349" s="18" t="s">
        <v>425</v>
      </c>
      <c r="F349" s="18" t="s">
        <v>125</v>
      </c>
      <c r="G349" s="11"/>
    </row>
    <row r="350" spans="1:7" ht="25.5" hidden="1">
      <c r="A350" s="19" t="s">
        <v>107</v>
      </c>
      <c r="B350" s="17">
        <v>757</v>
      </c>
      <c r="C350" s="18" t="s">
        <v>104</v>
      </c>
      <c r="D350" s="18" t="s">
        <v>73</v>
      </c>
      <c r="E350" s="18" t="s">
        <v>426</v>
      </c>
      <c r="F350" s="18"/>
      <c r="G350" s="11">
        <f>G353</f>
        <v>0</v>
      </c>
    </row>
    <row r="351" spans="1:7" ht="25.5" hidden="1">
      <c r="A351" s="19" t="s">
        <v>86</v>
      </c>
      <c r="B351" s="17">
        <v>757</v>
      </c>
      <c r="C351" s="18" t="s">
        <v>104</v>
      </c>
      <c r="D351" s="18" t="s">
        <v>73</v>
      </c>
      <c r="E351" s="18" t="s">
        <v>426</v>
      </c>
      <c r="F351" s="18" t="s">
        <v>87</v>
      </c>
      <c r="G351" s="11">
        <f>G352</f>
        <v>0</v>
      </c>
    </row>
    <row r="352" spans="1:7" hidden="1">
      <c r="A352" s="19" t="s">
        <v>88</v>
      </c>
      <c r="B352" s="17">
        <v>757</v>
      </c>
      <c r="C352" s="18" t="s">
        <v>104</v>
      </c>
      <c r="D352" s="18" t="s">
        <v>73</v>
      </c>
      <c r="E352" s="18" t="s">
        <v>426</v>
      </c>
      <c r="F352" s="18" t="s">
        <v>89</v>
      </c>
      <c r="G352" s="11">
        <f>G353</f>
        <v>0</v>
      </c>
    </row>
    <row r="353" spans="1:8" hidden="1">
      <c r="A353" s="27" t="s">
        <v>91</v>
      </c>
      <c r="B353" s="17">
        <v>757</v>
      </c>
      <c r="C353" s="18" t="s">
        <v>104</v>
      </c>
      <c r="D353" s="18" t="s">
        <v>73</v>
      </c>
      <c r="E353" s="18" t="s">
        <v>426</v>
      </c>
      <c r="F353" s="17">
        <v>612</v>
      </c>
      <c r="G353" s="11"/>
    </row>
    <row r="354" spans="1:8">
      <c r="A354" s="27" t="s">
        <v>114</v>
      </c>
      <c r="B354" s="17">
        <v>757</v>
      </c>
      <c r="C354" s="18" t="s">
        <v>104</v>
      </c>
      <c r="D354" s="18" t="s">
        <v>73</v>
      </c>
      <c r="E354" s="18" t="s">
        <v>427</v>
      </c>
      <c r="F354" s="17"/>
      <c r="G354" s="11">
        <f>G355</f>
        <v>34553120.18</v>
      </c>
    </row>
    <row r="355" spans="1:8" ht="25.5">
      <c r="A355" s="19" t="s">
        <v>86</v>
      </c>
      <c r="B355" s="17">
        <v>757</v>
      </c>
      <c r="C355" s="18" t="s">
        <v>104</v>
      </c>
      <c r="D355" s="18" t="s">
        <v>73</v>
      </c>
      <c r="E355" s="18" t="s">
        <v>427</v>
      </c>
      <c r="F355" s="18" t="s">
        <v>87</v>
      </c>
      <c r="G355" s="11">
        <f>G356</f>
        <v>34553120.18</v>
      </c>
    </row>
    <row r="356" spans="1:8">
      <c r="A356" s="19" t="s">
        <v>88</v>
      </c>
      <c r="B356" s="17">
        <v>757</v>
      </c>
      <c r="C356" s="18" t="s">
        <v>104</v>
      </c>
      <c r="D356" s="18" t="s">
        <v>73</v>
      </c>
      <c r="E356" s="18" t="s">
        <v>427</v>
      </c>
      <c r="F356" s="18" t="s">
        <v>89</v>
      </c>
      <c r="G356" s="11">
        <f>Прилож3!G77</f>
        <v>34553120.18</v>
      </c>
    </row>
    <row r="357" spans="1:8" ht="51" hidden="1">
      <c r="A357" s="27" t="s">
        <v>90</v>
      </c>
      <c r="B357" s="17">
        <v>757</v>
      </c>
      <c r="C357" s="18" t="s">
        <v>104</v>
      </c>
      <c r="D357" s="18" t="s">
        <v>73</v>
      </c>
      <c r="E357" s="18" t="s">
        <v>427</v>
      </c>
      <c r="F357" s="17">
        <v>611</v>
      </c>
      <c r="G357" s="11"/>
    </row>
    <row r="358" spans="1:8" hidden="1">
      <c r="A358" s="27" t="s">
        <v>91</v>
      </c>
      <c r="B358" s="17">
        <v>757</v>
      </c>
      <c r="C358" s="18" t="s">
        <v>104</v>
      </c>
      <c r="D358" s="18" t="s">
        <v>73</v>
      </c>
      <c r="E358" s="18" t="s">
        <v>427</v>
      </c>
      <c r="F358" s="17">
        <v>612</v>
      </c>
      <c r="G358" s="11"/>
    </row>
    <row r="359" spans="1:8" ht="30.75" customHeight="1">
      <c r="A359" s="27" t="s">
        <v>378</v>
      </c>
      <c r="B359" s="17">
        <v>757</v>
      </c>
      <c r="C359" s="18" t="s">
        <v>104</v>
      </c>
      <c r="D359" s="18" t="s">
        <v>73</v>
      </c>
      <c r="E359" s="18" t="s">
        <v>380</v>
      </c>
      <c r="F359" s="17"/>
      <c r="G359" s="11">
        <f>G360</f>
        <v>85500</v>
      </c>
    </row>
    <row r="360" spans="1:8">
      <c r="A360" s="27" t="s">
        <v>114</v>
      </c>
      <c r="B360" s="17">
        <v>757</v>
      </c>
      <c r="C360" s="18" t="s">
        <v>104</v>
      </c>
      <c r="D360" s="18" t="s">
        <v>73</v>
      </c>
      <c r="E360" s="18" t="s">
        <v>377</v>
      </c>
      <c r="F360" s="17"/>
      <c r="G360" s="11">
        <f>G361</f>
        <v>85500</v>
      </c>
    </row>
    <row r="361" spans="1:8" ht="25.5">
      <c r="A361" s="19" t="s">
        <v>86</v>
      </c>
      <c r="B361" s="17">
        <v>757</v>
      </c>
      <c r="C361" s="18" t="s">
        <v>104</v>
      </c>
      <c r="D361" s="18" t="s">
        <v>73</v>
      </c>
      <c r="E361" s="18" t="s">
        <v>377</v>
      </c>
      <c r="F361" s="18" t="s">
        <v>87</v>
      </c>
      <c r="G361" s="11">
        <f>G362</f>
        <v>85500</v>
      </c>
    </row>
    <row r="362" spans="1:8">
      <c r="A362" s="19" t="s">
        <v>88</v>
      </c>
      <c r="B362" s="17">
        <v>757</v>
      </c>
      <c r="C362" s="18" t="s">
        <v>104</v>
      </c>
      <c r="D362" s="18" t="s">
        <v>73</v>
      </c>
      <c r="E362" s="18" t="s">
        <v>377</v>
      </c>
      <c r="F362" s="18" t="s">
        <v>89</v>
      </c>
      <c r="G362" s="11">
        <f>Прилож3!G82</f>
        <v>85500</v>
      </c>
    </row>
    <row r="363" spans="1:8" s="6" customFormat="1" ht="15" customHeight="1">
      <c r="A363" s="28" t="s">
        <v>115</v>
      </c>
      <c r="B363" s="17">
        <v>757</v>
      </c>
      <c r="C363" s="18" t="s">
        <v>104</v>
      </c>
      <c r="D363" s="18" t="s">
        <v>73</v>
      </c>
      <c r="E363" s="18" t="s">
        <v>428</v>
      </c>
      <c r="F363" s="18"/>
      <c r="G363" s="29">
        <f>G364</f>
        <v>4532807.54</v>
      </c>
      <c r="H363" s="5"/>
    </row>
    <row r="364" spans="1:8" ht="25.5">
      <c r="A364" s="19" t="s">
        <v>86</v>
      </c>
      <c r="B364" s="17">
        <v>757</v>
      </c>
      <c r="C364" s="18" t="s">
        <v>104</v>
      </c>
      <c r="D364" s="18" t="s">
        <v>73</v>
      </c>
      <c r="E364" s="18" t="s">
        <v>428</v>
      </c>
      <c r="F364" s="18" t="s">
        <v>87</v>
      </c>
      <c r="G364" s="11">
        <f>G365</f>
        <v>4532807.54</v>
      </c>
    </row>
    <row r="365" spans="1:8">
      <c r="A365" s="19" t="s">
        <v>88</v>
      </c>
      <c r="B365" s="17">
        <v>757</v>
      </c>
      <c r="C365" s="18" t="s">
        <v>104</v>
      </c>
      <c r="D365" s="18" t="s">
        <v>73</v>
      </c>
      <c r="E365" s="18" t="s">
        <v>428</v>
      </c>
      <c r="F365" s="18" t="s">
        <v>89</v>
      </c>
      <c r="G365" s="11">
        <f>Прилож3!G85</f>
        <v>4532807.54</v>
      </c>
    </row>
    <row r="366" spans="1:8" ht="51" hidden="1">
      <c r="A366" s="27" t="s">
        <v>90</v>
      </c>
      <c r="B366" s="17">
        <v>757</v>
      </c>
      <c r="C366" s="18" t="s">
        <v>104</v>
      </c>
      <c r="D366" s="18" t="s">
        <v>73</v>
      </c>
      <c r="E366" s="18" t="s">
        <v>428</v>
      </c>
      <c r="F366" s="17">
        <v>611</v>
      </c>
      <c r="G366" s="11"/>
    </row>
    <row r="367" spans="1:8" hidden="1">
      <c r="A367" s="27" t="s">
        <v>91</v>
      </c>
      <c r="B367" s="17">
        <v>757</v>
      </c>
      <c r="C367" s="18" t="s">
        <v>104</v>
      </c>
      <c r="D367" s="18" t="s">
        <v>73</v>
      </c>
      <c r="E367" s="18" t="s">
        <v>428</v>
      </c>
      <c r="F367" s="17">
        <v>612</v>
      </c>
      <c r="G367" s="11"/>
    </row>
    <row r="368" spans="1:8" ht="30.75" customHeight="1">
      <c r="A368" s="27" t="s">
        <v>378</v>
      </c>
      <c r="B368" s="17">
        <v>757</v>
      </c>
      <c r="C368" s="18" t="s">
        <v>104</v>
      </c>
      <c r="D368" s="18" t="s">
        <v>73</v>
      </c>
      <c r="E368" s="18" t="s">
        <v>380</v>
      </c>
      <c r="F368" s="17"/>
      <c r="G368" s="11">
        <f>G370</f>
        <v>4500</v>
      </c>
    </row>
    <row r="369" spans="1:8" s="6" customFormat="1" ht="15" customHeight="1">
      <c r="A369" s="28" t="s">
        <v>115</v>
      </c>
      <c r="B369" s="17">
        <v>757</v>
      </c>
      <c r="C369" s="18" t="s">
        <v>104</v>
      </c>
      <c r="D369" s="18" t="s">
        <v>73</v>
      </c>
      <c r="E369" s="18" t="s">
        <v>379</v>
      </c>
      <c r="F369" s="18"/>
      <c r="G369" s="29">
        <f>G370</f>
        <v>4500</v>
      </c>
      <c r="H369" s="5"/>
    </row>
    <row r="370" spans="1:8" ht="25.5">
      <c r="A370" s="19" t="s">
        <v>86</v>
      </c>
      <c r="B370" s="17">
        <v>757</v>
      </c>
      <c r="C370" s="18" t="s">
        <v>104</v>
      </c>
      <c r="D370" s="18" t="s">
        <v>73</v>
      </c>
      <c r="E370" s="18" t="s">
        <v>379</v>
      </c>
      <c r="F370" s="18" t="s">
        <v>87</v>
      </c>
      <c r="G370" s="11">
        <f>G371</f>
        <v>4500</v>
      </c>
    </row>
    <row r="371" spans="1:8">
      <c r="A371" s="19" t="s">
        <v>88</v>
      </c>
      <c r="B371" s="17">
        <v>757</v>
      </c>
      <c r="C371" s="18" t="s">
        <v>104</v>
      </c>
      <c r="D371" s="18" t="s">
        <v>73</v>
      </c>
      <c r="E371" s="18" t="s">
        <v>379</v>
      </c>
      <c r="F371" s="18" t="s">
        <v>89</v>
      </c>
      <c r="G371" s="11">
        <f>Прилож3!G89</f>
        <v>4500</v>
      </c>
    </row>
    <row r="372" spans="1:8" s="6" customFormat="1" ht="15" customHeight="1">
      <c r="A372" s="30" t="s">
        <v>116</v>
      </c>
      <c r="B372" s="17">
        <v>757</v>
      </c>
      <c r="C372" s="18" t="s">
        <v>104</v>
      </c>
      <c r="D372" s="18" t="s">
        <v>73</v>
      </c>
      <c r="E372" s="18" t="s">
        <v>429</v>
      </c>
      <c r="F372" s="18"/>
      <c r="G372" s="29">
        <f>G374</f>
        <v>22129523.829999998</v>
      </c>
      <c r="H372" s="5"/>
    </row>
    <row r="373" spans="1:8" s="6" customFormat="1" ht="26.25" hidden="1" customHeight="1">
      <c r="A373" s="19" t="s">
        <v>118</v>
      </c>
      <c r="B373" s="31">
        <v>757</v>
      </c>
      <c r="C373" s="18" t="s">
        <v>104</v>
      </c>
      <c r="D373" s="18" t="s">
        <v>73</v>
      </c>
      <c r="E373" s="18" t="s">
        <v>117</v>
      </c>
      <c r="F373" s="18"/>
      <c r="G373" s="29"/>
      <c r="H373" s="5"/>
    </row>
    <row r="374" spans="1:8" ht="25.5">
      <c r="A374" s="19" t="s">
        <v>86</v>
      </c>
      <c r="B374" s="17">
        <v>757</v>
      </c>
      <c r="C374" s="18" t="s">
        <v>104</v>
      </c>
      <c r="D374" s="18" t="s">
        <v>73</v>
      </c>
      <c r="E374" s="18" t="s">
        <v>429</v>
      </c>
      <c r="F374" s="18" t="s">
        <v>87</v>
      </c>
      <c r="G374" s="11">
        <f>G375</f>
        <v>22129523.829999998</v>
      </c>
    </row>
    <row r="375" spans="1:8">
      <c r="A375" s="19" t="s">
        <v>88</v>
      </c>
      <c r="B375" s="17">
        <v>757</v>
      </c>
      <c r="C375" s="18" t="s">
        <v>104</v>
      </c>
      <c r="D375" s="18" t="s">
        <v>73</v>
      </c>
      <c r="E375" s="18" t="s">
        <v>429</v>
      </c>
      <c r="F375" s="18" t="s">
        <v>89</v>
      </c>
      <c r="G375" s="11">
        <f>Прилож3!G92</f>
        <v>22129523.829999998</v>
      </c>
    </row>
    <row r="376" spans="1:8" ht="30.75" customHeight="1">
      <c r="A376" s="27" t="s">
        <v>378</v>
      </c>
      <c r="B376" s="17">
        <v>757</v>
      </c>
      <c r="C376" s="18" t="s">
        <v>104</v>
      </c>
      <c r="D376" s="18" t="s">
        <v>73</v>
      </c>
      <c r="E376" s="18" t="s">
        <v>380</v>
      </c>
      <c r="F376" s="17"/>
      <c r="G376" s="11">
        <f>G378</f>
        <v>47020</v>
      </c>
    </row>
    <row r="377" spans="1:8" s="6" customFormat="1" ht="15" customHeight="1">
      <c r="A377" s="30" t="s">
        <v>116</v>
      </c>
      <c r="B377" s="17">
        <v>757</v>
      </c>
      <c r="C377" s="18" t="s">
        <v>104</v>
      </c>
      <c r="D377" s="18" t="s">
        <v>73</v>
      </c>
      <c r="E377" s="18" t="s">
        <v>381</v>
      </c>
      <c r="F377" s="18"/>
      <c r="G377" s="29">
        <f>G378</f>
        <v>47020</v>
      </c>
      <c r="H377" s="5"/>
    </row>
    <row r="378" spans="1:8" ht="25.5">
      <c r="A378" s="19" t="s">
        <v>86</v>
      </c>
      <c r="B378" s="17">
        <v>757</v>
      </c>
      <c r="C378" s="18" t="s">
        <v>104</v>
      </c>
      <c r="D378" s="18" t="s">
        <v>73</v>
      </c>
      <c r="E378" s="18" t="s">
        <v>381</v>
      </c>
      <c r="F378" s="18" t="s">
        <v>87</v>
      </c>
      <c r="G378" s="11">
        <f>G379</f>
        <v>47020</v>
      </c>
    </row>
    <row r="379" spans="1:8">
      <c r="A379" s="19" t="s">
        <v>88</v>
      </c>
      <c r="B379" s="17">
        <v>757</v>
      </c>
      <c r="C379" s="18" t="s">
        <v>104</v>
      </c>
      <c r="D379" s="18" t="s">
        <v>73</v>
      </c>
      <c r="E379" s="18" t="s">
        <v>381</v>
      </c>
      <c r="F379" s="18" t="s">
        <v>89</v>
      </c>
      <c r="G379" s="11">
        <f>Прилож3!G96</f>
        <v>47020</v>
      </c>
    </row>
    <row r="380" spans="1:8" s="34" customFormat="1" ht="25.5">
      <c r="A380" s="16" t="s">
        <v>161</v>
      </c>
      <c r="B380" s="17">
        <v>757</v>
      </c>
      <c r="C380" s="18" t="s">
        <v>104</v>
      </c>
      <c r="D380" s="18" t="s">
        <v>127</v>
      </c>
      <c r="E380" s="18" t="s">
        <v>432</v>
      </c>
      <c r="F380" s="18"/>
      <c r="G380" s="35">
        <f>G381+G385+G388</f>
        <v>5032565</v>
      </c>
      <c r="H380" s="33"/>
    </row>
    <row r="381" spans="1:8" s="38" customFormat="1" ht="63.75">
      <c r="A381" s="19" t="s">
        <v>130</v>
      </c>
      <c r="B381" s="17">
        <v>757</v>
      </c>
      <c r="C381" s="18" t="s">
        <v>104</v>
      </c>
      <c r="D381" s="18" t="s">
        <v>127</v>
      </c>
      <c r="E381" s="18" t="s">
        <v>432</v>
      </c>
      <c r="F381" s="18" t="s">
        <v>133</v>
      </c>
      <c r="G381" s="124">
        <f>G382</f>
        <v>4897934</v>
      </c>
      <c r="H381" s="37"/>
    </row>
    <row r="382" spans="1:8" s="38" customFormat="1" ht="25.5">
      <c r="A382" s="19" t="s">
        <v>131</v>
      </c>
      <c r="B382" s="17">
        <v>757</v>
      </c>
      <c r="C382" s="18" t="s">
        <v>104</v>
      </c>
      <c r="D382" s="18" t="s">
        <v>127</v>
      </c>
      <c r="E382" s="18" t="s">
        <v>432</v>
      </c>
      <c r="F382" s="18" t="s">
        <v>134</v>
      </c>
      <c r="G382" s="124">
        <f>Прилож3!G129</f>
        <v>4897934</v>
      </c>
      <c r="H382" s="37"/>
    </row>
    <row r="383" spans="1:8" s="38" customFormat="1" ht="38.25" hidden="1">
      <c r="A383" s="36" t="s">
        <v>132</v>
      </c>
      <c r="B383" s="17">
        <v>757</v>
      </c>
      <c r="C383" s="18" t="s">
        <v>104</v>
      </c>
      <c r="D383" s="18" t="s">
        <v>127</v>
      </c>
      <c r="E383" s="18" t="s">
        <v>432</v>
      </c>
      <c r="F383" s="18" t="s">
        <v>135</v>
      </c>
      <c r="G383" s="124"/>
      <c r="H383" s="37"/>
    </row>
    <row r="384" spans="1:8" s="38" customFormat="1" ht="38.25" hidden="1">
      <c r="A384" s="36" t="s">
        <v>136</v>
      </c>
      <c r="B384" s="17">
        <v>757</v>
      </c>
      <c r="C384" s="18" t="s">
        <v>104</v>
      </c>
      <c r="D384" s="18" t="s">
        <v>127</v>
      </c>
      <c r="E384" s="18" t="s">
        <v>432</v>
      </c>
      <c r="F384" s="18" t="s">
        <v>137</v>
      </c>
      <c r="G384" s="124"/>
      <c r="H384" s="37"/>
    </row>
    <row r="385" spans="1:8" s="38" customFormat="1" ht="28.5" customHeight="1">
      <c r="A385" s="19" t="s">
        <v>96</v>
      </c>
      <c r="B385" s="17">
        <v>757</v>
      </c>
      <c r="C385" s="18" t="s">
        <v>104</v>
      </c>
      <c r="D385" s="18" t="s">
        <v>127</v>
      </c>
      <c r="E385" s="18" t="s">
        <v>432</v>
      </c>
      <c r="F385" s="18" t="s">
        <v>97</v>
      </c>
      <c r="G385" s="124">
        <f>G386</f>
        <v>132631</v>
      </c>
      <c r="H385" s="37"/>
    </row>
    <row r="386" spans="1:8" s="38" customFormat="1" ht="25.5">
      <c r="A386" s="19" t="s">
        <v>98</v>
      </c>
      <c r="B386" s="17">
        <v>757</v>
      </c>
      <c r="C386" s="18" t="s">
        <v>104</v>
      </c>
      <c r="D386" s="18" t="s">
        <v>127</v>
      </c>
      <c r="E386" s="18" t="s">
        <v>432</v>
      </c>
      <c r="F386" s="18" t="s">
        <v>99</v>
      </c>
      <c r="G386" s="124">
        <f>Прилож3!G131</f>
        <v>132631</v>
      </c>
      <c r="H386" s="37"/>
    </row>
    <row r="387" spans="1:8" s="38" customFormat="1" ht="25.5" hidden="1">
      <c r="A387" s="36" t="s">
        <v>129</v>
      </c>
      <c r="B387" s="17">
        <v>757</v>
      </c>
      <c r="C387" s="18" t="s">
        <v>104</v>
      </c>
      <c r="D387" s="18" t="s">
        <v>127</v>
      </c>
      <c r="E387" s="18" t="s">
        <v>432</v>
      </c>
      <c r="F387" s="18" t="s">
        <v>100</v>
      </c>
      <c r="G387" s="124"/>
      <c r="H387" s="37"/>
    </row>
    <row r="388" spans="1:8">
      <c r="A388" s="19" t="s">
        <v>138</v>
      </c>
      <c r="B388" s="17">
        <v>757</v>
      </c>
      <c r="C388" s="18" t="s">
        <v>104</v>
      </c>
      <c r="D388" s="18" t="s">
        <v>127</v>
      </c>
      <c r="E388" s="18" t="s">
        <v>432</v>
      </c>
      <c r="F388" s="18" t="s">
        <v>139</v>
      </c>
      <c r="G388" s="32">
        <f>G389</f>
        <v>2000</v>
      </c>
    </row>
    <row r="389" spans="1:8">
      <c r="A389" s="19" t="s">
        <v>141</v>
      </c>
      <c r="B389" s="17">
        <v>757</v>
      </c>
      <c r="C389" s="18" t="s">
        <v>104</v>
      </c>
      <c r="D389" s="18" t="s">
        <v>127</v>
      </c>
      <c r="E389" s="18" t="s">
        <v>432</v>
      </c>
      <c r="F389" s="18" t="s">
        <v>142</v>
      </c>
      <c r="G389" s="32">
        <f>Прилож3!G133</f>
        <v>2000</v>
      </c>
    </row>
    <row r="390" spans="1:8" s="6" customFormat="1" ht="21" customHeight="1">
      <c r="A390" s="30" t="s">
        <v>310</v>
      </c>
      <c r="B390" s="17">
        <v>757</v>
      </c>
      <c r="C390" s="18" t="s">
        <v>104</v>
      </c>
      <c r="D390" s="18" t="s">
        <v>73</v>
      </c>
      <c r="E390" s="18" t="s">
        <v>309</v>
      </c>
      <c r="F390" s="18"/>
      <c r="G390" s="29">
        <f>G392</f>
        <v>30000</v>
      </c>
      <c r="H390" s="5"/>
    </row>
    <row r="391" spans="1:8" s="6" customFormat="1" ht="26.25" hidden="1" customHeight="1">
      <c r="A391" s="19" t="s">
        <v>118</v>
      </c>
      <c r="B391" s="31">
        <v>757</v>
      </c>
      <c r="C391" s="18" t="s">
        <v>104</v>
      </c>
      <c r="D391" s="18" t="s">
        <v>73</v>
      </c>
      <c r="E391" s="18" t="s">
        <v>117</v>
      </c>
      <c r="F391" s="18"/>
      <c r="G391" s="29"/>
      <c r="H391" s="5"/>
    </row>
    <row r="392" spans="1:8" ht="25.5">
      <c r="A392" s="19" t="s">
        <v>86</v>
      </c>
      <c r="B392" s="17">
        <v>757</v>
      </c>
      <c r="C392" s="18" t="s">
        <v>104</v>
      </c>
      <c r="D392" s="18" t="s">
        <v>73</v>
      </c>
      <c r="E392" s="18" t="s">
        <v>309</v>
      </c>
      <c r="F392" s="18" t="s">
        <v>87</v>
      </c>
      <c r="G392" s="11">
        <f>G393</f>
        <v>30000</v>
      </c>
    </row>
    <row r="393" spans="1:8">
      <c r="A393" s="19" t="s">
        <v>88</v>
      </c>
      <c r="B393" s="17">
        <v>757</v>
      </c>
      <c r="C393" s="18" t="s">
        <v>104</v>
      </c>
      <c r="D393" s="18" t="s">
        <v>73</v>
      </c>
      <c r="E393" s="18" t="s">
        <v>309</v>
      </c>
      <c r="F393" s="18" t="s">
        <v>89</v>
      </c>
      <c r="G393" s="11">
        <f>Прилож3!G99</f>
        <v>30000</v>
      </c>
    </row>
    <row r="394" spans="1:8" s="6" customFormat="1" ht="71.25" customHeight="1">
      <c r="A394" s="30" t="s">
        <v>373</v>
      </c>
      <c r="B394" s="17">
        <v>757</v>
      </c>
      <c r="C394" s="18" t="s">
        <v>104</v>
      </c>
      <c r="D394" s="18" t="s">
        <v>73</v>
      </c>
      <c r="E394" s="18" t="s">
        <v>47</v>
      </c>
      <c r="F394" s="18"/>
      <c r="G394" s="29">
        <f>G396</f>
        <v>100000</v>
      </c>
      <c r="H394" s="5"/>
    </row>
    <row r="395" spans="1:8" s="6" customFormat="1" ht="26.25" hidden="1" customHeight="1">
      <c r="A395" s="19" t="s">
        <v>118</v>
      </c>
      <c r="B395" s="31">
        <v>757</v>
      </c>
      <c r="C395" s="18" t="s">
        <v>104</v>
      </c>
      <c r="D395" s="18" t="s">
        <v>73</v>
      </c>
      <c r="E395" s="18" t="s">
        <v>117</v>
      </c>
      <c r="F395" s="18"/>
      <c r="G395" s="29"/>
      <c r="H395" s="5"/>
    </row>
    <row r="396" spans="1:8" ht="25.5">
      <c r="A396" s="19" t="s">
        <v>86</v>
      </c>
      <c r="B396" s="17">
        <v>757</v>
      </c>
      <c r="C396" s="18" t="s">
        <v>104</v>
      </c>
      <c r="D396" s="18" t="s">
        <v>73</v>
      </c>
      <c r="E396" s="18" t="s">
        <v>47</v>
      </c>
      <c r="F396" s="18" t="s">
        <v>87</v>
      </c>
      <c r="G396" s="11">
        <f>G397</f>
        <v>100000</v>
      </c>
    </row>
    <row r="397" spans="1:8">
      <c r="A397" s="19" t="s">
        <v>88</v>
      </c>
      <c r="B397" s="17">
        <v>757</v>
      </c>
      <c r="C397" s="18" t="s">
        <v>104</v>
      </c>
      <c r="D397" s="18" t="s">
        <v>73</v>
      </c>
      <c r="E397" s="18" t="s">
        <v>47</v>
      </c>
      <c r="F397" s="18" t="s">
        <v>89</v>
      </c>
      <c r="G397" s="11">
        <f>Прилож3!G103</f>
        <v>100000</v>
      </c>
    </row>
    <row r="398" spans="1:8" s="6" customFormat="1" ht="57.75" hidden="1" customHeight="1">
      <c r="A398" s="30" t="s">
        <v>48</v>
      </c>
      <c r="B398" s="17">
        <v>757</v>
      </c>
      <c r="C398" s="18" t="s">
        <v>104</v>
      </c>
      <c r="D398" s="18" t="s">
        <v>73</v>
      </c>
      <c r="E398" s="18" t="s">
        <v>47</v>
      </c>
      <c r="F398" s="18"/>
      <c r="G398" s="29">
        <f>G400</f>
        <v>0</v>
      </c>
      <c r="H398" s="5"/>
    </row>
    <row r="399" spans="1:8" s="6" customFormat="1" ht="26.25" hidden="1" customHeight="1">
      <c r="A399" s="19" t="s">
        <v>118</v>
      </c>
      <c r="B399" s="31">
        <v>757</v>
      </c>
      <c r="C399" s="18" t="s">
        <v>104</v>
      </c>
      <c r="D399" s="18" t="s">
        <v>73</v>
      </c>
      <c r="E399" s="18" t="s">
        <v>117</v>
      </c>
      <c r="F399" s="18"/>
      <c r="G399" s="29"/>
      <c r="H399" s="5"/>
    </row>
    <row r="400" spans="1:8" ht="25.5" hidden="1">
      <c r="A400" s="19" t="s">
        <v>86</v>
      </c>
      <c r="B400" s="17">
        <v>757</v>
      </c>
      <c r="C400" s="18" t="s">
        <v>104</v>
      </c>
      <c r="D400" s="18" t="s">
        <v>73</v>
      </c>
      <c r="E400" s="18" t="s">
        <v>47</v>
      </c>
      <c r="F400" s="18" t="s">
        <v>87</v>
      </c>
      <c r="G400" s="11">
        <f>G401</f>
        <v>0</v>
      </c>
    </row>
    <row r="401" spans="1:8" hidden="1">
      <c r="A401" s="19" t="s">
        <v>88</v>
      </c>
      <c r="B401" s="17">
        <v>757</v>
      </c>
      <c r="C401" s="18" t="s">
        <v>104</v>
      </c>
      <c r="D401" s="18" t="s">
        <v>73</v>
      </c>
      <c r="E401" s="18" t="s">
        <v>47</v>
      </c>
      <c r="F401" s="18" t="s">
        <v>89</v>
      </c>
      <c r="G401" s="11"/>
    </row>
    <row r="402" spans="1:8" s="6" customFormat="1" ht="54" customHeight="1">
      <c r="A402" s="30" t="s">
        <v>189</v>
      </c>
      <c r="B402" s="17">
        <v>757</v>
      </c>
      <c r="C402" s="18" t="s">
        <v>104</v>
      </c>
      <c r="D402" s="18" t="s">
        <v>73</v>
      </c>
      <c r="E402" s="18" t="s">
        <v>311</v>
      </c>
      <c r="F402" s="18"/>
      <c r="G402" s="29">
        <f>G403+G406</f>
        <v>37760</v>
      </c>
      <c r="H402" s="5"/>
    </row>
    <row r="403" spans="1:8" s="6" customFormat="1" ht="54" customHeight="1">
      <c r="A403" s="30" t="s">
        <v>185</v>
      </c>
      <c r="B403" s="17">
        <v>757</v>
      </c>
      <c r="C403" s="18" t="s">
        <v>104</v>
      </c>
      <c r="D403" s="18" t="s">
        <v>73</v>
      </c>
      <c r="E403" s="18" t="s">
        <v>186</v>
      </c>
      <c r="F403" s="18"/>
      <c r="G403" s="29">
        <f>G404</f>
        <v>28340</v>
      </c>
      <c r="H403" s="5"/>
    </row>
    <row r="404" spans="1:8" ht="25.5">
      <c r="A404" s="19" t="s">
        <v>86</v>
      </c>
      <c r="B404" s="17">
        <v>757</v>
      </c>
      <c r="C404" s="18" t="s">
        <v>104</v>
      </c>
      <c r="D404" s="18" t="s">
        <v>73</v>
      </c>
      <c r="E404" s="18" t="s">
        <v>186</v>
      </c>
      <c r="F404" s="18" t="s">
        <v>87</v>
      </c>
      <c r="G404" s="11">
        <f>G405</f>
        <v>28340</v>
      </c>
    </row>
    <row r="405" spans="1:8">
      <c r="A405" s="19" t="s">
        <v>88</v>
      </c>
      <c r="B405" s="17">
        <v>757</v>
      </c>
      <c r="C405" s="18" t="s">
        <v>104</v>
      </c>
      <c r="D405" s="18" t="s">
        <v>73</v>
      </c>
      <c r="E405" s="18" t="s">
        <v>186</v>
      </c>
      <c r="F405" s="18" t="s">
        <v>89</v>
      </c>
      <c r="G405" s="11">
        <f>Прилож3!G107</f>
        <v>28340</v>
      </c>
    </row>
    <row r="406" spans="1:8" s="6" customFormat="1" ht="47.25" customHeight="1">
      <c r="A406" s="30" t="s">
        <v>187</v>
      </c>
      <c r="B406" s="17">
        <v>757</v>
      </c>
      <c r="C406" s="18" t="s">
        <v>104</v>
      </c>
      <c r="D406" s="18" t="s">
        <v>73</v>
      </c>
      <c r="E406" s="18" t="s">
        <v>188</v>
      </c>
      <c r="F406" s="18"/>
      <c r="G406" s="29">
        <f>G407</f>
        <v>9420</v>
      </c>
      <c r="H406" s="5"/>
    </row>
    <row r="407" spans="1:8" ht="25.5">
      <c r="A407" s="19" t="s">
        <v>86</v>
      </c>
      <c r="B407" s="17">
        <v>757</v>
      </c>
      <c r="C407" s="18" t="s">
        <v>104</v>
      </c>
      <c r="D407" s="18" t="s">
        <v>73</v>
      </c>
      <c r="E407" s="18" t="s">
        <v>188</v>
      </c>
      <c r="F407" s="18" t="s">
        <v>87</v>
      </c>
      <c r="G407" s="11">
        <f>G408</f>
        <v>9420</v>
      </c>
    </row>
    <row r="408" spans="1:8">
      <c r="A408" s="19" t="s">
        <v>88</v>
      </c>
      <c r="B408" s="17">
        <v>757</v>
      </c>
      <c r="C408" s="18" t="s">
        <v>104</v>
      </c>
      <c r="D408" s="18" t="s">
        <v>73</v>
      </c>
      <c r="E408" s="18" t="s">
        <v>188</v>
      </c>
      <c r="F408" s="18" t="s">
        <v>89</v>
      </c>
      <c r="G408" s="11">
        <f>Прилож3!G110</f>
        <v>9420</v>
      </c>
    </row>
    <row r="409" spans="1:8" s="6" customFormat="1" ht="57.75" customHeight="1">
      <c r="A409" s="30" t="s">
        <v>314</v>
      </c>
      <c r="B409" s="17">
        <v>757</v>
      </c>
      <c r="C409" s="18" t="s">
        <v>104</v>
      </c>
      <c r="D409" s="18" t="s">
        <v>73</v>
      </c>
      <c r="E409" s="18" t="s">
        <v>312</v>
      </c>
      <c r="F409" s="18"/>
      <c r="G409" s="29">
        <f>G410+G414</f>
        <v>262130</v>
      </c>
      <c r="H409" s="5"/>
    </row>
    <row r="410" spans="1:8" s="6" customFormat="1" ht="78.75" customHeight="1">
      <c r="A410" s="30" t="s">
        <v>191</v>
      </c>
      <c r="B410" s="17">
        <v>757</v>
      </c>
      <c r="C410" s="18" t="s">
        <v>104</v>
      </c>
      <c r="D410" s="18" t="s">
        <v>73</v>
      </c>
      <c r="E410" s="18" t="s">
        <v>190</v>
      </c>
      <c r="F410" s="18"/>
      <c r="G410" s="29">
        <f>G412</f>
        <v>235920</v>
      </c>
      <c r="H410" s="5"/>
    </row>
    <row r="411" spans="1:8" s="6" customFormat="1" ht="26.25" hidden="1" customHeight="1">
      <c r="A411" s="19" t="s">
        <v>118</v>
      </c>
      <c r="B411" s="31">
        <v>757</v>
      </c>
      <c r="C411" s="18" t="s">
        <v>104</v>
      </c>
      <c r="D411" s="18" t="s">
        <v>73</v>
      </c>
      <c r="E411" s="18" t="s">
        <v>117</v>
      </c>
      <c r="F411" s="18"/>
      <c r="G411" s="29"/>
      <c r="H411" s="5"/>
    </row>
    <row r="412" spans="1:8" ht="25.5">
      <c r="A412" s="19" t="s">
        <v>86</v>
      </c>
      <c r="B412" s="17">
        <v>757</v>
      </c>
      <c r="C412" s="18" t="s">
        <v>104</v>
      </c>
      <c r="D412" s="18" t="s">
        <v>73</v>
      </c>
      <c r="E412" s="18" t="s">
        <v>190</v>
      </c>
      <c r="F412" s="18" t="s">
        <v>87</v>
      </c>
      <c r="G412" s="11">
        <f>G413</f>
        <v>235920</v>
      </c>
    </row>
    <row r="413" spans="1:8">
      <c r="A413" s="19" t="s">
        <v>88</v>
      </c>
      <c r="B413" s="17">
        <v>757</v>
      </c>
      <c r="C413" s="18" t="s">
        <v>104</v>
      </c>
      <c r="D413" s="18" t="s">
        <v>73</v>
      </c>
      <c r="E413" s="18" t="s">
        <v>190</v>
      </c>
      <c r="F413" s="18" t="s">
        <v>89</v>
      </c>
      <c r="G413" s="11">
        <f>Прилож3!G115</f>
        <v>235920</v>
      </c>
    </row>
    <row r="414" spans="1:8" s="6" customFormat="1" ht="55.5" customHeight="1">
      <c r="A414" s="30" t="s">
        <v>192</v>
      </c>
      <c r="B414" s="17">
        <v>757</v>
      </c>
      <c r="C414" s="18" t="s">
        <v>104</v>
      </c>
      <c r="D414" s="18" t="s">
        <v>73</v>
      </c>
      <c r="E414" s="18" t="s">
        <v>193</v>
      </c>
      <c r="F414" s="18"/>
      <c r="G414" s="29">
        <f>G416</f>
        <v>26210</v>
      </c>
      <c r="H414" s="5"/>
    </row>
    <row r="415" spans="1:8" s="6" customFormat="1" ht="26.25" hidden="1" customHeight="1">
      <c r="A415" s="19" t="s">
        <v>118</v>
      </c>
      <c r="B415" s="31">
        <v>757</v>
      </c>
      <c r="C415" s="18" t="s">
        <v>104</v>
      </c>
      <c r="D415" s="18" t="s">
        <v>73</v>
      </c>
      <c r="E415" s="18" t="s">
        <v>117</v>
      </c>
      <c r="F415" s="18"/>
      <c r="G415" s="29"/>
      <c r="H415" s="5"/>
    </row>
    <row r="416" spans="1:8" ht="25.5">
      <c r="A416" s="19" t="s">
        <v>86</v>
      </c>
      <c r="B416" s="17">
        <v>757</v>
      </c>
      <c r="C416" s="18" t="s">
        <v>104</v>
      </c>
      <c r="D416" s="18" t="s">
        <v>73</v>
      </c>
      <c r="E416" s="18" t="s">
        <v>193</v>
      </c>
      <c r="F416" s="18" t="s">
        <v>87</v>
      </c>
      <c r="G416" s="11">
        <f>G417</f>
        <v>26210</v>
      </c>
    </row>
    <row r="417" spans="1:15">
      <c r="A417" s="19" t="s">
        <v>88</v>
      </c>
      <c r="B417" s="17">
        <v>757</v>
      </c>
      <c r="C417" s="18" t="s">
        <v>104</v>
      </c>
      <c r="D417" s="18" t="s">
        <v>73</v>
      </c>
      <c r="E417" s="18" t="s">
        <v>193</v>
      </c>
      <c r="F417" s="18" t="s">
        <v>89</v>
      </c>
      <c r="G417" s="11">
        <f>Прилож3!G119</f>
        <v>26210</v>
      </c>
    </row>
    <row r="418" spans="1:15" s="149" customFormat="1" ht="30" customHeight="1">
      <c r="A418" s="146" t="s">
        <v>276</v>
      </c>
      <c r="B418" s="42">
        <v>757</v>
      </c>
      <c r="C418" s="43" t="s">
        <v>152</v>
      </c>
      <c r="D418" s="43" t="s">
        <v>82</v>
      </c>
      <c r="E418" s="43" t="s">
        <v>419</v>
      </c>
      <c r="F418" s="43"/>
      <c r="G418" s="125">
        <f>G419+G427+G430+G441+G437</f>
        <v>14880470.449999999</v>
      </c>
      <c r="H418" s="148"/>
      <c r="M418" s="148" t="e">
        <f>#REF!+#REF!</f>
        <v>#REF!</v>
      </c>
      <c r="N418" s="149">
        <v>14307014</v>
      </c>
      <c r="O418" s="149">
        <v>380000</v>
      </c>
    </row>
    <row r="419" spans="1:15" s="21" customFormat="1" ht="25.5">
      <c r="A419" s="16" t="s">
        <v>299</v>
      </c>
      <c r="B419" s="17">
        <v>757</v>
      </c>
      <c r="C419" s="18" t="s">
        <v>80</v>
      </c>
      <c r="D419" s="18" t="s">
        <v>148</v>
      </c>
      <c r="E419" s="18" t="s">
        <v>374</v>
      </c>
      <c r="F419" s="18"/>
      <c r="G419" s="124">
        <f>G424+G420+G422</f>
        <v>917700</v>
      </c>
      <c r="H419" s="20"/>
    </row>
    <row r="420" spans="1:15" s="21" customFormat="1" ht="25.5">
      <c r="A420" s="19" t="s">
        <v>86</v>
      </c>
      <c r="B420" s="17">
        <v>757</v>
      </c>
      <c r="C420" s="18" t="s">
        <v>80</v>
      </c>
      <c r="D420" s="18" t="s">
        <v>148</v>
      </c>
      <c r="E420" s="18" t="s">
        <v>374</v>
      </c>
      <c r="F420" s="18" t="s">
        <v>87</v>
      </c>
      <c r="G420" s="124">
        <f>G421</f>
        <v>917700</v>
      </c>
      <c r="H420" s="20"/>
    </row>
    <row r="421" spans="1:15" s="21" customFormat="1">
      <c r="A421" s="19" t="s">
        <v>88</v>
      </c>
      <c r="B421" s="17">
        <v>757</v>
      </c>
      <c r="C421" s="18" t="s">
        <v>80</v>
      </c>
      <c r="D421" s="18" t="s">
        <v>148</v>
      </c>
      <c r="E421" s="18" t="s">
        <v>374</v>
      </c>
      <c r="F421" s="18" t="s">
        <v>89</v>
      </c>
      <c r="G421" s="124">
        <f>Прилож3!G47</f>
        <v>917700</v>
      </c>
      <c r="H421" s="20"/>
    </row>
    <row r="422" spans="1:15" s="21" customFormat="1" ht="14.25" hidden="1" customHeight="1">
      <c r="A422" s="19" t="s">
        <v>328</v>
      </c>
      <c r="B422" s="17">
        <v>757</v>
      </c>
      <c r="C422" s="18" t="s">
        <v>80</v>
      </c>
      <c r="D422" s="18" t="s">
        <v>148</v>
      </c>
      <c r="E422" s="18" t="s">
        <v>415</v>
      </c>
      <c r="F422" s="18" t="s">
        <v>329</v>
      </c>
      <c r="G422" s="124">
        <f>G423</f>
        <v>0</v>
      </c>
      <c r="H422" s="20"/>
    </row>
    <row r="423" spans="1:15" s="21" customFormat="1" ht="27" hidden="1" customHeight="1">
      <c r="A423" s="19" t="s">
        <v>330</v>
      </c>
      <c r="B423" s="17">
        <v>757</v>
      </c>
      <c r="C423" s="18" t="s">
        <v>80</v>
      </c>
      <c r="D423" s="18" t="s">
        <v>148</v>
      </c>
      <c r="E423" s="18" t="s">
        <v>415</v>
      </c>
      <c r="F423" s="18" t="s">
        <v>331</v>
      </c>
      <c r="G423" s="124"/>
      <c r="H423" s="20"/>
    </row>
    <row r="424" spans="1:15" s="21" customFormat="1" ht="25.5" hidden="1">
      <c r="A424" s="19" t="s">
        <v>86</v>
      </c>
      <c r="B424" s="17">
        <v>757</v>
      </c>
      <c r="C424" s="18" t="s">
        <v>80</v>
      </c>
      <c r="D424" s="18" t="s">
        <v>148</v>
      </c>
      <c r="E424" s="18" t="s">
        <v>415</v>
      </c>
      <c r="F424" s="18" t="s">
        <v>87</v>
      </c>
      <c r="G424" s="124">
        <f>G425</f>
        <v>0</v>
      </c>
      <c r="H424" s="20"/>
    </row>
    <row r="425" spans="1:15" s="21" customFormat="1" hidden="1">
      <c r="A425" s="19" t="s">
        <v>88</v>
      </c>
      <c r="B425" s="17">
        <v>757</v>
      </c>
      <c r="C425" s="18" t="s">
        <v>80</v>
      </c>
      <c r="D425" s="18" t="s">
        <v>148</v>
      </c>
      <c r="E425" s="18" t="s">
        <v>415</v>
      </c>
      <c r="F425" s="18" t="s">
        <v>89</v>
      </c>
      <c r="G425" s="124"/>
      <c r="H425" s="20"/>
    </row>
    <row r="426" spans="1:15" s="21" customFormat="1" hidden="1">
      <c r="A426" s="19" t="s">
        <v>91</v>
      </c>
      <c r="B426" s="17">
        <v>757</v>
      </c>
      <c r="C426" s="18" t="s">
        <v>80</v>
      </c>
      <c r="D426" s="18" t="s">
        <v>148</v>
      </c>
      <c r="E426" s="18" t="s">
        <v>300</v>
      </c>
      <c r="F426" s="18" t="s">
        <v>125</v>
      </c>
      <c r="G426" s="124"/>
      <c r="H426" s="20"/>
    </row>
    <row r="427" spans="1:15" s="21" customFormat="1" ht="61.5" customHeight="1">
      <c r="A427" s="16" t="s">
        <v>0</v>
      </c>
      <c r="B427" s="17">
        <v>757</v>
      </c>
      <c r="C427" s="18" t="s">
        <v>80</v>
      </c>
      <c r="D427" s="18" t="s">
        <v>148</v>
      </c>
      <c r="E427" s="18" t="s">
        <v>672</v>
      </c>
      <c r="F427" s="18"/>
      <c r="G427" s="124">
        <f>G428</f>
        <v>40420</v>
      </c>
      <c r="H427" s="20"/>
    </row>
    <row r="428" spans="1:15" s="21" customFormat="1" ht="25.5">
      <c r="A428" s="19" t="s">
        <v>86</v>
      </c>
      <c r="B428" s="17">
        <v>757</v>
      </c>
      <c r="C428" s="18" t="s">
        <v>80</v>
      </c>
      <c r="D428" s="18" t="s">
        <v>148</v>
      </c>
      <c r="E428" s="18" t="s">
        <v>672</v>
      </c>
      <c r="F428" s="18" t="s">
        <v>87</v>
      </c>
      <c r="G428" s="124">
        <f>G429</f>
        <v>40420</v>
      </c>
      <c r="H428" s="20"/>
    </row>
    <row r="429" spans="1:15" s="21" customFormat="1">
      <c r="A429" s="19" t="s">
        <v>88</v>
      </c>
      <c r="B429" s="17">
        <v>757</v>
      </c>
      <c r="C429" s="18" t="s">
        <v>80</v>
      </c>
      <c r="D429" s="18" t="s">
        <v>148</v>
      </c>
      <c r="E429" s="18" t="s">
        <v>672</v>
      </c>
      <c r="F429" s="18" t="s">
        <v>89</v>
      </c>
      <c r="G429" s="124">
        <f>Прилож3!G50</f>
        <v>40420</v>
      </c>
      <c r="H429" s="20"/>
    </row>
    <row r="430" spans="1:15" s="34" customFormat="1" ht="27.75" customHeight="1">
      <c r="A430" s="44" t="s">
        <v>153</v>
      </c>
      <c r="B430" s="17">
        <v>757</v>
      </c>
      <c r="C430" s="18" t="s">
        <v>152</v>
      </c>
      <c r="D430" s="18" t="s">
        <v>82</v>
      </c>
      <c r="E430" s="18" t="s">
        <v>435</v>
      </c>
      <c r="F430" s="18"/>
      <c r="G430" s="124">
        <f>G435+G431+G433</f>
        <v>335000</v>
      </c>
      <c r="H430" s="33"/>
    </row>
    <row r="431" spans="1:15" s="34" customFormat="1" ht="24.75" hidden="1" customHeight="1">
      <c r="A431" s="19" t="s">
        <v>131</v>
      </c>
      <c r="B431" s="17">
        <v>757</v>
      </c>
      <c r="C431" s="18" t="s">
        <v>152</v>
      </c>
      <c r="D431" s="18" t="s">
        <v>82</v>
      </c>
      <c r="E431" s="18" t="s">
        <v>435</v>
      </c>
      <c r="F431" s="18" t="s">
        <v>134</v>
      </c>
      <c r="G431" s="124">
        <f>G432</f>
        <v>0</v>
      </c>
      <c r="H431" s="33"/>
    </row>
    <row r="432" spans="1:15" s="34" customFormat="1" ht="53.25" hidden="1" customHeight="1">
      <c r="A432" s="44" t="s">
        <v>154</v>
      </c>
      <c r="B432" s="17">
        <v>757</v>
      </c>
      <c r="C432" s="18" t="s">
        <v>152</v>
      </c>
      <c r="D432" s="18" t="s">
        <v>82</v>
      </c>
      <c r="E432" s="18" t="s">
        <v>435</v>
      </c>
      <c r="F432" s="18" t="s">
        <v>155</v>
      </c>
      <c r="G432" s="124"/>
      <c r="H432" s="33"/>
    </row>
    <row r="433" spans="1:8" s="38" customFormat="1" ht="63.75">
      <c r="A433" s="19" t="s">
        <v>130</v>
      </c>
      <c r="B433" s="17">
        <v>757</v>
      </c>
      <c r="C433" s="18" t="s">
        <v>104</v>
      </c>
      <c r="D433" s="18" t="s">
        <v>127</v>
      </c>
      <c r="E433" s="18" t="s">
        <v>435</v>
      </c>
      <c r="F433" s="18" t="s">
        <v>133</v>
      </c>
      <c r="G433" s="124">
        <f>G434</f>
        <v>120000</v>
      </c>
      <c r="H433" s="37"/>
    </row>
    <row r="434" spans="1:8" s="38" customFormat="1" ht="25.5">
      <c r="A434" s="19" t="s">
        <v>131</v>
      </c>
      <c r="B434" s="17">
        <v>757</v>
      </c>
      <c r="C434" s="18" t="s">
        <v>104</v>
      </c>
      <c r="D434" s="18" t="s">
        <v>127</v>
      </c>
      <c r="E434" s="18" t="s">
        <v>435</v>
      </c>
      <c r="F434" s="18" t="s">
        <v>134</v>
      </c>
      <c r="G434" s="124">
        <f>Прилож3!G145</f>
        <v>120000</v>
      </c>
      <c r="H434" s="37"/>
    </row>
    <row r="435" spans="1:8" s="38" customFormat="1" ht="28.5" customHeight="1">
      <c r="A435" s="19" t="s">
        <v>96</v>
      </c>
      <c r="B435" s="17">
        <v>757</v>
      </c>
      <c r="C435" s="18" t="s">
        <v>152</v>
      </c>
      <c r="D435" s="18" t="s">
        <v>82</v>
      </c>
      <c r="E435" s="18" t="s">
        <v>435</v>
      </c>
      <c r="F435" s="18" t="s">
        <v>97</v>
      </c>
      <c r="G435" s="124">
        <f>G436</f>
        <v>215000</v>
      </c>
      <c r="H435" s="37"/>
    </row>
    <row r="436" spans="1:8" s="38" customFormat="1" ht="25.5">
      <c r="A436" s="19" t="s">
        <v>98</v>
      </c>
      <c r="B436" s="17">
        <v>757</v>
      </c>
      <c r="C436" s="18" t="s">
        <v>152</v>
      </c>
      <c r="D436" s="18" t="s">
        <v>82</v>
      </c>
      <c r="E436" s="18" t="s">
        <v>435</v>
      </c>
      <c r="F436" s="18" t="s">
        <v>99</v>
      </c>
      <c r="G436" s="124">
        <f>Прилож3!G147</f>
        <v>215000</v>
      </c>
      <c r="H436" s="37"/>
    </row>
    <row r="437" spans="1:8" ht="30.75" customHeight="1">
      <c r="A437" s="27" t="s">
        <v>378</v>
      </c>
      <c r="B437" s="17">
        <v>757</v>
      </c>
      <c r="C437" s="18" t="s">
        <v>80</v>
      </c>
      <c r="D437" s="18" t="s">
        <v>148</v>
      </c>
      <c r="E437" s="18" t="s">
        <v>42</v>
      </c>
      <c r="F437" s="17"/>
      <c r="G437" s="11">
        <f>G439</f>
        <v>286800</v>
      </c>
    </row>
    <row r="438" spans="1:8" ht="25.5">
      <c r="A438" s="19" t="s">
        <v>85</v>
      </c>
      <c r="B438" s="17">
        <v>757</v>
      </c>
      <c r="C438" s="18" t="s">
        <v>80</v>
      </c>
      <c r="D438" s="18" t="s">
        <v>148</v>
      </c>
      <c r="E438" s="18" t="s">
        <v>43</v>
      </c>
      <c r="F438" s="18"/>
      <c r="G438" s="124">
        <f>G439</f>
        <v>286800</v>
      </c>
    </row>
    <row r="439" spans="1:8" ht="25.5">
      <c r="A439" s="19" t="s">
        <v>86</v>
      </c>
      <c r="B439" s="17">
        <v>757</v>
      </c>
      <c r="C439" s="18" t="s">
        <v>80</v>
      </c>
      <c r="D439" s="18" t="s">
        <v>148</v>
      </c>
      <c r="E439" s="18" t="s">
        <v>43</v>
      </c>
      <c r="F439" s="18" t="s">
        <v>87</v>
      </c>
      <c r="G439" s="124">
        <f>G440</f>
        <v>286800</v>
      </c>
    </row>
    <row r="440" spans="1:8" ht="19.5" customHeight="1">
      <c r="A440" s="19" t="s">
        <v>88</v>
      </c>
      <c r="B440" s="17">
        <v>757</v>
      </c>
      <c r="C440" s="18" t="s">
        <v>80</v>
      </c>
      <c r="D440" s="18" t="s">
        <v>148</v>
      </c>
      <c r="E440" s="18" t="s">
        <v>43</v>
      </c>
      <c r="F440" s="18" t="s">
        <v>89</v>
      </c>
      <c r="G440" s="124">
        <f>Прилож3!G39</f>
        <v>286800</v>
      </c>
    </row>
    <row r="441" spans="1:8" ht="46.5" customHeight="1">
      <c r="A441" s="19" t="s">
        <v>277</v>
      </c>
      <c r="B441" s="17">
        <v>757</v>
      </c>
      <c r="C441" s="18" t="s">
        <v>80</v>
      </c>
      <c r="D441" s="18" t="s">
        <v>82</v>
      </c>
      <c r="E441" s="18" t="s">
        <v>420</v>
      </c>
      <c r="F441" s="17"/>
      <c r="G441" s="124">
        <f>G442</f>
        <v>13300550.449999999</v>
      </c>
    </row>
    <row r="442" spans="1:8" ht="25.5">
      <c r="A442" s="19" t="s">
        <v>86</v>
      </c>
      <c r="B442" s="17">
        <v>757</v>
      </c>
      <c r="C442" s="18" t="s">
        <v>80</v>
      </c>
      <c r="D442" s="18" t="s">
        <v>82</v>
      </c>
      <c r="E442" s="18" t="s">
        <v>420</v>
      </c>
      <c r="F442" s="17">
        <v>600</v>
      </c>
      <c r="G442" s="124">
        <f>G443</f>
        <v>13300550.449999999</v>
      </c>
    </row>
    <row r="443" spans="1:8">
      <c r="A443" s="19" t="s">
        <v>88</v>
      </c>
      <c r="B443" s="17">
        <v>757</v>
      </c>
      <c r="C443" s="18" t="s">
        <v>80</v>
      </c>
      <c r="D443" s="18" t="s">
        <v>82</v>
      </c>
      <c r="E443" s="18" t="s">
        <v>420</v>
      </c>
      <c r="F443" s="17">
        <v>610</v>
      </c>
      <c r="G443" s="124">
        <f>Прилож3!G42</f>
        <v>13300550.449999999</v>
      </c>
    </row>
    <row r="444" spans="1:8" s="26" customFormat="1" ht="51.75" customHeight="1">
      <c r="A444" s="41" t="s">
        <v>226</v>
      </c>
      <c r="B444" s="42">
        <v>793</v>
      </c>
      <c r="C444" s="43" t="s">
        <v>127</v>
      </c>
      <c r="D444" s="43" t="s">
        <v>180</v>
      </c>
      <c r="E444" s="42" t="s">
        <v>520</v>
      </c>
      <c r="F444" s="42"/>
      <c r="G444" s="125">
        <f>G445</f>
        <v>40000</v>
      </c>
      <c r="H444" s="25"/>
    </row>
    <row r="445" spans="1:8" ht="36" hidden="1" customHeight="1">
      <c r="A445" s="19" t="s">
        <v>278</v>
      </c>
      <c r="B445" s="17">
        <v>793</v>
      </c>
      <c r="C445" s="18" t="s">
        <v>127</v>
      </c>
      <c r="D445" s="18" t="s">
        <v>180</v>
      </c>
      <c r="E445" s="17" t="s">
        <v>520</v>
      </c>
      <c r="F445" s="17"/>
      <c r="G445" s="124">
        <f>G446</f>
        <v>40000</v>
      </c>
    </row>
    <row r="446" spans="1:8" ht="39" customHeight="1">
      <c r="A446" s="19" t="s">
        <v>38</v>
      </c>
      <c r="B446" s="17">
        <v>793</v>
      </c>
      <c r="C446" s="18" t="s">
        <v>127</v>
      </c>
      <c r="D446" s="18" t="s">
        <v>180</v>
      </c>
      <c r="E446" s="17" t="s">
        <v>521</v>
      </c>
      <c r="F446" s="17"/>
      <c r="G446" s="124">
        <f>G447</f>
        <v>40000</v>
      </c>
    </row>
    <row r="447" spans="1:8" ht="27.75" customHeight="1">
      <c r="A447" s="19" t="s">
        <v>637</v>
      </c>
      <c r="B447" s="17">
        <v>793</v>
      </c>
      <c r="C447" s="18" t="s">
        <v>127</v>
      </c>
      <c r="D447" s="18" t="s">
        <v>180</v>
      </c>
      <c r="E447" s="17" t="s">
        <v>521</v>
      </c>
      <c r="F447" s="17">
        <v>200</v>
      </c>
      <c r="G447" s="124">
        <f>G448</f>
        <v>40000</v>
      </c>
    </row>
    <row r="448" spans="1:8" ht="27.75" customHeight="1">
      <c r="A448" s="19" t="s">
        <v>98</v>
      </c>
      <c r="B448" s="17">
        <v>793</v>
      </c>
      <c r="C448" s="18" t="s">
        <v>127</v>
      </c>
      <c r="D448" s="18" t="s">
        <v>180</v>
      </c>
      <c r="E448" s="17" t="s">
        <v>521</v>
      </c>
      <c r="F448" s="17">
        <v>240</v>
      </c>
      <c r="G448" s="124">
        <f>Прилож3!G590</f>
        <v>40000</v>
      </c>
    </row>
    <row r="449" spans="1:14" s="64" customFormat="1" ht="35.25" customHeight="1">
      <c r="A449" s="41" t="s">
        <v>94</v>
      </c>
      <c r="B449" s="42">
        <v>757</v>
      </c>
      <c r="C449" s="43" t="s">
        <v>80</v>
      </c>
      <c r="D449" s="43" t="s">
        <v>80</v>
      </c>
      <c r="E449" s="43" t="s">
        <v>422</v>
      </c>
      <c r="F449" s="43"/>
      <c r="G449" s="125">
        <f>G457+G450</f>
        <v>657875</v>
      </c>
      <c r="H449" s="63"/>
      <c r="M449" s="63">
        <f>G466</f>
        <v>0</v>
      </c>
      <c r="N449" s="64">
        <v>22000</v>
      </c>
    </row>
    <row r="450" spans="1:14" s="21" customFormat="1" ht="38.25">
      <c r="A450" s="19" t="s">
        <v>502</v>
      </c>
      <c r="B450" s="17">
        <v>757</v>
      </c>
      <c r="C450" s="18" t="s">
        <v>80</v>
      </c>
      <c r="D450" s="18" t="s">
        <v>80</v>
      </c>
      <c r="E450" s="18" t="s">
        <v>208</v>
      </c>
      <c r="F450" s="18"/>
      <c r="G450" s="124">
        <f>G451+G453+G455</f>
        <v>622775</v>
      </c>
      <c r="H450" s="20"/>
    </row>
    <row r="451" spans="1:14" s="21" customFormat="1" ht="25.5">
      <c r="A451" s="19" t="s">
        <v>96</v>
      </c>
      <c r="B451" s="17">
        <v>757</v>
      </c>
      <c r="C451" s="18" t="s">
        <v>80</v>
      </c>
      <c r="D451" s="18" t="s">
        <v>80</v>
      </c>
      <c r="E451" s="18" t="s">
        <v>208</v>
      </c>
      <c r="F451" s="18" t="s">
        <v>97</v>
      </c>
      <c r="G451" s="124">
        <f>G452</f>
        <v>300000</v>
      </c>
      <c r="H451" s="20"/>
    </row>
    <row r="452" spans="1:14" s="21" customFormat="1" ht="25.5">
      <c r="A452" s="19" t="s">
        <v>98</v>
      </c>
      <c r="B452" s="17">
        <v>757</v>
      </c>
      <c r="C452" s="18" t="s">
        <v>80</v>
      </c>
      <c r="D452" s="18" t="s">
        <v>80</v>
      </c>
      <c r="E452" s="18" t="s">
        <v>208</v>
      </c>
      <c r="F452" s="18" t="s">
        <v>99</v>
      </c>
      <c r="G452" s="124">
        <f>Прилож3!G54</f>
        <v>300000</v>
      </c>
      <c r="H452" s="20"/>
    </row>
    <row r="453" spans="1:14" s="6" customFormat="1">
      <c r="A453" s="19" t="s">
        <v>339</v>
      </c>
      <c r="B453" s="17">
        <v>757</v>
      </c>
      <c r="C453" s="18" t="s">
        <v>80</v>
      </c>
      <c r="D453" s="18" t="s">
        <v>80</v>
      </c>
      <c r="E453" s="18" t="s">
        <v>208</v>
      </c>
      <c r="F453" s="18" t="s">
        <v>340</v>
      </c>
      <c r="G453" s="124">
        <f>G454</f>
        <v>175000</v>
      </c>
      <c r="H453" s="5"/>
    </row>
    <row r="454" spans="1:14" s="6" customFormat="1">
      <c r="A454" s="19" t="s">
        <v>357</v>
      </c>
      <c r="B454" s="17">
        <v>757</v>
      </c>
      <c r="C454" s="18" t="s">
        <v>80</v>
      </c>
      <c r="D454" s="18" t="s">
        <v>80</v>
      </c>
      <c r="E454" s="18" t="s">
        <v>208</v>
      </c>
      <c r="F454" s="18" t="s">
        <v>358</v>
      </c>
      <c r="G454" s="124">
        <f>Прилож3!G56</f>
        <v>175000</v>
      </c>
      <c r="H454" s="5"/>
    </row>
    <row r="455" spans="1:14" s="21" customFormat="1" ht="25.5">
      <c r="A455" s="19" t="s">
        <v>86</v>
      </c>
      <c r="B455" s="17">
        <v>757</v>
      </c>
      <c r="C455" s="18" t="s">
        <v>80</v>
      </c>
      <c r="D455" s="18" t="s">
        <v>80</v>
      </c>
      <c r="E455" s="18" t="s">
        <v>208</v>
      </c>
      <c r="F455" s="18" t="s">
        <v>87</v>
      </c>
      <c r="G455" s="124">
        <f>G456</f>
        <v>147775</v>
      </c>
      <c r="H455" s="20"/>
    </row>
    <row r="456" spans="1:14" s="21" customFormat="1">
      <c r="A456" s="19" t="s">
        <v>88</v>
      </c>
      <c r="B456" s="17">
        <v>757</v>
      </c>
      <c r="C456" s="18" t="s">
        <v>80</v>
      </c>
      <c r="D456" s="18" t="s">
        <v>80</v>
      </c>
      <c r="E456" s="18" t="s">
        <v>208</v>
      </c>
      <c r="F456" s="18" t="s">
        <v>89</v>
      </c>
      <c r="G456" s="124">
        <f>Прилож3!G58</f>
        <v>147775</v>
      </c>
      <c r="H456" s="20"/>
    </row>
    <row r="457" spans="1:14" s="21" customFormat="1">
      <c r="A457" s="19" t="s">
        <v>678</v>
      </c>
      <c r="B457" s="17">
        <v>757</v>
      </c>
      <c r="C457" s="18" t="s">
        <v>80</v>
      </c>
      <c r="D457" s="18" t="s">
        <v>80</v>
      </c>
      <c r="E457" s="18" t="s">
        <v>423</v>
      </c>
      <c r="F457" s="18"/>
      <c r="G457" s="124">
        <f>G458</f>
        <v>35100</v>
      </c>
      <c r="H457" s="20"/>
    </row>
    <row r="458" spans="1:14" s="21" customFormat="1" ht="25.5">
      <c r="A458" s="19" t="s">
        <v>96</v>
      </c>
      <c r="B458" s="17">
        <v>757</v>
      </c>
      <c r="C458" s="18" t="s">
        <v>80</v>
      </c>
      <c r="D458" s="18" t="s">
        <v>80</v>
      </c>
      <c r="E458" s="18" t="s">
        <v>423</v>
      </c>
      <c r="F458" s="18" t="s">
        <v>97</v>
      </c>
      <c r="G458" s="124">
        <f>G459</f>
        <v>35100</v>
      </c>
      <c r="H458" s="20"/>
    </row>
    <row r="459" spans="1:14" s="21" customFormat="1" ht="25.5">
      <c r="A459" s="19" t="s">
        <v>98</v>
      </c>
      <c r="B459" s="17">
        <v>757</v>
      </c>
      <c r="C459" s="18" t="s">
        <v>80</v>
      </c>
      <c r="D459" s="18" t="s">
        <v>80</v>
      </c>
      <c r="E459" s="18" t="s">
        <v>423</v>
      </c>
      <c r="F459" s="18" t="s">
        <v>99</v>
      </c>
      <c r="G459" s="124">
        <f>Прилож3!G61</f>
        <v>35100</v>
      </c>
      <c r="H459" s="20"/>
    </row>
    <row r="460" spans="1:14" s="21" customFormat="1" ht="31.5" hidden="1" customHeight="1">
      <c r="A460" s="19" t="s">
        <v>601</v>
      </c>
      <c r="B460" s="17"/>
      <c r="C460" s="18"/>
      <c r="D460" s="18"/>
      <c r="E460" s="18" t="s">
        <v>325</v>
      </c>
      <c r="F460" s="18"/>
      <c r="G460" s="124">
        <f>G461</f>
        <v>0</v>
      </c>
      <c r="H460" s="20"/>
      <c r="M460" s="20"/>
    </row>
    <row r="461" spans="1:14" ht="36" hidden="1" customHeight="1">
      <c r="A461" s="19" t="s">
        <v>86</v>
      </c>
      <c r="B461" s="17">
        <v>793</v>
      </c>
      <c r="C461" s="18" t="s">
        <v>127</v>
      </c>
      <c r="D461" s="18" t="s">
        <v>180</v>
      </c>
      <c r="E461" s="18" t="s">
        <v>325</v>
      </c>
      <c r="F461" s="17">
        <v>600</v>
      </c>
      <c r="G461" s="124">
        <f>G462</f>
        <v>0</v>
      </c>
    </row>
    <row r="462" spans="1:14" ht="18.75" hidden="1" customHeight="1">
      <c r="A462" s="19" t="s">
        <v>88</v>
      </c>
      <c r="B462" s="17">
        <v>793</v>
      </c>
      <c r="C462" s="18" t="s">
        <v>127</v>
      </c>
      <c r="D462" s="18" t="s">
        <v>180</v>
      </c>
      <c r="E462" s="18" t="s">
        <v>325</v>
      </c>
      <c r="F462" s="17">
        <v>610</v>
      </c>
      <c r="G462" s="124">
        <f>G463</f>
        <v>0</v>
      </c>
    </row>
    <row r="463" spans="1:14" ht="24.75" hidden="1" customHeight="1">
      <c r="A463" s="19" t="s">
        <v>91</v>
      </c>
      <c r="B463" s="17"/>
      <c r="C463" s="18"/>
      <c r="D463" s="18"/>
      <c r="E463" s="18" t="s">
        <v>325</v>
      </c>
      <c r="F463" s="17">
        <v>612</v>
      </c>
      <c r="G463" s="124"/>
    </row>
    <row r="464" spans="1:14" s="21" customFormat="1" hidden="1">
      <c r="A464" s="19" t="s">
        <v>678</v>
      </c>
      <c r="B464" s="17">
        <v>757</v>
      </c>
      <c r="C464" s="18" t="s">
        <v>80</v>
      </c>
      <c r="D464" s="18" t="s">
        <v>80</v>
      </c>
      <c r="E464" s="18" t="s">
        <v>95</v>
      </c>
      <c r="F464" s="18"/>
      <c r="G464" s="124"/>
      <c r="H464" s="20"/>
    </row>
    <row r="465" spans="1:14" s="21" customFormat="1" ht="25.5" hidden="1">
      <c r="A465" s="19" t="s">
        <v>96</v>
      </c>
      <c r="B465" s="17">
        <v>757</v>
      </c>
      <c r="C465" s="18" t="s">
        <v>80</v>
      </c>
      <c r="D465" s="18" t="s">
        <v>80</v>
      </c>
      <c r="E465" s="18" t="s">
        <v>95</v>
      </c>
      <c r="F465" s="18" t="s">
        <v>97</v>
      </c>
      <c r="G465" s="124">
        <f>G466</f>
        <v>0</v>
      </c>
      <c r="H465" s="20"/>
    </row>
    <row r="466" spans="1:14" s="21" customFormat="1" ht="25.5" hidden="1">
      <c r="A466" s="19" t="s">
        <v>98</v>
      </c>
      <c r="B466" s="17">
        <v>757</v>
      </c>
      <c r="C466" s="18" t="s">
        <v>80</v>
      </c>
      <c r="D466" s="18" t="s">
        <v>80</v>
      </c>
      <c r="E466" s="18" t="s">
        <v>95</v>
      </c>
      <c r="F466" s="18" t="s">
        <v>99</v>
      </c>
      <c r="G466" s="124">
        <f>G479</f>
        <v>0</v>
      </c>
      <c r="H466" s="20"/>
    </row>
    <row r="467" spans="1:14" s="21" customFormat="1" ht="25.5" hidden="1">
      <c r="A467" s="19" t="s">
        <v>96</v>
      </c>
      <c r="B467" s="17">
        <v>757</v>
      </c>
      <c r="C467" s="18" t="s">
        <v>80</v>
      </c>
      <c r="D467" s="18" t="s">
        <v>80</v>
      </c>
      <c r="E467" s="18" t="s">
        <v>95</v>
      </c>
      <c r="F467" s="18" t="s">
        <v>100</v>
      </c>
      <c r="G467" s="124">
        <v>22000</v>
      </c>
      <c r="H467" s="20"/>
    </row>
    <row r="468" spans="1:14" ht="18.75" hidden="1" customHeight="1">
      <c r="A468" s="19"/>
      <c r="B468" s="17"/>
      <c r="C468" s="18"/>
      <c r="D468" s="18"/>
      <c r="E468" s="18"/>
      <c r="F468" s="17"/>
      <c r="G468" s="124"/>
    </row>
    <row r="469" spans="1:14" ht="18.75" hidden="1" customHeight="1">
      <c r="A469" s="19"/>
      <c r="B469" s="17"/>
      <c r="C469" s="18"/>
      <c r="D469" s="18"/>
      <c r="E469" s="18"/>
      <c r="F469" s="17"/>
      <c r="G469" s="124"/>
    </row>
    <row r="470" spans="1:14" ht="18.75" hidden="1" customHeight="1">
      <c r="A470" s="19"/>
      <c r="B470" s="17"/>
      <c r="C470" s="18"/>
      <c r="D470" s="18"/>
      <c r="E470" s="18"/>
      <c r="F470" s="17"/>
      <c r="G470" s="124"/>
    </row>
    <row r="471" spans="1:14" ht="76.5" hidden="1">
      <c r="A471" s="19" t="s">
        <v>101</v>
      </c>
      <c r="B471" s="17">
        <v>757</v>
      </c>
      <c r="C471" s="18" t="s">
        <v>80</v>
      </c>
      <c r="D471" s="18" t="s">
        <v>82</v>
      </c>
      <c r="E471" s="18" t="s">
        <v>102</v>
      </c>
      <c r="F471" s="17"/>
      <c r="G471" s="124">
        <f>G476</f>
        <v>0</v>
      </c>
    </row>
    <row r="472" spans="1:14" ht="25.5" hidden="1">
      <c r="A472" s="19" t="s">
        <v>86</v>
      </c>
      <c r="B472" s="17">
        <v>757</v>
      </c>
      <c r="C472" s="18" t="s">
        <v>80</v>
      </c>
      <c r="D472" s="18" t="s">
        <v>82</v>
      </c>
      <c r="E472" s="18" t="s">
        <v>102</v>
      </c>
      <c r="F472" s="18" t="s">
        <v>87</v>
      </c>
      <c r="G472" s="124">
        <f>G473</f>
        <v>0</v>
      </c>
    </row>
    <row r="473" spans="1:14" ht="19.5" hidden="1" customHeight="1">
      <c r="A473" s="19" t="s">
        <v>88</v>
      </c>
      <c r="B473" s="17">
        <v>757</v>
      </c>
      <c r="C473" s="18" t="s">
        <v>80</v>
      </c>
      <c r="D473" s="18" t="s">
        <v>82</v>
      </c>
      <c r="E473" s="18" t="s">
        <v>102</v>
      </c>
      <c r="F473" s="18" t="s">
        <v>89</v>
      </c>
      <c r="G473" s="124">
        <f>G476</f>
        <v>0</v>
      </c>
    </row>
    <row r="474" spans="1:14" ht="19.5" hidden="1" customHeight="1">
      <c r="A474" s="19"/>
      <c r="B474" s="17"/>
      <c r="C474" s="18"/>
      <c r="D474" s="18"/>
      <c r="E474" s="18"/>
      <c r="F474" s="18" t="s">
        <v>87</v>
      </c>
      <c r="G474" s="124"/>
    </row>
    <row r="475" spans="1:14" ht="19.5" hidden="1" customHeight="1">
      <c r="A475" s="19"/>
      <c r="B475" s="17"/>
      <c r="C475" s="18"/>
      <c r="D475" s="18"/>
      <c r="E475" s="18"/>
      <c r="F475" s="18" t="s">
        <v>89</v>
      </c>
      <c r="G475" s="124"/>
    </row>
    <row r="476" spans="1:14" hidden="1">
      <c r="A476" s="19" t="s">
        <v>91</v>
      </c>
      <c r="B476" s="17">
        <v>757</v>
      </c>
      <c r="C476" s="18" t="s">
        <v>80</v>
      </c>
      <c r="D476" s="18" t="s">
        <v>82</v>
      </c>
      <c r="E476" s="18" t="s">
        <v>102</v>
      </c>
      <c r="F476" s="17">
        <v>612</v>
      </c>
      <c r="G476" s="124"/>
    </row>
    <row r="477" spans="1:14" ht="25.5" hidden="1">
      <c r="A477" s="19" t="s">
        <v>107</v>
      </c>
      <c r="B477" s="17">
        <v>757</v>
      </c>
      <c r="C477" s="18" t="s">
        <v>104</v>
      </c>
      <c r="D477" s="18" t="s">
        <v>73</v>
      </c>
      <c r="E477" s="18" t="s">
        <v>108</v>
      </c>
      <c r="F477" s="18"/>
      <c r="G477" s="11">
        <f>G478</f>
        <v>0</v>
      </c>
    </row>
    <row r="478" spans="1:14" hidden="1">
      <c r="A478" s="27" t="s">
        <v>91</v>
      </c>
      <c r="B478" s="17">
        <v>757</v>
      </c>
      <c r="C478" s="18" t="s">
        <v>104</v>
      </c>
      <c r="D478" s="18" t="s">
        <v>73</v>
      </c>
      <c r="E478" s="18" t="s">
        <v>108</v>
      </c>
      <c r="F478" s="17">
        <v>612</v>
      </c>
      <c r="G478" s="11"/>
    </row>
    <row r="479" spans="1:14" ht="25.5" hidden="1">
      <c r="A479" s="19" t="s">
        <v>638</v>
      </c>
      <c r="B479" s="17"/>
      <c r="C479" s="18"/>
      <c r="D479" s="18"/>
      <c r="E479" s="18" t="s">
        <v>95</v>
      </c>
      <c r="F479" s="17">
        <v>244</v>
      </c>
      <c r="G479" s="11"/>
    </row>
    <row r="480" spans="1:14" s="26" customFormat="1" ht="51">
      <c r="A480" s="41" t="s">
        <v>279</v>
      </c>
      <c r="B480" s="42">
        <v>793</v>
      </c>
      <c r="C480" s="43" t="s">
        <v>148</v>
      </c>
      <c r="D480" s="43" t="s">
        <v>613</v>
      </c>
      <c r="E480" s="43" t="s">
        <v>514</v>
      </c>
      <c r="F480" s="43"/>
      <c r="G480" s="125">
        <f>G484</f>
        <v>30000</v>
      </c>
      <c r="H480" s="25">
        <v>30000</v>
      </c>
      <c r="M480" s="25" t="e">
        <f>#REF!</f>
        <v>#REF!</v>
      </c>
      <c r="N480" s="26">
        <v>30000</v>
      </c>
    </row>
    <row r="481" spans="1:20" hidden="1">
      <c r="A481" s="19"/>
      <c r="B481" s="17"/>
      <c r="C481" s="18"/>
      <c r="D481" s="18"/>
      <c r="E481" s="18"/>
      <c r="F481" s="18"/>
      <c r="G481" s="124"/>
    </row>
    <row r="482" spans="1:20" ht="25.5">
      <c r="A482" s="19" t="s">
        <v>668</v>
      </c>
      <c r="B482" s="17">
        <v>793</v>
      </c>
      <c r="C482" s="18" t="s">
        <v>148</v>
      </c>
      <c r="D482" s="18" t="s">
        <v>613</v>
      </c>
      <c r="E482" s="18" t="s">
        <v>515</v>
      </c>
      <c r="F482" s="18"/>
      <c r="G482" s="124">
        <f>G483</f>
        <v>30000</v>
      </c>
    </row>
    <row r="483" spans="1:20" ht="25.5">
      <c r="A483" s="19" t="s">
        <v>98</v>
      </c>
      <c r="B483" s="17">
        <v>793</v>
      </c>
      <c r="C483" s="18" t="s">
        <v>148</v>
      </c>
      <c r="D483" s="18" t="s">
        <v>613</v>
      </c>
      <c r="E483" s="18" t="s">
        <v>515</v>
      </c>
      <c r="F483" s="18" t="s">
        <v>97</v>
      </c>
      <c r="G483" s="124">
        <f>G484</f>
        <v>30000</v>
      </c>
    </row>
    <row r="484" spans="1:20" ht="33" customHeight="1">
      <c r="A484" s="19" t="s">
        <v>98</v>
      </c>
      <c r="B484" s="17">
        <v>793</v>
      </c>
      <c r="C484" s="18" t="s">
        <v>148</v>
      </c>
      <c r="D484" s="18" t="s">
        <v>613</v>
      </c>
      <c r="E484" s="18" t="s">
        <v>515</v>
      </c>
      <c r="F484" s="18" t="s">
        <v>99</v>
      </c>
      <c r="G484" s="124">
        <f>Прилож3!G541</f>
        <v>30000</v>
      </c>
    </row>
    <row r="485" spans="1:20" s="64" customFormat="1" ht="30" customHeight="1">
      <c r="A485" s="150" t="s">
        <v>589</v>
      </c>
      <c r="B485" s="43" t="s">
        <v>198</v>
      </c>
      <c r="C485" s="43" t="s">
        <v>80</v>
      </c>
      <c r="D485" s="43" t="s">
        <v>73</v>
      </c>
      <c r="E485" s="43" t="s">
        <v>450</v>
      </c>
      <c r="F485" s="43"/>
      <c r="G485" s="125">
        <f>G486</f>
        <v>310000</v>
      </c>
      <c r="H485" s="63"/>
      <c r="J485" s="63">
        <f>G467-J478</f>
        <v>22000</v>
      </c>
      <c r="M485" s="63" t="e">
        <f>#REF!</f>
        <v>#REF!</v>
      </c>
      <c r="N485" s="64">
        <v>60000</v>
      </c>
    </row>
    <row r="486" spans="1:20" s="21" customFormat="1" ht="25.5">
      <c r="A486" s="19" t="s">
        <v>228</v>
      </c>
      <c r="B486" s="18" t="s">
        <v>198</v>
      </c>
      <c r="C486" s="18" t="s">
        <v>80</v>
      </c>
      <c r="D486" s="18" t="s">
        <v>73</v>
      </c>
      <c r="E486" s="18" t="s">
        <v>451</v>
      </c>
      <c r="F486" s="18"/>
      <c r="G486" s="124">
        <f>G487+G489</f>
        <v>310000</v>
      </c>
      <c r="H486" s="20"/>
      <c r="I486" s="20"/>
    </row>
    <row r="487" spans="1:20" s="21" customFormat="1" ht="25.5" customHeight="1">
      <c r="A487" s="19" t="s">
        <v>7</v>
      </c>
      <c r="B487" s="17">
        <v>793</v>
      </c>
      <c r="C487" s="18" t="s">
        <v>147</v>
      </c>
      <c r="D487" s="18" t="s">
        <v>148</v>
      </c>
      <c r="E487" s="18" t="s">
        <v>451</v>
      </c>
      <c r="F487" s="18" t="s">
        <v>329</v>
      </c>
      <c r="G487" s="124">
        <f>G488</f>
        <v>250000</v>
      </c>
      <c r="H487" s="20"/>
    </row>
    <row r="488" spans="1:20" s="21" customFormat="1" ht="25.5">
      <c r="A488" s="19" t="s">
        <v>8</v>
      </c>
      <c r="B488" s="17">
        <v>793</v>
      </c>
      <c r="C488" s="18" t="s">
        <v>147</v>
      </c>
      <c r="D488" s="18" t="s">
        <v>148</v>
      </c>
      <c r="E488" s="18" t="s">
        <v>451</v>
      </c>
      <c r="F488" s="18" t="s">
        <v>9</v>
      </c>
      <c r="G488" s="124">
        <f>Прилож3!G646</f>
        <v>250000</v>
      </c>
      <c r="H488" s="20"/>
    </row>
    <row r="489" spans="1:20" s="21" customFormat="1" ht="25.5">
      <c r="A489" s="19" t="s">
        <v>86</v>
      </c>
      <c r="B489" s="18" t="s">
        <v>198</v>
      </c>
      <c r="C489" s="18" t="s">
        <v>80</v>
      </c>
      <c r="D489" s="18" t="s">
        <v>73</v>
      </c>
      <c r="E489" s="18" t="s">
        <v>451</v>
      </c>
      <c r="F489" s="18" t="s">
        <v>87</v>
      </c>
      <c r="G489" s="124">
        <f>G490</f>
        <v>60000</v>
      </c>
      <c r="H489" s="20"/>
    </row>
    <row r="490" spans="1:20" s="21" customFormat="1">
      <c r="A490" s="19" t="s">
        <v>88</v>
      </c>
      <c r="B490" s="18" t="s">
        <v>198</v>
      </c>
      <c r="C490" s="18" t="s">
        <v>80</v>
      </c>
      <c r="D490" s="18" t="s">
        <v>73</v>
      </c>
      <c r="E490" s="18" t="s">
        <v>451</v>
      </c>
      <c r="F490" s="18" t="s">
        <v>89</v>
      </c>
      <c r="G490" s="124">
        <f>Прилож3!G213</f>
        <v>60000</v>
      </c>
      <c r="H490" s="20"/>
    </row>
    <row r="491" spans="1:20" s="26" customFormat="1" ht="51">
      <c r="A491" s="41" t="s">
        <v>45</v>
      </c>
      <c r="B491" s="42">
        <v>793</v>
      </c>
      <c r="C491" s="43" t="s">
        <v>148</v>
      </c>
      <c r="D491" s="43" t="s">
        <v>613</v>
      </c>
      <c r="E491" s="43" t="s">
        <v>516</v>
      </c>
      <c r="F491" s="43"/>
      <c r="G491" s="125">
        <f>G495</f>
        <v>20000</v>
      </c>
      <c r="H491" s="25">
        <v>20000</v>
      </c>
      <c r="M491" s="25" t="e">
        <f>#REF!</f>
        <v>#REF!</v>
      </c>
      <c r="N491" s="26">
        <v>20000</v>
      </c>
    </row>
    <row r="492" spans="1:20" ht="38.25" hidden="1">
      <c r="A492" s="19" t="s">
        <v>45</v>
      </c>
      <c r="B492" s="17">
        <v>793</v>
      </c>
      <c r="C492" s="18" t="s">
        <v>148</v>
      </c>
      <c r="D492" s="18" t="s">
        <v>613</v>
      </c>
      <c r="E492" s="18" t="s">
        <v>516</v>
      </c>
      <c r="F492" s="18"/>
      <c r="G492" s="124">
        <f>G493</f>
        <v>20000</v>
      </c>
    </row>
    <row r="493" spans="1:20" ht="38.25">
      <c r="A493" s="19" t="s">
        <v>669</v>
      </c>
      <c r="B493" s="17">
        <v>793</v>
      </c>
      <c r="C493" s="18" t="s">
        <v>148</v>
      </c>
      <c r="D493" s="18" t="s">
        <v>613</v>
      </c>
      <c r="E493" s="18" t="s">
        <v>517</v>
      </c>
      <c r="F493" s="18"/>
      <c r="G493" s="124">
        <f>G494</f>
        <v>20000</v>
      </c>
    </row>
    <row r="494" spans="1:20" ht="25.5">
      <c r="A494" s="19" t="s">
        <v>98</v>
      </c>
      <c r="B494" s="17">
        <v>793</v>
      </c>
      <c r="C494" s="18" t="s">
        <v>148</v>
      </c>
      <c r="D494" s="18" t="s">
        <v>613</v>
      </c>
      <c r="E494" s="18" t="s">
        <v>517</v>
      </c>
      <c r="F494" s="18" t="s">
        <v>97</v>
      </c>
      <c r="G494" s="124">
        <f>G495</f>
        <v>20000</v>
      </c>
    </row>
    <row r="495" spans="1:20" ht="31.5" customHeight="1">
      <c r="A495" s="19" t="s">
        <v>98</v>
      </c>
      <c r="B495" s="17">
        <v>793</v>
      </c>
      <c r="C495" s="18" t="s">
        <v>148</v>
      </c>
      <c r="D495" s="18" t="s">
        <v>613</v>
      </c>
      <c r="E495" s="18" t="s">
        <v>517</v>
      </c>
      <c r="F495" s="18" t="s">
        <v>99</v>
      </c>
      <c r="G495" s="124">
        <f>Прилож3!G546</f>
        <v>20000</v>
      </c>
    </row>
    <row r="496" spans="1:20" s="149" customFormat="1" ht="38.25">
      <c r="A496" s="41" t="s">
        <v>657</v>
      </c>
      <c r="B496" s="42">
        <v>792</v>
      </c>
      <c r="C496" s="43" t="s">
        <v>73</v>
      </c>
      <c r="D496" s="43" t="s">
        <v>127</v>
      </c>
      <c r="E496" s="43" t="s">
        <v>463</v>
      </c>
      <c r="F496" s="144"/>
      <c r="G496" s="125">
        <f>G497+G507+G511</f>
        <v>41152143</v>
      </c>
      <c r="H496" s="148"/>
      <c r="M496" s="148" t="e">
        <f>#REF!+#REF!+G499+G503+G523+G528+G532+G535+G544+G548+G552</f>
        <v>#REF!</v>
      </c>
      <c r="N496" s="149">
        <v>1012500</v>
      </c>
      <c r="O496" s="149">
        <v>7960461</v>
      </c>
      <c r="P496" s="149">
        <v>2144600</v>
      </c>
      <c r="Q496" s="149">
        <v>3400000</v>
      </c>
      <c r="R496" s="149">
        <v>5786000</v>
      </c>
      <c r="S496" s="149">
        <v>10748651</v>
      </c>
      <c r="T496" s="149">
        <v>8519931</v>
      </c>
    </row>
    <row r="497" spans="1:8" s="57" customFormat="1" ht="51" hidden="1" customHeight="1">
      <c r="A497" s="19" t="s">
        <v>345</v>
      </c>
      <c r="B497" s="17">
        <v>792</v>
      </c>
      <c r="C497" s="18" t="s">
        <v>73</v>
      </c>
      <c r="D497" s="18" t="s">
        <v>344</v>
      </c>
      <c r="E497" s="18" t="s">
        <v>469</v>
      </c>
      <c r="F497" s="18"/>
      <c r="G497" s="124">
        <f>G498</f>
        <v>7960461</v>
      </c>
      <c r="H497" s="56"/>
    </row>
    <row r="498" spans="1:8" s="57" customFormat="1" ht="34.5" customHeight="1">
      <c r="A498" s="19" t="s">
        <v>161</v>
      </c>
      <c r="B498" s="17">
        <v>792</v>
      </c>
      <c r="C498" s="18" t="s">
        <v>73</v>
      </c>
      <c r="D498" s="18" t="s">
        <v>344</v>
      </c>
      <c r="E498" s="18" t="s">
        <v>470</v>
      </c>
      <c r="F498" s="18"/>
      <c r="G498" s="124">
        <f>G499+G501+G505</f>
        <v>7960461</v>
      </c>
      <c r="H498" s="56"/>
    </row>
    <row r="499" spans="1:8" s="57" customFormat="1" ht="63.75">
      <c r="A499" s="19" t="s">
        <v>130</v>
      </c>
      <c r="B499" s="17">
        <v>792</v>
      </c>
      <c r="C499" s="18" t="s">
        <v>73</v>
      </c>
      <c r="D499" s="18" t="s">
        <v>344</v>
      </c>
      <c r="E499" s="18" t="s">
        <v>470</v>
      </c>
      <c r="F499" s="18" t="s">
        <v>133</v>
      </c>
      <c r="G499" s="124">
        <f>G500</f>
        <v>7278625</v>
      </c>
      <c r="H499" s="56"/>
    </row>
    <row r="500" spans="1:8" s="57" customFormat="1" ht="25.5">
      <c r="A500" s="19" t="s">
        <v>131</v>
      </c>
      <c r="B500" s="17">
        <v>792</v>
      </c>
      <c r="C500" s="18" t="s">
        <v>73</v>
      </c>
      <c r="D500" s="18" t="s">
        <v>344</v>
      </c>
      <c r="E500" s="18" t="s">
        <v>470</v>
      </c>
      <c r="F500" s="18" t="s">
        <v>134</v>
      </c>
      <c r="G500" s="124">
        <f>Прилож3!G349</f>
        <v>7278625</v>
      </c>
      <c r="H500" s="56"/>
    </row>
    <row r="501" spans="1:8" s="57" customFormat="1" ht="25.5">
      <c r="A501" s="19" t="s">
        <v>96</v>
      </c>
      <c r="B501" s="17">
        <v>792</v>
      </c>
      <c r="C501" s="18" t="s">
        <v>73</v>
      </c>
      <c r="D501" s="18" t="s">
        <v>344</v>
      </c>
      <c r="E501" s="18" t="s">
        <v>470</v>
      </c>
      <c r="F501" s="18" t="s">
        <v>97</v>
      </c>
      <c r="G501" s="124">
        <f>G502</f>
        <v>680836</v>
      </c>
      <c r="H501" s="56"/>
    </row>
    <row r="502" spans="1:8" s="57" customFormat="1" ht="25.5">
      <c r="A502" s="19" t="s">
        <v>98</v>
      </c>
      <c r="B502" s="17">
        <v>792</v>
      </c>
      <c r="C502" s="18" t="s">
        <v>73</v>
      </c>
      <c r="D502" s="18" t="s">
        <v>344</v>
      </c>
      <c r="E502" s="18" t="s">
        <v>470</v>
      </c>
      <c r="F502" s="18" t="s">
        <v>99</v>
      </c>
      <c r="G502" s="124">
        <f>Прилож3!G353</f>
        <v>680836</v>
      </c>
      <c r="H502" s="56"/>
    </row>
    <row r="503" spans="1:8" s="57" customFormat="1" ht="25.5" hidden="1">
      <c r="A503" s="19" t="s">
        <v>346</v>
      </c>
      <c r="B503" s="17">
        <v>792</v>
      </c>
      <c r="C503" s="18" t="s">
        <v>73</v>
      </c>
      <c r="D503" s="18" t="s">
        <v>344</v>
      </c>
      <c r="E503" s="18" t="s">
        <v>470</v>
      </c>
      <c r="F503" s="18" t="s">
        <v>347</v>
      </c>
      <c r="G503" s="124"/>
      <c r="H503" s="56"/>
    </row>
    <row r="504" spans="1:8" s="57" customFormat="1" ht="39" hidden="1" customHeight="1">
      <c r="A504" s="19" t="s">
        <v>638</v>
      </c>
      <c r="B504" s="17">
        <v>792</v>
      </c>
      <c r="C504" s="18" t="s">
        <v>73</v>
      </c>
      <c r="D504" s="18" t="s">
        <v>344</v>
      </c>
      <c r="E504" s="18" t="s">
        <v>470</v>
      </c>
      <c r="F504" s="18" t="s">
        <v>100</v>
      </c>
      <c r="G504" s="124"/>
      <c r="H504" s="56"/>
    </row>
    <row r="505" spans="1:8" s="57" customFormat="1" ht="25.5">
      <c r="A505" s="19" t="s">
        <v>98</v>
      </c>
      <c r="B505" s="17">
        <v>792</v>
      </c>
      <c r="C505" s="18" t="s">
        <v>73</v>
      </c>
      <c r="D505" s="18" t="s">
        <v>344</v>
      </c>
      <c r="E505" s="18" t="s">
        <v>470</v>
      </c>
      <c r="F505" s="18" t="s">
        <v>139</v>
      </c>
      <c r="G505" s="124">
        <f>G506</f>
        <v>1000</v>
      </c>
      <c r="H505" s="56"/>
    </row>
    <row r="506" spans="1:8" s="57" customFormat="1">
      <c r="A506" s="19" t="s">
        <v>319</v>
      </c>
      <c r="B506" s="17">
        <v>792</v>
      </c>
      <c r="C506" s="18" t="s">
        <v>73</v>
      </c>
      <c r="D506" s="18" t="s">
        <v>344</v>
      </c>
      <c r="E506" s="18" t="s">
        <v>470</v>
      </c>
      <c r="F506" s="18" t="s">
        <v>142</v>
      </c>
      <c r="G506" s="124">
        <f>Прилож3!G357</f>
        <v>1000</v>
      </c>
      <c r="H506" s="56"/>
    </row>
    <row r="507" spans="1:8" s="34" customFormat="1" ht="25.5">
      <c r="A507" s="19" t="s">
        <v>606</v>
      </c>
      <c r="B507" s="17">
        <v>792</v>
      </c>
      <c r="C507" s="18" t="s">
        <v>77</v>
      </c>
      <c r="D507" s="18" t="s">
        <v>73</v>
      </c>
      <c r="E507" s="18" t="s">
        <v>478</v>
      </c>
      <c r="F507" s="46"/>
      <c r="G507" s="124">
        <f>G508</f>
        <v>4980000</v>
      </c>
      <c r="H507" s="33"/>
    </row>
    <row r="508" spans="1:8">
      <c r="A508" s="19" t="s">
        <v>607</v>
      </c>
      <c r="B508" s="17">
        <v>792</v>
      </c>
      <c r="C508" s="18" t="s">
        <v>77</v>
      </c>
      <c r="D508" s="18" t="s">
        <v>73</v>
      </c>
      <c r="E508" s="18" t="s">
        <v>479</v>
      </c>
      <c r="F508" s="18"/>
      <c r="G508" s="124">
        <f>G509</f>
        <v>4980000</v>
      </c>
    </row>
    <row r="509" spans="1:8" ht="25.5">
      <c r="A509" s="19" t="s">
        <v>608</v>
      </c>
      <c r="B509" s="17">
        <v>792</v>
      </c>
      <c r="C509" s="18" t="s">
        <v>77</v>
      </c>
      <c r="D509" s="18" t="s">
        <v>73</v>
      </c>
      <c r="E509" s="18" t="s">
        <v>479</v>
      </c>
      <c r="F509" s="18" t="s">
        <v>609</v>
      </c>
      <c r="G509" s="124">
        <f>G510</f>
        <v>4980000</v>
      </c>
    </row>
    <row r="510" spans="1:8">
      <c r="A510" s="19" t="s">
        <v>610</v>
      </c>
      <c r="B510" s="17">
        <v>792</v>
      </c>
      <c r="C510" s="18" t="s">
        <v>77</v>
      </c>
      <c r="D510" s="18" t="s">
        <v>73</v>
      </c>
      <c r="E510" s="18" t="s">
        <v>479</v>
      </c>
      <c r="F510" s="18" t="s">
        <v>611</v>
      </c>
      <c r="G510" s="124">
        <f>Прилож3!G386</f>
        <v>4980000</v>
      </c>
    </row>
    <row r="511" spans="1:8" s="21" customFormat="1" ht="38.25">
      <c r="A511" s="19" t="s">
        <v>337</v>
      </c>
      <c r="B511" s="17">
        <v>792</v>
      </c>
      <c r="C511" s="18" t="s">
        <v>613</v>
      </c>
      <c r="D511" s="18" t="s">
        <v>73</v>
      </c>
      <c r="E511" s="18" t="s">
        <v>464</v>
      </c>
      <c r="F511" s="18"/>
      <c r="G511" s="124">
        <f>G514+G518+G521+G560+G563</f>
        <v>28211682</v>
      </c>
      <c r="H511" s="20"/>
    </row>
    <row r="512" spans="1:8" s="34" customFormat="1" ht="29.25" customHeight="1">
      <c r="A512" s="19" t="s">
        <v>622</v>
      </c>
      <c r="B512" s="17">
        <v>792</v>
      </c>
      <c r="C512" s="18" t="s">
        <v>613</v>
      </c>
      <c r="D512" s="18" t="s">
        <v>73</v>
      </c>
      <c r="E512" s="18" t="s">
        <v>480</v>
      </c>
      <c r="F512" s="18"/>
      <c r="G512" s="124">
        <f>G513</f>
        <v>5786000</v>
      </c>
      <c r="H512" s="33"/>
    </row>
    <row r="513" spans="1:8" s="34" customFormat="1">
      <c r="A513" s="19" t="s">
        <v>339</v>
      </c>
      <c r="B513" s="17">
        <v>792</v>
      </c>
      <c r="C513" s="18" t="s">
        <v>613</v>
      </c>
      <c r="D513" s="18" t="s">
        <v>73</v>
      </c>
      <c r="E513" s="18" t="s">
        <v>480</v>
      </c>
      <c r="F513" s="18" t="s">
        <v>340</v>
      </c>
      <c r="G513" s="124">
        <f>G514</f>
        <v>5786000</v>
      </c>
      <c r="H513" s="33"/>
    </row>
    <row r="514" spans="1:8" s="6" customFormat="1">
      <c r="A514" s="19" t="s">
        <v>619</v>
      </c>
      <c r="B514" s="17">
        <v>792</v>
      </c>
      <c r="C514" s="18" t="s">
        <v>613</v>
      </c>
      <c r="D514" s="18" t="s">
        <v>73</v>
      </c>
      <c r="E514" s="18" t="s">
        <v>480</v>
      </c>
      <c r="F514" s="18" t="s">
        <v>620</v>
      </c>
      <c r="G514" s="124">
        <f>Прилож3!G395</f>
        <v>5786000</v>
      </c>
      <c r="H514" s="5"/>
    </row>
    <row r="515" spans="1:8" s="6" customFormat="1" hidden="1">
      <c r="A515" s="19" t="s">
        <v>53</v>
      </c>
      <c r="B515" s="17">
        <v>792</v>
      </c>
      <c r="C515" s="18" t="s">
        <v>613</v>
      </c>
      <c r="D515" s="18" t="s">
        <v>73</v>
      </c>
      <c r="E515" s="18" t="s">
        <v>480</v>
      </c>
      <c r="F515" s="18" t="s">
        <v>52</v>
      </c>
      <c r="G515" s="124"/>
      <c r="H515" s="5"/>
    </row>
    <row r="516" spans="1:8" s="21" customFormat="1" ht="25.5">
      <c r="A516" s="19" t="s">
        <v>618</v>
      </c>
      <c r="B516" s="17">
        <v>792</v>
      </c>
      <c r="C516" s="18" t="s">
        <v>613</v>
      </c>
      <c r="D516" s="18" t="s">
        <v>73</v>
      </c>
      <c r="E516" s="18" t="s">
        <v>564</v>
      </c>
      <c r="F516" s="18"/>
      <c r="G516" s="124">
        <f>G517</f>
        <v>10748651</v>
      </c>
      <c r="H516" s="20"/>
    </row>
    <row r="517" spans="1:8" s="21" customFormat="1">
      <c r="A517" s="19" t="s">
        <v>339</v>
      </c>
      <c r="B517" s="17">
        <v>792</v>
      </c>
      <c r="C517" s="18" t="s">
        <v>613</v>
      </c>
      <c r="D517" s="18" t="s">
        <v>73</v>
      </c>
      <c r="E517" s="18" t="s">
        <v>564</v>
      </c>
      <c r="F517" s="18" t="s">
        <v>340</v>
      </c>
      <c r="G517" s="124">
        <f>G518</f>
        <v>10748651</v>
      </c>
      <c r="H517" s="20"/>
    </row>
    <row r="518" spans="1:8" s="21" customFormat="1">
      <c r="A518" s="19" t="s">
        <v>619</v>
      </c>
      <c r="B518" s="17">
        <v>792</v>
      </c>
      <c r="C518" s="18" t="s">
        <v>613</v>
      </c>
      <c r="D518" s="18" t="s">
        <v>73</v>
      </c>
      <c r="E518" s="18" t="s">
        <v>564</v>
      </c>
      <c r="F518" s="18" t="s">
        <v>620</v>
      </c>
      <c r="G518" s="124">
        <f>Прилож3!G399</f>
        <v>10748651</v>
      </c>
      <c r="H518" s="20"/>
    </row>
    <row r="519" spans="1:8" s="6" customFormat="1">
      <c r="A519" s="19" t="s">
        <v>624</v>
      </c>
      <c r="B519" s="17"/>
      <c r="C519" s="18"/>
      <c r="D519" s="18"/>
      <c r="E519" s="18" t="s">
        <v>481</v>
      </c>
      <c r="F519" s="18"/>
      <c r="G519" s="124">
        <v>8519931</v>
      </c>
      <c r="H519" s="5"/>
    </row>
    <row r="520" spans="1:8" s="6" customFormat="1">
      <c r="A520" s="19" t="s">
        <v>339</v>
      </c>
      <c r="B520" s="17">
        <v>792</v>
      </c>
      <c r="C520" s="18" t="s">
        <v>613</v>
      </c>
      <c r="D520" s="18" t="s">
        <v>148</v>
      </c>
      <c r="E520" s="18" t="s">
        <v>481</v>
      </c>
      <c r="F520" s="18" t="s">
        <v>340</v>
      </c>
      <c r="G520" s="124">
        <f>G521</f>
        <v>8519931</v>
      </c>
      <c r="H520" s="5"/>
    </row>
    <row r="521" spans="1:8" s="6" customFormat="1">
      <c r="A521" s="19" t="s">
        <v>357</v>
      </c>
      <c r="B521" s="17">
        <v>792</v>
      </c>
      <c r="C521" s="18" t="s">
        <v>613</v>
      </c>
      <c r="D521" s="18" t="s">
        <v>148</v>
      </c>
      <c r="E521" s="18" t="s">
        <v>481</v>
      </c>
      <c r="F521" s="18" t="s">
        <v>358</v>
      </c>
      <c r="G521" s="124">
        <f>Прилож3!G409</f>
        <v>8519931</v>
      </c>
      <c r="H521" s="5"/>
    </row>
    <row r="522" spans="1:8" hidden="1">
      <c r="A522" s="19" t="s">
        <v>339</v>
      </c>
      <c r="B522" s="17">
        <v>792</v>
      </c>
      <c r="C522" s="18" t="s">
        <v>82</v>
      </c>
      <c r="D522" s="18" t="s">
        <v>148</v>
      </c>
      <c r="E522" s="18" t="s">
        <v>280</v>
      </c>
      <c r="F522" s="18" t="s">
        <v>340</v>
      </c>
      <c r="G522" s="124">
        <f>G523</f>
        <v>0</v>
      </c>
    </row>
    <row r="523" spans="1:8" hidden="1">
      <c r="A523" s="19" t="s">
        <v>341</v>
      </c>
      <c r="B523" s="17">
        <v>792</v>
      </c>
      <c r="C523" s="18" t="s">
        <v>82</v>
      </c>
      <c r="D523" s="18" t="s">
        <v>148</v>
      </c>
      <c r="E523" s="18" t="s">
        <v>280</v>
      </c>
      <c r="F523" s="18" t="s">
        <v>342</v>
      </c>
      <c r="G523" s="124"/>
    </row>
    <row r="524" spans="1:8" hidden="1">
      <c r="A524" s="27"/>
      <c r="B524" s="17"/>
      <c r="C524" s="18"/>
      <c r="D524" s="18"/>
      <c r="E524" s="18"/>
      <c r="F524" s="17"/>
      <c r="G524" s="11"/>
    </row>
    <row r="525" spans="1:8" s="57" customFormat="1" ht="38.25" hidden="1">
      <c r="A525" s="19" t="s">
        <v>337</v>
      </c>
      <c r="B525" s="17">
        <v>792</v>
      </c>
      <c r="C525" s="18" t="s">
        <v>147</v>
      </c>
      <c r="D525" s="18" t="s">
        <v>127</v>
      </c>
      <c r="E525" s="18" t="s">
        <v>281</v>
      </c>
      <c r="F525" s="18"/>
      <c r="G525" s="124">
        <f>G526+G533</f>
        <v>0</v>
      </c>
      <c r="H525" s="56"/>
    </row>
    <row r="526" spans="1:8" s="57" customFormat="1" ht="51" hidden="1">
      <c r="A526" s="19" t="s">
        <v>282</v>
      </c>
      <c r="B526" s="17">
        <v>792</v>
      </c>
      <c r="C526" s="18" t="s">
        <v>147</v>
      </c>
      <c r="D526" s="18" t="s">
        <v>127</v>
      </c>
      <c r="E526" s="18" t="s">
        <v>602</v>
      </c>
      <c r="F526" s="18"/>
      <c r="G526" s="124">
        <f>G527</f>
        <v>0</v>
      </c>
      <c r="H526" s="56"/>
    </row>
    <row r="527" spans="1:8" s="57" customFormat="1" hidden="1">
      <c r="A527" s="19" t="s">
        <v>339</v>
      </c>
      <c r="B527" s="17">
        <v>792</v>
      </c>
      <c r="C527" s="18" t="s">
        <v>147</v>
      </c>
      <c r="D527" s="18" t="s">
        <v>127</v>
      </c>
      <c r="E527" s="18" t="s">
        <v>602</v>
      </c>
      <c r="F527" s="18" t="s">
        <v>340</v>
      </c>
      <c r="G527" s="124">
        <f>G528</f>
        <v>0</v>
      </c>
      <c r="H527" s="56"/>
    </row>
    <row r="528" spans="1:8" s="57" customFormat="1" hidden="1">
      <c r="A528" s="19" t="s">
        <v>341</v>
      </c>
      <c r="B528" s="17">
        <v>792</v>
      </c>
      <c r="C528" s="18" t="s">
        <v>147</v>
      </c>
      <c r="D528" s="18" t="s">
        <v>127</v>
      </c>
      <c r="E528" s="18" t="s">
        <v>602</v>
      </c>
      <c r="F528" s="18" t="s">
        <v>342</v>
      </c>
      <c r="G528" s="124"/>
      <c r="H528" s="56"/>
    </row>
    <row r="529" spans="1:8" s="34" customFormat="1" ht="38.25" hidden="1">
      <c r="A529" s="19" t="s">
        <v>337</v>
      </c>
      <c r="B529" s="17">
        <v>792</v>
      </c>
      <c r="C529" s="18" t="s">
        <v>73</v>
      </c>
      <c r="D529" s="18" t="s">
        <v>127</v>
      </c>
      <c r="E529" s="18" t="s">
        <v>281</v>
      </c>
      <c r="F529" s="46"/>
      <c r="G529" s="124">
        <f>G530</f>
        <v>0</v>
      </c>
      <c r="H529" s="33"/>
    </row>
    <row r="530" spans="1:8" ht="25.5" hidden="1">
      <c r="A530" s="19" t="s">
        <v>338</v>
      </c>
      <c r="B530" s="17">
        <v>792</v>
      </c>
      <c r="C530" s="18" t="s">
        <v>73</v>
      </c>
      <c r="D530" s="18" t="s">
        <v>127</v>
      </c>
      <c r="E530" s="18" t="s">
        <v>283</v>
      </c>
      <c r="F530" s="18"/>
      <c r="G530" s="124">
        <f>G531</f>
        <v>0</v>
      </c>
    </row>
    <row r="531" spans="1:8" hidden="1">
      <c r="A531" s="19" t="s">
        <v>339</v>
      </c>
      <c r="B531" s="17">
        <v>792</v>
      </c>
      <c r="C531" s="18" t="s">
        <v>73</v>
      </c>
      <c r="D531" s="18" t="s">
        <v>127</v>
      </c>
      <c r="E531" s="18" t="s">
        <v>283</v>
      </c>
      <c r="F531" s="18" t="s">
        <v>340</v>
      </c>
      <c r="G531" s="124">
        <f>G532</f>
        <v>0</v>
      </c>
    </row>
    <row r="532" spans="1:8" hidden="1">
      <c r="A532" s="19" t="s">
        <v>341</v>
      </c>
      <c r="B532" s="17">
        <v>792</v>
      </c>
      <c r="C532" s="18" t="s">
        <v>73</v>
      </c>
      <c r="D532" s="18" t="s">
        <v>127</v>
      </c>
      <c r="E532" s="18" t="s">
        <v>283</v>
      </c>
      <c r="F532" s="18" t="s">
        <v>342</v>
      </c>
      <c r="G532" s="124"/>
    </row>
    <row r="533" spans="1:8" ht="63.75" hidden="1">
      <c r="A533" s="19" t="s">
        <v>603</v>
      </c>
      <c r="B533" s="17">
        <v>792</v>
      </c>
      <c r="C533" s="18" t="s">
        <v>147</v>
      </c>
      <c r="D533" s="18" t="s">
        <v>127</v>
      </c>
      <c r="E533" s="18" t="s">
        <v>284</v>
      </c>
      <c r="F533" s="18"/>
      <c r="G533" s="124">
        <f>G534</f>
        <v>0</v>
      </c>
    </row>
    <row r="534" spans="1:8" hidden="1">
      <c r="A534" s="19" t="s">
        <v>339</v>
      </c>
      <c r="B534" s="17">
        <v>792</v>
      </c>
      <c r="C534" s="18" t="s">
        <v>147</v>
      </c>
      <c r="D534" s="18" t="s">
        <v>127</v>
      </c>
      <c r="E534" s="18" t="s">
        <v>284</v>
      </c>
      <c r="F534" s="18" t="s">
        <v>340</v>
      </c>
      <c r="G534" s="124">
        <f>G535</f>
        <v>0</v>
      </c>
    </row>
    <row r="535" spans="1:8" hidden="1">
      <c r="A535" s="19" t="s">
        <v>341</v>
      </c>
      <c r="B535" s="17">
        <v>792</v>
      </c>
      <c r="C535" s="18" t="s">
        <v>147</v>
      </c>
      <c r="D535" s="18" t="s">
        <v>127</v>
      </c>
      <c r="E535" s="18" t="s">
        <v>284</v>
      </c>
      <c r="F535" s="18" t="s">
        <v>342</v>
      </c>
      <c r="G535" s="124"/>
    </row>
    <row r="536" spans="1:8" hidden="1">
      <c r="A536" s="19"/>
      <c r="B536" s="18"/>
      <c r="C536" s="18"/>
      <c r="D536" s="18"/>
      <c r="E536" s="18"/>
      <c r="F536" s="17"/>
      <c r="G536" s="124"/>
    </row>
    <row r="537" spans="1:8" hidden="1">
      <c r="A537" s="19"/>
      <c r="B537" s="18"/>
      <c r="C537" s="18"/>
      <c r="D537" s="18"/>
      <c r="E537" s="18"/>
      <c r="F537" s="17"/>
      <c r="G537" s="124"/>
    </row>
    <row r="538" spans="1:8" hidden="1">
      <c r="A538" s="19"/>
      <c r="B538" s="18"/>
      <c r="C538" s="18"/>
      <c r="D538" s="18"/>
      <c r="E538" s="18"/>
      <c r="F538" s="17"/>
      <c r="G538" s="124"/>
    </row>
    <row r="539" spans="1:8" hidden="1">
      <c r="A539" s="19"/>
      <c r="B539" s="18"/>
      <c r="C539" s="18"/>
      <c r="D539" s="18"/>
      <c r="E539" s="18"/>
      <c r="F539" s="17"/>
      <c r="G539" s="124"/>
    </row>
    <row r="540" spans="1:8" hidden="1">
      <c r="A540" s="19"/>
      <c r="B540" s="18"/>
      <c r="C540" s="18"/>
      <c r="D540" s="18"/>
      <c r="E540" s="18"/>
      <c r="F540" s="17"/>
      <c r="G540" s="124"/>
    </row>
    <row r="541" spans="1:8" s="21" customFormat="1" ht="38.25" hidden="1">
      <c r="A541" s="19" t="s">
        <v>337</v>
      </c>
      <c r="B541" s="17">
        <v>792</v>
      </c>
      <c r="C541" s="18" t="s">
        <v>613</v>
      </c>
      <c r="D541" s="18" t="s">
        <v>73</v>
      </c>
      <c r="E541" s="18" t="s">
        <v>281</v>
      </c>
      <c r="F541" s="18"/>
      <c r="G541" s="124" t="e">
        <f>G546+#REF!</f>
        <v>#REF!</v>
      </c>
      <c r="H541" s="20"/>
    </row>
    <row r="542" spans="1:8" s="34" customFormat="1" ht="29.25" hidden="1" customHeight="1">
      <c r="A542" s="19" t="s">
        <v>622</v>
      </c>
      <c r="B542" s="17">
        <v>792</v>
      </c>
      <c r="C542" s="18" t="s">
        <v>613</v>
      </c>
      <c r="D542" s="18" t="s">
        <v>73</v>
      </c>
      <c r="E542" s="18" t="s">
        <v>285</v>
      </c>
      <c r="F542" s="18"/>
      <c r="G542" s="124"/>
      <c r="H542" s="33"/>
    </row>
    <row r="543" spans="1:8" s="34" customFormat="1" hidden="1">
      <c r="A543" s="19" t="s">
        <v>339</v>
      </c>
      <c r="B543" s="17">
        <v>792</v>
      </c>
      <c r="C543" s="18" t="s">
        <v>613</v>
      </c>
      <c r="D543" s="18" t="s">
        <v>73</v>
      </c>
      <c r="E543" s="18" t="s">
        <v>285</v>
      </c>
      <c r="F543" s="18" t="s">
        <v>340</v>
      </c>
      <c r="G543" s="124">
        <f>G544</f>
        <v>0</v>
      </c>
      <c r="H543" s="33"/>
    </row>
    <row r="544" spans="1:8" s="6" customFormat="1" hidden="1">
      <c r="A544" s="19" t="s">
        <v>619</v>
      </c>
      <c r="B544" s="17">
        <v>792</v>
      </c>
      <c r="C544" s="18" t="s">
        <v>613</v>
      </c>
      <c r="D544" s="18" t="s">
        <v>73</v>
      </c>
      <c r="E544" s="18" t="s">
        <v>285</v>
      </c>
      <c r="F544" s="18" t="s">
        <v>620</v>
      </c>
      <c r="G544" s="124">
        <f>G545</f>
        <v>0</v>
      </c>
      <c r="H544" s="5"/>
    </row>
    <row r="545" spans="1:8" s="6" customFormat="1" ht="18" hidden="1" customHeight="1">
      <c r="A545" s="19" t="s">
        <v>53</v>
      </c>
      <c r="B545" s="17"/>
      <c r="C545" s="18"/>
      <c r="D545" s="18"/>
      <c r="E545" s="18" t="s">
        <v>285</v>
      </c>
      <c r="F545" s="18" t="s">
        <v>52</v>
      </c>
      <c r="G545" s="124"/>
      <c r="H545" s="5"/>
    </row>
    <row r="546" spans="1:8" s="21" customFormat="1" ht="25.5" hidden="1">
      <c r="A546" s="19" t="s">
        <v>618</v>
      </c>
      <c r="B546" s="17">
        <v>792</v>
      </c>
      <c r="C546" s="18" t="s">
        <v>613</v>
      </c>
      <c r="D546" s="18" t="s">
        <v>73</v>
      </c>
      <c r="E546" s="18" t="s">
        <v>286</v>
      </c>
      <c r="F546" s="18"/>
      <c r="G546" s="124">
        <f>G547</f>
        <v>0</v>
      </c>
      <c r="H546" s="20"/>
    </row>
    <row r="547" spans="1:8" s="21" customFormat="1" hidden="1">
      <c r="A547" s="19" t="s">
        <v>339</v>
      </c>
      <c r="B547" s="17">
        <v>792</v>
      </c>
      <c r="C547" s="18" t="s">
        <v>613</v>
      </c>
      <c r="D547" s="18" t="s">
        <v>73</v>
      </c>
      <c r="E547" s="18" t="s">
        <v>286</v>
      </c>
      <c r="F547" s="18" t="s">
        <v>340</v>
      </c>
      <c r="G547" s="124">
        <f>G548</f>
        <v>0</v>
      </c>
      <c r="H547" s="20"/>
    </row>
    <row r="548" spans="1:8" s="21" customFormat="1" hidden="1">
      <c r="A548" s="19" t="s">
        <v>619</v>
      </c>
      <c r="B548" s="17">
        <v>792</v>
      </c>
      <c r="C548" s="18" t="s">
        <v>613</v>
      </c>
      <c r="D548" s="18" t="s">
        <v>73</v>
      </c>
      <c r="E548" s="18" t="s">
        <v>286</v>
      </c>
      <c r="F548" s="18" t="s">
        <v>620</v>
      </c>
      <c r="G548" s="124">
        <f>G549</f>
        <v>0</v>
      </c>
      <c r="H548" s="20"/>
    </row>
    <row r="549" spans="1:8" s="6" customFormat="1" ht="18" hidden="1" customHeight="1">
      <c r="A549" s="19" t="s">
        <v>53</v>
      </c>
      <c r="B549" s="17"/>
      <c r="C549" s="18"/>
      <c r="D549" s="18"/>
      <c r="E549" s="18" t="s">
        <v>286</v>
      </c>
      <c r="F549" s="18" t="s">
        <v>52</v>
      </c>
      <c r="G549" s="124"/>
      <c r="H549" s="5"/>
    </row>
    <row r="550" spans="1:8" s="6" customFormat="1" hidden="1">
      <c r="A550" s="19" t="s">
        <v>624</v>
      </c>
      <c r="B550" s="17">
        <v>792</v>
      </c>
      <c r="C550" s="18" t="s">
        <v>613</v>
      </c>
      <c r="D550" s="18" t="s">
        <v>148</v>
      </c>
      <c r="E550" s="18" t="s">
        <v>287</v>
      </c>
      <c r="F550" s="18"/>
      <c r="G550" s="124">
        <f>G551</f>
        <v>0</v>
      </c>
      <c r="H550" s="5"/>
    </row>
    <row r="551" spans="1:8" s="6" customFormat="1" hidden="1">
      <c r="A551" s="19" t="s">
        <v>339</v>
      </c>
      <c r="B551" s="17">
        <v>792</v>
      </c>
      <c r="C551" s="18" t="s">
        <v>613</v>
      </c>
      <c r="D551" s="18" t="s">
        <v>148</v>
      </c>
      <c r="E551" s="18" t="s">
        <v>287</v>
      </c>
      <c r="F551" s="18" t="s">
        <v>340</v>
      </c>
      <c r="G551" s="124">
        <f>G552</f>
        <v>0</v>
      </c>
      <c r="H551" s="5"/>
    </row>
    <row r="552" spans="1:8" s="6" customFormat="1" ht="15.75" hidden="1" customHeight="1">
      <c r="A552" s="19" t="s">
        <v>357</v>
      </c>
      <c r="B552" s="17">
        <v>792</v>
      </c>
      <c r="C552" s="18" t="s">
        <v>613</v>
      </c>
      <c r="D552" s="18" t="s">
        <v>148</v>
      </c>
      <c r="E552" s="18" t="s">
        <v>287</v>
      </c>
      <c r="F552" s="18" t="s">
        <v>358</v>
      </c>
      <c r="G552" s="124">
        <f>G553</f>
        <v>0</v>
      </c>
      <c r="H552" s="5"/>
    </row>
    <row r="553" spans="1:8" s="6" customFormat="1" ht="42.75" hidden="1" customHeight="1">
      <c r="A553" s="19" t="s">
        <v>365</v>
      </c>
      <c r="B553" s="17"/>
      <c r="C553" s="18"/>
      <c r="D553" s="18"/>
      <c r="E553" s="18" t="s">
        <v>287</v>
      </c>
      <c r="F553" s="18" t="s">
        <v>366</v>
      </c>
      <c r="G553" s="124"/>
      <c r="H553" s="5"/>
    </row>
    <row r="554" spans="1:8" s="6" customFormat="1" ht="33" hidden="1" customHeight="1">
      <c r="A554" s="19" t="s">
        <v>83</v>
      </c>
      <c r="B554" s="17"/>
      <c r="C554" s="18"/>
      <c r="D554" s="18"/>
      <c r="E554" s="18" t="s">
        <v>288</v>
      </c>
      <c r="F554" s="18"/>
      <c r="G554" s="124">
        <f>G555</f>
        <v>0</v>
      </c>
      <c r="H554" s="5"/>
    </row>
    <row r="555" spans="1:8" s="6" customFormat="1" ht="15.75" hidden="1" customHeight="1">
      <c r="A555" s="19" t="s">
        <v>339</v>
      </c>
      <c r="B555" s="17"/>
      <c r="C555" s="18"/>
      <c r="D555" s="18"/>
      <c r="E555" s="18" t="s">
        <v>288</v>
      </c>
      <c r="F555" s="18" t="s">
        <v>340</v>
      </c>
      <c r="G555" s="124">
        <f>G556</f>
        <v>0</v>
      </c>
      <c r="H555" s="5"/>
    </row>
    <row r="556" spans="1:8" s="6" customFormat="1" ht="15.75" hidden="1" customHeight="1">
      <c r="A556" s="19" t="s">
        <v>357</v>
      </c>
      <c r="B556" s="17"/>
      <c r="C556" s="18"/>
      <c r="D556" s="18"/>
      <c r="E556" s="18" t="s">
        <v>288</v>
      </c>
      <c r="F556" s="18" t="s">
        <v>358</v>
      </c>
      <c r="G556" s="124">
        <f>G557</f>
        <v>0</v>
      </c>
      <c r="H556" s="5"/>
    </row>
    <row r="557" spans="1:8" s="6" customFormat="1" ht="40.5" hidden="1" customHeight="1">
      <c r="A557" s="19" t="s">
        <v>365</v>
      </c>
      <c r="B557" s="17"/>
      <c r="C557" s="18"/>
      <c r="D557" s="18"/>
      <c r="E557" s="18" t="s">
        <v>288</v>
      </c>
      <c r="F557" s="18" t="s">
        <v>366</v>
      </c>
      <c r="G557" s="124"/>
      <c r="H557" s="5"/>
    </row>
    <row r="558" spans="1:8" ht="25.5">
      <c r="A558" s="19" t="s">
        <v>338</v>
      </c>
      <c r="B558" s="17">
        <v>792</v>
      </c>
      <c r="C558" s="18" t="s">
        <v>73</v>
      </c>
      <c r="D558" s="18" t="s">
        <v>127</v>
      </c>
      <c r="E558" s="18" t="s">
        <v>465</v>
      </c>
      <c r="F558" s="18"/>
      <c r="G558" s="124">
        <f>G559</f>
        <v>1012500</v>
      </c>
    </row>
    <row r="559" spans="1:8">
      <c r="A559" s="19" t="s">
        <v>339</v>
      </c>
      <c r="B559" s="17">
        <v>792</v>
      </c>
      <c r="C559" s="18" t="s">
        <v>73</v>
      </c>
      <c r="D559" s="18" t="s">
        <v>127</v>
      </c>
      <c r="E559" s="18" t="s">
        <v>465</v>
      </c>
      <c r="F559" s="18" t="s">
        <v>340</v>
      </c>
      <c r="G559" s="124">
        <f>G560</f>
        <v>1012500</v>
      </c>
    </row>
    <row r="560" spans="1:8">
      <c r="A560" s="19" t="s">
        <v>341</v>
      </c>
      <c r="B560" s="17">
        <v>792</v>
      </c>
      <c r="C560" s="18" t="s">
        <v>73</v>
      </c>
      <c r="D560" s="18" t="s">
        <v>127</v>
      </c>
      <c r="E560" s="18" t="s">
        <v>465</v>
      </c>
      <c r="F560" s="18" t="s">
        <v>342</v>
      </c>
      <c r="G560" s="124">
        <f>Прилож3!G343</f>
        <v>1012500</v>
      </c>
    </row>
    <row r="561" spans="1:14" s="34" customFormat="1" ht="25.5">
      <c r="A561" s="19" t="s">
        <v>353</v>
      </c>
      <c r="B561" s="17">
        <v>792</v>
      </c>
      <c r="C561" s="18" t="s">
        <v>82</v>
      </c>
      <c r="D561" s="18" t="s">
        <v>148</v>
      </c>
      <c r="E561" s="18" t="s">
        <v>474</v>
      </c>
      <c r="F561" s="46"/>
      <c r="G561" s="124">
        <f>G562</f>
        <v>2144600</v>
      </c>
      <c r="H561" s="33"/>
    </row>
    <row r="562" spans="1:14">
      <c r="A562" s="19" t="s">
        <v>339</v>
      </c>
      <c r="B562" s="17">
        <v>792</v>
      </c>
      <c r="C562" s="18" t="s">
        <v>82</v>
      </c>
      <c r="D562" s="18" t="s">
        <v>148</v>
      </c>
      <c r="E562" s="18" t="s">
        <v>474</v>
      </c>
      <c r="F562" s="18" t="s">
        <v>340</v>
      </c>
      <c r="G562" s="124">
        <f>G563</f>
        <v>2144600</v>
      </c>
    </row>
    <row r="563" spans="1:14">
      <c r="A563" s="19" t="s">
        <v>341</v>
      </c>
      <c r="B563" s="17">
        <v>792</v>
      </c>
      <c r="C563" s="18" t="s">
        <v>82</v>
      </c>
      <c r="D563" s="18" t="s">
        <v>148</v>
      </c>
      <c r="E563" s="18" t="s">
        <v>474</v>
      </c>
      <c r="F563" s="18" t="s">
        <v>342</v>
      </c>
      <c r="G563" s="124">
        <f>Прилож3!G373</f>
        <v>2144600</v>
      </c>
    </row>
    <row r="564" spans="1:14" s="149" customFormat="1" ht="63.75">
      <c r="A564" s="151" t="s">
        <v>658</v>
      </c>
      <c r="B564" s="42">
        <v>793</v>
      </c>
      <c r="C564" s="43" t="s">
        <v>148</v>
      </c>
      <c r="D564" s="43" t="s">
        <v>306</v>
      </c>
      <c r="E564" s="43" t="s">
        <v>500</v>
      </c>
      <c r="F564" s="144"/>
      <c r="G564" s="125">
        <f>G566+G571</f>
        <v>120000</v>
      </c>
      <c r="H564" s="63">
        <v>30000</v>
      </c>
      <c r="M564" s="148" t="e">
        <f>#REF!</f>
        <v>#REF!</v>
      </c>
      <c r="N564" s="149">
        <v>100000</v>
      </c>
    </row>
    <row r="565" spans="1:14" s="34" customFormat="1" ht="51" hidden="1">
      <c r="A565" s="47" t="s">
        <v>289</v>
      </c>
      <c r="B565" s="17">
        <v>793</v>
      </c>
      <c r="C565" s="18" t="s">
        <v>148</v>
      </c>
      <c r="D565" s="18" t="s">
        <v>306</v>
      </c>
      <c r="E565" s="18" t="s">
        <v>500</v>
      </c>
      <c r="F565" s="46"/>
      <c r="G565" s="124"/>
      <c r="H565" s="20"/>
    </row>
    <row r="566" spans="1:14" ht="42.75" customHeight="1">
      <c r="A566" s="71" t="s">
        <v>290</v>
      </c>
      <c r="B566" s="17">
        <v>793</v>
      </c>
      <c r="C566" s="18" t="s">
        <v>148</v>
      </c>
      <c r="D566" s="18" t="s">
        <v>306</v>
      </c>
      <c r="E566" s="18" t="s">
        <v>509</v>
      </c>
      <c r="F566" s="18"/>
      <c r="G566" s="124">
        <f>G567+G569</f>
        <v>100000</v>
      </c>
    </row>
    <row r="567" spans="1:14" ht="25.5">
      <c r="A567" s="19" t="s">
        <v>637</v>
      </c>
      <c r="B567" s="17">
        <v>793</v>
      </c>
      <c r="C567" s="18" t="s">
        <v>148</v>
      </c>
      <c r="D567" s="18" t="s">
        <v>306</v>
      </c>
      <c r="E567" s="18" t="s">
        <v>509</v>
      </c>
      <c r="F567" s="18" t="s">
        <v>97</v>
      </c>
      <c r="G567" s="124">
        <f>G568</f>
        <v>33671</v>
      </c>
    </row>
    <row r="568" spans="1:14" ht="25.5">
      <c r="A568" s="19" t="s">
        <v>98</v>
      </c>
      <c r="B568" s="17">
        <v>793</v>
      </c>
      <c r="C568" s="18" t="s">
        <v>148</v>
      </c>
      <c r="D568" s="18" t="s">
        <v>306</v>
      </c>
      <c r="E568" s="18" t="s">
        <v>509</v>
      </c>
      <c r="F568" s="18" t="s">
        <v>99</v>
      </c>
      <c r="G568" s="124">
        <v>33671</v>
      </c>
    </row>
    <row r="569" spans="1:14" ht="18" customHeight="1">
      <c r="A569" s="19" t="s">
        <v>291</v>
      </c>
      <c r="B569" s="17">
        <v>793</v>
      </c>
      <c r="C569" s="18" t="s">
        <v>148</v>
      </c>
      <c r="D569" s="18" t="s">
        <v>306</v>
      </c>
      <c r="E569" s="18" t="s">
        <v>510</v>
      </c>
      <c r="F569" s="18" t="s">
        <v>139</v>
      </c>
      <c r="G569" s="124">
        <f>G570</f>
        <v>66329</v>
      </c>
    </row>
    <row r="570" spans="1:14" ht="18.75" customHeight="1">
      <c r="A570" s="19" t="s">
        <v>370</v>
      </c>
      <c r="B570" s="17"/>
      <c r="C570" s="18"/>
      <c r="D570" s="18"/>
      <c r="E570" s="18" t="s">
        <v>510</v>
      </c>
      <c r="F570" s="18" t="s">
        <v>371</v>
      </c>
      <c r="G570" s="124">
        <f>Прилож3!G522</f>
        <v>66329</v>
      </c>
    </row>
    <row r="571" spans="1:14" ht="38.25">
      <c r="A571" s="19" t="s">
        <v>556</v>
      </c>
      <c r="B571" s="17">
        <v>793</v>
      </c>
      <c r="C571" s="18" t="s">
        <v>148</v>
      </c>
      <c r="D571" s="18" t="s">
        <v>306</v>
      </c>
      <c r="E571" s="18" t="s">
        <v>557</v>
      </c>
      <c r="F571" s="18"/>
      <c r="G571" s="124">
        <f>G572</f>
        <v>20000</v>
      </c>
    </row>
    <row r="572" spans="1:14" ht="25.5">
      <c r="A572" s="19" t="s">
        <v>637</v>
      </c>
      <c r="B572" s="17">
        <v>793</v>
      </c>
      <c r="C572" s="18" t="s">
        <v>148</v>
      </c>
      <c r="D572" s="18" t="s">
        <v>306</v>
      </c>
      <c r="E572" s="18" t="s">
        <v>557</v>
      </c>
      <c r="F572" s="18" t="s">
        <v>97</v>
      </c>
      <c r="G572" s="124">
        <f>G573</f>
        <v>20000</v>
      </c>
    </row>
    <row r="573" spans="1:14" ht="25.5">
      <c r="A573" s="19" t="s">
        <v>98</v>
      </c>
      <c r="B573" s="17">
        <v>793</v>
      </c>
      <c r="C573" s="18" t="s">
        <v>148</v>
      </c>
      <c r="D573" s="18" t="s">
        <v>306</v>
      </c>
      <c r="E573" s="18" t="s">
        <v>557</v>
      </c>
      <c r="F573" s="18" t="s">
        <v>99</v>
      </c>
      <c r="G573" s="124">
        <f>Прилож3!G525</f>
        <v>20000</v>
      </c>
    </row>
    <row r="574" spans="1:14" ht="51">
      <c r="A574" s="41" t="s">
        <v>201</v>
      </c>
      <c r="B574" s="17"/>
      <c r="C574" s="18"/>
      <c r="D574" s="18"/>
      <c r="E574" s="43" t="s">
        <v>497</v>
      </c>
      <c r="F574" s="43"/>
      <c r="G574" s="125">
        <f>G575+G578</f>
        <v>150000</v>
      </c>
    </row>
    <row r="575" spans="1:14" ht="25.5">
      <c r="A575" s="47" t="s">
        <v>367</v>
      </c>
      <c r="B575" s="17">
        <v>793</v>
      </c>
      <c r="C575" s="18" t="s">
        <v>73</v>
      </c>
      <c r="D575" s="18" t="s">
        <v>77</v>
      </c>
      <c r="E575" s="18" t="s">
        <v>498</v>
      </c>
      <c r="F575" s="18"/>
      <c r="G575" s="124">
        <f>G576</f>
        <v>130000</v>
      </c>
    </row>
    <row r="576" spans="1:14" ht="25.5" customHeight="1">
      <c r="A576" s="19" t="s">
        <v>637</v>
      </c>
      <c r="B576" s="17">
        <v>793</v>
      </c>
      <c r="C576" s="18" t="s">
        <v>73</v>
      </c>
      <c r="D576" s="18" t="s">
        <v>77</v>
      </c>
      <c r="E576" s="18" t="s">
        <v>498</v>
      </c>
      <c r="F576" s="18" t="s">
        <v>97</v>
      </c>
      <c r="G576" s="124">
        <f>G577</f>
        <v>130000</v>
      </c>
    </row>
    <row r="577" spans="1:31" ht="25.5" customHeight="1">
      <c r="A577" s="19" t="s">
        <v>98</v>
      </c>
      <c r="B577" s="17">
        <v>793</v>
      </c>
      <c r="C577" s="18" t="s">
        <v>73</v>
      </c>
      <c r="D577" s="18" t="s">
        <v>77</v>
      </c>
      <c r="E577" s="18" t="s">
        <v>498</v>
      </c>
      <c r="F577" s="18" t="s">
        <v>99</v>
      </c>
      <c r="G577" s="124">
        <f>Прилож3!G496</f>
        <v>130000</v>
      </c>
    </row>
    <row r="578" spans="1:31" ht="45" customHeight="1">
      <c r="A578" s="47" t="s">
        <v>75</v>
      </c>
      <c r="B578" s="17">
        <v>793</v>
      </c>
      <c r="C578" s="18" t="s">
        <v>73</v>
      </c>
      <c r="D578" s="18" t="s">
        <v>77</v>
      </c>
      <c r="E578" s="18" t="s">
        <v>74</v>
      </c>
      <c r="F578" s="18"/>
      <c r="G578" s="124">
        <f>G579</f>
        <v>20000</v>
      </c>
    </row>
    <row r="579" spans="1:31" ht="25.5">
      <c r="A579" s="19" t="s">
        <v>637</v>
      </c>
      <c r="B579" s="17">
        <v>793</v>
      </c>
      <c r="C579" s="18" t="s">
        <v>73</v>
      </c>
      <c r="D579" s="18" t="s">
        <v>77</v>
      </c>
      <c r="E579" s="18" t="s">
        <v>74</v>
      </c>
      <c r="F579" s="18" t="s">
        <v>97</v>
      </c>
      <c r="G579" s="124">
        <f>G580</f>
        <v>20000</v>
      </c>
    </row>
    <row r="580" spans="1:31" ht="30.75" customHeight="1">
      <c r="A580" s="19" t="s">
        <v>98</v>
      </c>
      <c r="B580" s="17">
        <v>793</v>
      </c>
      <c r="C580" s="18" t="s">
        <v>73</v>
      </c>
      <c r="D580" s="18" t="s">
        <v>77</v>
      </c>
      <c r="E580" s="18" t="s">
        <v>74</v>
      </c>
      <c r="F580" s="18" t="s">
        <v>99</v>
      </c>
      <c r="G580" s="124">
        <f>Прилож3!G499</f>
        <v>20000</v>
      </c>
    </row>
    <row r="581" spans="1:31" s="26" customFormat="1" ht="69" customHeight="1">
      <c r="A581" s="41" t="s">
        <v>693</v>
      </c>
      <c r="B581" s="23">
        <v>795</v>
      </c>
      <c r="C581" s="43" t="s">
        <v>361</v>
      </c>
      <c r="D581" s="43" t="s">
        <v>82</v>
      </c>
      <c r="E581" s="43" t="s">
        <v>594</v>
      </c>
      <c r="F581" s="43"/>
      <c r="G581" s="125">
        <f>G602+G605+G615+G618+G621+G590+G612+G599+G582+G586</f>
        <v>15670471</v>
      </c>
      <c r="H581" s="25"/>
      <c r="AE581" s="25"/>
    </row>
    <row r="582" spans="1:31" ht="48" customHeight="1">
      <c r="A582" s="19" t="s">
        <v>653</v>
      </c>
      <c r="B582" s="60">
        <v>795</v>
      </c>
      <c r="C582" s="18" t="s">
        <v>361</v>
      </c>
      <c r="D582" s="18" t="s">
        <v>148</v>
      </c>
      <c r="E582" s="18" t="s">
        <v>408</v>
      </c>
      <c r="F582" s="18"/>
      <c r="G582" s="124">
        <f>G583</f>
        <v>5424100</v>
      </c>
    </row>
    <row r="583" spans="1:31" ht="48" customHeight="1">
      <c r="A583" s="19" t="s">
        <v>409</v>
      </c>
      <c r="B583" s="60">
        <v>795</v>
      </c>
      <c r="C583" s="18" t="s">
        <v>361</v>
      </c>
      <c r="D583" s="18" t="s">
        <v>148</v>
      </c>
      <c r="E583" s="18" t="s">
        <v>652</v>
      </c>
      <c r="F583" s="18"/>
      <c r="G583" s="124">
        <f>G584</f>
        <v>5424100</v>
      </c>
    </row>
    <row r="584" spans="1:31" ht="18.75" customHeight="1">
      <c r="A584" s="19" t="s">
        <v>339</v>
      </c>
      <c r="B584" s="60">
        <v>795</v>
      </c>
      <c r="C584" s="18" t="s">
        <v>361</v>
      </c>
      <c r="D584" s="18" t="s">
        <v>148</v>
      </c>
      <c r="E584" s="18" t="s">
        <v>652</v>
      </c>
      <c r="F584" s="18" t="s">
        <v>340</v>
      </c>
      <c r="G584" s="124">
        <f>G585</f>
        <v>5424100</v>
      </c>
    </row>
    <row r="585" spans="1:31">
      <c r="A585" s="19" t="s">
        <v>357</v>
      </c>
      <c r="B585" s="60">
        <v>795</v>
      </c>
      <c r="C585" s="18" t="s">
        <v>361</v>
      </c>
      <c r="D585" s="18" t="s">
        <v>148</v>
      </c>
      <c r="E585" s="18" t="s">
        <v>652</v>
      </c>
      <c r="F585" s="18" t="s">
        <v>358</v>
      </c>
      <c r="G585" s="124">
        <f>Прилож3!G827</f>
        <v>5424100</v>
      </c>
    </row>
    <row r="586" spans="1:31" ht="48" customHeight="1">
      <c r="A586" s="19" t="s">
        <v>655</v>
      </c>
      <c r="B586" s="60">
        <v>795</v>
      </c>
      <c r="C586" s="18" t="s">
        <v>361</v>
      </c>
      <c r="D586" s="18" t="s">
        <v>148</v>
      </c>
      <c r="E586" s="18" t="s">
        <v>411</v>
      </c>
      <c r="F586" s="18"/>
      <c r="G586" s="124">
        <f>G587</f>
        <v>957200</v>
      </c>
    </row>
    <row r="587" spans="1:31" ht="48" customHeight="1">
      <c r="A587" s="19" t="s">
        <v>410</v>
      </c>
      <c r="B587" s="60">
        <v>795</v>
      </c>
      <c r="C587" s="18" t="s">
        <v>361</v>
      </c>
      <c r="D587" s="18" t="s">
        <v>148</v>
      </c>
      <c r="E587" s="18" t="s">
        <v>654</v>
      </c>
      <c r="F587" s="18"/>
      <c r="G587" s="124">
        <f>G588</f>
        <v>957200</v>
      </c>
    </row>
    <row r="588" spans="1:31" ht="18.75" customHeight="1">
      <c r="A588" s="19" t="s">
        <v>339</v>
      </c>
      <c r="B588" s="60">
        <v>795</v>
      </c>
      <c r="C588" s="18" t="s">
        <v>361</v>
      </c>
      <c r="D588" s="18" t="s">
        <v>148</v>
      </c>
      <c r="E588" s="18" t="s">
        <v>654</v>
      </c>
      <c r="F588" s="18" t="s">
        <v>340</v>
      </c>
      <c r="G588" s="124">
        <f>G589</f>
        <v>957200</v>
      </c>
    </row>
    <row r="589" spans="1:31">
      <c r="A589" s="19" t="s">
        <v>357</v>
      </c>
      <c r="B589" s="60">
        <v>795</v>
      </c>
      <c r="C589" s="18" t="s">
        <v>361</v>
      </c>
      <c r="D589" s="18" t="s">
        <v>148</v>
      </c>
      <c r="E589" s="18" t="s">
        <v>654</v>
      </c>
      <c r="F589" s="18" t="s">
        <v>358</v>
      </c>
      <c r="G589" s="124">
        <f>Прилож3!G831</f>
        <v>957200</v>
      </c>
    </row>
    <row r="590" spans="1:31" s="26" customFormat="1" ht="25.5">
      <c r="A590" s="19" t="s">
        <v>161</v>
      </c>
      <c r="B590" s="60">
        <v>795</v>
      </c>
      <c r="C590" s="98" t="s">
        <v>127</v>
      </c>
      <c r="D590" s="98" t="s">
        <v>180</v>
      </c>
      <c r="E590" s="49" t="s">
        <v>558</v>
      </c>
      <c r="F590" s="98"/>
      <c r="G590" s="35">
        <f>G591+G593+G596+G597</f>
        <v>5801419</v>
      </c>
      <c r="H590" s="25"/>
      <c r="O590" s="25"/>
    </row>
    <row r="591" spans="1:31" s="26" customFormat="1" ht="63.75">
      <c r="A591" s="70" t="s">
        <v>130</v>
      </c>
      <c r="B591" s="60">
        <v>795</v>
      </c>
      <c r="C591" s="98" t="s">
        <v>127</v>
      </c>
      <c r="D591" s="98" t="s">
        <v>180</v>
      </c>
      <c r="E591" s="49" t="s">
        <v>558</v>
      </c>
      <c r="F591" s="49" t="s">
        <v>133</v>
      </c>
      <c r="G591" s="35">
        <f>G592</f>
        <v>5666389</v>
      </c>
      <c r="H591" s="25"/>
    </row>
    <row r="592" spans="1:31" s="26" customFormat="1" ht="25.5">
      <c r="A592" s="70" t="s">
        <v>131</v>
      </c>
      <c r="B592" s="60">
        <v>795</v>
      </c>
      <c r="C592" s="98" t="s">
        <v>127</v>
      </c>
      <c r="D592" s="98" t="s">
        <v>180</v>
      </c>
      <c r="E592" s="49" t="s">
        <v>558</v>
      </c>
      <c r="F592" s="49" t="s">
        <v>134</v>
      </c>
      <c r="G592" s="35">
        <f>Прилож3!G777</f>
        <v>5666389</v>
      </c>
      <c r="H592" s="25"/>
    </row>
    <row r="593" spans="1:8" s="26" customFormat="1" ht="25.5" hidden="1">
      <c r="A593" s="19" t="s">
        <v>96</v>
      </c>
      <c r="B593" s="60">
        <v>795</v>
      </c>
      <c r="C593" s="98" t="s">
        <v>127</v>
      </c>
      <c r="D593" s="98" t="s">
        <v>180</v>
      </c>
      <c r="E593" s="49" t="s">
        <v>558</v>
      </c>
      <c r="F593" s="49" t="s">
        <v>97</v>
      </c>
      <c r="G593" s="35">
        <f>G594</f>
        <v>0</v>
      </c>
      <c r="H593" s="25"/>
    </row>
    <row r="594" spans="1:8" s="26" customFormat="1" ht="25.5" hidden="1">
      <c r="A594" s="19" t="s">
        <v>98</v>
      </c>
      <c r="B594" s="60">
        <v>795</v>
      </c>
      <c r="C594" s="98" t="s">
        <v>127</v>
      </c>
      <c r="D594" s="98" t="s">
        <v>180</v>
      </c>
      <c r="E594" s="49" t="s">
        <v>558</v>
      </c>
      <c r="F594" s="49" t="s">
        <v>99</v>
      </c>
      <c r="G594" s="35"/>
      <c r="H594" s="25"/>
    </row>
    <row r="595" spans="1:8" ht="25.5">
      <c r="A595" s="19" t="s">
        <v>96</v>
      </c>
      <c r="B595" s="60">
        <v>795</v>
      </c>
      <c r="C595" s="98" t="s">
        <v>127</v>
      </c>
      <c r="D595" s="98" t="s">
        <v>180</v>
      </c>
      <c r="E595" s="49" t="s">
        <v>558</v>
      </c>
      <c r="F595" s="18" t="s">
        <v>97</v>
      </c>
      <c r="G595" s="124">
        <f>G596</f>
        <v>125030</v>
      </c>
    </row>
    <row r="596" spans="1:8" ht="25.5">
      <c r="A596" s="19" t="s">
        <v>98</v>
      </c>
      <c r="B596" s="60">
        <v>795</v>
      </c>
      <c r="C596" s="98" t="s">
        <v>127</v>
      </c>
      <c r="D596" s="98" t="s">
        <v>180</v>
      </c>
      <c r="E596" s="49" t="s">
        <v>558</v>
      </c>
      <c r="F596" s="18" t="s">
        <v>99</v>
      </c>
      <c r="G596" s="124">
        <f>Прилож3!G781</f>
        <v>125030</v>
      </c>
    </row>
    <row r="597" spans="1:8" s="57" customFormat="1" ht="25.5">
      <c r="A597" s="19" t="s">
        <v>98</v>
      </c>
      <c r="B597" s="17">
        <v>792</v>
      </c>
      <c r="C597" s="98" t="s">
        <v>127</v>
      </c>
      <c r="D597" s="98" t="s">
        <v>180</v>
      </c>
      <c r="E597" s="49" t="s">
        <v>558</v>
      </c>
      <c r="F597" s="18" t="s">
        <v>139</v>
      </c>
      <c r="G597" s="124">
        <f>G598</f>
        <v>10000</v>
      </c>
      <c r="H597" s="56"/>
    </row>
    <row r="598" spans="1:8" s="57" customFormat="1">
      <c r="A598" s="19" t="s">
        <v>319</v>
      </c>
      <c r="B598" s="17">
        <v>792</v>
      </c>
      <c r="C598" s="98" t="s">
        <v>127</v>
      </c>
      <c r="D598" s="98" t="s">
        <v>180</v>
      </c>
      <c r="E598" s="49" t="s">
        <v>558</v>
      </c>
      <c r="F598" s="18" t="s">
        <v>142</v>
      </c>
      <c r="G598" s="124">
        <f>Прилож3!G783</f>
        <v>10000</v>
      </c>
      <c r="H598" s="56"/>
    </row>
    <row r="599" spans="1:8" s="6" customFormat="1" ht="67.5" customHeight="1">
      <c r="A599" s="19" t="s">
        <v>631</v>
      </c>
      <c r="B599" s="60">
        <v>795</v>
      </c>
      <c r="C599" s="18" t="s">
        <v>361</v>
      </c>
      <c r="D599" s="18" t="s">
        <v>82</v>
      </c>
      <c r="E599" s="18" t="s">
        <v>632</v>
      </c>
      <c r="F599" s="18"/>
      <c r="G599" s="124">
        <f>G600</f>
        <v>21900</v>
      </c>
      <c r="H599" s="5"/>
    </row>
    <row r="600" spans="1:8" s="6" customFormat="1" ht="21.75" customHeight="1">
      <c r="A600" s="19" t="s">
        <v>339</v>
      </c>
      <c r="B600" s="60">
        <v>795</v>
      </c>
      <c r="C600" s="18" t="s">
        <v>361</v>
      </c>
      <c r="D600" s="18" t="s">
        <v>82</v>
      </c>
      <c r="E600" s="18" t="s">
        <v>632</v>
      </c>
      <c r="F600" s="18" t="s">
        <v>340</v>
      </c>
      <c r="G600" s="124">
        <f>G601</f>
        <v>21900</v>
      </c>
      <c r="H600" s="5"/>
    </row>
    <row r="601" spans="1:8" ht="18.75" customHeight="1">
      <c r="A601" s="19" t="s">
        <v>368</v>
      </c>
      <c r="B601" s="60">
        <v>795</v>
      </c>
      <c r="C601" s="18" t="s">
        <v>361</v>
      </c>
      <c r="D601" s="18" t="s">
        <v>82</v>
      </c>
      <c r="E601" s="18" t="s">
        <v>632</v>
      </c>
      <c r="F601" s="18" t="s">
        <v>369</v>
      </c>
      <c r="G601" s="124">
        <f>Прилож3!G807</f>
        <v>21900</v>
      </c>
    </row>
    <row r="602" spans="1:8" ht="27.75" customHeight="1">
      <c r="A602" s="19" t="s">
        <v>597</v>
      </c>
      <c r="B602" s="60">
        <v>795</v>
      </c>
      <c r="C602" s="18" t="s">
        <v>361</v>
      </c>
      <c r="D602" s="18" t="s">
        <v>82</v>
      </c>
      <c r="E602" s="18" t="s">
        <v>595</v>
      </c>
      <c r="F602" s="18"/>
      <c r="G602" s="124">
        <f>G603</f>
        <v>1000000</v>
      </c>
    </row>
    <row r="603" spans="1:8" ht="25.5">
      <c r="A603" s="19" t="s">
        <v>96</v>
      </c>
      <c r="B603" s="60">
        <v>795</v>
      </c>
      <c r="C603" s="18" t="s">
        <v>361</v>
      </c>
      <c r="D603" s="18" t="s">
        <v>82</v>
      </c>
      <c r="E603" s="18" t="s">
        <v>595</v>
      </c>
      <c r="F603" s="18" t="s">
        <v>97</v>
      </c>
      <c r="G603" s="124">
        <f>G604</f>
        <v>1000000</v>
      </c>
    </row>
    <row r="604" spans="1:8" ht="25.5">
      <c r="A604" s="19" t="s">
        <v>98</v>
      </c>
      <c r="B604" s="60">
        <v>795</v>
      </c>
      <c r="C604" s="18" t="s">
        <v>361</v>
      </c>
      <c r="D604" s="18" t="s">
        <v>82</v>
      </c>
      <c r="E604" s="18" t="s">
        <v>595</v>
      </c>
      <c r="F604" s="18" t="s">
        <v>99</v>
      </c>
      <c r="G604" s="124">
        <f>Прилож3!G804</f>
        <v>1000000</v>
      </c>
    </row>
    <row r="605" spans="1:8">
      <c r="A605" s="19" t="s">
        <v>292</v>
      </c>
      <c r="B605" s="60">
        <v>795</v>
      </c>
      <c r="C605" s="18" t="s">
        <v>361</v>
      </c>
      <c r="D605" s="18" t="s">
        <v>148</v>
      </c>
      <c r="E605" s="18" t="s">
        <v>229</v>
      </c>
      <c r="F605" s="18"/>
      <c r="G605" s="124">
        <f>G606+G610</f>
        <v>211000</v>
      </c>
    </row>
    <row r="606" spans="1:8" ht="25.5" customHeight="1">
      <c r="A606" s="19" t="s">
        <v>637</v>
      </c>
      <c r="B606" s="17">
        <v>793</v>
      </c>
      <c r="C606" s="18" t="s">
        <v>73</v>
      </c>
      <c r="D606" s="18" t="s">
        <v>77</v>
      </c>
      <c r="E606" s="18" t="s">
        <v>229</v>
      </c>
      <c r="F606" s="18" t="s">
        <v>97</v>
      </c>
      <c r="G606" s="124">
        <f>G607</f>
        <v>71630</v>
      </c>
    </row>
    <row r="607" spans="1:8" ht="25.5" customHeight="1">
      <c r="A607" s="19" t="s">
        <v>98</v>
      </c>
      <c r="B607" s="17">
        <v>793</v>
      </c>
      <c r="C607" s="18" t="s">
        <v>73</v>
      </c>
      <c r="D607" s="18" t="s">
        <v>77</v>
      </c>
      <c r="E607" s="18" t="s">
        <v>229</v>
      </c>
      <c r="F607" s="18" t="s">
        <v>99</v>
      </c>
      <c r="G607" s="124">
        <f>Прилож3!G818</f>
        <v>71630</v>
      </c>
    </row>
    <row r="608" spans="1:8" hidden="1">
      <c r="A608" s="19"/>
      <c r="B608" s="60"/>
      <c r="C608" s="18"/>
      <c r="D608" s="18"/>
      <c r="E608" s="18"/>
      <c r="F608" s="18"/>
      <c r="G608" s="124"/>
    </row>
    <row r="609" spans="1:15" hidden="1">
      <c r="A609" s="19"/>
      <c r="B609" s="60"/>
      <c r="C609" s="18"/>
      <c r="D609" s="18"/>
      <c r="E609" s="18"/>
      <c r="F609" s="18"/>
      <c r="G609" s="124"/>
    </row>
    <row r="610" spans="1:15">
      <c r="A610" s="19" t="s">
        <v>339</v>
      </c>
      <c r="B610" s="60">
        <v>795</v>
      </c>
      <c r="C610" s="18" t="s">
        <v>361</v>
      </c>
      <c r="D610" s="18" t="s">
        <v>148</v>
      </c>
      <c r="E610" s="18" t="s">
        <v>229</v>
      </c>
      <c r="F610" s="18" t="s">
        <v>340</v>
      </c>
      <c r="G610" s="124">
        <f>G611</f>
        <v>139370</v>
      </c>
    </row>
    <row r="611" spans="1:15">
      <c r="A611" s="19" t="s">
        <v>368</v>
      </c>
      <c r="B611" s="60">
        <v>795</v>
      </c>
      <c r="C611" s="18" t="s">
        <v>361</v>
      </c>
      <c r="D611" s="18" t="s">
        <v>148</v>
      </c>
      <c r="E611" s="18" t="s">
        <v>229</v>
      </c>
      <c r="F611" s="18" t="s">
        <v>369</v>
      </c>
      <c r="G611" s="124">
        <f>Прилож3!G820</f>
        <v>139370</v>
      </c>
    </row>
    <row r="612" spans="1:15" ht="26.25" customHeight="1">
      <c r="A612" s="19" t="s">
        <v>165</v>
      </c>
      <c r="B612" s="60">
        <v>795</v>
      </c>
      <c r="C612" s="18" t="s">
        <v>361</v>
      </c>
      <c r="D612" s="18" t="s">
        <v>148</v>
      </c>
      <c r="E612" s="18" t="s">
        <v>166</v>
      </c>
      <c r="F612" s="18"/>
      <c r="G612" s="124">
        <f>G613</f>
        <v>18852</v>
      </c>
    </row>
    <row r="613" spans="1:15" ht="26.25" customHeight="1">
      <c r="A613" s="19" t="s">
        <v>96</v>
      </c>
      <c r="B613" s="60">
        <v>795</v>
      </c>
      <c r="C613" s="18" t="s">
        <v>361</v>
      </c>
      <c r="D613" s="18" t="s">
        <v>148</v>
      </c>
      <c r="E613" s="18" t="s">
        <v>166</v>
      </c>
      <c r="F613" s="18" t="s">
        <v>97</v>
      </c>
      <c r="G613" s="124">
        <f>G614</f>
        <v>18852</v>
      </c>
    </row>
    <row r="614" spans="1:15" ht="25.5">
      <c r="A614" s="19" t="s">
        <v>98</v>
      </c>
      <c r="B614" s="60">
        <v>795</v>
      </c>
      <c r="C614" s="18" t="s">
        <v>361</v>
      </c>
      <c r="D614" s="18" t="s">
        <v>148</v>
      </c>
      <c r="E614" s="18" t="s">
        <v>166</v>
      </c>
      <c r="F614" s="18" t="s">
        <v>99</v>
      </c>
      <c r="G614" s="124">
        <f>Прилож3!G823</f>
        <v>18852</v>
      </c>
    </row>
    <row r="615" spans="1:15" ht="51">
      <c r="A615" s="19" t="s">
        <v>172</v>
      </c>
      <c r="B615" s="60">
        <v>795</v>
      </c>
      <c r="C615" s="18" t="s">
        <v>361</v>
      </c>
      <c r="D615" s="18" t="s">
        <v>148</v>
      </c>
      <c r="E615" s="18" t="s">
        <v>171</v>
      </c>
      <c r="F615" s="18"/>
      <c r="G615" s="124">
        <f>G616</f>
        <v>1636000</v>
      </c>
    </row>
    <row r="616" spans="1:15" ht="25.5" customHeight="1">
      <c r="A616" s="19" t="s">
        <v>637</v>
      </c>
      <c r="B616" s="17">
        <v>793</v>
      </c>
      <c r="C616" s="18" t="s">
        <v>73</v>
      </c>
      <c r="D616" s="18" t="s">
        <v>77</v>
      </c>
      <c r="E616" s="18" t="s">
        <v>171</v>
      </c>
      <c r="F616" s="18" t="s">
        <v>97</v>
      </c>
      <c r="G616" s="124">
        <f>G617</f>
        <v>1636000</v>
      </c>
    </row>
    <row r="617" spans="1:15" ht="25.5" customHeight="1">
      <c r="A617" s="19" t="s">
        <v>98</v>
      </c>
      <c r="B617" s="17">
        <v>793</v>
      </c>
      <c r="C617" s="18" t="s">
        <v>73</v>
      </c>
      <c r="D617" s="18" t="s">
        <v>77</v>
      </c>
      <c r="E617" s="18" t="s">
        <v>171</v>
      </c>
      <c r="F617" s="18" t="s">
        <v>99</v>
      </c>
      <c r="G617" s="124">
        <f>Прилож3!G793</f>
        <v>1636000</v>
      </c>
    </row>
    <row r="618" spans="1:15" ht="21.75" customHeight="1">
      <c r="A618" s="19" t="s">
        <v>174</v>
      </c>
      <c r="B618" s="60">
        <v>795</v>
      </c>
      <c r="C618" s="18" t="s">
        <v>361</v>
      </c>
      <c r="D618" s="18" t="s">
        <v>148</v>
      </c>
      <c r="E618" s="18" t="s">
        <v>173</v>
      </c>
      <c r="F618" s="18"/>
      <c r="G618" s="124">
        <f>G619</f>
        <v>300000</v>
      </c>
    </row>
    <row r="619" spans="1:15" ht="21.75" customHeight="1">
      <c r="A619" s="19" t="s">
        <v>637</v>
      </c>
      <c r="B619" s="17">
        <v>793</v>
      </c>
      <c r="C619" s="18" t="s">
        <v>73</v>
      </c>
      <c r="D619" s="18" t="s">
        <v>77</v>
      </c>
      <c r="E619" s="18" t="s">
        <v>173</v>
      </c>
      <c r="F619" s="18" t="s">
        <v>97</v>
      </c>
      <c r="G619" s="124">
        <f>G620</f>
        <v>300000</v>
      </c>
    </row>
    <row r="620" spans="1:15" ht="29.25" customHeight="1">
      <c r="A620" s="19" t="s">
        <v>98</v>
      </c>
      <c r="B620" s="17">
        <v>793</v>
      </c>
      <c r="C620" s="18" t="s">
        <v>73</v>
      </c>
      <c r="D620" s="18" t="s">
        <v>77</v>
      </c>
      <c r="E620" s="18" t="s">
        <v>173</v>
      </c>
      <c r="F620" s="18" t="s">
        <v>99</v>
      </c>
      <c r="G620" s="124">
        <f>Прилож3!G796</f>
        <v>300000</v>
      </c>
    </row>
    <row r="621" spans="1:15" ht="21.75" customHeight="1">
      <c r="A621" s="19" t="s">
        <v>176</v>
      </c>
      <c r="B621" s="60">
        <v>795</v>
      </c>
      <c r="C621" s="18" t="s">
        <v>361</v>
      </c>
      <c r="D621" s="18" t="s">
        <v>148</v>
      </c>
      <c r="E621" s="18" t="s">
        <v>175</v>
      </c>
      <c r="F621" s="18"/>
      <c r="G621" s="124">
        <f>G622</f>
        <v>300000</v>
      </c>
    </row>
    <row r="622" spans="1:15" ht="21.75" customHeight="1">
      <c r="A622" s="19" t="s">
        <v>637</v>
      </c>
      <c r="B622" s="17">
        <v>793</v>
      </c>
      <c r="C622" s="18" t="s">
        <v>73</v>
      </c>
      <c r="D622" s="18" t="s">
        <v>77</v>
      </c>
      <c r="E622" s="18" t="s">
        <v>175</v>
      </c>
      <c r="F622" s="18" t="s">
        <v>97</v>
      </c>
      <c r="G622" s="124">
        <f>G623</f>
        <v>300000</v>
      </c>
    </row>
    <row r="623" spans="1:15" ht="21.75" customHeight="1">
      <c r="A623" s="19" t="s">
        <v>98</v>
      </c>
      <c r="B623" s="17">
        <v>793</v>
      </c>
      <c r="C623" s="18" t="s">
        <v>73</v>
      </c>
      <c r="D623" s="18" t="s">
        <v>77</v>
      </c>
      <c r="E623" s="18" t="s">
        <v>175</v>
      </c>
      <c r="F623" s="18" t="s">
        <v>99</v>
      </c>
      <c r="G623" s="124">
        <f>Прилож3!G799</f>
        <v>300000</v>
      </c>
    </row>
    <row r="624" spans="1:15" s="152" customFormat="1" ht="31.5" customHeight="1">
      <c r="A624" s="41" t="s">
        <v>569</v>
      </c>
      <c r="B624" s="43" t="s">
        <v>198</v>
      </c>
      <c r="C624" s="43" t="s">
        <v>147</v>
      </c>
      <c r="D624" s="43" t="s">
        <v>73</v>
      </c>
      <c r="E624" s="43" t="s">
        <v>568</v>
      </c>
      <c r="F624" s="144"/>
      <c r="G624" s="125">
        <f>G625+G639+G647+G670+G675+G679+G684</f>
        <v>7772759</v>
      </c>
      <c r="H624" s="148"/>
      <c r="N624" s="152" t="s">
        <v>293</v>
      </c>
      <c r="O624" s="152" t="s">
        <v>294</v>
      </c>
    </row>
    <row r="625" spans="1:8" s="53" customFormat="1">
      <c r="A625" s="19" t="s">
        <v>327</v>
      </c>
      <c r="B625" s="18" t="s">
        <v>198</v>
      </c>
      <c r="C625" s="18" t="s">
        <v>147</v>
      </c>
      <c r="D625" s="18" t="s">
        <v>73</v>
      </c>
      <c r="E625" s="18" t="s">
        <v>577</v>
      </c>
      <c r="F625" s="46"/>
      <c r="G625" s="124">
        <f>G626</f>
        <v>702259</v>
      </c>
      <c r="H625" s="33"/>
    </row>
    <row r="626" spans="1:8" s="53" customFormat="1">
      <c r="A626" s="19" t="s">
        <v>328</v>
      </c>
      <c r="B626" s="18" t="s">
        <v>198</v>
      </c>
      <c r="C626" s="18" t="s">
        <v>147</v>
      </c>
      <c r="D626" s="18" t="s">
        <v>73</v>
      </c>
      <c r="E626" s="18" t="s">
        <v>577</v>
      </c>
      <c r="F626" s="18" t="s">
        <v>329</v>
      </c>
      <c r="G626" s="124">
        <f>G627</f>
        <v>702259</v>
      </c>
      <c r="H626" s="33"/>
    </row>
    <row r="627" spans="1:8" s="53" customFormat="1" ht="25.5">
      <c r="A627" s="19" t="s">
        <v>330</v>
      </c>
      <c r="B627" s="18" t="s">
        <v>198</v>
      </c>
      <c r="C627" s="18" t="s">
        <v>147</v>
      </c>
      <c r="D627" s="18" t="s">
        <v>73</v>
      </c>
      <c r="E627" s="18" t="s">
        <v>577</v>
      </c>
      <c r="F627" s="18" t="s">
        <v>331</v>
      </c>
      <c r="G627" s="124">
        <f>Прилож3!G312+Прилож3!G379+Прилож3!G620</f>
        <v>702259</v>
      </c>
      <c r="H627" s="33"/>
    </row>
    <row r="628" spans="1:8" s="53" customFormat="1" hidden="1">
      <c r="A628" s="19" t="s">
        <v>327</v>
      </c>
      <c r="B628" s="18" t="s">
        <v>198</v>
      </c>
      <c r="C628" s="18" t="s">
        <v>147</v>
      </c>
      <c r="D628" s="18" t="s">
        <v>73</v>
      </c>
      <c r="E628" s="18" t="s">
        <v>577</v>
      </c>
      <c r="F628" s="46"/>
      <c r="G628" s="124">
        <f>G629</f>
        <v>14981</v>
      </c>
      <c r="H628" s="33"/>
    </row>
    <row r="629" spans="1:8" s="53" customFormat="1" hidden="1">
      <c r="A629" s="19" t="s">
        <v>328</v>
      </c>
      <c r="B629" s="18" t="s">
        <v>198</v>
      </c>
      <c r="C629" s="18" t="s">
        <v>147</v>
      </c>
      <c r="D629" s="18" t="s">
        <v>73</v>
      </c>
      <c r="E629" s="18" t="s">
        <v>577</v>
      </c>
      <c r="F629" s="18" t="s">
        <v>329</v>
      </c>
      <c r="G629" s="124">
        <f>G630</f>
        <v>14981</v>
      </c>
      <c r="H629" s="33"/>
    </row>
    <row r="630" spans="1:8" s="54" customFormat="1" ht="25.5" hidden="1">
      <c r="A630" s="19" t="s">
        <v>330</v>
      </c>
      <c r="B630" s="18" t="s">
        <v>198</v>
      </c>
      <c r="C630" s="18" t="s">
        <v>147</v>
      </c>
      <c r="D630" s="18" t="s">
        <v>73</v>
      </c>
      <c r="E630" s="18" t="s">
        <v>577</v>
      </c>
      <c r="F630" s="18" t="s">
        <v>331</v>
      </c>
      <c r="G630" s="124">
        <v>14981</v>
      </c>
      <c r="H630" s="2"/>
    </row>
    <row r="631" spans="1:8" s="34" customFormat="1" ht="25.5" hidden="1">
      <c r="A631" s="19" t="s">
        <v>569</v>
      </c>
      <c r="B631" s="17">
        <v>792</v>
      </c>
      <c r="C631" s="18" t="s">
        <v>147</v>
      </c>
      <c r="D631" s="18" t="s">
        <v>73</v>
      </c>
      <c r="E631" s="18" t="s">
        <v>568</v>
      </c>
      <c r="F631" s="46"/>
      <c r="G631" s="124">
        <f>G632</f>
        <v>21000</v>
      </c>
      <c r="H631" s="33"/>
    </row>
    <row r="632" spans="1:8" s="34" customFormat="1" hidden="1">
      <c r="A632" s="19" t="s">
        <v>327</v>
      </c>
      <c r="B632" s="17">
        <v>792</v>
      </c>
      <c r="C632" s="18" t="s">
        <v>147</v>
      </c>
      <c r="D632" s="18" t="s">
        <v>73</v>
      </c>
      <c r="E632" s="18" t="s">
        <v>577</v>
      </c>
      <c r="F632" s="46"/>
      <c r="G632" s="124">
        <f>G633</f>
        <v>21000</v>
      </c>
      <c r="H632" s="33"/>
    </row>
    <row r="633" spans="1:8" s="34" customFormat="1" hidden="1">
      <c r="A633" s="19" t="s">
        <v>328</v>
      </c>
      <c r="B633" s="17">
        <v>792</v>
      </c>
      <c r="C633" s="18" t="s">
        <v>147</v>
      </c>
      <c r="D633" s="18" t="s">
        <v>73</v>
      </c>
      <c r="E633" s="18" t="s">
        <v>577</v>
      </c>
      <c r="F633" s="18" t="s">
        <v>329</v>
      </c>
      <c r="G633" s="124">
        <f>G634</f>
        <v>21000</v>
      </c>
      <c r="H633" s="33"/>
    </row>
    <row r="634" spans="1:8" s="6" customFormat="1" ht="25.5" hidden="1">
      <c r="A634" s="19" t="s">
        <v>330</v>
      </c>
      <c r="B634" s="17">
        <v>792</v>
      </c>
      <c r="C634" s="18" t="s">
        <v>147</v>
      </c>
      <c r="D634" s="18" t="s">
        <v>73</v>
      </c>
      <c r="E634" s="18" t="s">
        <v>577</v>
      </c>
      <c r="F634" s="18" t="s">
        <v>331</v>
      </c>
      <c r="G634" s="124">
        <v>21000</v>
      </c>
      <c r="H634" s="5"/>
    </row>
    <row r="635" spans="1:8" s="34" customFormat="1" ht="25.5" hidden="1">
      <c r="A635" s="19" t="s">
        <v>569</v>
      </c>
      <c r="B635" s="17">
        <v>793</v>
      </c>
      <c r="C635" s="18" t="s">
        <v>147</v>
      </c>
      <c r="D635" s="18" t="s">
        <v>73</v>
      </c>
      <c r="E635" s="18" t="s">
        <v>568</v>
      </c>
      <c r="F635" s="46"/>
      <c r="G635" s="124">
        <f>G636</f>
        <v>737514</v>
      </c>
      <c r="H635" s="33"/>
    </row>
    <row r="636" spans="1:8" s="34" customFormat="1" hidden="1">
      <c r="A636" s="19" t="s">
        <v>327</v>
      </c>
      <c r="B636" s="17">
        <v>793</v>
      </c>
      <c r="C636" s="18" t="s">
        <v>147</v>
      </c>
      <c r="D636" s="18" t="s">
        <v>73</v>
      </c>
      <c r="E636" s="18" t="s">
        <v>577</v>
      </c>
      <c r="F636" s="46"/>
      <c r="G636" s="124">
        <f>G637</f>
        <v>737514</v>
      </c>
      <c r="H636" s="33"/>
    </row>
    <row r="637" spans="1:8" s="34" customFormat="1" hidden="1">
      <c r="A637" s="19" t="s">
        <v>328</v>
      </c>
      <c r="B637" s="17">
        <v>793</v>
      </c>
      <c r="C637" s="18" t="s">
        <v>147</v>
      </c>
      <c r="D637" s="18" t="s">
        <v>73</v>
      </c>
      <c r="E637" s="18" t="s">
        <v>577</v>
      </c>
      <c r="F637" s="18" t="s">
        <v>329</v>
      </c>
      <c r="G637" s="124">
        <f>G638</f>
        <v>737514</v>
      </c>
      <c r="H637" s="33"/>
    </row>
    <row r="638" spans="1:8" s="34" customFormat="1" ht="25.5" hidden="1">
      <c r="A638" s="19" t="s">
        <v>330</v>
      </c>
      <c r="B638" s="17">
        <v>793</v>
      </c>
      <c r="C638" s="18" t="s">
        <v>147</v>
      </c>
      <c r="D638" s="18" t="s">
        <v>73</v>
      </c>
      <c r="E638" s="18" t="s">
        <v>577</v>
      </c>
      <c r="F638" s="18" t="s">
        <v>331</v>
      </c>
      <c r="G638" s="124">
        <v>737514</v>
      </c>
      <c r="H638" s="33"/>
    </row>
    <row r="639" spans="1:8" s="34" customFormat="1" ht="54" customHeight="1">
      <c r="A639" s="19" t="s">
        <v>12</v>
      </c>
      <c r="B639" s="17">
        <v>793</v>
      </c>
      <c r="C639" s="18" t="s">
        <v>147</v>
      </c>
      <c r="D639" s="18" t="s">
        <v>148</v>
      </c>
      <c r="E639" s="18" t="s">
        <v>576</v>
      </c>
      <c r="F639" s="46"/>
      <c r="G639" s="124">
        <f>G640</f>
        <v>146700</v>
      </c>
      <c r="H639" s="20"/>
    </row>
    <row r="640" spans="1:8" s="34" customFormat="1" ht="27" customHeight="1">
      <c r="A640" s="19" t="s">
        <v>138</v>
      </c>
      <c r="B640" s="17">
        <v>793</v>
      </c>
      <c r="C640" s="18" t="s">
        <v>147</v>
      </c>
      <c r="D640" s="18" t="s">
        <v>148</v>
      </c>
      <c r="E640" s="18" t="s">
        <v>576</v>
      </c>
      <c r="F640" s="18" t="s">
        <v>139</v>
      </c>
      <c r="G640" s="124">
        <f>G641</f>
        <v>146700</v>
      </c>
      <c r="H640" s="33"/>
    </row>
    <row r="641" spans="1:8" ht="38.25">
      <c r="A641" s="19" t="s">
        <v>680</v>
      </c>
      <c r="B641" s="17">
        <v>793</v>
      </c>
      <c r="C641" s="18" t="s">
        <v>147</v>
      </c>
      <c r="D641" s="18" t="s">
        <v>148</v>
      </c>
      <c r="E641" s="18" t="s">
        <v>576</v>
      </c>
      <c r="F641" s="18" t="s">
        <v>681</v>
      </c>
      <c r="G641" s="124">
        <f>Прилож3!G651</f>
        <v>146700</v>
      </c>
    </row>
    <row r="642" spans="1:8" hidden="1">
      <c r="A642" s="19"/>
      <c r="B642" s="17"/>
      <c r="C642" s="18"/>
      <c r="D642" s="18"/>
      <c r="E642" s="18"/>
      <c r="F642" s="18"/>
      <c r="G642" s="124"/>
    </row>
    <row r="643" spans="1:8" s="34" customFormat="1" ht="25.5" hidden="1">
      <c r="A643" s="52" t="s">
        <v>13</v>
      </c>
      <c r="B643" s="31">
        <v>793</v>
      </c>
      <c r="C643" s="46" t="s">
        <v>147</v>
      </c>
      <c r="D643" s="46" t="s">
        <v>148</v>
      </c>
      <c r="E643" s="46" t="s">
        <v>14</v>
      </c>
      <c r="F643" s="46" t="s">
        <v>324</v>
      </c>
      <c r="G643" s="126"/>
      <c r="H643" s="33"/>
    </row>
    <row r="644" spans="1:8" ht="12.75" hidden="1" customHeight="1">
      <c r="A644" s="19" t="s">
        <v>687</v>
      </c>
      <c r="B644" s="17">
        <v>793</v>
      </c>
      <c r="C644" s="18" t="s">
        <v>147</v>
      </c>
      <c r="D644" s="18" t="s">
        <v>148</v>
      </c>
      <c r="E644" s="18" t="s">
        <v>688</v>
      </c>
      <c r="F644" s="18"/>
      <c r="G644" s="124"/>
    </row>
    <row r="645" spans="1:8" ht="38.25" hidden="1" customHeight="1">
      <c r="A645" s="19" t="s">
        <v>15</v>
      </c>
      <c r="B645" s="17">
        <v>793</v>
      </c>
      <c r="C645" s="18" t="s">
        <v>147</v>
      </c>
      <c r="D645" s="18" t="s">
        <v>148</v>
      </c>
      <c r="E645" s="18" t="s">
        <v>16</v>
      </c>
      <c r="F645" s="18"/>
      <c r="G645" s="124"/>
    </row>
    <row r="646" spans="1:8" ht="38.25" hidden="1" customHeight="1">
      <c r="A646" s="19" t="s">
        <v>17</v>
      </c>
      <c r="B646" s="17">
        <v>793</v>
      </c>
      <c r="C646" s="18" t="s">
        <v>147</v>
      </c>
      <c r="D646" s="18" t="s">
        <v>148</v>
      </c>
      <c r="E646" s="18" t="s">
        <v>18</v>
      </c>
      <c r="F646" s="18" t="s">
        <v>19</v>
      </c>
      <c r="G646" s="124"/>
    </row>
    <row r="647" spans="1:8" ht="25.5" customHeight="1">
      <c r="A647" s="19" t="s">
        <v>13</v>
      </c>
      <c r="B647" s="17">
        <v>793</v>
      </c>
      <c r="C647" s="18" t="s">
        <v>147</v>
      </c>
      <c r="D647" s="18" t="s">
        <v>148</v>
      </c>
      <c r="E647" s="18" t="s">
        <v>581</v>
      </c>
      <c r="F647" s="18"/>
      <c r="G647" s="124">
        <f>G648</f>
        <v>195000</v>
      </c>
    </row>
    <row r="648" spans="1:8" ht="25.5" customHeight="1">
      <c r="A648" s="19" t="s">
        <v>20</v>
      </c>
      <c r="B648" s="17">
        <v>793</v>
      </c>
      <c r="C648" s="18" t="s">
        <v>147</v>
      </c>
      <c r="D648" s="18" t="s">
        <v>148</v>
      </c>
      <c r="E648" s="18" t="s">
        <v>581</v>
      </c>
      <c r="F648" s="18" t="s">
        <v>329</v>
      </c>
      <c r="G648" s="124">
        <f>G649</f>
        <v>195000</v>
      </c>
    </row>
    <row r="649" spans="1:8" ht="25.5" customHeight="1">
      <c r="A649" s="19" t="s">
        <v>8</v>
      </c>
      <c r="B649" s="17">
        <v>793</v>
      </c>
      <c r="C649" s="18" t="s">
        <v>147</v>
      </c>
      <c r="D649" s="18" t="s">
        <v>148</v>
      </c>
      <c r="E649" s="18" t="s">
        <v>581</v>
      </c>
      <c r="F649" s="18" t="s">
        <v>9</v>
      </c>
      <c r="G649" s="124">
        <f>Прилож3!G654</f>
        <v>195000</v>
      </c>
    </row>
    <row r="650" spans="1:8" ht="38.25" hidden="1" customHeight="1">
      <c r="A650" s="19" t="s">
        <v>10</v>
      </c>
      <c r="B650" s="17">
        <v>793</v>
      </c>
      <c r="C650" s="18" t="s">
        <v>147</v>
      </c>
      <c r="D650" s="18" t="s">
        <v>148</v>
      </c>
      <c r="E650" s="18" t="s">
        <v>581</v>
      </c>
      <c r="F650" s="18" t="s">
        <v>11</v>
      </c>
      <c r="G650" s="124"/>
    </row>
    <row r="651" spans="1:8" ht="26.25" hidden="1" customHeight="1">
      <c r="A651" s="19" t="s">
        <v>356</v>
      </c>
      <c r="B651" s="17">
        <v>793</v>
      </c>
      <c r="C651" s="18" t="s">
        <v>147</v>
      </c>
      <c r="D651" s="18" t="s">
        <v>148</v>
      </c>
      <c r="E651" s="18" t="s">
        <v>471</v>
      </c>
      <c r="F651" s="18"/>
      <c r="G651" s="124">
        <f>G652</f>
        <v>0</v>
      </c>
    </row>
    <row r="652" spans="1:8" ht="21.75" hidden="1" customHeight="1">
      <c r="A652" s="19" t="s">
        <v>356</v>
      </c>
      <c r="B652" s="17">
        <v>793</v>
      </c>
      <c r="C652" s="18" t="s">
        <v>147</v>
      </c>
      <c r="D652" s="18" t="s">
        <v>148</v>
      </c>
      <c r="E652" s="18" t="s">
        <v>472</v>
      </c>
      <c r="F652" s="18"/>
      <c r="G652" s="124">
        <f>G653</f>
        <v>0</v>
      </c>
    </row>
    <row r="653" spans="1:8" ht="29.25" hidden="1" customHeight="1">
      <c r="A653" s="19" t="s">
        <v>356</v>
      </c>
      <c r="B653" s="17">
        <v>793</v>
      </c>
      <c r="C653" s="18" t="s">
        <v>147</v>
      </c>
      <c r="D653" s="18" t="s">
        <v>148</v>
      </c>
      <c r="E653" s="18" t="s">
        <v>473</v>
      </c>
      <c r="F653" s="18"/>
      <c r="G653" s="124">
        <f>G654</f>
        <v>0</v>
      </c>
    </row>
    <row r="654" spans="1:8" ht="30.75" hidden="1" customHeight="1">
      <c r="A654" s="19" t="s">
        <v>332</v>
      </c>
      <c r="B654" s="17">
        <v>793</v>
      </c>
      <c r="C654" s="18" t="s">
        <v>147</v>
      </c>
      <c r="D654" s="18" t="s">
        <v>148</v>
      </c>
      <c r="E654" s="18" t="s">
        <v>473</v>
      </c>
      <c r="F654" s="18" t="s">
        <v>333</v>
      </c>
      <c r="G654" s="124"/>
    </row>
    <row r="655" spans="1:8" s="40" customFormat="1" hidden="1">
      <c r="A655" s="19"/>
      <c r="B655" s="17"/>
      <c r="C655" s="18"/>
      <c r="D655" s="18"/>
      <c r="E655" s="18"/>
      <c r="F655" s="18"/>
      <c r="G655" s="124"/>
      <c r="H655" s="39"/>
    </row>
    <row r="656" spans="1:8" s="57" customFormat="1" hidden="1">
      <c r="A656" s="19"/>
      <c r="B656" s="17">
        <v>793</v>
      </c>
      <c r="C656" s="18"/>
      <c r="D656" s="18"/>
      <c r="E656" s="18"/>
      <c r="F656" s="18"/>
      <c r="G656" s="124"/>
      <c r="H656" s="56"/>
    </row>
    <row r="657" spans="1:8" s="57" customFormat="1" ht="51" hidden="1">
      <c r="A657" s="19" t="s">
        <v>572</v>
      </c>
      <c r="B657" s="17">
        <v>793</v>
      </c>
      <c r="C657" s="18" t="s">
        <v>147</v>
      </c>
      <c r="D657" s="18" t="s">
        <v>127</v>
      </c>
      <c r="E657" s="18" t="s">
        <v>570</v>
      </c>
      <c r="F657" s="18"/>
      <c r="G657" s="124">
        <f>G661+G658</f>
        <v>0</v>
      </c>
      <c r="H657" s="56"/>
    </row>
    <row r="658" spans="1:8" ht="25.5" hidden="1">
      <c r="A658" s="19" t="s">
        <v>637</v>
      </c>
      <c r="B658" s="17">
        <v>793</v>
      </c>
      <c r="C658" s="18" t="s">
        <v>147</v>
      </c>
      <c r="D658" s="18" t="s">
        <v>127</v>
      </c>
      <c r="E658" s="18" t="s">
        <v>602</v>
      </c>
      <c r="F658" s="18" t="s">
        <v>97</v>
      </c>
      <c r="G658" s="124">
        <f>G659</f>
        <v>0</v>
      </c>
    </row>
    <row r="659" spans="1:8" ht="25.5" hidden="1">
      <c r="A659" s="19" t="s">
        <v>98</v>
      </c>
      <c r="B659" s="17">
        <v>793</v>
      </c>
      <c r="C659" s="18" t="s">
        <v>147</v>
      </c>
      <c r="D659" s="18" t="s">
        <v>127</v>
      </c>
      <c r="E659" s="18" t="s">
        <v>602</v>
      </c>
      <c r="F659" s="18" t="s">
        <v>99</v>
      </c>
      <c r="G659" s="124">
        <f>G660</f>
        <v>0</v>
      </c>
    </row>
    <row r="660" spans="1:8" ht="33" hidden="1" customHeight="1">
      <c r="A660" s="19" t="s">
        <v>638</v>
      </c>
      <c r="B660" s="17">
        <v>793</v>
      </c>
      <c r="C660" s="18" t="s">
        <v>147</v>
      </c>
      <c r="D660" s="18" t="s">
        <v>127</v>
      </c>
      <c r="E660" s="18" t="s">
        <v>602</v>
      </c>
      <c r="F660" s="18" t="s">
        <v>100</v>
      </c>
      <c r="G660" s="124"/>
    </row>
    <row r="661" spans="1:8" s="57" customFormat="1" ht="38.25" hidden="1">
      <c r="A661" s="19" t="s">
        <v>690</v>
      </c>
      <c r="B661" s="17">
        <v>793</v>
      </c>
      <c r="C661" s="18" t="s">
        <v>147</v>
      </c>
      <c r="D661" s="18" t="s">
        <v>127</v>
      </c>
      <c r="E661" s="18" t="s">
        <v>570</v>
      </c>
      <c r="F661" s="18" t="s">
        <v>691</v>
      </c>
      <c r="G661" s="124">
        <f>G662</f>
        <v>0</v>
      </c>
      <c r="H661" s="56"/>
    </row>
    <row r="662" spans="1:8" s="57" customFormat="1" hidden="1">
      <c r="A662" s="19" t="s">
        <v>694</v>
      </c>
      <c r="B662" s="17">
        <v>793</v>
      </c>
      <c r="C662" s="18" t="s">
        <v>147</v>
      </c>
      <c r="D662" s="18" t="s">
        <v>127</v>
      </c>
      <c r="E662" s="18" t="s">
        <v>570</v>
      </c>
      <c r="F662" s="18" t="s">
        <v>695</v>
      </c>
      <c r="G662" s="124"/>
      <c r="H662" s="56"/>
    </row>
    <row r="663" spans="1:8" hidden="1">
      <c r="A663" s="16"/>
      <c r="B663" s="17"/>
      <c r="C663" s="18"/>
      <c r="D663" s="18"/>
      <c r="E663" s="18"/>
      <c r="F663" s="18"/>
      <c r="G663" s="124"/>
    </row>
    <row r="664" spans="1:8" hidden="1">
      <c r="A664" s="16"/>
      <c r="B664" s="17"/>
      <c r="C664" s="18"/>
      <c r="D664" s="18"/>
      <c r="E664" s="18"/>
      <c r="F664" s="18"/>
      <c r="G664" s="124"/>
    </row>
    <row r="665" spans="1:8" hidden="1">
      <c r="A665" s="16"/>
      <c r="B665" s="17"/>
      <c r="C665" s="18"/>
      <c r="D665" s="18"/>
      <c r="E665" s="18"/>
      <c r="F665" s="18"/>
      <c r="G665" s="124"/>
    </row>
    <row r="666" spans="1:8" hidden="1">
      <c r="A666" s="16"/>
      <c r="B666" s="17"/>
      <c r="C666" s="18"/>
      <c r="D666" s="18"/>
      <c r="E666" s="18"/>
      <c r="F666" s="18"/>
      <c r="G666" s="124"/>
    </row>
    <row r="667" spans="1:8" hidden="1">
      <c r="A667" s="16"/>
      <c r="B667" s="17"/>
      <c r="C667" s="18"/>
      <c r="D667" s="18"/>
      <c r="E667" s="18"/>
      <c r="F667" s="18"/>
      <c r="G667" s="124"/>
    </row>
    <row r="668" spans="1:8" hidden="1">
      <c r="A668" s="16"/>
      <c r="B668" s="17"/>
      <c r="C668" s="18"/>
      <c r="D668" s="18"/>
      <c r="E668" s="18"/>
      <c r="F668" s="18"/>
      <c r="G668" s="124"/>
    </row>
    <row r="669" spans="1:8" s="21" customFormat="1" hidden="1">
      <c r="A669" s="19" t="s">
        <v>326</v>
      </c>
      <c r="B669" s="17">
        <v>793</v>
      </c>
      <c r="C669" s="18" t="s">
        <v>147</v>
      </c>
      <c r="D669" s="18" t="s">
        <v>127</v>
      </c>
      <c r="E669" s="18" t="s">
        <v>461</v>
      </c>
      <c r="F669" s="18"/>
      <c r="G669" s="124"/>
      <c r="H669" s="20"/>
    </row>
    <row r="670" spans="1:8" ht="60" customHeight="1">
      <c r="A670" s="19" t="s">
        <v>403</v>
      </c>
      <c r="B670" s="17">
        <v>793</v>
      </c>
      <c r="C670" s="18" t="s">
        <v>147</v>
      </c>
      <c r="D670" s="18" t="s">
        <v>127</v>
      </c>
      <c r="E670" s="18" t="s">
        <v>405</v>
      </c>
      <c r="F670" s="18"/>
      <c r="G670" s="124">
        <f>G671</f>
        <v>3592200</v>
      </c>
    </row>
    <row r="671" spans="1:8" ht="52.5" customHeight="1">
      <c r="A671" s="19" t="s">
        <v>404</v>
      </c>
      <c r="B671" s="17">
        <v>793</v>
      </c>
      <c r="C671" s="18" t="s">
        <v>147</v>
      </c>
      <c r="D671" s="18" t="s">
        <v>127</v>
      </c>
      <c r="E671" s="18" t="s">
        <v>402</v>
      </c>
      <c r="F671" s="18"/>
      <c r="G671" s="124">
        <f>G673</f>
        <v>3592200</v>
      </c>
    </row>
    <row r="672" spans="1:8" ht="38.25">
      <c r="A672" s="19" t="s">
        <v>690</v>
      </c>
      <c r="B672" s="17">
        <v>793</v>
      </c>
      <c r="C672" s="18" t="s">
        <v>147</v>
      </c>
      <c r="D672" s="18" t="s">
        <v>127</v>
      </c>
      <c r="E672" s="18" t="s">
        <v>571</v>
      </c>
      <c r="F672" s="18" t="s">
        <v>691</v>
      </c>
      <c r="G672" s="124">
        <f>G673</f>
        <v>3592200</v>
      </c>
    </row>
    <row r="673" spans="1:15">
      <c r="A673" s="19" t="s">
        <v>694</v>
      </c>
      <c r="B673" s="17">
        <v>793</v>
      </c>
      <c r="C673" s="18" t="s">
        <v>147</v>
      </c>
      <c r="D673" s="18" t="s">
        <v>127</v>
      </c>
      <c r="E673" s="18" t="s">
        <v>402</v>
      </c>
      <c r="F673" s="18" t="s">
        <v>695</v>
      </c>
      <c r="G673" s="124">
        <f>Прилож3!G671</f>
        <v>3592200</v>
      </c>
    </row>
    <row r="674" spans="1:15" s="21" customFormat="1" hidden="1">
      <c r="A674" s="19"/>
      <c r="B674" s="17"/>
      <c r="C674" s="18"/>
      <c r="D674" s="18"/>
      <c r="E674" s="18"/>
      <c r="F674" s="18"/>
      <c r="G674" s="124"/>
      <c r="H674" s="20"/>
    </row>
    <row r="675" spans="1:15" ht="60" customHeight="1">
      <c r="A675" s="19" t="s">
        <v>575</v>
      </c>
      <c r="B675" s="17">
        <v>793</v>
      </c>
      <c r="C675" s="18" t="s">
        <v>147</v>
      </c>
      <c r="D675" s="18" t="s">
        <v>127</v>
      </c>
      <c r="E675" s="18" t="s">
        <v>406</v>
      </c>
      <c r="F675" s="18"/>
      <c r="G675" s="124">
        <f>G676</f>
        <v>2871000</v>
      </c>
    </row>
    <row r="676" spans="1:15" ht="52.5" customHeight="1">
      <c r="A676" s="19" t="s">
        <v>404</v>
      </c>
      <c r="B676" s="17">
        <v>793</v>
      </c>
      <c r="C676" s="18" t="s">
        <v>147</v>
      </c>
      <c r="D676" s="18" t="s">
        <v>127</v>
      </c>
      <c r="E676" s="18" t="s">
        <v>407</v>
      </c>
      <c r="F676" s="18"/>
      <c r="G676" s="124">
        <f>G678</f>
        <v>2871000</v>
      </c>
    </row>
    <row r="677" spans="1:15" ht="38.25">
      <c r="A677" s="19" t="s">
        <v>690</v>
      </c>
      <c r="B677" s="17">
        <v>793</v>
      </c>
      <c r="C677" s="18" t="s">
        <v>147</v>
      </c>
      <c r="D677" s="18" t="s">
        <v>127</v>
      </c>
      <c r="E677" s="18" t="s">
        <v>407</v>
      </c>
      <c r="F677" s="18" t="s">
        <v>691</v>
      </c>
      <c r="G677" s="124">
        <f>G678</f>
        <v>2871000</v>
      </c>
    </row>
    <row r="678" spans="1:15">
      <c r="A678" s="19" t="s">
        <v>694</v>
      </c>
      <c r="B678" s="17">
        <v>793</v>
      </c>
      <c r="C678" s="18" t="s">
        <v>147</v>
      </c>
      <c r="D678" s="18" t="s">
        <v>127</v>
      </c>
      <c r="E678" s="18" t="s">
        <v>407</v>
      </c>
      <c r="F678" s="18" t="s">
        <v>695</v>
      </c>
      <c r="G678" s="124">
        <f>Прилож3!G676</f>
        <v>2871000</v>
      </c>
    </row>
    <row r="679" spans="1:15" s="21" customFormat="1" ht="25.5">
      <c r="A679" s="19" t="s">
        <v>21</v>
      </c>
      <c r="B679" s="17">
        <v>793</v>
      </c>
      <c r="C679" s="18" t="s">
        <v>147</v>
      </c>
      <c r="D679" s="18" t="s">
        <v>127</v>
      </c>
      <c r="E679" s="18" t="s">
        <v>580</v>
      </c>
      <c r="F679" s="18"/>
      <c r="G679" s="124">
        <f>G680</f>
        <v>220000</v>
      </c>
      <c r="H679" s="20"/>
    </row>
    <row r="680" spans="1:15" s="21" customFormat="1" ht="25.5">
      <c r="A680" s="19" t="s">
        <v>13</v>
      </c>
      <c r="B680" s="17">
        <v>793</v>
      </c>
      <c r="C680" s="18" t="s">
        <v>147</v>
      </c>
      <c r="D680" s="18" t="s">
        <v>127</v>
      </c>
      <c r="E680" s="18" t="s">
        <v>580</v>
      </c>
      <c r="F680" s="18" t="s">
        <v>329</v>
      </c>
      <c r="G680" s="124">
        <f>G681</f>
        <v>220000</v>
      </c>
      <c r="H680" s="20"/>
    </row>
    <row r="681" spans="1:15" s="21" customFormat="1" ht="25.5">
      <c r="A681" s="19" t="s">
        <v>8</v>
      </c>
      <c r="B681" s="17">
        <v>793</v>
      </c>
      <c r="C681" s="18" t="s">
        <v>147</v>
      </c>
      <c r="D681" s="18" t="s">
        <v>127</v>
      </c>
      <c r="E681" s="18" t="s">
        <v>580</v>
      </c>
      <c r="F681" s="18" t="s">
        <v>9</v>
      </c>
      <c r="G681" s="124">
        <f>Прилож3!G679</f>
        <v>220000</v>
      </c>
      <c r="H681" s="20"/>
    </row>
    <row r="682" spans="1:15" s="21" customFormat="1" ht="25.5" hidden="1">
      <c r="A682" s="19" t="s">
        <v>10</v>
      </c>
      <c r="B682" s="17">
        <v>793</v>
      </c>
      <c r="C682" s="18" t="s">
        <v>147</v>
      </c>
      <c r="D682" s="18" t="s">
        <v>127</v>
      </c>
      <c r="E682" s="18" t="s">
        <v>580</v>
      </c>
      <c r="F682" s="18" t="s">
        <v>11</v>
      </c>
      <c r="G682" s="124"/>
      <c r="H682" s="20"/>
    </row>
    <row r="683" spans="1:15" s="57" customFormat="1" ht="25.5" hidden="1">
      <c r="A683" s="19" t="s">
        <v>569</v>
      </c>
      <c r="B683" s="17">
        <v>793</v>
      </c>
      <c r="C683" s="18" t="s">
        <v>147</v>
      </c>
      <c r="D683" s="18" t="s">
        <v>344</v>
      </c>
      <c r="E683" s="18" t="s">
        <v>568</v>
      </c>
      <c r="F683" s="18"/>
      <c r="G683" s="124">
        <f>G684</f>
        <v>45600</v>
      </c>
      <c r="H683" s="56"/>
    </row>
    <row r="684" spans="1:15" s="57" customFormat="1" ht="25.5">
      <c r="A684" s="70" t="s">
        <v>23</v>
      </c>
      <c r="B684" s="17">
        <v>793</v>
      </c>
      <c r="C684" s="18" t="s">
        <v>147</v>
      </c>
      <c r="D684" s="18" t="s">
        <v>344</v>
      </c>
      <c r="E684" s="18" t="s">
        <v>565</v>
      </c>
      <c r="F684" s="18"/>
      <c r="G684" s="124">
        <f>G685</f>
        <v>45600</v>
      </c>
      <c r="H684" s="56"/>
    </row>
    <row r="685" spans="1:15" s="57" customFormat="1" ht="30" customHeight="1">
      <c r="A685" s="19" t="s">
        <v>13</v>
      </c>
      <c r="B685" s="17">
        <v>793</v>
      </c>
      <c r="C685" s="18" t="s">
        <v>147</v>
      </c>
      <c r="D685" s="18" t="s">
        <v>344</v>
      </c>
      <c r="E685" s="18" t="s">
        <v>565</v>
      </c>
      <c r="F685" s="18" t="s">
        <v>329</v>
      </c>
      <c r="G685" s="124">
        <f>G686</f>
        <v>45600</v>
      </c>
      <c r="H685" s="56"/>
    </row>
    <row r="686" spans="1:15" s="57" customFormat="1" ht="42.75" customHeight="1">
      <c r="A686" s="19" t="s">
        <v>295</v>
      </c>
      <c r="B686" s="17">
        <v>793</v>
      </c>
      <c r="C686" s="18" t="s">
        <v>147</v>
      </c>
      <c r="D686" s="18" t="s">
        <v>344</v>
      </c>
      <c r="E686" s="18" t="s">
        <v>565</v>
      </c>
      <c r="F686" s="18" t="s">
        <v>331</v>
      </c>
      <c r="G686" s="124">
        <f>Прилож3!G684</f>
        <v>45600</v>
      </c>
      <c r="H686" s="56"/>
    </row>
    <row r="687" spans="1:15" s="137" customFormat="1" ht="42" customHeight="1">
      <c r="A687" s="153" t="s">
        <v>296</v>
      </c>
      <c r="B687" s="134"/>
      <c r="C687" s="134"/>
      <c r="D687" s="134"/>
      <c r="E687" s="134"/>
      <c r="F687" s="134"/>
      <c r="G687" s="135">
        <f>G688+G721+G748+G752+G765+G823+G833+G777+G788+G798+G812+G816+G761+G784</f>
        <v>57621899.210000001</v>
      </c>
      <c r="H687" s="136"/>
    </row>
    <row r="688" spans="1:15" s="64" customFormat="1" ht="25.5" customHeight="1">
      <c r="A688" s="41" t="s">
        <v>627</v>
      </c>
      <c r="B688" s="42">
        <v>793</v>
      </c>
      <c r="C688" s="43" t="s">
        <v>73</v>
      </c>
      <c r="D688" s="43" t="s">
        <v>82</v>
      </c>
      <c r="E688" s="43" t="s">
        <v>482</v>
      </c>
      <c r="F688" s="43"/>
      <c r="G688" s="125">
        <f>G690+G694</f>
        <v>21394110</v>
      </c>
      <c r="H688" s="63"/>
      <c r="I688" s="63" t="e">
        <f>H687+#REF!+#REF!+H823+#REF!+#REF!+#REF!+#REF!+#REF!+#REF!+#REF!+#REF!+#REF!+#REF!+#REF!+#REF!</f>
        <v>#REF!</v>
      </c>
      <c r="M688" s="63" t="e">
        <f>M689+#REF!</f>
        <v>#REF!</v>
      </c>
      <c r="N688" s="63">
        <v>1430777</v>
      </c>
      <c r="O688" s="64">
        <v>20985232</v>
      </c>
    </row>
    <row r="689" spans="1:14" s="21" customFormat="1" ht="25.5" hidden="1">
      <c r="A689" s="19" t="s">
        <v>627</v>
      </c>
      <c r="B689" s="17">
        <v>793</v>
      </c>
      <c r="C689" s="18" t="s">
        <v>73</v>
      </c>
      <c r="D689" s="18" t="s">
        <v>82</v>
      </c>
      <c r="E689" s="18" t="s">
        <v>482</v>
      </c>
      <c r="F689" s="18"/>
      <c r="G689" s="124"/>
      <c r="H689" s="20"/>
      <c r="I689" s="20"/>
    </row>
    <row r="690" spans="1:14">
      <c r="A690" s="19" t="s">
        <v>629</v>
      </c>
      <c r="B690" s="17">
        <v>793</v>
      </c>
      <c r="C690" s="18" t="s">
        <v>73</v>
      </c>
      <c r="D690" s="18" t="s">
        <v>82</v>
      </c>
      <c r="E690" s="18" t="s">
        <v>483</v>
      </c>
      <c r="F690" s="18"/>
      <c r="G690" s="124">
        <f>G691</f>
        <v>1430777</v>
      </c>
    </row>
    <row r="691" spans="1:14" ht="25.5">
      <c r="A691" s="19" t="s">
        <v>161</v>
      </c>
      <c r="B691" s="17">
        <v>793</v>
      </c>
      <c r="C691" s="18" t="s">
        <v>73</v>
      </c>
      <c r="D691" s="18" t="s">
        <v>82</v>
      </c>
      <c r="E691" s="18" t="s">
        <v>484</v>
      </c>
      <c r="F691" s="18"/>
      <c r="G691" s="124">
        <f>G692</f>
        <v>1430777</v>
      </c>
    </row>
    <row r="692" spans="1:14" ht="51">
      <c r="A692" s="19" t="s">
        <v>630</v>
      </c>
      <c r="B692" s="17">
        <v>793</v>
      </c>
      <c r="C692" s="18" t="s">
        <v>73</v>
      </c>
      <c r="D692" s="18" t="s">
        <v>82</v>
      </c>
      <c r="E692" s="18" t="s">
        <v>484</v>
      </c>
      <c r="F692" s="18" t="s">
        <v>133</v>
      </c>
      <c r="G692" s="124">
        <f>G693</f>
        <v>1430777</v>
      </c>
    </row>
    <row r="693" spans="1:14" ht="25.5">
      <c r="A693" s="19" t="s">
        <v>131</v>
      </c>
      <c r="B693" s="17">
        <v>793</v>
      </c>
      <c r="C693" s="18" t="s">
        <v>73</v>
      </c>
      <c r="D693" s="18" t="s">
        <v>82</v>
      </c>
      <c r="E693" s="18" t="s">
        <v>484</v>
      </c>
      <c r="F693" s="18" t="s">
        <v>134</v>
      </c>
      <c r="G693" s="124">
        <f>Прилож3!G419</f>
        <v>1430777</v>
      </c>
    </row>
    <row r="694" spans="1:14" s="57" customFormat="1">
      <c r="A694" s="70" t="s">
        <v>639</v>
      </c>
      <c r="B694" s="17">
        <v>793</v>
      </c>
      <c r="C694" s="18" t="s">
        <v>73</v>
      </c>
      <c r="D694" s="18" t="s">
        <v>127</v>
      </c>
      <c r="E694" s="18" t="s">
        <v>487</v>
      </c>
      <c r="F694" s="18"/>
      <c r="G694" s="124">
        <f>G695+G703+G708+G713+G718</f>
        <v>19963333</v>
      </c>
      <c r="H694" s="56"/>
      <c r="N694" s="56"/>
    </row>
    <row r="695" spans="1:14" s="57" customFormat="1" ht="25.5">
      <c r="A695" s="19" t="s">
        <v>161</v>
      </c>
      <c r="B695" s="17">
        <v>793</v>
      </c>
      <c r="C695" s="18" t="s">
        <v>73</v>
      </c>
      <c r="D695" s="18" t="s">
        <v>127</v>
      </c>
      <c r="E695" s="18" t="s">
        <v>488</v>
      </c>
      <c r="F695" s="18"/>
      <c r="G695" s="124">
        <f>G696+G698+G700</f>
        <v>15613533</v>
      </c>
      <c r="H695" s="56"/>
    </row>
    <row r="696" spans="1:14" s="57" customFormat="1" ht="51">
      <c r="A696" s="19" t="s">
        <v>630</v>
      </c>
      <c r="B696" s="17">
        <v>793</v>
      </c>
      <c r="C696" s="18" t="s">
        <v>73</v>
      </c>
      <c r="D696" s="18" t="s">
        <v>127</v>
      </c>
      <c r="E696" s="18" t="s">
        <v>488</v>
      </c>
      <c r="F696" s="18" t="s">
        <v>133</v>
      </c>
      <c r="G696" s="124">
        <f>G697</f>
        <v>14662432</v>
      </c>
      <c r="H696" s="56"/>
    </row>
    <row r="697" spans="1:14" s="57" customFormat="1" ht="25.5">
      <c r="A697" s="19" t="s">
        <v>131</v>
      </c>
      <c r="B697" s="17">
        <v>793</v>
      </c>
      <c r="C697" s="18" t="s">
        <v>73</v>
      </c>
      <c r="D697" s="18" t="s">
        <v>127</v>
      </c>
      <c r="E697" s="18" t="s">
        <v>488</v>
      </c>
      <c r="F697" s="18" t="s">
        <v>134</v>
      </c>
      <c r="G697" s="124">
        <f>Прилож3!G431</f>
        <v>14662432</v>
      </c>
      <c r="H697" s="56"/>
    </row>
    <row r="698" spans="1:14" s="57" customFormat="1" ht="25.5">
      <c r="A698" s="19" t="s">
        <v>637</v>
      </c>
      <c r="B698" s="17">
        <v>793</v>
      </c>
      <c r="C698" s="18" t="s">
        <v>73</v>
      </c>
      <c r="D698" s="18" t="s">
        <v>127</v>
      </c>
      <c r="E698" s="18" t="s">
        <v>488</v>
      </c>
      <c r="F698" s="18" t="s">
        <v>97</v>
      </c>
      <c r="G698" s="124">
        <f>G699</f>
        <v>926572.89</v>
      </c>
      <c r="H698" s="56"/>
    </row>
    <row r="699" spans="1:14" s="57" customFormat="1" ht="25.5">
      <c r="A699" s="19" t="s">
        <v>98</v>
      </c>
      <c r="B699" s="17">
        <v>793</v>
      </c>
      <c r="C699" s="18" t="s">
        <v>73</v>
      </c>
      <c r="D699" s="18" t="s">
        <v>127</v>
      </c>
      <c r="E699" s="18" t="s">
        <v>488</v>
      </c>
      <c r="F699" s="18" t="s">
        <v>99</v>
      </c>
      <c r="G699" s="124">
        <f>Прилож3!G435</f>
        <v>926572.89</v>
      </c>
      <c r="H699" s="56"/>
    </row>
    <row r="700" spans="1:14" s="57" customFormat="1" ht="13.5" customHeight="1">
      <c r="A700" s="19" t="s">
        <v>138</v>
      </c>
      <c r="B700" s="17">
        <v>793</v>
      </c>
      <c r="C700" s="18" t="s">
        <v>73</v>
      </c>
      <c r="D700" s="18" t="s">
        <v>127</v>
      </c>
      <c r="E700" s="18" t="s">
        <v>488</v>
      </c>
      <c r="F700" s="18" t="s">
        <v>139</v>
      </c>
      <c r="G700" s="124">
        <f>G702+G701</f>
        <v>24528.11</v>
      </c>
      <c r="H700" s="56"/>
    </row>
    <row r="701" spans="1:14" s="57" customFormat="1">
      <c r="A701" s="19" t="s">
        <v>645</v>
      </c>
      <c r="B701" s="17">
        <v>793</v>
      </c>
      <c r="C701" s="18" t="s">
        <v>73</v>
      </c>
      <c r="D701" s="18" t="s">
        <v>127</v>
      </c>
      <c r="E701" s="18" t="s">
        <v>488</v>
      </c>
      <c r="F701" s="18" t="s">
        <v>644</v>
      </c>
      <c r="G701" s="124">
        <f>Прилож3!G438</f>
        <v>7528.6</v>
      </c>
      <c r="H701" s="56"/>
    </row>
    <row r="702" spans="1:14" s="57" customFormat="1">
      <c r="A702" s="19" t="s">
        <v>319</v>
      </c>
      <c r="B702" s="17">
        <v>793</v>
      </c>
      <c r="C702" s="18" t="s">
        <v>73</v>
      </c>
      <c r="D702" s="18" t="s">
        <v>127</v>
      </c>
      <c r="E702" s="18" t="s">
        <v>488</v>
      </c>
      <c r="F702" s="18" t="s">
        <v>142</v>
      </c>
      <c r="G702" s="124">
        <f>Прилож3!G439</f>
        <v>16999.509999999998</v>
      </c>
      <c r="H702" s="56"/>
    </row>
    <row r="703" spans="1:14" s="6" customFormat="1" ht="25.5">
      <c r="A703" s="19" t="s">
        <v>651</v>
      </c>
      <c r="B703" s="17">
        <v>793</v>
      </c>
      <c r="C703" s="18" t="s">
        <v>73</v>
      </c>
      <c r="D703" s="18" t="s">
        <v>127</v>
      </c>
      <c r="E703" s="18" t="s">
        <v>489</v>
      </c>
      <c r="F703" s="18"/>
      <c r="G703" s="124">
        <f>G704+G706</f>
        <v>241100</v>
      </c>
      <c r="H703" s="5"/>
    </row>
    <row r="704" spans="1:14" s="6" customFormat="1" ht="51">
      <c r="A704" s="19" t="s">
        <v>630</v>
      </c>
      <c r="B704" s="17">
        <v>793</v>
      </c>
      <c r="C704" s="18" t="s">
        <v>73</v>
      </c>
      <c r="D704" s="18" t="s">
        <v>127</v>
      </c>
      <c r="E704" s="18" t="s">
        <v>489</v>
      </c>
      <c r="F704" s="18" t="s">
        <v>133</v>
      </c>
      <c r="G704" s="124">
        <f>G705</f>
        <v>207448</v>
      </c>
      <c r="H704" s="5"/>
    </row>
    <row r="705" spans="1:8" s="6" customFormat="1" ht="25.5">
      <c r="A705" s="19" t="s">
        <v>131</v>
      </c>
      <c r="B705" s="17">
        <v>793</v>
      </c>
      <c r="C705" s="18" t="s">
        <v>73</v>
      </c>
      <c r="D705" s="18" t="s">
        <v>127</v>
      </c>
      <c r="E705" s="18" t="s">
        <v>489</v>
      </c>
      <c r="F705" s="18" t="s">
        <v>134</v>
      </c>
      <c r="G705" s="124">
        <f>Прилож3!G447</f>
        <v>207448</v>
      </c>
      <c r="H705" s="5"/>
    </row>
    <row r="706" spans="1:8" s="6" customFormat="1" ht="25.5">
      <c r="A706" s="19" t="s">
        <v>637</v>
      </c>
      <c r="B706" s="17">
        <v>793</v>
      </c>
      <c r="C706" s="18" t="s">
        <v>73</v>
      </c>
      <c r="D706" s="18" t="s">
        <v>127</v>
      </c>
      <c r="E706" s="18" t="s">
        <v>489</v>
      </c>
      <c r="F706" s="18" t="s">
        <v>97</v>
      </c>
      <c r="G706" s="124">
        <f>G707</f>
        <v>33652</v>
      </c>
      <c r="H706" s="5"/>
    </row>
    <row r="707" spans="1:8" s="6" customFormat="1" ht="25.5">
      <c r="A707" s="19" t="s">
        <v>98</v>
      </c>
      <c r="B707" s="17">
        <v>793</v>
      </c>
      <c r="C707" s="18" t="s">
        <v>73</v>
      </c>
      <c r="D707" s="18" t="s">
        <v>127</v>
      </c>
      <c r="E707" s="18" t="s">
        <v>489</v>
      </c>
      <c r="F707" s="18" t="s">
        <v>99</v>
      </c>
      <c r="G707" s="124">
        <f>Прилож3!G451</f>
        <v>33652</v>
      </c>
      <c r="H707" s="5"/>
    </row>
    <row r="708" spans="1:8" ht="41.25" customHeight="1">
      <c r="A708" s="19" t="s">
        <v>656</v>
      </c>
      <c r="B708" s="17">
        <v>793</v>
      </c>
      <c r="C708" s="18" t="s">
        <v>73</v>
      </c>
      <c r="D708" s="18" t="s">
        <v>127</v>
      </c>
      <c r="E708" s="18" t="s">
        <v>490</v>
      </c>
      <c r="F708" s="18"/>
      <c r="G708" s="124">
        <f>G709+G711</f>
        <v>964400</v>
      </c>
    </row>
    <row r="709" spans="1:8" ht="51">
      <c r="A709" s="19" t="s">
        <v>630</v>
      </c>
      <c r="B709" s="17">
        <v>793</v>
      </c>
      <c r="C709" s="18" t="s">
        <v>73</v>
      </c>
      <c r="D709" s="18" t="s">
        <v>127</v>
      </c>
      <c r="E709" s="18" t="s">
        <v>490</v>
      </c>
      <c r="F709" s="18" t="s">
        <v>133</v>
      </c>
      <c r="G709" s="124">
        <f>G710</f>
        <v>904968</v>
      </c>
    </row>
    <row r="710" spans="1:8" ht="25.5" customHeight="1">
      <c r="A710" s="19" t="s">
        <v>131</v>
      </c>
      <c r="B710" s="17">
        <v>793</v>
      </c>
      <c r="C710" s="18" t="s">
        <v>73</v>
      </c>
      <c r="D710" s="18" t="s">
        <v>127</v>
      </c>
      <c r="E710" s="18" t="s">
        <v>490</v>
      </c>
      <c r="F710" s="18" t="s">
        <v>134</v>
      </c>
      <c r="G710" s="124">
        <f>Прилож3!G455</f>
        <v>904968</v>
      </c>
    </row>
    <row r="711" spans="1:8" ht="25.5" customHeight="1">
      <c r="A711" s="19" t="s">
        <v>637</v>
      </c>
      <c r="B711" s="17">
        <v>793</v>
      </c>
      <c r="C711" s="18" t="s">
        <v>73</v>
      </c>
      <c r="D711" s="18" t="s">
        <v>127</v>
      </c>
      <c r="E711" s="18" t="s">
        <v>490</v>
      </c>
      <c r="F711" s="18" t="s">
        <v>97</v>
      </c>
      <c r="G711" s="124">
        <f>G712</f>
        <v>59432</v>
      </c>
    </row>
    <row r="712" spans="1:8" ht="25.5" customHeight="1">
      <c r="A712" s="19" t="s">
        <v>98</v>
      </c>
      <c r="B712" s="17">
        <v>793</v>
      </c>
      <c r="C712" s="18" t="s">
        <v>73</v>
      </c>
      <c r="D712" s="18" t="s">
        <v>127</v>
      </c>
      <c r="E712" s="18" t="s">
        <v>490</v>
      </c>
      <c r="F712" s="18" t="s">
        <v>99</v>
      </c>
      <c r="G712" s="124">
        <f>Прилож3!G459</f>
        <v>59432</v>
      </c>
    </row>
    <row r="713" spans="1:8" ht="41.25" customHeight="1">
      <c r="A713" s="19" t="s">
        <v>659</v>
      </c>
      <c r="B713" s="17">
        <v>793</v>
      </c>
      <c r="C713" s="18" t="s">
        <v>73</v>
      </c>
      <c r="D713" s="18" t="s">
        <v>127</v>
      </c>
      <c r="E713" s="18" t="s">
        <v>491</v>
      </c>
      <c r="F713" s="18"/>
      <c r="G713" s="124">
        <f>G714+G716</f>
        <v>3134300</v>
      </c>
    </row>
    <row r="714" spans="1:8" ht="51">
      <c r="A714" s="19" t="s">
        <v>630</v>
      </c>
      <c r="B714" s="17">
        <v>793</v>
      </c>
      <c r="C714" s="18" t="s">
        <v>73</v>
      </c>
      <c r="D714" s="18" t="s">
        <v>127</v>
      </c>
      <c r="E714" s="18" t="s">
        <v>491</v>
      </c>
      <c r="F714" s="18" t="s">
        <v>133</v>
      </c>
      <c r="G714" s="124">
        <f>G715</f>
        <v>2395614</v>
      </c>
    </row>
    <row r="715" spans="1:8" ht="25.5" customHeight="1">
      <c r="A715" s="19" t="s">
        <v>131</v>
      </c>
      <c r="B715" s="17">
        <v>793</v>
      </c>
      <c r="C715" s="18" t="s">
        <v>73</v>
      </c>
      <c r="D715" s="18" t="s">
        <v>127</v>
      </c>
      <c r="E715" s="18" t="s">
        <v>491</v>
      </c>
      <c r="F715" s="18" t="s">
        <v>134</v>
      </c>
      <c r="G715" s="124">
        <f>Прилож3!G463</f>
        <v>2395614</v>
      </c>
    </row>
    <row r="716" spans="1:8" ht="25.5" customHeight="1">
      <c r="A716" s="19" t="s">
        <v>637</v>
      </c>
      <c r="B716" s="17">
        <v>793</v>
      </c>
      <c r="C716" s="18" t="s">
        <v>73</v>
      </c>
      <c r="D716" s="18" t="s">
        <v>127</v>
      </c>
      <c r="E716" s="18" t="s">
        <v>491</v>
      </c>
      <c r="F716" s="18" t="s">
        <v>97</v>
      </c>
      <c r="G716" s="124">
        <f>G717</f>
        <v>738686</v>
      </c>
    </row>
    <row r="717" spans="1:8" ht="25.5" customHeight="1">
      <c r="A717" s="19" t="s">
        <v>98</v>
      </c>
      <c r="B717" s="17">
        <v>793</v>
      </c>
      <c r="C717" s="18" t="s">
        <v>73</v>
      </c>
      <c r="D717" s="18" t="s">
        <v>127</v>
      </c>
      <c r="E717" s="18" t="s">
        <v>491</v>
      </c>
      <c r="F717" s="18" t="s">
        <v>99</v>
      </c>
      <c r="G717" s="124">
        <f>Прилож3!G467</f>
        <v>738686</v>
      </c>
    </row>
    <row r="718" spans="1:8" s="57" customFormat="1" ht="63.75">
      <c r="A718" s="19" t="s">
        <v>660</v>
      </c>
      <c r="B718" s="17">
        <v>793</v>
      </c>
      <c r="C718" s="18" t="s">
        <v>73</v>
      </c>
      <c r="D718" s="18" t="s">
        <v>127</v>
      </c>
      <c r="E718" s="18" t="s">
        <v>492</v>
      </c>
      <c r="F718" s="18"/>
      <c r="G718" s="124">
        <f>G719</f>
        <v>10000</v>
      </c>
      <c r="H718" s="56"/>
    </row>
    <row r="719" spans="1:8" s="57" customFormat="1" ht="25.5">
      <c r="A719" s="19" t="s">
        <v>637</v>
      </c>
      <c r="B719" s="17">
        <v>793</v>
      </c>
      <c r="C719" s="18" t="s">
        <v>73</v>
      </c>
      <c r="D719" s="18" t="s">
        <v>127</v>
      </c>
      <c r="E719" s="18" t="s">
        <v>492</v>
      </c>
      <c r="F719" s="18" t="s">
        <v>97</v>
      </c>
      <c r="G719" s="124">
        <f>G720</f>
        <v>10000</v>
      </c>
      <c r="H719" s="56"/>
    </row>
    <row r="720" spans="1:8" s="57" customFormat="1" ht="25.5">
      <c r="A720" s="19" t="s">
        <v>98</v>
      </c>
      <c r="B720" s="17">
        <v>793</v>
      </c>
      <c r="C720" s="18" t="s">
        <v>73</v>
      </c>
      <c r="D720" s="18" t="s">
        <v>127</v>
      </c>
      <c r="E720" s="18" t="s">
        <v>492</v>
      </c>
      <c r="F720" s="18" t="s">
        <v>99</v>
      </c>
      <c r="G720" s="124">
        <f>Прилож3!G473</f>
        <v>10000</v>
      </c>
      <c r="H720" s="56"/>
    </row>
    <row r="721" spans="1:14" s="26" customFormat="1" ht="25.5">
      <c r="A721" s="41" t="s">
        <v>29</v>
      </c>
      <c r="B721" s="42">
        <v>794</v>
      </c>
      <c r="C721" s="43" t="s">
        <v>73</v>
      </c>
      <c r="D721" s="43" t="s">
        <v>148</v>
      </c>
      <c r="E721" s="43" t="s">
        <v>529</v>
      </c>
      <c r="F721" s="43"/>
      <c r="G721" s="125">
        <f>G722+G726+G730+G739</f>
        <v>3354609</v>
      </c>
      <c r="H721" s="25"/>
      <c r="N721" s="25"/>
    </row>
    <row r="722" spans="1:14" s="40" customFormat="1" ht="25.5">
      <c r="A722" s="19" t="s">
        <v>30</v>
      </c>
      <c r="B722" s="17">
        <v>794</v>
      </c>
      <c r="C722" s="18" t="s">
        <v>73</v>
      </c>
      <c r="D722" s="18" t="s">
        <v>148</v>
      </c>
      <c r="E722" s="18" t="s">
        <v>530</v>
      </c>
      <c r="F722" s="46"/>
      <c r="G722" s="124">
        <f>G723</f>
        <v>899535</v>
      </c>
      <c r="H722" s="39"/>
      <c r="N722" s="39"/>
    </row>
    <row r="723" spans="1:14" s="40" customFormat="1" ht="25.5">
      <c r="A723" s="19" t="s">
        <v>161</v>
      </c>
      <c r="B723" s="17">
        <v>794</v>
      </c>
      <c r="C723" s="18" t="s">
        <v>73</v>
      </c>
      <c r="D723" s="18" t="s">
        <v>148</v>
      </c>
      <c r="E723" s="18" t="s">
        <v>533</v>
      </c>
      <c r="F723" s="18"/>
      <c r="G723" s="124">
        <f>G724</f>
        <v>899535</v>
      </c>
      <c r="H723" s="39"/>
    </row>
    <row r="724" spans="1:14" s="40" customFormat="1" ht="63.75">
      <c r="A724" s="70" t="s">
        <v>130</v>
      </c>
      <c r="B724" s="17">
        <v>794</v>
      </c>
      <c r="C724" s="18" t="s">
        <v>73</v>
      </c>
      <c r="D724" s="18" t="s">
        <v>148</v>
      </c>
      <c r="E724" s="18" t="s">
        <v>533</v>
      </c>
      <c r="F724" s="18" t="s">
        <v>133</v>
      </c>
      <c r="G724" s="124">
        <f>G725</f>
        <v>899535</v>
      </c>
      <c r="H724" s="39"/>
    </row>
    <row r="725" spans="1:14" ht="25.5">
      <c r="A725" s="70" t="s">
        <v>131</v>
      </c>
      <c r="B725" s="17">
        <v>794</v>
      </c>
      <c r="C725" s="18" t="s">
        <v>73</v>
      </c>
      <c r="D725" s="18" t="s">
        <v>148</v>
      </c>
      <c r="E725" s="18" t="s">
        <v>533</v>
      </c>
      <c r="F725" s="18" t="s">
        <v>134</v>
      </c>
      <c r="G725" s="124">
        <f>Прилож3!G702</f>
        <v>899535</v>
      </c>
    </row>
    <row r="726" spans="1:14" s="40" customFormat="1" ht="25.5">
      <c r="A726" s="19" t="s">
        <v>31</v>
      </c>
      <c r="B726" s="17">
        <v>794</v>
      </c>
      <c r="C726" s="18" t="s">
        <v>73</v>
      </c>
      <c r="D726" s="18" t="s">
        <v>148</v>
      </c>
      <c r="E726" s="18" t="s">
        <v>534</v>
      </c>
      <c r="F726" s="46"/>
      <c r="G726" s="124">
        <f>G727</f>
        <v>360000</v>
      </c>
      <c r="H726" s="39"/>
    </row>
    <row r="727" spans="1:14" s="40" customFormat="1" ht="25.5">
      <c r="A727" s="19" t="s">
        <v>161</v>
      </c>
      <c r="B727" s="17">
        <v>794</v>
      </c>
      <c r="C727" s="18" t="s">
        <v>73</v>
      </c>
      <c r="D727" s="18" t="s">
        <v>148</v>
      </c>
      <c r="E727" s="18" t="s">
        <v>535</v>
      </c>
      <c r="F727" s="18"/>
      <c r="G727" s="124">
        <f>G728</f>
        <v>360000</v>
      </c>
      <c r="H727" s="39"/>
    </row>
    <row r="728" spans="1:14" s="40" customFormat="1" ht="63.75">
      <c r="A728" s="70" t="s">
        <v>130</v>
      </c>
      <c r="B728" s="17">
        <v>794</v>
      </c>
      <c r="C728" s="18" t="s">
        <v>73</v>
      </c>
      <c r="D728" s="18" t="s">
        <v>148</v>
      </c>
      <c r="E728" s="18" t="s">
        <v>535</v>
      </c>
      <c r="F728" s="18" t="s">
        <v>133</v>
      </c>
      <c r="G728" s="124">
        <f>G729</f>
        <v>360000</v>
      </c>
      <c r="H728" s="39"/>
    </row>
    <row r="729" spans="1:14" s="40" customFormat="1" ht="25.5">
      <c r="A729" s="70" t="s">
        <v>131</v>
      </c>
      <c r="B729" s="17">
        <v>794</v>
      </c>
      <c r="C729" s="18" t="s">
        <v>73</v>
      </c>
      <c r="D729" s="18" t="s">
        <v>148</v>
      </c>
      <c r="E729" s="18" t="s">
        <v>535</v>
      </c>
      <c r="F729" s="18" t="s">
        <v>134</v>
      </c>
      <c r="G729" s="124">
        <f>Прилож3!G706</f>
        <v>360000</v>
      </c>
      <c r="H729" s="39"/>
    </row>
    <row r="730" spans="1:14" ht="25.5">
      <c r="A730" s="70" t="s">
        <v>32</v>
      </c>
      <c r="B730" s="17">
        <v>794</v>
      </c>
      <c r="C730" s="18" t="s">
        <v>73</v>
      </c>
      <c r="D730" s="18" t="s">
        <v>148</v>
      </c>
      <c r="E730" s="18" t="s">
        <v>536</v>
      </c>
      <c r="F730" s="18"/>
      <c r="G730" s="124">
        <f>G731</f>
        <v>878792</v>
      </c>
      <c r="N730" s="2"/>
    </row>
    <row r="731" spans="1:14" s="40" customFormat="1" ht="25.5">
      <c r="A731" s="19" t="s">
        <v>161</v>
      </c>
      <c r="B731" s="17">
        <v>794</v>
      </c>
      <c r="C731" s="18" t="s">
        <v>73</v>
      </c>
      <c r="D731" s="18" t="s">
        <v>148</v>
      </c>
      <c r="E731" s="18" t="s">
        <v>537</v>
      </c>
      <c r="F731" s="46"/>
      <c r="G731" s="124">
        <f>G732+G734+G736</f>
        <v>878792</v>
      </c>
      <c r="H731" s="39"/>
    </row>
    <row r="732" spans="1:14" ht="63.75">
      <c r="A732" s="70" t="s">
        <v>130</v>
      </c>
      <c r="B732" s="17">
        <v>794</v>
      </c>
      <c r="C732" s="18" t="s">
        <v>73</v>
      </c>
      <c r="D732" s="18" t="s">
        <v>148</v>
      </c>
      <c r="E732" s="18" t="s">
        <v>537</v>
      </c>
      <c r="F732" s="18" t="s">
        <v>133</v>
      </c>
      <c r="G732" s="124">
        <f>G733</f>
        <v>415624</v>
      </c>
    </row>
    <row r="733" spans="1:14" ht="25.5">
      <c r="A733" s="70" t="s">
        <v>131</v>
      </c>
      <c r="B733" s="17">
        <v>794</v>
      </c>
      <c r="C733" s="18" t="s">
        <v>73</v>
      </c>
      <c r="D733" s="18" t="s">
        <v>148</v>
      </c>
      <c r="E733" s="18" t="s">
        <v>537</v>
      </c>
      <c r="F733" s="18" t="s">
        <v>134</v>
      </c>
      <c r="G733" s="124">
        <f>Прилож3!G710</f>
        <v>415624</v>
      </c>
    </row>
    <row r="734" spans="1:14" ht="25.5">
      <c r="A734" s="19" t="s">
        <v>96</v>
      </c>
      <c r="B734" s="17">
        <v>794</v>
      </c>
      <c r="C734" s="18" t="s">
        <v>73</v>
      </c>
      <c r="D734" s="18" t="s">
        <v>148</v>
      </c>
      <c r="E734" s="18" t="s">
        <v>537</v>
      </c>
      <c r="F734" s="18" t="s">
        <v>97</v>
      </c>
      <c r="G734" s="124">
        <f>G735</f>
        <v>462968</v>
      </c>
    </row>
    <row r="735" spans="1:14" ht="25.5">
      <c r="A735" s="19" t="s">
        <v>98</v>
      </c>
      <c r="B735" s="17">
        <v>794</v>
      </c>
      <c r="C735" s="18" t="s">
        <v>73</v>
      </c>
      <c r="D735" s="18" t="s">
        <v>148</v>
      </c>
      <c r="E735" s="18" t="s">
        <v>537</v>
      </c>
      <c r="F735" s="18" t="s">
        <v>99</v>
      </c>
      <c r="G735" s="124">
        <f>Прилож3!G714</f>
        <v>462968</v>
      </c>
    </row>
    <row r="736" spans="1:14" ht="13.5" customHeight="1">
      <c r="A736" s="19" t="s">
        <v>138</v>
      </c>
      <c r="B736" s="17">
        <v>794</v>
      </c>
      <c r="C736" s="18" t="s">
        <v>73</v>
      </c>
      <c r="D736" s="18" t="s">
        <v>148</v>
      </c>
      <c r="E736" s="18" t="s">
        <v>537</v>
      </c>
      <c r="F736" s="18" t="s">
        <v>139</v>
      </c>
      <c r="G736" s="124">
        <f>G738+G737</f>
        <v>200</v>
      </c>
    </row>
    <row r="737" spans="1:14" ht="13.5" hidden="1" customHeight="1">
      <c r="A737" s="19" t="s">
        <v>645</v>
      </c>
      <c r="B737" s="17"/>
      <c r="C737" s="18"/>
      <c r="D737" s="18"/>
      <c r="E737" s="18" t="s">
        <v>537</v>
      </c>
      <c r="F737" s="18" t="s">
        <v>644</v>
      </c>
      <c r="G737" s="124"/>
    </row>
    <row r="738" spans="1:14">
      <c r="A738" s="19" t="s">
        <v>141</v>
      </c>
      <c r="B738" s="17">
        <v>794</v>
      </c>
      <c r="C738" s="18" t="s">
        <v>73</v>
      </c>
      <c r="D738" s="18" t="s">
        <v>148</v>
      </c>
      <c r="E738" s="18" t="s">
        <v>537</v>
      </c>
      <c r="F738" s="18" t="s">
        <v>142</v>
      </c>
      <c r="G738" s="124">
        <f>Прилож3!G718</f>
        <v>200</v>
      </c>
    </row>
    <row r="739" spans="1:14" s="57" customFormat="1" ht="25.5">
      <c r="A739" s="70" t="s">
        <v>35</v>
      </c>
      <c r="B739" s="17">
        <v>794</v>
      </c>
      <c r="C739" s="18" t="s">
        <v>73</v>
      </c>
      <c r="D739" s="18" t="s">
        <v>344</v>
      </c>
      <c r="E739" s="18" t="s">
        <v>538</v>
      </c>
      <c r="F739" s="18"/>
      <c r="G739" s="124">
        <f>G740+G745</f>
        <v>1216282</v>
      </c>
      <c r="H739" s="56"/>
      <c r="N739" s="56"/>
    </row>
    <row r="740" spans="1:14" s="57" customFormat="1" ht="25.5">
      <c r="A740" s="19" t="s">
        <v>161</v>
      </c>
      <c r="B740" s="17">
        <v>794</v>
      </c>
      <c r="C740" s="18" t="s">
        <v>73</v>
      </c>
      <c r="D740" s="18" t="s">
        <v>344</v>
      </c>
      <c r="E740" s="18" t="s">
        <v>539</v>
      </c>
      <c r="F740" s="18"/>
      <c r="G740" s="124">
        <f>G741+G743</f>
        <v>1107754</v>
      </c>
      <c r="H740" s="56"/>
    </row>
    <row r="741" spans="1:14" s="6" customFormat="1" ht="63.75">
      <c r="A741" s="70" t="s">
        <v>130</v>
      </c>
      <c r="B741" s="17">
        <v>794</v>
      </c>
      <c r="C741" s="18" t="s">
        <v>73</v>
      </c>
      <c r="D741" s="18" t="s">
        <v>344</v>
      </c>
      <c r="E741" s="18" t="s">
        <v>539</v>
      </c>
      <c r="F741" s="18" t="s">
        <v>133</v>
      </c>
      <c r="G741" s="124">
        <f>G742</f>
        <v>1086814</v>
      </c>
      <c r="H741" s="5"/>
    </row>
    <row r="742" spans="1:14" s="6" customFormat="1" ht="25.5">
      <c r="A742" s="70" t="s">
        <v>131</v>
      </c>
      <c r="B742" s="17">
        <v>794</v>
      </c>
      <c r="C742" s="18" t="s">
        <v>73</v>
      </c>
      <c r="D742" s="18" t="s">
        <v>344</v>
      </c>
      <c r="E742" s="18" t="s">
        <v>539</v>
      </c>
      <c r="F742" s="18" t="s">
        <v>134</v>
      </c>
      <c r="G742" s="124">
        <f>Прилож3!G730</f>
        <v>1086814</v>
      </c>
      <c r="H742" s="5"/>
    </row>
    <row r="743" spans="1:14" s="6" customFormat="1" ht="25.5">
      <c r="A743" s="19" t="s">
        <v>96</v>
      </c>
      <c r="B743" s="17">
        <v>794</v>
      </c>
      <c r="C743" s="18" t="s">
        <v>73</v>
      </c>
      <c r="D743" s="18" t="s">
        <v>344</v>
      </c>
      <c r="E743" s="18" t="s">
        <v>539</v>
      </c>
      <c r="F743" s="18" t="s">
        <v>97</v>
      </c>
      <c r="G743" s="124">
        <f>G744</f>
        <v>20940</v>
      </c>
      <c r="H743" s="5"/>
    </row>
    <row r="744" spans="1:14" s="6" customFormat="1" ht="25.5">
      <c r="A744" s="19" t="s">
        <v>98</v>
      </c>
      <c r="B744" s="17">
        <v>794</v>
      </c>
      <c r="C744" s="18" t="s">
        <v>73</v>
      </c>
      <c r="D744" s="18" t="s">
        <v>344</v>
      </c>
      <c r="E744" s="18" t="s">
        <v>539</v>
      </c>
      <c r="F744" s="18" t="s">
        <v>99</v>
      </c>
      <c r="G744" s="124">
        <f>Прилож3!G732</f>
        <v>20940</v>
      </c>
      <c r="H744" s="5"/>
    </row>
    <row r="745" spans="1:14" s="6" customFormat="1" ht="74.25" customHeight="1">
      <c r="A745" s="36" t="s">
        <v>315</v>
      </c>
      <c r="B745" s="17">
        <v>794</v>
      </c>
      <c r="C745" s="18" t="s">
        <v>73</v>
      </c>
      <c r="D745" s="18" t="s">
        <v>344</v>
      </c>
      <c r="E745" s="18" t="s">
        <v>540</v>
      </c>
      <c r="F745" s="18"/>
      <c r="G745" s="124">
        <f>G746</f>
        <v>108528</v>
      </c>
      <c r="H745" s="5"/>
    </row>
    <row r="746" spans="1:14" s="6" customFormat="1" ht="37.5" customHeight="1">
      <c r="A746" s="19" t="s">
        <v>96</v>
      </c>
      <c r="B746" s="17">
        <v>794</v>
      </c>
      <c r="C746" s="18" t="s">
        <v>73</v>
      </c>
      <c r="D746" s="18" t="s">
        <v>344</v>
      </c>
      <c r="E746" s="18" t="s">
        <v>540</v>
      </c>
      <c r="F746" s="18" t="s">
        <v>97</v>
      </c>
      <c r="G746" s="124">
        <f>G747</f>
        <v>108528</v>
      </c>
      <c r="H746" s="5"/>
    </row>
    <row r="747" spans="1:14" s="6" customFormat="1" ht="38.25" customHeight="1">
      <c r="A747" s="19" t="s">
        <v>98</v>
      </c>
      <c r="B747" s="17">
        <v>794</v>
      </c>
      <c r="C747" s="18" t="s">
        <v>73</v>
      </c>
      <c r="D747" s="18" t="s">
        <v>344</v>
      </c>
      <c r="E747" s="18" t="s">
        <v>540</v>
      </c>
      <c r="F747" s="18" t="s">
        <v>99</v>
      </c>
      <c r="G747" s="124">
        <v>108528</v>
      </c>
      <c r="H747" s="5"/>
    </row>
    <row r="748" spans="1:14" s="26" customFormat="1" ht="25.5">
      <c r="A748" s="41" t="s">
        <v>326</v>
      </c>
      <c r="B748" s="42"/>
      <c r="C748" s="43"/>
      <c r="D748" s="43"/>
      <c r="E748" s="43" t="s">
        <v>461</v>
      </c>
      <c r="F748" s="43"/>
      <c r="G748" s="125">
        <f>G749</f>
        <v>7738400</v>
      </c>
      <c r="H748" s="25"/>
      <c r="N748" s="26">
        <v>8295400</v>
      </c>
    </row>
    <row r="749" spans="1:14" s="34" customFormat="1" ht="54.75" customHeight="1">
      <c r="A749" s="16" t="s">
        <v>335</v>
      </c>
      <c r="B749" s="18" t="s">
        <v>198</v>
      </c>
      <c r="C749" s="18" t="s">
        <v>147</v>
      </c>
      <c r="D749" s="18" t="s">
        <v>127</v>
      </c>
      <c r="E749" s="18" t="s">
        <v>462</v>
      </c>
      <c r="F749" s="46"/>
      <c r="G749" s="124">
        <f>G750</f>
        <v>7738400</v>
      </c>
      <c r="H749" s="33"/>
    </row>
    <row r="750" spans="1:14" s="34" customFormat="1" ht="25.5">
      <c r="A750" s="19" t="s">
        <v>86</v>
      </c>
      <c r="B750" s="18" t="s">
        <v>198</v>
      </c>
      <c r="C750" s="18" t="s">
        <v>147</v>
      </c>
      <c r="D750" s="18" t="s">
        <v>127</v>
      </c>
      <c r="E750" s="18" t="s">
        <v>462</v>
      </c>
      <c r="F750" s="18" t="s">
        <v>87</v>
      </c>
      <c r="G750" s="124">
        <f>G751</f>
        <v>7738400</v>
      </c>
      <c r="H750" s="33"/>
    </row>
    <row r="751" spans="1:14">
      <c r="A751" s="19" t="s">
        <v>88</v>
      </c>
      <c r="B751" s="18" t="s">
        <v>198</v>
      </c>
      <c r="C751" s="18" t="s">
        <v>147</v>
      </c>
      <c r="D751" s="18" t="s">
        <v>127</v>
      </c>
      <c r="E751" s="18" t="s">
        <v>462</v>
      </c>
      <c r="F751" s="18" t="s">
        <v>89</v>
      </c>
      <c r="G751" s="124">
        <f>Прилож3!G333</f>
        <v>7738400</v>
      </c>
    </row>
    <row r="752" spans="1:14" s="26" customFormat="1" ht="25.5">
      <c r="A752" s="151" t="s">
        <v>663</v>
      </c>
      <c r="B752" s="42">
        <v>793</v>
      </c>
      <c r="C752" s="43" t="s">
        <v>73</v>
      </c>
      <c r="D752" s="43" t="s">
        <v>77</v>
      </c>
      <c r="E752" s="43" t="s">
        <v>499</v>
      </c>
      <c r="F752" s="43"/>
      <c r="G752" s="125">
        <f>G753</f>
        <v>9380638.4100000001</v>
      </c>
      <c r="H752" s="25">
        <v>9588154</v>
      </c>
      <c r="M752" s="25" t="e">
        <f>#REF!</f>
        <v>#REF!</v>
      </c>
      <c r="N752" s="26">
        <v>9211599</v>
      </c>
    </row>
    <row r="753" spans="1:14" ht="25.5" customHeight="1">
      <c r="A753" s="19" t="s">
        <v>118</v>
      </c>
      <c r="B753" s="17">
        <v>793</v>
      </c>
      <c r="C753" s="18" t="s">
        <v>73</v>
      </c>
      <c r="D753" s="18" t="s">
        <v>77</v>
      </c>
      <c r="E753" s="18" t="s">
        <v>584</v>
      </c>
      <c r="F753" s="18"/>
      <c r="G753" s="124">
        <f>G754+G756+G758</f>
        <v>9380638.4100000001</v>
      </c>
    </row>
    <row r="754" spans="1:14" ht="51">
      <c r="A754" s="19" t="s">
        <v>630</v>
      </c>
      <c r="B754" s="17">
        <v>793</v>
      </c>
      <c r="C754" s="18" t="s">
        <v>73</v>
      </c>
      <c r="D754" s="18" t="s">
        <v>77</v>
      </c>
      <c r="E754" s="18" t="s">
        <v>584</v>
      </c>
      <c r="F754" s="18" t="s">
        <v>133</v>
      </c>
      <c r="G754" s="124">
        <f>G755</f>
        <v>5641880</v>
      </c>
    </row>
    <row r="755" spans="1:14">
      <c r="A755" s="19" t="s">
        <v>643</v>
      </c>
      <c r="B755" s="17"/>
      <c r="C755" s="18"/>
      <c r="D755" s="18"/>
      <c r="E755" s="18" t="s">
        <v>584</v>
      </c>
      <c r="F755" s="18" t="s">
        <v>642</v>
      </c>
      <c r="G755" s="124">
        <f>Прилож3!G503</f>
        <v>5641880</v>
      </c>
    </row>
    <row r="756" spans="1:14" ht="24" customHeight="1">
      <c r="A756" s="19" t="s">
        <v>637</v>
      </c>
      <c r="B756" s="17">
        <v>793</v>
      </c>
      <c r="C756" s="18" t="s">
        <v>73</v>
      </c>
      <c r="D756" s="18" t="s">
        <v>77</v>
      </c>
      <c r="E756" s="18" t="s">
        <v>584</v>
      </c>
      <c r="F756" s="18" t="s">
        <v>97</v>
      </c>
      <c r="G756" s="124">
        <f>G757</f>
        <v>3056834.41</v>
      </c>
    </row>
    <row r="757" spans="1:14" ht="24" customHeight="1">
      <c r="A757" s="19" t="s">
        <v>98</v>
      </c>
      <c r="B757" s="17">
        <v>793</v>
      </c>
      <c r="C757" s="18" t="s">
        <v>73</v>
      </c>
      <c r="D757" s="18" t="s">
        <v>77</v>
      </c>
      <c r="E757" s="18" t="s">
        <v>584</v>
      </c>
      <c r="F757" s="18" t="s">
        <v>99</v>
      </c>
      <c r="G757" s="124">
        <f>Прилож3!G506</f>
        <v>3056834.41</v>
      </c>
    </row>
    <row r="758" spans="1:14" ht="24" customHeight="1">
      <c r="A758" s="19" t="s">
        <v>138</v>
      </c>
      <c r="B758" s="17">
        <v>793</v>
      </c>
      <c r="C758" s="18" t="s">
        <v>73</v>
      </c>
      <c r="D758" s="18" t="s">
        <v>77</v>
      </c>
      <c r="E758" s="18" t="s">
        <v>584</v>
      </c>
      <c r="F758" s="18" t="s">
        <v>139</v>
      </c>
      <c r="G758" s="124">
        <f>G760+G759</f>
        <v>681924</v>
      </c>
    </row>
    <row r="759" spans="1:14" ht="24" customHeight="1">
      <c r="A759" s="19" t="s">
        <v>645</v>
      </c>
      <c r="B759" s="17">
        <v>793</v>
      </c>
      <c r="C759" s="18" t="s">
        <v>73</v>
      </c>
      <c r="D759" s="18" t="s">
        <v>77</v>
      </c>
      <c r="E759" s="18" t="s">
        <v>584</v>
      </c>
      <c r="F759" s="18" t="s">
        <v>644</v>
      </c>
      <c r="G759" s="124">
        <f>Прилож3!G508</f>
        <v>7128.68</v>
      </c>
    </row>
    <row r="760" spans="1:14" ht="24" customHeight="1">
      <c r="A760" s="19" t="s">
        <v>319</v>
      </c>
      <c r="B760" s="17">
        <v>793</v>
      </c>
      <c r="C760" s="18" t="s">
        <v>73</v>
      </c>
      <c r="D760" s="18" t="s">
        <v>77</v>
      </c>
      <c r="E760" s="18" t="s">
        <v>584</v>
      </c>
      <c r="F760" s="18" t="s">
        <v>142</v>
      </c>
      <c r="G760" s="124">
        <f>Прилож3!G509</f>
        <v>674795.32</v>
      </c>
    </row>
    <row r="761" spans="1:14" s="21" customFormat="1" ht="25.5">
      <c r="A761" s="41" t="s">
        <v>504</v>
      </c>
      <c r="B761" s="42">
        <v>757</v>
      </c>
      <c r="C761" s="43" t="s">
        <v>80</v>
      </c>
      <c r="D761" s="43" t="s">
        <v>80</v>
      </c>
      <c r="E761" s="43" t="s">
        <v>503</v>
      </c>
      <c r="F761" s="43"/>
      <c r="G761" s="125">
        <f>G762</f>
        <v>0</v>
      </c>
      <c r="H761" s="20"/>
    </row>
    <row r="762" spans="1:14" s="21" customFormat="1" ht="38.25">
      <c r="A762" s="19" t="s">
        <v>502</v>
      </c>
      <c r="B762" s="17">
        <v>757</v>
      </c>
      <c r="C762" s="18" t="s">
        <v>80</v>
      </c>
      <c r="D762" s="18" t="s">
        <v>80</v>
      </c>
      <c r="E762" s="18" t="s">
        <v>501</v>
      </c>
      <c r="F762" s="18"/>
      <c r="G762" s="124">
        <f>G763</f>
        <v>0</v>
      </c>
      <c r="H762" s="20"/>
    </row>
    <row r="763" spans="1:14" s="21" customFormat="1" ht="25.5">
      <c r="A763" s="19" t="s">
        <v>96</v>
      </c>
      <c r="B763" s="17">
        <v>757</v>
      </c>
      <c r="C763" s="18" t="s">
        <v>80</v>
      </c>
      <c r="D763" s="18" t="s">
        <v>80</v>
      </c>
      <c r="E763" s="18" t="s">
        <v>501</v>
      </c>
      <c r="F763" s="18" t="s">
        <v>97</v>
      </c>
      <c r="G763" s="124">
        <f>G764</f>
        <v>0</v>
      </c>
      <c r="H763" s="20"/>
    </row>
    <row r="764" spans="1:14" s="21" customFormat="1" ht="25.5">
      <c r="A764" s="19" t="s">
        <v>98</v>
      </c>
      <c r="B764" s="17">
        <v>757</v>
      </c>
      <c r="C764" s="18" t="s">
        <v>80</v>
      </c>
      <c r="D764" s="18" t="s">
        <v>80</v>
      </c>
      <c r="E764" s="18" t="s">
        <v>501</v>
      </c>
      <c r="F764" s="18" t="s">
        <v>99</v>
      </c>
      <c r="G764" s="124">
        <f>Прилож3!G65</f>
        <v>0</v>
      </c>
      <c r="H764" s="20"/>
    </row>
    <row r="765" spans="1:14" s="149" customFormat="1" ht="34.5" customHeight="1">
      <c r="A765" s="146" t="s">
        <v>356</v>
      </c>
      <c r="B765" s="42">
        <v>793</v>
      </c>
      <c r="C765" s="43" t="s">
        <v>73</v>
      </c>
      <c r="D765" s="43" t="s">
        <v>152</v>
      </c>
      <c r="E765" s="43" t="s">
        <v>471</v>
      </c>
      <c r="F765" s="144"/>
      <c r="G765" s="125">
        <f>G766</f>
        <v>800000</v>
      </c>
      <c r="H765" s="148"/>
      <c r="M765" s="148" t="e">
        <f>#REF!</f>
        <v>#REF!</v>
      </c>
      <c r="N765" s="149">
        <v>800000</v>
      </c>
    </row>
    <row r="766" spans="1:14" ht="25.5">
      <c r="A766" s="44" t="s">
        <v>356</v>
      </c>
      <c r="B766" s="17">
        <v>793</v>
      </c>
      <c r="C766" s="18" t="s">
        <v>73</v>
      </c>
      <c r="D766" s="18" t="s">
        <v>152</v>
      </c>
      <c r="E766" s="18" t="s">
        <v>542</v>
      </c>
      <c r="F766" s="17"/>
      <c r="G766" s="124">
        <f>G769+G771+G775+G767+G773</f>
        <v>800000</v>
      </c>
    </row>
    <row r="767" spans="1:14" ht="24" customHeight="1">
      <c r="A767" s="19" t="s">
        <v>637</v>
      </c>
      <c r="B767" s="17">
        <v>793</v>
      </c>
      <c r="C767" s="18" t="s">
        <v>73</v>
      </c>
      <c r="D767" s="18" t="s">
        <v>77</v>
      </c>
      <c r="E767" s="18" t="s">
        <v>542</v>
      </c>
      <c r="F767" s="18" t="s">
        <v>97</v>
      </c>
      <c r="G767" s="124">
        <f>G768</f>
        <v>160688.22</v>
      </c>
    </row>
    <row r="768" spans="1:14" ht="29.25" customHeight="1">
      <c r="A768" s="19" t="s">
        <v>98</v>
      </c>
      <c r="B768" s="17">
        <v>793</v>
      </c>
      <c r="C768" s="18" t="s">
        <v>73</v>
      </c>
      <c r="D768" s="18" t="s">
        <v>77</v>
      </c>
      <c r="E768" s="18" t="s">
        <v>542</v>
      </c>
      <c r="F768" s="18" t="s">
        <v>99</v>
      </c>
      <c r="G768" s="124">
        <f>Прилож3!G813+Прилож3!G529+Прилож3!G837</f>
        <v>160688.22</v>
      </c>
    </row>
    <row r="769" spans="1:14" s="34" customFormat="1">
      <c r="A769" s="19" t="s">
        <v>328</v>
      </c>
      <c r="B769" s="17">
        <v>793</v>
      </c>
      <c r="C769" s="18" t="s">
        <v>147</v>
      </c>
      <c r="D769" s="18" t="s">
        <v>73</v>
      </c>
      <c r="E769" s="18" t="s">
        <v>542</v>
      </c>
      <c r="F769" s="18" t="s">
        <v>329</v>
      </c>
      <c r="G769" s="124">
        <f>G770</f>
        <v>50000</v>
      </c>
      <c r="H769" s="33"/>
    </row>
    <row r="770" spans="1:14" ht="30.75" customHeight="1">
      <c r="A770" s="19" t="s">
        <v>332</v>
      </c>
      <c r="B770" s="17">
        <v>793</v>
      </c>
      <c r="C770" s="18" t="s">
        <v>147</v>
      </c>
      <c r="D770" s="18" t="s">
        <v>148</v>
      </c>
      <c r="E770" s="18" t="s">
        <v>542</v>
      </c>
      <c r="F770" s="18" t="s">
        <v>331</v>
      </c>
      <c r="G770" s="124">
        <f>Прилож3!G658</f>
        <v>50000</v>
      </c>
    </row>
    <row r="771" spans="1:14" s="6" customFormat="1" ht="21" customHeight="1">
      <c r="A771" s="19" t="s">
        <v>339</v>
      </c>
      <c r="B771" s="17">
        <v>793</v>
      </c>
      <c r="C771" s="18" t="s">
        <v>361</v>
      </c>
      <c r="D771" s="18" t="s">
        <v>148</v>
      </c>
      <c r="E771" s="18" t="s">
        <v>542</v>
      </c>
      <c r="F771" s="18" t="s">
        <v>340</v>
      </c>
      <c r="G771" s="124">
        <f>G772</f>
        <v>34524</v>
      </c>
      <c r="H771" s="5"/>
    </row>
    <row r="772" spans="1:14" s="21" customFormat="1" ht="19.5" customHeight="1">
      <c r="A772" s="19" t="s">
        <v>368</v>
      </c>
      <c r="B772" s="17">
        <v>793</v>
      </c>
      <c r="C772" s="18" t="s">
        <v>361</v>
      </c>
      <c r="D772" s="18" t="s">
        <v>148</v>
      </c>
      <c r="E772" s="18" t="s">
        <v>542</v>
      </c>
      <c r="F772" s="18" t="s">
        <v>369</v>
      </c>
      <c r="G772" s="124">
        <f>Прилож3!G614</f>
        <v>34524</v>
      </c>
      <c r="H772" s="20"/>
    </row>
    <row r="773" spans="1:14" s="21" customFormat="1" ht="19.5" hidden="1" customHeight="1">
      <c r="A773" s="19" t="s">
        <v>86</v>
      </c>
      <c r="B773" s="17"/>
      <c r="C773" s="18"/>
      <c r="D773" s="18"/>
      <c r="E773" s="18" t="s">
        <v>542</v>
      </c>
      <c r="F773" s="18" t="s">
        <v>87</v>
      </c>
      <c r="G773" s="124">
        <f>G774</f>
        <v>0</v>
      </c>
      <c r="H773" s="20"/>
    </row>
    <row r="774" spans="1:14" s="21" customFormat="1" ht="19.5" hidden="1" customHeight="1">
      <c r="A774" s="19" t="s">
        <v>88</v>
      </c>
      <c r="B774" s="17"/>
      <c r="C774" s="18"/>
      <c r="D774" s="18"/>
      <c r="E774" s="18" t="s">
        <v>542</v>
      </c>
      <c r="F774" s="18" t="s">
        <v>89</v>
      </c>
      <c r="G774" s="124"/>
      <c r="H774" s="20"/>
    </row>
    <row r="775" spans="1:14">
      <c r="A775" s="19" t="s">
        <v>138</v>
      </c>
      <c r="B775" s="17">
        <v>793</v>
      </c>
      <c r="C775" s="18" t="s">
        <v>73</v>
      </c>
      <c r="D775" s="18" t="s">
        <v>152</v>
      </c>
      <c r="E775" s="18" t="s">
        <v>542</v>
      </c>
      <c r="F775" s="18" t="s">
        <v>139</v>
      </c>
      <c r="G775" s="124">
        <f>G776</f>
        <v>554787.78</v>
      </c>
    </row>
    <row r="776" spans="1:14">
      <c r="A776" s="19" t="s">
        <v>370</v>
      </c>
      <c r="B776" s="17">
        <v>793</v>
      </c>
      <c r="C776" s="18" t="s">
        <v>73</v>
      </c>
      <c r="D776" s="18" t="s">
        <v>152</v>
      </c>
      <c r="E776" s="18" t="s">
        <v>542</v>
      </c>
      <c r="F776" s="18" t="s">
        <v>371</v>
      </c>
      <c r="G776" s="124">
        <f>Прилож3!G478</f>
        <v>554787.78</v>
      </c>
    </row>
    <row r="777" spans="1:14" s="149" customFormat="1">
      <c r="A777" s="41" t="s">
        <v>93</v>
      </c>
      <c r="B777" s="43" t="s">
        <v>198</v>
      </c>
      <c r="C777" s="43" t="s">
        <v>80</v>
      </c>
      <c r="D777" s="43" t="s">
        <v>82</v>
      </c>
      <c r="E777" s="43" t="s">
        <v>421</v>
      </c>
      <c r="F777" s="144"/>
      <c r="G777" s="125">
        <f>G783+G778</f>
        <v>71200</v>
      </c>
      <c r="H777" s="148"/>
      <c r="M777" s="148" t="e">
        <f>#REF!</f>
        <v>#REF!</v>
      </c>
      <c r="N777" s="149">
        <v>71200</v>
      </c>
    </row>
    <row r="778" spans="1:14" ht="18" hidden="1" customHeight="1">
      <c r="A778" s="62" t="s">
        <v>664</v>
      </c>
      <c r="B778" s="55">
        <v>793</v>
      </c>
      <c r="C778" s="66" t="s">
        <v>80</v>
      </c>
      <c r="D778" s="66" t="s">
        <v>73</v>
      </c>
      <c r="E778" s="49" t="s">
        <v>524</v>
      </c>
      <c r="F778" s="66"/>
      <c r="G778" s="29">
        <f>G779</f>
        <v>0</v>
      </c>
    </row>
    <row r="779" spans="1:14" ht="25.5" hidden="1">
      <c r="A779" s="19" t="s">
        <v>96</v>
      </c>
      <c r="B779" s="55">
        <v>793</v>
      </c>
      <c r="C779" s="66" t="s">
        <v>80</v>
      </c>
      <c r="D779" s="66" t="s">
        <v>73</v>
      </c>
      <c r="E779" s="49" t="s">
        <v>524</v>
      </c>
      <c r="F779" s="18" t="s">
        <v>97</v>
      </c>
      <c r="G779" s="29">
        <f>G780</f>
        <v>0</v>
      </c>
    </row>
    <row r="780" spans="1:14" ht="25.5" hidden="1">
      <c r="A780" s="19" t="s">
        <v>98</v>
      </c>
      <c r="B780" s="55">
        <v>793</v>
      </c>
      <c r="C780" s="66" t="s">
        <v>80</v>
      </c>
      <c r="D780" s="66" t="s">
        <v>73</v>
      </c>
      <c r="E780" s="49" t="s">
        <v>524</v>
      </c>
      <c r="F780" s="18" t="s">
        <v>99</v>
      </c>
      <c r="G780" s="29"/>
    </row>
    <row r="781" spans="1:14" s="21" customFormat="1" ht="63.75">
      <c r="A781" s="19" t="s">
        <v>303</v>
      </c>
      <c r="B781" s="18" t="s">
        <v>198</v>
      </c>
      <c r="C781" s="18" t="s">
        <v>80</v>
      </c>
      <c r="D781" s="18" t="s">
        <v>82</v>
      </c>
      <c r="E781" s="18" t="s">
        <v>457</v>
      </c>
      <c r="F781" s="18"/>
      <c r="G781" s="124">
        <f>G782</f>
        <v>71200</v>
      </c>
      <c r="H781" s="20"/>
    </row>
    <row r="782" spans="1:14" s="21" customFormat="1" ht="25.5">
      <c r="A782" s="19" t="s">
        <v>86</v>
      </c>
      <c r="B782" s="18" t="s">
        <v>198</v>
      </c>
      <c r="C782" s="18" t="s">
        <v>80</v>
      </c>
      <c r="D782" s="18" t="s">
        <v>82</v>
      </c>
      <c r="E782" s="18" t="s">
        <v>457</v>
      </c>
      <c r="F782" s="18" t="s">
        <v>87</v>
      </c>
      <c r="G782" s="124">
        <f>G783</f>
        <v>71200</v>
      </c>
      <c r="H782" s="20"/>
    </row>
    <row r="783" spans="1:14" s="21" customFormat="1">
      <c r="A783" s="19" t="s">
        <v>88</v>
      </c>
      <c r="B783" s="18" t="s">
        <v>198</v>
      </c>
      <c r="C783" s="18" t="s">
        <v>80</v>
      </c>
      <c r="D783" s="18" t="s">
        <v>82</v>
      </c>
      <c r="E783" s="18" t="s">
        <v>457</v>
      </c>
      <c r="F783" s="18" t="s">
        <v>89</v>
      </c>
      <c r="G783" s="124">
        <f>Прилож3!G256</f>
        <v>71200</v>
      </c>
      <c r="H783" s="20"/>
    </row>
    <row r="784" spans="1:14" ht="32.25" customHeight="1">
      <c r="A784" s="41" t="s">
        <v>389</v>
      </c>
      <c r="B784" s="42">
        <v>793</v>
      </c>
      <c r="C784" s="43" t="s">
        <v>127</v>
      </c>
      <c r="D784" s="43" t="s">
        <v>104</v>
      </c>
      <c r="E784" s="43" t="s">
        <v>388</v>
      </c>
      <c r="F784" s="43"/>
      <c r="G784" s="125">
        <f>G785</f>
        <v>128052.24</v>
      </c>
    </row>
    <row r="785" spans="1:8" ht="17.25" customHeight="1">
      <c r="A785" s="19" t="s">
        <v>664</v>
      </c>
      <c r="B785" s="17">
        <v>793</v>
      </c>
      <c r="C785" s="18" t="s">
        <v>127</v>
      </c>
      <c r="D785" s="18" t="s">
        <v>104</v>
      </c>
      <c r="E785" s="18" t="s">
        <v>387</v>
      </c>
      <c r="F785" s="18"/>
      <c r="G785" s="124">
        <f>G786</f>
        <v>128052.24</v>
      </c>
    </row>
    <row r="786" spans="1:8" ht="25.5" customHeight="1">
      <c r="A786" s="19" t="s">
        <v>98</v>
      </c>
      <c r="B786" s="17">
        <v>793</v>
      </c>
      <c r="C786" s="18" t="s">
        <v>127</v>
      </c>
      <c r="D786" s="18" t="s">
        <v>104</v>
      </c>
      <c r="E786" s="18" t="s">
        <v>387</v>
      </c>
      <c r="F786" s="18" t="s">
        <v>97</v>
      </c>
      <c r="G786" s="124">
        <f>G787</f>
        <v>128052.24</v>
      </c>
    </row>
    <row r="787" spans="1:8" ht="39.75" customHeight="1">
      <c r="A787" s="19" t="s">
        <v>98</v>
      </c>
      <c r="B787" s="17">
        <v>793</v>
      </c>
      <c r="C787" s="18" t="s">
        <v>127</v>
      </c>
      <c r="D787" s="18" t="s">
        <v>104</v>
      </c>
      <c r="E787" s="18" t="s">
        <v>387</v>
      </c>
      <c r="F787" s="18" t="s">
        <v>99</v>
      </c>
      <c r="G787" s="124">
        <v>128052.24</v>
      </c>
    </row>
    <row r="788" spans="1:8" s="26" customFormat="1" ht="25.5">
      <c r="A788" s="120" t="s">
        <v>363</v>
      </c>
      <c r="B788" s="23">
        <v>793</v>
      </c>
      <c r="C788" s="24" t="s">
        <v>361</v>
      </c>
      <c r="D788" s="24" t="s">
        <v>73</v>
      </c>
      <c r="E788" s="24" t="s">
        <v>477</v>
      </c>
      <c r="F788" s="24"/>
      <c r="G788" s="15">
        <f>G792+G795+G789</f>
        <v>27517.119999999999</v>
      </c>
      <c r="H788" s="25"/>
    </row>
    <row r="789" spans="1:8" s="21" customFormat="1" ht="63" hidden="1" customHeight="1">
      <c r="A789" s="19" t="s">
        <v>532</v>
      </c>
      <c r="B789" s="17">
        <v>792</v>
      </c>
      <c r="C789" s="18" t="s">
        <v>361</v>
      </c>
      <c r="D789" s="18" t="s">
        <v>73</v>
      </c>
      <c r="E789" s="18" t="s">
        <v>531</v>
      </c>
      <c r="F789" s="18"/>
      <c r="G789" s="124">
        <f>G790</f>
        <v>0</v>
      </c>
      <c r="H789" s="20"/>
    </row>
    <row r="790" spans="1:8" ht="22.5" hidden="1" customHeight="1">
      <c r="A790" s="19" t="s">
        <v>339</v>
      </c>
      <c r="B790" s="17">
        <v>792</v>
      </c>
      <c r="C790" s="18" t="s">
        <v>361</v>
      </c>
      <c r="D790" s="18" t="s">
        <v>73</v>
      </c>
      <c r="E790" s="18" t="s">
        <v>531</v>
      </c>
      <c r="F790" s="18" t="s">
        <v>340</v>
      </c>
      <c r="G790" s="124">
        <f>G791</f>
        <v>0</v>
      </c>
    </row>
    <row r="791" spans="1:8" s="21" customFormat="1" ht="22.5" hidden="1" customHeight="1">
      <c r="A791" s="19" t="s">
        <v>357</v>
      </c>
      <c r="B791" s="17">
        <v>792</v>
      </c>
      <c r="C791" s="18" t="s">
        <v>361</v>
      </c>
      <c r="D791" s="18" t="s">
        <v>73</v>
      </c>
      <c r="E791" s="18" t="s">
        <v>531</v>
      </c>
      <c r="F791" s="18" t="s">
        <v>358</v>
      </c>
      <c r="G791" s="124"/>
      <c r="H791" s="20"/>
    </row>
    <row r="792" spans="1:8" s="21" customFormat="1" ht="21.75" customHeight="1">
      <c r="A792" s="19" t="s">
        <v>664</v>
      </c>
      <c r="B792" s="55">
        <v>793</v>
      </c>
      <c r="C792" s="18" t="s">
        <v>361</v>
      </c>
      <c r="D792" s="18" t="s">
        <v>73</v>
      </c>
      <c r="E792" s="18" t="s">
        <v>646</v>
      </c>
      <c r="F792" s="18"/>
      <c r="G792" s="124">
        <f>G793</f>
        <v>8807.36</v>
      </c>
      <c r="H792" s="20"/>
    </row>
    <row r="793" spans="1:8" ht="23.25" customHeight="1">
      <c r="A793" s="19" t="s">
        <v>637</v>
      </c>
      <c r="B793" s="55">
        <v>793</v>
      </c>
      <c r="C793" s="18" t="s">
        <v>361</v>
      </c>
      <c r="D793" s="18" t="s">
        <v>73</v>
      </c>
      <c r="E793" s="18" t="s">
        <v>646</v>
      </c>
      <c r="F793" s="18" t="s">
        <v>97</v>
      </c>
      <c r="G793" s="124">
        <f>G794</f>
        <v>8807.36</v>
      </c>
    </row>
    <row r="794" spans="1:8" s="21" customFormat="1" ht="27.75" customHeight="1">
      <c r="A794" s="19" t="s">
        <v>98</v>
      </c>
      <c r="B794" s="55">
        <v>793</v>
      </c>
      <c r="C794" s="18" t="s">
        <v>361</v>
      </c>
      <c r="D794" s="18" t="s">
        <v>73</v>
      </c>
      <c r="E794" s="18" t="s">
        <v>646</v>
      </c>
      <c r="F794" s="18" t="s">
        <v>99</v>
      </c>
      <c r="G794" s="124">
        <f>Прилож3!G604</f>
        <v>8807.36</v>
      </c>
      <c r="H794" s="20"/>
    </row>
    <row r="795" spans="1:8" s="21" customFormat="1" ht="21.75" customHeight="1">
      <c r="A795" s="19" t="s">
        <v>119</v>
      </c>
      <c r="B795" s="55">
        <v>793</v>
      </c>
      <c r="C795" s="18" t="s">
        <v>361</v>
      </c>
      <c r="D795" s="18" t="s">
        <v>73</v>
      </c>
      <c r="E795" s="18" t="s">
        <v>120</v>
      </c>
      <c r="F795" s="18"/>
      <c r="G795" s="124">
        <f>G796</f>
        <v>18709.759999999998</v>
      </c>
      <c r="H795" s="20"/>
    </row>
    <row r="796" spans="1:8" ht="23.25" customHeight="1">
      <c r="A796" s="19" t="s">
        <v>637</v>
      </c>
      <c r="B796" s="55">
        <v>793</v>
      </c>
      <c r="C796" s="18" t="s">
        <v>361</v>
      </c>
      <c r="D796" s="18" t="s">
        <v>73</v>
      </c>
      <c r="E796" s="18" t="s">
        <v>120</v>
      </c>
      <c r="F796" s="18" t="s">
        <v>97</v>
      </c>
      <c r="G796" s="124">
        <f>G797</f>
        <v>18709.759999999998</v>
      </c>
    </row>
    <row r="797" spans="1:8" s="21" customFormat="1" ht="28.5" customHeight="1">
      <c r="A797" s="19" t="s">
        <v>98</v>
      </c>
      <c r="B797" s="55">
        <v>793</v>
      </c>
      <c r="C797" s="18" t="s">
        <v>361</v>
      </c>
      <c r="D797" s="18" t="s">
        <v>73</v>
      </c>
      <c r="E797" s="18" t="s">
        <v>120</v>
      </c>
      <c r="F797" s="18" t="s">
        <v>99</v>
      </c>
      <c r="G797" s="124">
        <f>Прилож3!G607</f>
        <v>18709.759999999998</v>
      </c>
      <c r="H797" s="20"/>
    </row>
    <row r="798" spans="1:8" ht="35.25" customHeight="1">
      <c r="A798" s="41" t="s">
        <v>665</v>
      </c>
      <c r="B798" s="42">
        <v>793</v>
      </c>
      <c r="C798" s="43" t="s">
        <v>148</v>
      </c>
      <c r="D798" s="43" t="s">
        <v>306</v>
      </c>
      <c r="E798" s="43" t="s">
        <v>511</v>
      </c>
      <c r="F798" s="43"/>
      <c r="G798" s="125">
        <f>G799+G809+G803+G806</f>
        <v>35529.879999999997</v>
      </c>
    </row>
    <row r="799" spans="1:8" ht="77.25" hidden="1" customHeight="1">
      <c r="A799" s="19" t="s">
        <v>666</v>
      </c>
      <c r="B799" s="17">
        <v>793</v>
      </c>
      <c r="C799" s="18" t="s">
        <v>148</v>
      </c>
      <c r="D799" s="18" t="s">
        <v>306</v>
      </c>
      <c r="E799" s="18" t="s">
        <v>512</v>
      </c>
      <c r="F799" s="18"/>
      <c r="G799" s="124">
        <f>G800</f>
        <v>0</v>
      </c>
    </row>
    <row r="800" spans="1:8" ht="28.5" hidden="1" customHeight="1">
      <c r="A800" s="19" t="s">
        <v>637</v>
      </c>
      <c r="B800" s="17">
        <v>793</v>
      </c>
      <c r="C800" s="18" t="s">
        <v>148</v>
      </c>
      <c r="D800" s="18" t="s">
        <v>306</v>
      </c>
      <c r="E800" s="18" t="s">
        <v>512</v>
      </c>
      <c r="F800" s="18" t="s">
        <v>97</v>
      </c>
      <c r="G800" s="124">
        <f>G801</f>
        <v>0</v>
      </c>
    </row>
    <row r="801" spans="1:8" ht="25.5" hidden="1">
      <c r="A801" s="19" t="s">
        <v>98</v>
      </c>
      <c r="B801" s="17">
        <v>793</v>
      </c>
      <c r="C801" s="18" t="s">
        <v>148</v>
      </c>
      <c r="D801" s="18" t="s">
        <v>306</v>
      </c>
      <c r="E801" s="18" t="s">
        <v>512</v>
      </c>
      <c r="F801" s="18" t="s">
        <v>99</v>
      </c>
      <c r="G801" s="124">
        <f>G802</f>
        <v>0</v>
      </c>
    </row>
    <row r="802" spans="1:8" ht="25.5" hidden="1">
      <c r="A802" s="19" t="s">
        <v>638</v>
      </c>
      <c r="B802" s="17">
        <v>793</v>
      </c>
      <c r="C802" s="18" t="s">
        <v>148</v>
      </c>
      <c r="D802" s="18" t="s">
        <v>306</v>
      </c>
      <c r="E802" s="18" t="s">
        <v>512</v>
      </c>
      <c r="F802" s="18" t="s">
        <v>100</v>
      </c>
      <c r="G802" s="124"/>
    </row>
    <row r="803" spans="1:8" ht="63.75" hidden="1">
      <c r="A803" s="19" t="s">
        <v>666</v>
      </c>
      <c r="B803" s="17">
        <v>793</v>
      </c>
      <c r="C803" s="18" t="s">
        <v>148</v>
      </c>
      <c r="D803" s="18" t="s">
        <v>306</v>
      </c>
      <c r="E803" s="18" t="s">
        <v>512</v>
      </c>
      <c r="F803" s="18"/>
      <c r="G803" s="124">
        <f>G804</f>
        <v>0</v>
      </c>
    </row>
    <row r="804" spans="1:8" ht="25.5" hidden="1">
      <c r="A804" s="19" t="s">
        <v>637</v>
      </c>
      <c r="B804" s="17">
        <v>793</v>
      </c>
      <c r="C804" s="18" t="s">
        <v>148</v>
      </c>
      <c r="D804" s="18" t="s">
        <v>306</v>
      </c>
      <c r="E804" s="18" t="s">
        <v>512</v>
      </c>
      <c r="F804" s="18" t="s">
        <v>97</v>
      </c>
      <c r="G804" s="124">
        <f>G805</f>
        <v>0</v>
      </c>
    </row>
    <row r="805" spans="1:8" ht="25.5" hidden="1">
      <c r="A805" s="19" t="s">
        <v>98</v>
      </c>
      <c r="B805" s="17">
        <v>793</v>
      </c>
      <c r="C805" s="18" t="s">
        <v>148</v>
      </c>
      <c r="D805" s="18" t="s">
        <v>306</v>
      </c>
      <c r="E805" s="18" t="s">
        <v>512</v>
      </c>
      <c r="F805" s="18" t="s">
        <v>99</v>
      </c>
      <c r="G805" s="124"/>
    </row>
    <row r="806" spans="1:8" ht="67.5" customHeight="1">
      <c r="A806" s="19" t="s">
        <v>666</v>
      </c>
      <c r="B806" s="17">
        <v>793</v>
      </c>
      <c r="C806" s="18" t="s">
        <v>148</v>
      </c>
      <c r="D806" s="18" t="s">
        <v>306</v>
      </c>
      <c r="E806" s="18" t="s">
        <v>512</v>
      </c>
      <c r="F806" s="18"/>
      <c r="G806" s="124">
        <f>G807</f>
        <v>30000</v>
      </c>
    </row>
    <row r="807" spans="1:8" ht="21" customHeight="1">
      <c r="A807" s="19" t="s">
        <v>637</v>
      </c>
      <c r="B807" s="17">
        <v>793</v>
      </c>
      <c r="C807" s="18" t="s">
        <v>148</v>
      </c>
      <c r="D807" s="18" t="s">
        <v>306</v>
      </c>
      <c r="E807" s="18" t="s">
        <v>512</v>
      </c>
      <c r="F807" s="18" t="s">
        <v>97</v>
      </c>
      <c r="G807" s="124">
        <f>G808</f>
        <v>30000</v>
      </c>
    </row>
    <row r="808" spans="1:8" ht="25.5">
      <c r="A808" s="19" t="s">
        <v>98</v>
      </c>
      <c r="B808" s="17">
        <v>793</v>
      </c>
      <c r="C808" s="18" t="s">
        <v>148</v>
      </c>
      <c r="D808" s="18" t="s">
        <v>306</v>
      </c>
      <c r="E808" s="18" t="s">
        <v>512</v>
      </c>
      <c r="F808" s="18" t="s">
        <v>99</v>
      </c>
      <c r="G808" s="124">
        <f>Прилож3!G533</f>
        <v>30000</v>
      </c>
    </row>
    <row r="809" spans="1:8" ht="67.5" customHeight="1">
      <c r="A809" s="19" t="s">
        <v>263</v>
      </c>
      <c r="B809" s="17">
        <v>793</v>
      </c>
      <c r="C809" s="18" t="s">
        <v>148</v>
      </c>
      <c r="D809" s="18" t="s">
        <v>306</v>
      </c>
      <c r="E809" s="18" t="s">
        <v>513</v>
      </c>
      <c r="F809" s="18"/>
      <c r="G809" s="124">
        <f>G810</f>
        <v>5529.88</v>
      </c>
    </row>
    <row r="810" spans="1:8" ht="20.25" customHeight="1">
      <c r="A810" s="19" t="s">
        <v>637</v>
      </c>
      <c r="B810" s="17">
        <v>793</v>
      </c>
      <c r="C810" s="18" t="s">
        <v>148</v>
      </c>
      <c r="D810" s="18" t="s">
        <v>306</v>
      </c>
      <c r="E810" s="18" t="s">
        <v>513</v>
      </c>
      <c r="F810" s="18" t="s">
        <v>97</v>
      </c>
      <c r="G810" s="124">
        <f>G811</f>
        <v>5529.88</v>
      </c>
    </row>
    <row r="811" spans="1:8" ht="25.5">
      <c r="A811" s="19" t="s">
        <v>98</v>
      </c>
      <c r="B811" s="17">
        <v>793</v>
      </c>
      <c r="C811" s="18" t="s">
        <v>148</v>
      </c>
      <c r="D811" s="18" t="s">
        <v>306</v>
      </c>
      <c r="E811" s="18" t="s">
        <v>513</v>
      </c>
      <c r="F811" s="18" t="s">
        <v>99</v>
      </c>
      <c r="G811" s="124">
        <f>Прилож3!G536</f>
        <v>5529.88</v>
      </c>
    </row>
    <row r="812" spans="1:8" s="26" customFormat="1" ht="30" customHeight="1">
      <c r="A812" s="154" t="s">
        <v>360</v>
      </c>
      <c r="B812" s="60">
        <v>795</v>
      </c>
      <c r="C812" s="98" t="s">
        <v>127</v>
      </c>
      <c r="D812" s="98" t="s">
        <v>180</v>
      </c>
      <c r="E812" s="24" t="s">
        <v>476</v>
      </c>
      <c r="F812" s="24"/>
      <c r="G812" s="15">
        <f>G813</f>
        <v>707348</v>
      </c>
      <c r="H812" s="25"/>
    </row>
    <row r="813" spans="1:8" s="26" customFormat="1">
      <c r="A813" s="19" t="s">
        <v>559</v>
      </c>
      <c r="B813" s="60">
        <v>795</v>
      </c>
      <c r="C813" s="98" t="s">
        <v>127</v>
      </c>
      <c r="D813" s="98" t="s">
        <v>180</v>
      </c>
      <c r="E813" s="49" t="s">
        <v>560</v>
      </c>
      <c r="F813" s="98"/>
      <c r="G813" s="35">
        <f>G814</f>
        <v>707348</v>
      </c>
      <c r="H813" s="25"/>
    </row>
    <row r="814" spans="1:8" s="26" customFormat="1" ht="25.5">
      <c r="A814" s="19" t="s">
        <v>96</v>
      </c>
      <c r="B814" s="60">
        <v>795</v>
      </c>
      <c r="C814" s="98" t="s">
        <v>127</v>
      </c>
      <c r="D814" s="98" t="s">
        <v>180</v>
      </c>
      <c r="E814" s="49" t="s">
        <v>560</v>
      </c>
      <c r="F814" s="49" t="s">
        <v>97</v>
      </c>
      <c r="G814" s="35">
        <f>G815</f>
        <v>707348</v>
      </c>
      <c r="H814" s="25"/>
    </row>
    <row r="815" spans="1:8" s="26" customFormat="1" ht="25.5">
      <c r="A815" s="19" t="s">
        <v>98</v>
      </c>
      <c r="B815" s="60">
        <v>795</v>
      </c>
      <c r="C815" s="98" t="s">
        <v>127</v>
      </c>
      <c r="D815" s="98" t="s">
        <v>180</v>
      </c>
      <c r="E815" s="49" t="s">
        <v>560</v>
      </c>
      <c r="F815" s="49" t="s">
        <v>99</v>
      </c>
      <c r="G815" s="35">
        <f>Прилож3!G787</f>
        <v>707348</v>
      </c>
      <c r="H815" s="25"/>
    </row>
    <row r="816" spans="1:8" s="57" customFormat="1" ht="25.5">
      <c r="A816" s="41" t="s">
        <v>26</v>
      </c>
      <c r="B816" s="42">
        <v>793</v>
      </c>
      <c r="C816" s="43" t="s">
        <v>152</v>
      </c>
      <c r="D816" s="43" t="s">
        <v>82</v>
      </c>
      <c r="E816" s="43" t="s">
        <v>527</v>
      </c>
      <c r="F816" s="43"/>
      <c r="G816" s="125">
        <f>G817+G820</f>
        <v>602232.44999999995</v>
      </c>
      <c r="H816" s="56"/>
    </row>
    <row r="817" spans="1:15" s="57" customFormat="1" ht="36" customHeight="1">
      <c r="A817" s="19" t="s">
        <v>25</v>
      </c>
      <c r="B817" s="17">
        <v>793</v>
      </c>
      <c r="C817" s="18" t="s">
        <v>152</v>
      </c>
      <c r="D817" s="18" t="s">
        <v>82</v>
      </c>
      <c r="E817" s="18" t="s">
        <v>528</v>
      </c>
      <c r="F817" s="18"/>
      <c r="G817" s="124">
        <f>G818</f>
        <v>297887.52</v>
      </c>
      <c r="H817" s="56"/>
    </row>
    <row r="818" spans="1:15" s="57" customFormat="1" ht="25.5">
      <c r="A818" s="19" t="s">
        <v>96</v>
      </c>
      <c r="B818" s="17">
        <v>793</v>
      </c>
      <c r="C818" s="18" t="s">
        <v>152</v>
      </c>
      <c r="D818" s="18" t="s">
        <v>82</v>
      </c>
      <c r="E818" s="18" t="s">
        <v>528</v>
      </c>
      <c r="F818" s="18" t="s">
        <v>97</v>
      </c>
      <c r="G818" s="124">
        <f>G819</f>
        <v>297887.52</v>
      </c>
      <c r="H818" s="56"/>
    </row>
    <row r="819" spans="1:15" s="57" customFormat="1" ht="25.5">
      <c r="A819" s="19" t="s">
        <v>98</v>
      </c>
      <c r="B819" s="17">
        <v>793</v>
      </c>
      <c r="C819" s="18" t="s">
        <v>152</v>
      </c>
      <c r="D819" s="18" t="s">
        <v>82</v>
      </c>
      <c r="E819" s="18" t="s">
        <v>528</v>
      </c>
      <c r="F819" s="18" t="s">
        <v>99</v>
      </c>
      <c r="G819" s="124">
        <f>Прилож3!G690</f>
        <v>297887.52</v>
      </c>
      <c r="H819" s="56"/>
    </row>
    <row r="820" spans="1:15" s="57" customFormat="1" ht="36" customHeight="1">
      <c r="A820" s="19" t="s">
        <v>507</v>
      </c>
      <c r="B820" s="17">
        <v>793</v>
      </c>
      <c r="C820" s="18" t="s">
        <v>152</v>
      </c>
      <c r="D820" s="18" t="s">
        <v>82</v>
      </c>
      <c r="E820" s="18" t="s">
        <v>506</v>
      </c>
      <c r="F820" s="18"/>
      <c r="G820" s="124">
        <f>G821</f>
        <v>304344.93</v>
      </c>
      <c r="H820" s="56"/>
    </row>
    <row r="821" spans="1:15" s="57" customFormat="1">
      <c r="A821" s="19" t="s">
        <v>138</v>
      </c>
      <c r="B821" s="17">
        <v>793</v>
      </c>
      <c r="C821" s="18" t="s">
        <v>152</v>
      </c>
      <c r="D821" s="18" t="s">
        <v>82</v>
      </c>
      <c r="E821" s="18" t="s">
        <v>506</v>
      </c>
      <c r="F821" s="18" t="s">
        <v>139</v>
      </c>
      <c r="G821" s="124">
        <f>G822</f>
        <v>304344.93</v>
      </c>
      <c r="H821" s="56"/>
    </row>
    <row r="822" spans="1:15" s="57" customFormat="1">
      <c r="A822" s="19" t="s">
        <v>141</v>
      </c>
      <c r="B822" s="17">
        <v>793</v>
      </c>
      <c r="C822" s="18" t="s">
        <v>152</v>
      </c>
      <c r="D822" s="18" t="s">
        <v>82</v>
      </c>
      <c r="E822" s="18" t="s">
        <v>506</v>
      </c>
      <c r="F822" s="18" t="s">
        <v>142</v>
      </c>
      <c r="G822" s="124">
        <f>Прилож3!G693</f>
        <v>304344.93</v>
      </c>
      <c r="H822" s="56"/>
    </row>
    <row r="823" spans="1:15" s="26" customFormat="1" ht="26.25" customHeight="1">
      <c r="A823" s="41" t="s">
        <v>350</v>
      </c>
      <c r="B823" s="42">
        <v>793</v>
      </c>
      <c r="C823" s="43" t="s">
        <v>73</v>
      </c>
      <c r="D823" s="43" t="s">
        <v>77</v>
      </c>
      <c r="E823" s="24" t="s">
        <v>439</v>
      </c>
      <c r="F823" s="43"/>
      <c r="G823" s="125">
        <f>G829+G824+G830+G837</f>
        <v>13382262.110000001</v>
      </c>
      <c r="H823" s="25"/>
      <c r="M823" s="25">
        <f>G823</f>
        <v>13382262.110000001</v>
      </c>
      <c r="N823" s="26">
        <v>500000</v>
      </c>
      <c r="O823" s="26">
        <v>1500000</v>
      </c>
    </row>
    <row r="824" spans="1:15" ht="20.25" customHeight="1">
      <c r="A824" s="19" t="s">
        <v>664</v>
      </c>
      <c r="B824" s="17">
        <v>793</v>
      </c>
      <c r="C824" s="18" t="s">
        <v>73</v>
      </c>
      <c r="D824" s="18" t="s">
        <v>77</v>
      </c>
      <c r="E824" s="18" t="s">
        <v>440</v>
      </c>
      <c r="F824" s="18"/>
      <c r="G824" s="124">
        <f>G825+G826</f>
        <v>117817.31000000001</v>
      </c>
    </row>
    <row r="825" spans="1:15" ht="15" customHeight="1">
      <c r="A825" s="19" t="s">
        <v>645</v>
      </c>
      <c r="B825" s="17"/>
      <c r="C825" s="18"/>
      <c r="D825" s="18"/>
      <c r="E825" s="18" t="s">
        <v>440</v>
      </c>
      <c r="F825" s="18" t="s">
        <v>644</v>
      </c>
      <c r="G825" s="124">
        <f>Прилож3!G513+Прилож3!G362</f>
        <v>102697.04000000001</v>
      </c>
    </row>
    <row r="826" spans="1:15" ht="18.75" customHeight="1">
      <c r="A826" s="19" t="s">
        <v>319</v>
      </c>
      <c r="B826" s="17">
        <v>793</v>
      </c>
      <c r="C826" s="18" t="s">
        <v>73</v>
      </c>
      <c r="D826" s="18" t="s">
        <v>77</v>
      </c>
      <c r="E826" s="18" t="s">
        <v>440</v>
      </c>
      <c r="F826" s="18" t="s">
        <v>142</v>
      </c>
      <c r="G826" s="124">
        <f>Прилож3!G514+Прилож3!G363</f>
        <v>15120.27</v>
      </c>
    </row>
    <row r="827" spans="1:15" ht="25.5" hidden="1">
      <c r="A827" s="19" t="s">
        <v>579</v>
      </c>
      <c r="B827" s="17">
        <v>792</v>
      </c>
      <c r="C827" s="13" t="s">
        <v>73</v>
      </c>
      <c r="D827" s="13" t="s">
        <v>77</v>
      </c>
      <c r="E827" s="13" t="s">
        <v>578</v>
      </c>
      <c r="F827" s="13"/>
      <c r="G827" s="29">
        <f>G828</f>
        <v>0</v>
      </c>
    </row>
    <row r="828" spans="1:15" ht="25.5" hidden="1">
      <c r="A828" s="19" t="s">
        <v>96</v>
      </c>
      <c r="B828" s="17">
        <v>792</v>
      </c>
      <c r="C828" s="13" t="s">
        <v>73</v>
      </c>
      <c r="D828" s="13" t="s">
        <v>77</v>
      </c>
      <c r="E828" s="13" t="s">
        <v>578</v>
      </c>
      <c r="F828" s="13" t="s">
        <v>97</v>
      </c>
      <c r="G828" s="29">
        <f>G829</f>
        <v>0</v>
      </c>
    </row>
    <row r="829" spans="1:15" ht="25.5" hidden="1">
      <c r="A829" s="19" t="s">
        <v>98</v>
      </c>
      <c r="B829" s="17">
        <v>792</v>
      </c>
      <c r="C829" s="13" t="s">
        <v>73</v>
      </c>
      <c r="D829" s="13" t="s">
        <v>77</v>
      </c>
      <c r="E829" s="13" t="s">
        <v>578</v>
      </c>
      <c r="F829" s="13" t="s">
        <v>99</v>
      </c>
      <c r="G829" s="29"/>
    </row>
    <row r="830" spans="1:15" ht="25.5" hidden="1" customHeight="1">
      <c r="A830" s="19" t="s">
        <v>204</v>
      </c>
      <c r="B830" s="17">
        <v>793</v>
      </c>
      <c r="C830" s="18" t="s">
        <v>73</v>
      </c>
      <c r="D830" s="18" t="s">
        <v>77</v>
      </c>
      <c r="E830" s="18" t="s">
        <v>202</v>
      </c>
      <c r="F830" s="18"/>
      <c r="G830" s="124">
        <f>G831</f>
        <v>0</v>
      </c>
    </row>
    <row r="831" spans="1:15" ht="25.5" hidden="1" customHeight="1">
      <c r="A831" s="19" t="s">
        <v>203</v>
      </c>
      <c r="B831" s="17">
        <v>793</v>
      </c>
      <c r="C831" s="18" t="s">
        <v>73</v>
      </c>
      <c r="D831" s="18" t="s">
        <v>77</v>
      </c>
      <c r="E831" s="18" t="s">
        <v>202</v>
      </c>
      <c r="F831" s="18" t="s">
        <v>691</v>
      </c>
      <c r="G831" s="124">
        <f>G832</f>
        <v>0</v>
      </c>
    </row>
    <row r="832" spans="1:15" ht="25.5" hidden="1" customHeight="1">
      <c r="A832" s="19" t="s">
        <v>694</v>
      </c>
      <c r="B832" s="17">
        <v>793</v>
      </c>
      <c r="C832" s="18" t="s">
        <v>73</v>
      </c>
      <c r="D832" s="18" t="s">
        <v>77</v>
      </c>
      <c r="E832" s="18" t="s">
        <v>202</v>
      </c>
      <c r="F832" s="18" t="s">
        <v>695</v>
      </c>
      <c r="G832" s="124"/>
    </row>
    <row r="833" spans="1:9" s="26" customFormat="1" ht="25.5" hidden="1">
      <c r="A833" s="41" t="s">
        <v>544</v>
      </c>
      <c r="B833" s="42">
        <v>793</v>
      </c>
      <c r="C833" s="43" t="s">
        <v>73</v>
      </c>
      <c r="D833" s="43" t="s">
        <v>361</v>
      </c>
      <c r="E833" s="43" t="s">
        <v>546</v>
      </c>
      <c r="F833" s="43"/>
      <c r="G833" s="125">
        <f>G836</f>
        <v>0</v>
      </c>
      <c r="H833" s="25"/>
    </row>
    <row r="834" spans="1:9" s="57" customFormat="1" ht="56.25" hidden="1" customHeight="1">
      <c r="A834" s="19" t="s">
        <v>551</v>
      </c>
      <c r="B834" s="17">
        <v>793</v>
      </c>
      <c r="C834" s="18" t="s">
        <v>73</v>
      </c>
      <c r="D834" s="18" t="s">
        <v>361</v>
      </c>
      <c r="E834" s="18" t="s">
        <v>545</v>
      </c>
      <c r="F834" s="18"/>
      <c r="G834" s="124">
        <f>G835</f>
        <v>0</v>
      </c>
      <c r="H834" s="56"/>
    </row>
    <row r="835" spans="1:9" s="57" customFormat="1" ht="25.5" hidden="1">
      <c r="A835" s="19" t="s">
        <v>637</v>
      </c>
      <c r="B835" s="17">
        <v>793</v>
      </c>
      <c r="C835" s="18" t="s">
        <v>73</v>
      </c>
      <c r="D835" s="18" t="s">
        <v>361</v>
      </c>
      <c r="E835" s="18" t="s">
        <v>545</v>
      </c>
      <c r="F835" s="18" t="s">
        <v>97</v>
      </c>
      <c r="G835" s="124">
        <f>G836</f>
        <v>0</v>
      </c>
      <c r="H835" s="56"/>
    </row>
    <row r="836" spans="1:9" s="57" customFormat="1" ht="25.5" hidden="1">
      <c r="A836" s="19" t="s">
        <v>98</v>
      </c>
      <c r="B836" s="17">
        <v>793</v>
      </c>
      <c r="C836" s="18" t="s">
        <v>73</v>
      </c>
      <c r="D836" s="18" t="s">
        <v>361</v>
      </c>
      <c r="E836" s="18" t="s">
        <v>545</v>
      </c>
      <c r="F836" s="18" t="s">
        <v>99</v>
      </c>
      <c r="G836" s="124"/>
      <c r="H836" s="56"/>
    </row>
    <row r="837" spans="1:9">
      <c r="A837" s="19" t="s">
        <v>216</v>
      </c>
      <c r="B837" s="17">
        <v>793</v>
      </c>
      <c r="C837" s="18" t="s">
        <v>73</v>
      </c>
      <c r="D837" s="18" t="s">
        <v>77</v>
      </c>
      <c r="E837" s="18" t="s">
        <v>214</v>
      </c>
      <c r="F837" s="18"/>
      <c r="G837" s="124">
        <f>G838</f>
        <v>13264444.800000001</v>
      </c>
    </row>
    <row r="838" spans="1:9">
      <c r="A838" s="19" t="s">
        <v>138</v>
      </c>
      <c r="B838" s="17">
        <v>793</v>
      </c>
      <c r="C838" s="18" t="s">
        <v>73</v>
      </c>
      <c r="D838" s="18" t="s">
        <v>77</v>
      </c>
      <c r="E838" s="18" t="s">
        <v>214</v>
      </c>
      <c r="F838" s="18" t="s">
        <v>139</v>
      </c>
      <c r="G838" s="124">
        <f>G839</f>
        <v>13264444.800000001</v>
      </c>
    </row>
    <row r="839" spans="1:9">
      <c r="A839" s="19" t="s">
        <v>370</v>
      </c>
      <c r="B839" s="17">
        <v>793</v>
      </c>
      <c r="C839" s="18" t="s">
        <v>73</v>
      </c>
      <c r="D839" s="18" t="s">
        <v>77</v>
      </c>
      <c r="E839" s="18" t="s">
        <v>214</v>
      </c>
      <c r="F839" s="18" t="s">
        <v>371</v>
      </c>
      <c r="G839" s="124">
        <f>Прилож3!G366</f>
        <v>13264444.800000001</v>
      </c>
    </row>
    <row r="840" spans="1:9" s="26" customFormat="1" ht="14.25" customHeight="1">
      <c r="A840" s="41" t="s">
        <v>36</v>
      </c>
      <c r="B840" s="43"/>
      <c r="C840" s="43"/>
      <c r="D840" s="43"/>
      <c r="E840" s="43"/>
      <c r="F840" s="43"/>
      <c r="G840" s="125">
        <f>G32+G687</f>
        <v>923078646.57000005</v>
      </c>
      <c r="H840" s="25"/>
    </row>
    <row r="841" spans="1:9" s="21" customFormat="1" hidden="1">
      <c r="A841" s="19"/>
      <c r="B841" s="17"/>
      <c r="C841" s="18"/>
      <c r="D841" s="18"/>
      <c r="E841" s="18"/>
      <c r="F841" s="18"/>
      <c r="G841" s="124"/>
      <c r="H841" s="20"/>
    </row>
    <row r="842" spans="1:9" s="21" customFormat="1" hidden="1">
      <c r="A842" s="19"/>
      <c r="B842" s="17"/>
      <c r="C842" s="18"/>
      <c r="D842" s="18"/>
      <c r="E842" s="18"/>
      <c r="F842" s="18"/>
      <c r="G842" s="124"/>
      <c r="H842" s="20"/>
      <c r="I842" s="20"/>
    </row>
  </sheetData>
  <mergeCells count="26">
    <mergeCell ref="D18:G18"/>
    <mergeCell ref="E2:G2"/>
    <mergeCell ref="E4:G4"/>
    <mergeCell ref="E6:G6"/>
    <mergeCell ref="E8:G8"/>
    <mergeCell ref="E17:G17"/>
    <mergeCell ref="E15:G15"/>
    <mergeCell ref="E9:G9"/>
    <mergeCell ref="E11:G11"/>
    <mergeCell ref="E13:G13"/>
    <mergeCell ref="A32:E32"/>
    <mergeCell ref="E27:I27"/>
    <mergeCell ref="A28:G28"/>
    <mergeCell ref="A30:A31"/>
    <mergeCell ref="G30:G31"/>
    <mergeCell ref="D30:D31"/>
    <mergeCell ref="B30:B31"/>
    <mergeCell ref="C30:C31"/>
    <mergeCell ref="D19:H19"/>
    <mergeCell ref="E30:E31"/>
    <mergeCell ref="F30:F31"/>
    <mergeCell ref="D22:G22"/>
    <mergeCell ref="D23:H23"/>
    <mergeCell ref="D20:G20"/>
    <mergeCell ref="D21:H21"/>
    <mergeCell ref="E25:I25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Прилож2</vt:lpstr>
      <vt:lpstr>Прилож3</vt:lpstr>
      <vt:lpstr>Прилож4</vt:lpstr>
      <vt:lpstr>Прилож2!Область_печати</vt:lpstr>
      <vt:lpstr>Прилож3!Область_печати</vt:lpstr>
      <vt:lpstr>Прилож4!Область_печати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2017-07-03T08:10:06Z</cp:lastPrinted>
  <dcterms:created xsi:type="dcterms:W3CDTF">2014-11-17T05:43:53Z</dcterms:created>
  <dcterms:modified xsi:type="dcterms:W3CDTF">2017-07-03T08:10:17Z</dcterms:modified>
</cp:coreProperties>
</file>