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РаспределениеДФ" sheetId="1" r:id="rId1"/>
    <sheet name="СправкаКуточнению" sheetId="2" state="hidden" r:id="rId2"/>
  </sheets>
  <externalReferences>
    <externalReference r:id="rId3"/>
    <externalReference r:id="rId4"/>
    <externalReference r:id="rId5"/>
  </externalReferences>
  <definedNames>
    <definedName name="_xlnm.Print_Area" localSheetId="0">РаспределениеДФ!$A$1:$I$39</definedName>
  </definedNames>
  <calcPr calcId="124519"/>
</workbook>
</file>

<file path=xl/calcChain.xml><?xml version="1.0" encoding="utf-8"?>
<calcChain xmlns="http://schemas.openxmlformats.org/spreadsheetml/2006/main">
  <c r="D27" i="1"/>
  <c r="D26"/>
  <c r="C26"/>
  <c r="E27" i="2"/>
  <c r="C27" s="1"/>
  <c r="D27"/>
  <c r="D18"/>
  <c r="C18" s="1"/>
  <c r="E25"/>
  <c r="D31"/>
  <c r="C23"/>
  <c r="C25"/>
  <c r="C16"/>
  <c r="D22"/>
  <c r="C22" s="1"/>
  <c r="D24"/>
  <c r="C24" s="1"/>
  <c r="E31"/>
  <c r="C31" s="1"/>
  <c r="D29"/>
  <c r="C29" s="1"/>
  <c r="E20"/>
  <c r="C20" s="1"/>
  <c r="D19"/>
  <c r="E19"/>
  <c r="E30"/>
  <c r="C30" s="1"/>
  <c r="E28"/>
  <c r="C28" s="1"/>
  <c r="E26"/>
  <c r="C26" s="1"/>
  <c r="E17"/>
  <c r="C17" s="1"/>
  <c r="E21"/>
  <c r="C21" s="1"/>
  <c r="E15"/>
  <c r="D15"/>
  <c r="C2"/>
  <c r="D11"/>
  <c r="C10"/>
  <c r="E11"/>
  <c r="C7"/>
  <c r="E6"/>
  <c r="D6"/>
  <c r="B23" i="1"/>
  <c r="H25"/>
  <c r="H22" s="1"/>
  <c r="G25"/>
  <c r="G22" s="1"/>
  <c r="G35"/>
  <c r="C35"/>
  <c r="J32"/>
  <c r="J31"/>
  <c r="J34" s="1"/>
  <c r="D31"/>
  <c r="J30"/>
  <c r="G30"/>
  <c r="C30"/>
  <c r="A30"/>
  <c r="B27"/>
  <c r="D24"/>
  <c r="C24"/>
  <c r="B24" s="1"/>
  <c r="E23"/>
  <c r="F22"/>
  <c r="E22"/>
  <c r="B26" l="1"/>
  <c r="D22"/>
  <c r="B25"/>
  <c r="C19" i="2"/>
  <c r="E32"/>
  <c r="D32"/>
  <c r="C32" s="1"/>
  <c r="C8"/>
  <c r="C9"/>
  <c r="C22" i="1"/>
  <c r="B22" l="1"/>
  <c r="C11" i="2"/>
  <c r="C3" s="1"/>
  <c r="D13" s="1"/>
  <c r="B28" i="1" l="1"/>
  <c r="B29" s="1"/>
</calcChain>
</file>

<file path=xl/sharedStrings.xml><?xml version="1.0" encoding="utf-8"?>
<sst xmlns="http://schemas.openxmlformats.org/spreadsheetml/2006/main" count="97" uniqueCount="75">
  <si>
    <t>Распределение средств муниципального дорожного фонда  муниципального образования "Устьянский муниципальный район" по направлениям  на 2017 год</t>
  </si>
  <si>
    <t>Муниципальный дорожный фонд</t>
  </si>
  <si>
    <t>В том числе</t>
  </si>
  <si>
    <t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них</t>
  </si>
  <si>
    <t>На проектирование, строительство и реконструкцию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</si>
  <si>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Предоставление субсидий бюджетам городских поселений, входящих в состав муниципального образования "Устьянский муниципальный район"  в соответствии с пунктом 2 Порядка формирования и использования бюджетных ассигнований муниципального дорожного фонда  муниципального образования "Устьянский муниципальный район"</t>
  </si>
  <si>
    <t>Всего</t>
  </si>
  <si>
    <t>в т.ч. за счет субсидий</t>
  </si>
  <si>
    <t>в т.ч. за счет акциз</t>
  </si>
  <si>
    <t>в т.ч. за счет остатков средств на счетах</t>
  </si>
  <si>
    <t>в т.ч. за счет остатков средств на счетах поселений</t>
  </si>
  <si>
    <t>лойга</t>
  </si>
  <si>
    <t>лихачево</t>
  </si>
  <si>
    <t>ДорПов</t>
  </si>
  <si>
    <t>вгр</t>
  </si>
  <si>
    <t>кизема</t>
  </si>
  <si>
    <t>усии</t>
  </si>
  <si>
    <t>вкш</t>
  </si>
  <si>
    <t>шангалы</t>
  </si>
  <si>
    <t>вне</t>
  </si>
  <si>
    <t>строевское</t>
  </si>
  <si>
    <t>илез</t>
  </si>
  <si>
    <t>сумм</t>
  </si>
  <si>
    <t>октябрьское</t>
  </si>
  <si>
    <t>илеза</t>
  </si>
  <si>
    <t xml:space="preserve"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 </t>
  </si>
  <si>
    <t>гашение кредиторской задолженности прошлых лет, связанной с финансовым обеспечением дорожной деятельности (за 2016 год), в т.ч.</t>
  </si>
  <si>
    <t>Справка к уточнению ДФ на 17.02.2017года</t>
  </si>
  <si>
    <t xml:space="preserve">Увеличить ДФ на </t>
  </si>
  <si>
    <t>за счет остатков средств на счетах на 01.01.2017 года</t>
  </si>
  <si>
    <t>в т.ч.</t>
  </si>
  <si>
    <t>№ п/п</t>
  </si>
  <si>
    <t>Наименование</t>
  </si>
  <si>
    <t>Примечание</t>
  </si>
  <si>
    <t>МО "Лихачевское"</t>
  </si>
  <si>
    <t>МО "Лойгинское"</t>
  </si>
  <si>
    <t>МО "Строевское"</t>
  </si>
  <si>
    <t>Дополнительные субсидии к соглашениям на 2017 год</t>
  </si>
  <si>
    <t>МО "Киземское"</t>
  </si>
  <si>
    <t>МО "Шангальское"</t>
  </si>
  <si>
    <t>МО "Октябрьское"</t>
  </si>
  <si>
    <t>МО "Бестужевское"</t>
  </si>
  <si>
    <t>МО "Плосское"</t>
  </si>
  <si>
    <t>МО "Синицкое"</t>
  </si>
  <si>
    <t>МО "Череновское"</t>
  </si>
  <si>
    <t>ремонт а/д Аверкиевская-Малиновка (трубопереход км 0+1,7 - 0+1,9)</t>
  </si>
  <si>
    <t>МО "Орловское"</t>
  </si>
  <si>
    <t>МО "Дмитриевское"</t>
  </si>
  <si>
    <t>МО "Р.-Минское"</t>
  </si>
  <si>
    <t>за счет доп.поступлений акцих в 2016 году(сверх плановых утв. бюджетом) на 01.01.2017 года</t>
  </si>
  <si>
    <t>После распределения остаток составит</t>
  </si>
  <si>
    <t>ремонт а/д д.Дубровская</t>
  </si>
  <si>
    <t>ремонт а/дподъезд д.Ларютинска и а/д д.Ершевская</t>
  </si>
  <si>
    <t>ремонт а/д подъезд д.Великая</t>
  </si>
  <si>
    <t>Справочно Доп.Соглашения на 2017 год</t>
  </si>
  <si>
    <t>МО "Березницкое"</t>
  </si>
  <si>
    <t>МО "Илезское</t>
  </si>
  <si>
    <t>МО "Малодорское"</t>
  </si>
  <si>
    <t>МО "Р. - Минское"</t>
  </si>
  <si>
    <t>Приложение №10</t>
  </si>
  <si>
    <t>Приложение №5</t>
  </si>
  <si>
    <t>Приложение № 6</t>
  </si>
  <si>
    <t xml:space="preserve">Приложение №14 </t>
  </si>
  <si>
    <t>в т.ч. за счет превышения поступления акциз за 2016год</t>
  </si>
  <si>
    <t>к решению сессии пятого созыва собрания депутатов № 452 от 31 марта 2017года</t>
  </si>
  <si>
    <r>
      <t xml:space="preserve">На содержание, капитальный ремонт, ремонт и обустройство автомобильных дорог общего пользования местного значения </t>
    </r>
    <r>
      <rPr>
        <sz val="12"/>
        <color indexed="8"/>
        <rFont val="Times New Roman"/>
        <family val="1"/>
        <charset val="204"/>
      </rPr>
      <t xml:space="preserve"> вне границ населенных пунктов в границах муниципального района, включая обеспечение безопасности дорожного движения на них</t>
    </r>
  </si>
  <si>
    <t xml:space="preserve">Приложение №6 </t>
  </si>
  <si>
    <t>к решению сессии пятого созыва собрания депутатов № 485 от 30 июня 2017года</t>
  </si>
  <si>
    <t xml:space="preserve">Приложение №5 </t>
  </si>
  <si>
    <t>к решению сессии пятого созыва собрания депутатов № 525 от 27 октября 2017года</t>
  </si>
  <si>
    <t>к решению сессии пятого созыва собрания депутатов № 489 от 25 августа 2017года</t>
  </si>
  <si>
    <t>к решению сессии пятого созыва собрания депутатов № 462 от 28 апреля 2017года</t>
  </si>
  <si>
    <t>к решению сессии пятого созыва собрания депутатов № 436 от 17 февраля 2017года</t>
  </si>
  <si>
    <t>к решению сессии пятого созыва собрания депутатов № 426 от 23 декабря 2016года</t>
  </si>
  <si>
    <t>к решению сессии пятого созыва собрания депутатов № 544                 от 22 декабря 2017года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</si>
</sst>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&quot;р.&quot;"/>
  </numFmts>
  <fonts count="1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3" fillId="0" borderId="3" xfId="0" applyFont="1" applyBorder="1" applyAlignment="1">
      <alignment horizontal="center" vertical="center"/>
    </xf>
    <xf numFmtId="4" fontId="3" fillId="0" borderId="0" xfId="0" applyNumberFormat="1" applyFont="1"/>
    <xf numFmtId="0" fontId="3" fillId="0" borderId="0" xfId="0" applyFont="1"/>
    <xf numFmtId="4" fontId="3" fillId="0" borderId="3" xfId="0" applyNumberFormat="1" applyFont="1" applyBorder="1"/>
    <xf numFmtId="0" fontId="3" fillId="0" borderId="3" xfId="0" applyFont="1" applyBorder="1"/>
    <xf numFmtId="4" fontId="3" fillId="2" borderId="3" xfId="0" applyNumberFormat="1" applyFont="1" applyFill="1" applyBorder="1"/>
    <xf numFmtId="4" fontId="3" fillId="3" borderId="3" xfId="0" applyNumberFormat="1" applyFont="1" applyFill="1" applyBorder="1" applyAlignment="1">
      <alignment horizontal="center" vertical="center"/>
    </xf>
    <xf numFmtId="0" fontId="2" fillId="3" borderId="0" xfId="0" applyFont="1" applyFill="1"/>
    <xf numFmtId="0" fontId="4" fillId="3" borderId="3" xfId="0" applyFont="1" applyFill="1" applyBorder="1" applyAlignment="1">
      <alignment horizontal="right" wrapText="1"/>
    </xf>
    <xf numFmtId="4" fontId="4" fillId="3" borderId="3" xfId="0" applyNumberFormat="1" applyFont="1" applyFill="1" applyBorder="1" applyAlignment="1">
      <alignment horizontal="center" vertical="center" wrapText="1"/>
    </xf>
    <xf numFmtId="0" fontId="3" fillId="3" borderId="0" xfId="0" applyFont="1" applyFill="1"/>
    <xf numFmtId="0" fontId="3" fillId="3" borderId="3" xfId="0" applyFont="1" applyFill="1" applyBorder="1" applyAlignment="1">
      <alignment horizontal="center" vertical="center"/>
    </xf>
    <xf numFmtId="164" fontId="3" fillId="3" borderId="3" xfId="0" applyNumberFormat="1" applyFont="1" applyFill="1" applyBorder="1" applyAlignment="1">
      <alignment horizontal="center" vertical="center"/>
    </xf>
    <xf numFmtId="4" fontId="3" fillId="3" borderId="3" xfId="0" applyNumberFormat="1" applyFont="1" applyFill="1" applyBorder="1"/>
    <xf numFmtId="0" fontId="2" fillId="3" borderId="3" xfId="0" applyFont="1" applyFill="1" applyBorder="1"/>
    <xf numFmtId="4" fontId="2" fillId="3" borderId="3" xfId="0" applyNumberFormat="1" applyFont="1" applyFill="1" applyBorder="1"/>
    <xf numFmtId="4" fontId="2" fillId="3" borderId="0" xfId="0" applyNumberFormat="1" applyFont="1" applyFill="1"/>
    <xf numFmtId="4" fontId="2" fillId="3" borderId="8" xfId="0" applyNumberFormat="1" applyFont="1" applyFill="1" applyBorder="1"/>
    <xf numFmtId="4" fontId="2" fillId="3" borderId="4" xfId="0" applyNumberFormat="1" applyFont="1" applyFill="1" applyBorder="1"/>
    <xf numFmtId="4" fontId="2" fillId="3" borderId="5" xfId="0" applyNumberFormat="1" applyFont="1" applyFill="1" applyBorder="1"/>
    <xf numFmtId="4" fontId="2" fillId="3" borderId="4" xfId="0" applyNumberFormat="1" applyFont="1" applyFill="1" applyBorder="1" applyAlignment="1">
      <alignment horizontal="center" vertical="center"/>
    </xf>
    <xf numFmtId="4" fontId="5" fillId="3" borderId="5" xfId="0" applyNumberFormat="1" applyFont="1" applyFill="1" applyBorder="1"/>
    <xf numFmtId="4" fontId="2" fillId="3" borderId="6" xfId="0" applyNumberFormat="1" applyFont="1" applyFill="1" applyBorder="1"/>
    <xf numFmtId="0" fontId="2" fillId="3" borderId="7" xfId="0" applyFont="1" applyFill="1" applyBorder="1"/>
    <xf numFmtId="4" fontId="5" fillId="3" borderId="2" xfId="0" applyNumberFormat="1" applyFont="1" applyFill="1" applyBorder="1"/>
    <xf numFmtId="0" fontId="2" fillId="3" borderId="1" xfId="0" applyFont="1" applyFill="1" applyBorder="1"/>
    <xf numFmtId="4" fontId="2" fillId="3" borderId="2" xfId="0" applyNumberFormat="1" applyFont="1" applyFill="1" applyBorder="1"/>
    <xf numFmtId="4" fontId="2" fillId="3" borderId="7" xfId="0" applyNumberFormat="1" applyFont="1" applyFill="1" applyBorder="1"/>
    <xf numFmtId="4" fontId="5" fillId="3" borderId="8" xfId="0" applyNumberFormat="1" applyFont="1" applyFill="1" applyBorder="1"/>
    <xf numFmtId="0" fontId="2" fillId="3" borderId="9" xfId="0" applyFont="1" applyFill="1" applyBorder="1"/>
    <xf numFmtId="0" fontId="2" fillId="3" borderId="4" xfId="0" applyFont="1" applyFill="1" applyBorder="1"/>
    <xf numFmtId="0" fontId="2" fillId="3" borderId="6" xfId="0" applyFont="1" applyFill="1" applyBorder="1"/>
    <xf numFmtId="4" fontId="2" fillId="3" borderId="6" xfId="0" applyNumberFormat="1" applyFont="1" applyFill="1" applyBorder="1" applyAlignment="1">
      <alignment horizontal="center" vertical="center"/>
    </xf>
    <xf numFmtId="4" fontId="5" fillId="3" borderId="7" xfId="0" applyNumberFormat="1" applyFont="1" applyFill="1" applyBorder="1"/>
    <xf numFmtId="0" fontId="6" fillId="0" borderId="0" xfId="0" applyFont="1" applyAlignment="1">
      <alignment horizontal="right"/>
    </xf>
    <xf numFmtId="165" fontId="6" fillId="2" borderId="0" xfId="0" applyNumberFormat="1" applyFont="1" applyFill="1" applyAlignment="1">
      <alignment horizontal="left"/>
    </xf>
    <xf numFmtId="0" fontId="6" fillId="0" borderId="0" xfId="0" applyFont="1" applyAlignment="1"/>
    <xf numFmtId="0" fontId="7" fillId="0" borderId="3" xfId="0" applyFont="1" applyBorder="1" applyAlignment="1">
      <alignment horizontal="center" vertical="distributed"/>
    </xf>
    <xf numFmtId="0" fontId="3" fillId="0" borderId="3" xfId="0" applyFont="1" applyBorder="1" applyAlignment="1">
      <alignment horizontal="left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8" fillId="3" borderId="0" xfId="0" applyFont="1" applyFill="1"/>
    <xf numFmtId="0" fontId="3" fillId="2" borderId="0" xfId="0" applyFont="1" applyFill="1"/>
    <xf numFmtId="0" fontId="3" fillId="3" borderId="3" xfId="0" applyFont="1" applyFill="1" applyBorder="1" applyAlignment="1">
      <alignment horizontal="left" vertical="center"/>
    </xf>
    <xf numFmtId="2" fontId="3" fillId="3" borderId="3" xfId="0" applyNumberFormat="1" applyFont="1" applyFill="1" applyBorder="1" applyAlignment="1">
      <alignment horizontal="left" vertical="center" wrapText="1"/>
    </xf>
    <xf numFmtId="0" fontId="3" fillId="2" borderId="3" xfId="0" applyFont="1" applyFill="1" applyBorder="1"/>
    <xf numFmtId="0" fontId="3" fillId="2" borderId="3" xfId="0" applyFont="1" applyFill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/>
    <xf numFmtId="0" fontId="7" fillId="0" borderId="3" xfId="0" applyFont="1" applyBorder="1"/>
    <xf numFmtId="4" fontId="7" fillId="3" borderId="0" xfId="0" applyNumberFormat="1" applyFont="1" applyFill="1"/>
    <xf numFmtId="0" fontId="9" fillId="3" borderId="0" xfId="0" applyFont="1" applyFill="1"/>
    <xf numFmtId="0" fontId="10" fillId="3" borderId="0" xfId="0" applyFont="1" applyFill="1" applyBorder="1" applyAlignment="1">
      <alignment horizontal="right" vertical="center" wrapText="1"/>
    </xf>
    <xf numFmtId="0" fontId="11" fillId="3" borderId="0" xfId="0" applyFont="1" applyFill="1" applyBorder="1" applyAlignment="1">
      <alignment horizontal="right" vertical="center" wrapText="1"/>
    </xf>
    <xf numFmtId="0" fontId="9" fillId="3" borderId="3" xfId="0" applyFont="1" applyFill="1" applyBorder="1" applyAlignment="1">
      <alignment horizontal="center" vertical="distributed"/>
    </xf>
    <xf numFmtId="0" fontId="9" fillId="3" borderId="0" xfId="0" applyFont="1" applyFill="1" applyAlignment="1">
      <alignment horizontal="right" wrapText="1"/>
    </xf>
    <xf numFmtId="9" fontId="9" fillId="3" borderId="0" xfId="1" applyFont="1" applyFill="1" applyAlignment="1">
      <alignment horizontal="right" wrapText="1"/>
    </xf>
    <xf numFmtId="0" fontId="9" fillId="3" borderId="0" xfId="0" applyFont="1" applyFill="1" applyBorder="1" applyAlignment="1">
      <alignment horizontal="center" wrapText="1"/>
    </xf>
    <xf numFmtId="0" fontId="9" fillId="3" borderId="3" xfId="0" applyFont="1" applyFill="1" applyBorder="1" applyAlignment="1">
      <alignment horizontal="center" vertical="distributed"/>
    </xf>
    <xf numFmtId="0" fontId="2" fillId="3" borderId="9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4" fontId="2" fillId="3" borderId="9" xfId="0" applyNumberFormat="1" applyFont="1" applyFill="1" applyBorder="1" applyAlignment="1">
      <alignment horizontal="center" vertical="center"/>
    </xf>
    <xf numFmtId="4" fontId="2" fillId="3" borderId="4" xfId="0" applyNumberFormat="1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 wrapText="1"/>
    </xf>
    <xf numFmtId="0" fontId="9" fillId="3" borderId="3" xfId="0" applyNumberFormat="1" applyFont="1" applyFill="1" applyBorder="1" applyAlignment="1">
      <alignment horizontal="center" vertical="distributed"/>
    </xf>
    <xf numFmtId="0" fontId="12" fillId="3" borderId="3" xfId="0" applyFont="1" applyFill="1" applyBorder="1" applyAlignment="1">
      <alignment horizontal="center" wrapText="1"/>
    </xf>
    <xf numFmtId="165" fontId="9" fillId="2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0" fontId="3" fillId="0" borderId="12" xfId="0" applyFont="1" applyBorder="1" applyAlignment="1">
      <alignment horizontal="center" vertical="distributed"/>
    </xf>
    <xf numFmtId="0" fontId="3" fillId="0" borderId="10" xfId="0" applyFont="1" applyBorder="1" applyAlignment="1">
      <alignment horizontal="center" vertical="distributed"/>
    </xf>
    <xf numFmtId="0" fontId="3" fillId="0" borderId="11" xfId="0" applyFont="1" applyBorder="1" applyAlignment="1">
      <alignment horizontal="center" vertical="distributed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9" fillId="3" borderId="0" xfId="0" applyFont="1" applyFill="1" applyAlignment="1">
      <alignment horizontal="center"/>
    </xf>
    <xf numFmtId="0" fontId="14" fillId="3" borderId="0" xfId="0" applyFont="1" applyFill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0,12%20%20%20&#1076;&#1086;&#1088;&#1086;&#1075;&#1080;%20&#1055;&#1056;&#1040;&#1042;&#1050;&#1040;%2023.12.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0,12%20%20%20&#1076;&#1086;&#1088;&#1086;&#1075;&#1080;%20&#1087;&#1088;&#1086;&#1077;&#1082;&#1090;&#1055;&#1056;&#1040;&#1042;&#1050;&#1048;%20&#1085;&#1072;%2017.02.2016+&#1086;&#1089;&#1090;&#1072;&#1090;&#1082;&#1090;%20&#1085;&#1072;%2001.01.2017&#107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m1\_Work\&#1069;&#1050;&#1054;&#1053;&#1054;&#1052;&#1048;&#1050;&#1040;\&#1044;&#1054;&#1056;&#1054;&#1043;&#1048;\&#1044;&#1060;\&#1044;&#1060;2016\&#1056;&#1072;&#1089;&#1095;&#1077;&#1090;&#1099;&#1044;&#1086;&#1088;&#1060;&#1086;&#1085;&#1076;201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ыйРасчет(безТрНалога)"/>
      <sheetName val="ТанспортныйНалог"/>
      <sheetName val="ТранспНалогМО"/>
      <sheetName val="ДифНорматив"/>
      <sheetName val="СодержаниеПосел"/>
      <sheetName val="СодержаниеМежп"/>
      <sheetName val="МостыТрубопереходы"/>
      <sheetName val="Мосты"/>
      <sheetName val="Зимники"/>
      <sheetName val="Ремонт"/>
      <sheetName val="РасчетРайону"/>
      <sheetName val="Лист1"/>
      <sheetName val="ДФ"/>
      <sheetName val="Лойга"/>
      <sheetName val="ИнфаПосел"/>
      <sheetName val="Лойга+Илеза"/>
      <sheetName val="Лист2"/>
      <sheetName val="Межбюджетк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B8">
            <v>19308795</v>
          </cell>
        </row>
        <row r="10">
          <cell r="C10">
            <v>6525195</v>
          </cell>
        </row>
      </sheetData>
      <sheetData sheetId="13"/>
      <sheetData sheetId="14"/>
      <sheetData sheetId="15"/>
      <sheetData sheetId="16"/>
      <sheetData sheetId="17">
        <row r="7">
          <cell r="B7">
            <v>1024500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ыйРасчет(безТрНалога)"/>
      <sheetName val="ТанспортныйНалог"/>
      <sheetName val="ТранспНалогМО"/>
      <sheetName val="ДифНорматив"/>
      <sheetName val="СодержаниеПосел"/>
      <sheetName val="СодержаниеМежп"/>
      <sheetName val="МостыТрубопереходы"/>
      <sheetName val="Мосты"/>
      <sheetName val="Зимники"/>
      <sheetName val="Ремонт"/>
      <sheetName val="РасчетРайону"/>
      <sheetName val="Лист1"/>
      <sheetName val="ДФ"/>
      <sheetName val="Лойга"/>
      <sheetName val="ИнфаПосел"/>
      <sheetName val="Лойга+Илеза"/>
      <sheetName val="Лист2"/>
      <sheetName val="Межбюджетка"/>
      <sheetName val="справкаКуточнению"/>
      <sheetName val="Остатки"/>
      <sheetName val="Лойга20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C7" t="str">
    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    </cell>
          <cell r="D7" t="str">
    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них</v>
          </cell>
        </row>
      </sheetData>
      <sheetData sheetId="13"/>
      <sheetData sheetId="14"/>
      <sheetData sheetId="15"/>
      <sheetData sheetId="16"/>
      <sheetData sheetId="17">
        <row r="23">
          <cell r="B23">
            <v>20865056.780000001</v>
          </cell>
        </row>
      </sheetData>
      <sheetData sheetId="18">
        <row r="10">
          <cell r="C10">
            <v>447748</v>
          </cell>
        </row>
        <row r="15">
          <cell r="D15">
            <v>276352.99999999977</v>
          </cell>
          <cell r="E15">
            <v>773027</v>
          </cell>
        </row>
        <row r="21">
          <cell r="E21">
            <v>300000</v>
          </cell>
        </row>
        <row r="22">
          <cell r="D22">
            <v>672468.9999999851</v>
          </cell>
        </row>
        <row r="23">
          <cell r="E23">
            <v>317000</v>
          </cell>
        </row>
        <row r="24">
          <cell r="D24">
            <v>50000</v>
          </cell>
        </row>
        <row r="25">
          <cell r="E25">
            <v>150000</v>
          </cell>
        </row>
        <row r="26">
          <cell r="D26">
            <v>50000</v>
          </cell>
        </row>
        <row r="30">
          <cell r="D30">
            <v>487683</v>
          </cell>
        </row>
        <row r="36">
          <cell r="D36" t="str">
            <v>…. Вне границ</v>
          </cell>
          <cell r="E36" t="str">
            <v>…. В границах</v>
          </cell>
        </row>
        <row r="37">
          <cell r="E37">
            <v>58540.62</v>
          </cell>
        </row>
        <row r="38">
          <cell r="E38">
            <v>753849.33</v>
          </cell>
        </row>
        <row r="39">
          <cell r="E39">
            <v>220761.16</v>
          </cell>
        </row>
        <row r="40">
          <cell r="E40">
            <v>53623.77</v>
          </cell>
        </row>
        <row r="41">
          <cell r="E41">
            <v>223426.52</v>
          </cell>
        </row>
        <row r="42">
          <cell r="E42">
            <v>155476.38</v>
          </cell>
        </row>
      </sheetData>
      <sheetData sheetId="19">
        <row r="4">
          <cell r="E4">
            <v>1176432.2300000153</v>
          </cell>
        </row>
        <row r="5">
          <cell r="E5">
            <v>2852694.11</v>
          </cell>
        </row>
      </sheetData>
      <sheetData sheetId="2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ыйРасчет(безТрНалога)"/>
      <sheetName val="ТанспортныйНалог"/>
      <sheetName val="ТранспНалогМО"/>
      <sheetName val="УправлДубл"/>
      <sheetName val="Управление"/>
      <sheetName val="ДифНорматив"/>
      <sheetName val="СодержаниеПосел"/>
      <sheetName val="СодержаниеМежп"/>
      <sheetName val="МостыТрубопереходы"/>
      <sheetName val="Мосты"/>
      <sheetName val="Зимники"/>
      <sheetName val="Ремонт"/>
      <sheetName val="РасчетРайону"/>
      <sheetName val="Лист1"/>
      <sheetName val="ДФкбк"/>
      <sheetName val="ДФ+ост010116"/>
      <sheetName val="ДФ"/>
      <sheetName val="межбюджетка"/>
      <sheetName val="Всоглашения"/>
      <sheetName val="Лойга"/>
      <sheetName val="ИнфаПосел"/>
      <sheetName val="Лойга+Илеза"/>
      <sheetName val="РасчетПоКонтракту"/>
      <sheetName val="Отчет2016"/>
      <sheetName val="межбюдж+ос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0">
          <cell r="L10">
            <v>672468.9999999851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tabSelected="1" view="pageBreakPreview" zoomScaleSheetLayoutView="100" workbookViewId="0">
      <selection activeCell="D7" sqref="D7"/>
    </sheetView>
  </sheetViews>
  <sheetFormatPr defaultRowHeight="18.75"/>
  <cols>
    <col min="1" max="1" width="15" style="8" customWidth="1"/>
    <col min="2" max="2" width="13" style="8" customWidth="1"/>
    <col min="3" max="3" width="18.85546875" style="8" customWidth="1"/>
    <col min="4" max="4" width="20.5703125" style="8" customWidth="1"/>
    <col min="5" max="5" width="18.85546875" style="8" customWidth="1"/>
    <col min="6" max="6" width="26.5703125" style="8" customWidth="1"/>
    <col min="7" max="7" width="26.42578125" style="8" customWidth="1"/>
    <col min="8" max="8" width="25.5703125" style="8" customWidth="1"/>
    <col min="9" max="9" width="22" style="8" customWidth="1"/>
    <col min="10" max="10" width="14.42578125" style="8" bestFit="1" customWidth="1"/>
    <col min="11" max="256" width="9.140625" style="8"/>
    <col min="257" max="257" width="21" style="8" customWidth="1"/>
    <col min="258" max="258" width="17.85546875" style="8" customWidth="1"/>
    <col min="259" max="263" width="24.85546875" style="8" customWidth="1"/>
    <col min="264" max="265" width="9.140625" style="8"/>
    <col min="266" max="266" width="14.42578125" style="8" bestFit="1" customWidth="1"/>
    <col min="267" max="512" width="9.140625" style="8"/>
    <col min="513" max="513" width="21" style="8" customWidth="1"/>
    <col min="514" max="514" width="17.85546875" style="8" customWidth="1"/>
    <col min="515" max="519" width="24.85546875" style="8" customWidth="1"/>
    <col min="520" max="521" width="9.140625" style="8"/>
    <col min="522" max="522" width="14.42578125" style="8" bestFit="1" customWidth="1"/>
    <col min="523" max="768" width="9.140625" style="8"/>
    <col min="769" max="769" width="21" style="8" customWidth="1"/>
    <col min="770" max="770" width="17.85546875" style="8" customWidth="1"/>
    <col min="771" max="775" width="24.85546875" style="8" customWidth="1"/>
    <col min="776" max="777" width="9.140625" style="8"/>
    <col min="778" max="778" width="14.42578125" style="8" bestFit="1" customWidth="1"/>
    <col min="779" max="1024" width="9.140625" style="8"/>
    <col min="1025" max="1025" width="21" style="8" customWidth="1"/>
    <col min="1026" max="1026" width="17.85546875" style="8" customWidth="1"/>
    <col min="1027" max="1031" width="24.85546875" style="8" customWidth="1"/>
    <col min="1032" max="1033" width="9.140625" style="8"/>
    <col min="1034" max="1034" width="14.42578125" style="8" bestFit="1" customWidth="1"/>
    <col min="1035" max="1280" width="9.140625" style="8"/>
    <col min="1281" max="1281" width="21" style="8" customWidth="1"/>
    <col min="1282" max="1282" width="17.85546875" style="8" customWidth="1"/>
    <col min="1283" max="1287" width="24.85546875" style="8" customWidth="1"/>
    <col min="1288" max="1289" width="9.140625" style="8"/>
    <col min="1290" max="1290" width="14.42578125" style="8" bestFit="1" customWidth="1"/>
    <col min="1291" max="1536" width="9.140625" style="8"/>
    <col min="1537" max="1537" width="21" style="8" customWidth="1"/>
    <col min="1538" max="1538" width="17.85546875" style="8" customWidth="1"/>
    <col min="1539" max="1543" width="24.85546875" style="8" customWidth="1"/>
    <col min="1544" max="1545" width="9.140625" style="8"/>
    <col min="1546" max="1546" width="14.42578125" style="8" bestFit="1" customWidth="1"/>
    <col min="1547" max="1792" width="9.140625" style="8"/>
    <col min="1793" max="1793" width="21" style="8" customWidth="1"/>
    <col min="1794" max="1794" width="17.85546875" style="8" customWidth="1"/>
    <col min="1795" max="1799" width="24.85546875" style="8" customWidth="1"/>
    <col min="1800" max="1801" width="9.140625" style="8"/>
    <col min="1802" max="1802" width="14.42578125" style="8" bestFit="1" customWidth="1"/>
    <col min="1803" max="2048" width="9.140625" style="8"/>
    <col min="2049" max="2049" width="21" style="8" customWidth="1"/>
    <col min="2050" max="2050" width="17.85546875" style="8" customWidth="1"/>
    <col min="2051" max="2055" width="24.85546875" style="8" customWidth="1"/>
    <col min="2056" max="2057" width="9.140625" style="8"/>
    <col min="2058" max="2058" width="14.42578125" style="8" bestFit="1" customWidth="1"/>
    <col min="2059" max="2304" width="9.140625" style="8"/>
    <col min="2305" max="2305" width="21" style="8" customWidth="1"/>
    <col min="2306" max="2306" width="17.85546875" style="8" customWidth="1"/>
    <col min="2307" max="2311" width="24.85546875" style="8" customWidth="1"/>
    <col min="2312" max="2313" width="9.140625" style="8"/>
    <col min="2314" max="2314" width="14.42578125" style="8" bestFit="1" customWidth="1"/>
    <col min="2315" max="2560" width="9.140625" style="8"/>
    <col min="2561" max="2561" width="21" style="8" customWidth="1"/>
    <col min="2562" max="2562" width="17.85546875" style="8" customWidth="1"/>
    <col min="2563" max="2567" width="24.85546875" style="8" customWidth="1"/>
    <col min="2568" max="2569" width="9.140625" style="8"/>
    <col min="2570" max="2570" width="14.42578125" style="8" bestFit="1" customWidth="1"/>
    <col min="2571" max="2816" width="9.140625" style="8"/>
    <col min="2817" max="2817" width="21" style="8" customWidth="1"/>
    <col min="2818" max="2818" width="17.85546875" style="8" customWidth="1"/>
    <col min="2819" max="2823" width="24.85546875" style="8" customWidth="1"/>
    <col min="2824" max="2825" width="9.140625" style="8"/>
    <col min="2826" max="2826" width="14.42578125" style="8" bestFit="1" customWidth="1"/>
    <col min="2827" max="3072" width="9.140625" style="8"/>
    <col min="3073" max="3073" width="21" style="8" customWidth="1"/>
    <col min="3074" max="3074" width="17.85546875" style="8" customWidth="1"/>
    <col min="3075" max="3079" width="24.85546875" style="8" customWidth="1"/>
    <col min="3080" max="3081" width="9.140625" style="8"/>
    <col min="3082" max="3082" width="14.42578125" style="8" bestFit="1" customWidth="1"/>
    <col min="3083" max="3328" width="9.140625" style="8"/>
    <col min="3329" max="3329" width="21" style="8" customWidth="1"/>
    <col min="3330" max="3330" width="17.85546875" style="8" customWidth="1"/>
    <col min="3331" max="3335" width="24.85546875" style="8" customWidth="1"/>
    <col min="3336" max="3337" width="9.140625" style="8"/>
    <col min="3338" max="3338" width="14.42578125" style="8" bestFit="1" customWidth="1"/>
    <col min="3339" max="3584" width="9.140625" style="8"/>
    <col min="3585" max="3585" width="21" style="8" customWidth="1"/>
    <col min="3586" max="3586" width="17.85546875" style="8" customWidth="1"/>
    <col min="3587" max="3591" width="24.85546875" style="8" customWidth="1"/>
    <col min="3592" max="3593" width="9.140625" style="8"/>
    <col min="3594" max="3594" width="14.42578125" style="8" bestFit="1" customWidth="1"/>
    <col min="3595" max="3840" width="9.140625" style="8"/>
    <col min="3841" max="3841" width="21" style="8" customWidth="1"/>
    <col min="3842" max="3842" width="17.85546875" style="8" customWidth="1"/>
    <col min="3843" max="3847" width="24.85546875" style="8" customWidth="1"/>
    <col min="3848" max="3849" width="9.140625" style="8"/>
    <col min="3850" max="3850" width="14.42578125" style="8" bestFit="1" customWidth="1"/>
    <col min="3851" max="4096" width="9.140625" style="8"/>
    <col min="4097" max="4097" width="21" style="8" customWidth="1"/>
    <col min="4098" max="4098" width="17.85546875" style="8" customWidth="1"/>
    <col min="4099" max="4103" width="24.85546875" style="8" customWidth="1"/>
    <col min="4104" max="4105" width="9.140625" style="8"/>
    <col min="4106" max="4106" width="14.42578125" style="8" bestFit="1" customWidth="1"/>
    <col min="4107" max="4352" width="9.140625" style="8"/>
    <col min="4353" max="4353" width="21" style="8" customWidth="1"/>
    <col min="4354" max="4354" width="17.85546875" style="8" customWidth="1"/>
    <col min="4355" max="4359" width="24.85546875" style="8" customWidth="1"/>
    <col min="4360" max="4361" width="9.140625" style="8"/>
    <col min="4362" max="4362" width="14.42578125" style="8" bestFit="1" customWidth="1"/>
    <col min="4363" max="4608" width="9.140625" style="8"/>
    <col min="4609" max="4609" width="21" style="8" customWidth="1"/>
    <col min="4610" max="4610" width="17.85546875" style="8" customWidth="1"/>
    <col min="4611" max="4615" width="24.85546875" style="8" customWidth="1"/>
    <col min="4616" max="4617" width="9.140625" style="8"/>
    <col min="4618" max="4618" width="14.42578125" style="8" bestFit="1" customWidth="1"/>
    <col min="4619" max="4864" width="9.140625" style="8"/>
    <col min="4865" max="4865" width="21" style="8" customWidth="1"/>
    <col min="4866" max="4866" width="17.85546875" style="8" customWidth="1"/>
    <col min="4867" max="4871" width="24.85546875" style="8" customWidth="1"/>
    <col min="4872" max="4873" width="9.140625" style="8"/>
    <col min="4874" max="4874" width="14.42578125" style="8" bestFit="1" customWidth="1"/>
    <col min="4875" max="5120" width="9.140625" style="8"/>
    <col min="5121" max="5121" width="21" style="8" customWidth="1"/>
    <col min="5122" max="5122" width="17.85546875" style="8" customWidth="1"/>
    <col min="5123" max="5127" width="24.85546875" style="8" customWidth="1"/>
    <col min="5128" max="5129" width="9.140625" style="8"/>
    <col min="5130" max="5130" width="14.42578125" style="8" bestFit="1" customWidth="1"/>
    <col min="5131" max="5376" width="9.140625" style="8"/>
    <col min="5377" max="5377" width="21" style="8" customWidth="1"/>
    <col min="5378" max="5378" width="17.85546875" style="8" customWidth="1"/>
    <col min="5379" max="5383" width="24.85546875" style="8" customWidth="1"/>
    <col min="5384" max="5385" width="9.140625" style="8"/>
    <col min="5386" max="5386" width="14.42578125" style="8" bestFit="1" customWidth="1"/>
    <col min="5387" max="5632" width="9.140625" style="8"/>
    <col min="5633" max="5633" width="21" style="8" customWidth="1"/>
    <col min="5634" max="5634" width="17.85546875" style="8" customWidth="1"/>
    <col min="5635" max="5639" width="24.85546875" style="8" customWidth="1"/>
    <col min="5640" max="5641" width="9.140625" style="8"/>
    <col min="5642" max="5642" width="14.42578125" style="8" bestFit="1" customWidth="1"/>
    <col min="5643" max="5888" width="9.140625" style="8"/>
    <col min="5889" max="5889" width="21" style="8" customWidth="1"/>
    <col min="5890" max="5890" width="17.85546875" style="8" customWidth="1"/>
    <col min="5891" max="5895" width="24.85546875" style="8" customWidth="1"/>
    <col min="5896" max="5897" width="9.140625" style="8"/>
    <col min="5898" max="5898" width="14.42578125" style="8" bestFit="1" customWidth="1"/>
    <col min="5899" max="6144" width="9.140625" style="8"/>
    <col min="6145" max="6145" width="21" style="8" customWidth="1"/>
    <col min="6146" max="6146" width="17.85546875" style="8" customWidth="1"/>
    <col min="6147" max="6151" width="24.85546875" style="8" customWidth="1"/>
    <col min="6152" max="6153" width="9.140625" style="8"/>
    <col min="6154" max="6154" width="14.42578125" style="8" bestFit="1" customWidth="1"/>
    <col min="6155" max="6400" width="9.140625" style="8"/>
    <col min="6401" max="6401" width="21" style="8" customWidth="1"/>
    <col min="6402" max="6402" width="17.85546875" style="8" customWidth="1"/>
    <col min="6403" max="6407" width="24.85546875" style="8" customWidth="1"/>
    <col min="6408" max="6409" width="9.140625" style="8"/>
    <col min="6410" max="6410" width="14.42578125" style="8" bestFit="1" customWidth="1"/>
    <col min="6411" max="6656" width="9.140625" style="8"/>
    <col min="6657" max="6657" width="21" style="8" customWidth="1"/>
    <col min="6658" max="6658" width="17.85546875" style="8" customWidth="1"/>
    <col min="6659" max="6663" width="24.85546875" style="8" customWidth="1"/>
    <col min="6664" max="6665" width="9.140625" style="8"/>
    <col min="6666" max="6666" width="14.42578125" style="8" bestFit="1" customWidth="1"/>
    <col min="6667" max="6912" width="9.140625" style="8"/>
    <col min="6913" max="6913" width="21" style="8" customWidth="1"/>
    <col min="6914" max="6914" width="17.85546875" style="8" customWidth="1"/>
    <col min="6915" max="6919" width="24.85546875" style="8" customWidth="1"/>
    <col min="6920" max="6921" width="9.140625" style="8"/>
    <col min="6922" max="6922" width="14.42578125" style="8" bestFit="1" customWidth="1"/>
    <col min="6923" max="7168" width="9.140625" style="8"/>
    <col min="7169" max="7169" width="21" style="8" customWidth="1"/>
    <col min="7170" max="7170" width="17.85546875" style="8" customWidth="1"/>
    <col min="7171" max="7175" width="24.85546875" style="8" customWidth="1"/>
    <col min="7176" max="7177" width="9.140625" style="8"/>
    <col min="7178" max="7178" width="14.42578125" style="8" bestFit="1" customWidth="1"/>
    <col min="7179" max="7424" width="9.140625" style="8"/>
    <col min="7425" max="7425" width="21" style="8" customWidth="1"/>
    <col min="7426" max="7426" width="17.85546875" style="8" customWidth="1"/>
    <col min="7427" max="7431" width="24.85546875" style="8" customWidth="1"/>
    <col min="7432" max="7433" width="9.140625" style="8"/>
    <col min="7434" max="7434" width="14.42578125" style="8" bestFit="1" customWidth="1"/>
    <col min="7435" max="7680" width="9.140625" style="8"/>
    <col min="7681" max="7681" width="21" style="8" customWidth="1"/>
    <col min="7682" max="7682" width="17.85546875" style="8" customWidth="1"/>
    <col min="7683" max="7687" width="24.85546875" style="8" customWidth="1"/>
    <col min="7688" max="7689" width="9.140625" style="8"/>
    <col min="7690" max="7690" width="14.42578125" style="8" bestFit="1" customWidth="1"/>
    <col min="7691" max="7936" width="9.140625" style="8"/>
    <col min="7937" max="7937" width="21" style="8" customWidth="1"/>
    <col min="7938" max="7938" width="17.85546875" style="8" customWidth="1"/>
    <col min="7939" max="7943" width="24.85546875" style="8" customWidth="1"/>
    <col min="7944" max="7945" width="9.140625" style="8"/>
    <col min="7946" max="7946" width="14.42578125" style="8" bestFit="1" customWidth="1"/>
    <col min="7947" max="8192" width="9.140625" style="8"/>
    <col min="8193" max="8193" width="21" style="8" customWidth="1"/>
    <col min="8194" max="8194" width="17.85546875" style="8" customWidth="1"/>
    <col min="8195" max="8199" width="24.85546875" style="8" customWidth="1"/>
    <col min="8200" max="8201" width="9.140625" style="8"/>
    <col min="8202" max="8202" width="14.42578125" style="8" bestFit="1" customWidth="1"/>
    <col min="8203" max="8448" width="9.140625" style="8"/>
    <col min="8449" max="8449" width="21" style="8" customWidth="1"/>
    <col min="8450" max="8450" width="17.85546875" style="8" customWidth="1"/>
    <col min="8451" max="8455" width="24.85546875" style="8" customWidth="1"/>
    <col min="8456" max="8457" width="9.140625" style="8"/>
    <col min="8458" max="8458" width="14.42578125" style="8" bestFit="1" customWidth="1"/>
    <col min="8459" max="8704" width="9.140625" style="8"/>
    <col min="8705" max="8705" width="21" style="8" customWidth="1"/>
    <col min="8706" max="8706" width="17.85546875" style="8" customWidth="1"/>
    <col min="8707" max="8711" width="24.85546875" style="8" customWidth="1"/>
    <col min="8712" max="8713" width="9.140625" style="8"/>
    <col min="8714" max="8714" width="14.42578125" style="8" bestFit="1" customWidth="1"/>
    <col min="8715" max="8960" width="9.140625" style="8"/>
    <col min="8961" max="8961" width="21" style="8" customWidth="1"/>
    <col min="8962" max="8962" width="17.85546875" style="8" customWidth="1"/>
    <col min="8963" max="8967" width="24.85546875" style="8" customWidth="1"/>
    <col min="8968" max="8969" width="9.140625" style="8"/>
    <col min="8970" max="8970" width="14.42578125" style="8" bestFit="1" customWidth="1"/>
    <col min="8971" max="9216" width="9.140625" style="8"/>
    <col min="9217" max="9217" width="21" style="8" customWidth="1"/>
    <col min="9218" max="9218" width="17.85546875" style="8" customWidth="1"/>
    <col min="9219" max="9223" width="24.85546875" style="8" customWidth="1"/>
    <col min="9224" max="9225" width="9.140625" style="8"/>
    <col min="9226" max="9226" width="14.42578125" style="8" bestFit="1" customWidth="1"/>
    <col min="9227" max="9472" width="9.140625" style="8"/>
    <col min="9473" max="9473" width="21" style="8" customWidth="1"/>
    <col min="9474" max="9474" width="17.85546875" style="8" customWidth="1"/>
    <col min="9475" max="9479" width="24.85546875" style="8" customWidth="1"/>
    <col min="9480" max="9481" width="9.140625" style="8"/>
    <col min="9482" max="9482" width="14.42578125" style="8" bestFit="1" customWidth="1"/>
    <col min="9483" max="9728" width="9.140625" style="8"/>
    <col min="9729" max="9729" width="21" style="8" customWidth="1"/>
    <col min="9730" max="9730" width="17.85546875" style="8" customWidth="1"/>
    <col min="9731" max="9735" width="24.85546875" style="8" customWidth="1"/>
    <col min="9736" max="9737" width="9.140625" style="8"/>
    <col min="9738" max="9738" width="14.42578125" style="8" bestFit="1" customWidth="1"/>
    <col min="9739" max="9984" width="9.140625" style="8"/>
    <col min="9985" max="9985" width="21" style="8" customWidth="1"/>
    <col min="9986" max="9986" width="17.85546875" style="8" customWidth="1"/>
    <col min="9987" max="9991" width="24.85546875" style="8" customWidth="1"/>
    <col min="9992" max="9993" width="9.140625" style="8"/>
    <col min="9994" max="9994" width="14.42578125" style="8" bestFit="1" customWidth="1"/>
    <col min="9995" max="10240" width="9.140625" style="8"/>
    <col min="10241" max="10241" width="21" style="8" customWidth="1"/>
    <col min="10242" max="10242" width="17.85546875" style="8" customWidth="1"/>
    <col min="10243" max="10247" width="24.85546875" style="8" customWidth="1"/>
    <col min="10248" max="10249" width="9.140625" style="8"/>
    <col min="10250" max="10250" width="14.42578125" style="8" bestFit="1" customWidth="1"/>
    <col min="10251" max="10496" width="9.140625" style="8"/>
    <col min="10497" max="10497" width="21" style="8" customWidth="1"/>
    <col min="10498" max="10498" width="17.85546875" style="8" customWidth="1"/>
    <col min="10499" max="10503" width="24.85546875" style="8" customWidth="1"/>
    <col min="10504" max="10505" width="9.140625" style="8"/>
    <col min="10506" max="10506" width="14.42578125" style="8" bestFit="1" customWidth="1"/>
    <col min="10507" max="10752" width="9.140625" style="8"/>
    <col min="10753" max="10753" width="21" style="8" customWidth="1"/>
    <col min="10754" max="10754" width="17.85546875" style="8" customWidth="1"/>
    <col min="10755" max="10759" width="24.85546875" style="8" customWidth="1"/>
    <col min="10760" max="10761" width="9.140625" style="8"/>
    <col min="10762" max="10762" width="14.42578125" style="8" bestFit="1" customWidth="1"/>
    <col min="10763" max="11008" width="9.140625" style="8"/>
    <col min="11009" max="11009" width="21" style="8" customWidth="1"/>
    <col min="11010" max="11010" width="17.85546875" style="8" customWidth="1"/>
    <col min="11011" max="11015" width="24.85546875" style="8" customWidth="1"/>
    <col min="11016" max="11017" width="9.140625" style="8"/>
    <col min="11018" max="11018" width="14.42578125" style="8" bestFit="1" customWidth="1"/>
    <col min="11019" max="11264" width="9.140625" style="8"/>
    <col min="11265" max="11265" width="21" style="8" customWidth="1"/>
    <col min="11266" max="11266" width="17.85546875" style="8" customWidth="1"/>
    <col min="11267" max="11271" width="24.85546875" style="8" customWidth="1"/>
    <col min="11272" max="11273" width="9.140625" style="8"/>
    <col min="11274" max="11274" width="14.42578125" style="8" bestFit="1" customWidth="1"/>
    <col min="11275" max="11520" width="9.140625" style="8"/>
    <col min="11521" max="11521" width="21" style="8" customWidth="1"/>
    <col min="11522" max="11522" width="17.85546875" style="8" customWidth="1"/>
    <col min="11523" max="11527" width="24.85546875" style="8" customWidth="1"/>
    <col min="11528" max="11529" width="9.140625" style="8"/>
    <col min="11530" max="11530" width="14.42578125" style="8" bestFit="1" customWidth="1"/>
    <col min="11531" max="11776" width="9.140625" style="8"/>
    <col min="11777" max="11777" width="21" style="8" customWidth="1"/>
    <col min="11778" max="11778" width="17.85546875" style="8" customWidth="1"/>
    <col min="11779" max="11783" width="24.85546875" style="8" customWidth="1"/>
    <col min="11784" max="11785" width="9.140625" style="8"/>
    <col min="11786" max="11786" width="14.42578125" style="8" bestFit="1" customWidth="1"/>
    <col min="11787" max="12032" width="9.140625" style="8"/>
    <col min="12033" max="12033" width="21" style="8" customWidth="1"/>
    <col min="12034" max="12034" width="17.85546875" style="8" customWidth="1"/>
    <col min="12035" max="12039" width="24.85546875" style="8" customWidth="1"/>
    <col min="12040" max="12041" width="9.140625" style="8"/>
    <col min="12042" max="12042" width="14.42578125" style="8" bestFit="1" customWidth="1"/>
    <col min="12043" max="12288" width="9.140625" style="8"/>
    <col min="12289" max="12289" width="21" style="8" customWidth="1"/>
    <col min="12290" max="12290" width="17.85546875" style="8" customWidth="1"/>
    <col min="12291" max="12295" width="24.85546875" style="8" customWidth="1"/>
    <col min="12296" max="12297" width="9.140625" style="8"/>
    <col min="12298" max="12298" width="14.42578125" style="8" bestFit="1" customWidth="1"/>
    <col min="12299" max="12544" width="9.140625" style="8"/>
    <col min="12545" max="12545" width="21" style="8" customWidth="1"/>
    <col min="12546" max="12546" width="17.85546875" style="8" customWidth="1"/>
    <col min="12547" max="12551" width="24.85546875" style="8" customWidth="1"/>
    <col min="12552" max="12553" width="9.140625" style="8"/>
    <col min="12554" max="12554" width="14.42578125" style="8" bestFit="1" customWidth="1"/>
    <col min="12555" max="12800" width="9.140625" style="8"/>
    <col min="12801" max="12801" width="21" style="8" customWidth="1"/>
    <col min="12802" max="12802" width="17.85546875" style="8" customWidth="1"/>
    <col min="12803" max="12807" width="24.85546875" style="8" customWidth="1"/>
    <col min="12808" max="12809" width="9.140625" style="8"/>
    <col min="12810" max="12810" width="14.42578125" style="8" bestFit="1" customWidth="1"/>
    <col min="12811" max="13056" width="9.140625" style="8"/>
    <col min="13057" max="13057" width="21" style="8" customWidth="1"/>
    <col min="13058" max="13058" width="17.85546875" style="8" customWidth="1"/>
    <col min="13059" max="13063" width="24.85546875" style="8" customWidth="1"/>
    <col min="13064" max="13065" width="9.140625" style="8"/>
    <col min="13066" max="13066" width="14.42578125" style="8" bestFit="1" customWidth="1"/>
    <col min="13067" max="13312" width="9.140625" style="8"/>
    <col min="13313" max="13313" width="21" style="8" customWidth="1"/>
    <col min="13314" max="13314" width="17.85546875" style="8" customWidth="1"/>
    <col min="13315" max="13319" width="24.85546875" style="8" customWidth="1"/>
    <col min="13320" max="13321" width="9.140625" style="8"/>
    <col min="13322" max="13322" width="14.42578125" style="8" bestFit="1" customWidth="1"/>
    <col min="13323" max="13568" width="9.140625" style="8"/>
    <col min="13569" max="13569" width="21" style="8" customWidth="1"/>
    <col min="13570" max="13570" width="17.85546875" style="8" customWidth="1"/>
    <col min="13571" max="13575" width="24.85546875" style="8" customWidth="1"/>
    <col min="13576" max="13577" width="9.140625" style="8"/>
    <col min="13578" max="13578" width="14.42578125" style="8" bestFit="1" customWidth="1"/>
    <col min="13579" max="13824" width="9.140625" style="8"/>
    <col min="13825" max="13825" width="21" style="8" customWidth="1"/>
    <col min="13826" max="13826" width="17.85546875" style="8" customWidth="1"/>
    <col min="13827" max="13831" width="24.85546875" style="8" customWidth="1"/>
    <col min="13832" max="13833" width="9.140625" style="8"/>
    <col min="13834" max="13834" width="14.42578125" style="8" bestFit="1" customWidth="1"/>
    <col min="13835" max="14080" width="9.140625" style="8"/>
    <col min="14081" max="14081" width="21" style="8" customWidth="1"/>
    <col min="14082" max="14082" width="17.85546875" style="8" customWidth="1"/>
    <col min="14083" max="14087" width="24.85546875" style="8" customWidth="1"/>
    <col min="14088" max="14089" width="9.140625" style="8"/>
    <col min="14090" max="14090" width="14.42578125" style="8" bestFit="1" customWidth="1"/>
    <col min="14091" max="14336" width="9.140625" style="8"/>
    <col min="14337" max="14337" width="21" style="8" customWidth="1"/>
    <col min="14338" max="14338" width="17.85546875" style="8" customWidth="1"/>
    <col min="14339" max="14343" width="24.85546875" style="8" customWidth="1"/>
    <col min="14344" max="14345" width="9.140625" style="8"/>
    <col min="14346" max="14346" width="14.42578125" style="8" bestFit="1" customWidth="1"/>
    <col min="14347" max="14592" width="9.140625" style="8"/>
    <col min="14593" max="14593" width="21" style="8" customWidth="1"/>
    <col min="14594" max="14594" width="17.85546875" style="8" customWidth="1"/>
    <col min="14595" max="14599" width="24.85546875" style="8" customWidth="1"/>
    <col min="14600" max="14601" width="9.140625" style="8"/>
    <col min="14602" max="14602" width="14.42578125" style="8" bestFit="1" customWidth="1"/>
    <col min="14603" max="14848" width="9.140625" style="8"/>
    <col min="14849" max="14849" width="21" style="8" customWidth="1"/>
    <col min="14850" max="14850" width="17.85546875" style="8" customWidth="1"/>
    <col min="14851" max="14855" width="24.85546875" style="8" customWidth="1"/>
    <col min="14856" max="14857" width="9.140625" style="8"/>
    <col min="14858" max="14858" width="14.42578125" style="8" bestFit="1" customWidth="1"/>
    <col min="14859" max="15104" width="9.140625" style="8"/>
    <col min="15105" max="15105" width="21" style="8" customWidth="1"/>
    <col min="15106" max="15106" width="17.85546875" style="8" customWidth="1"/>
    <col min="15107" max="15111" width="24.85546875" style="8" customWidth="1"/>
    <col min="15112" max="15113" width="9.140625" style="8"/>
    <col min="15114" max="15114" width="14.42578125" style="8" bestFit="1" customWidth="1"/>
    <col min="15115" max="15360" width="9.140625" style="8"/>
    <col min="15361" max="15361" width="21" style="8" customWidth="1"/>
    <col min="15362" max="15362" width="17.85546875" style="8" customWidth="1"/>
    <col min="15363" max="15367" width="24.85546875" style="8" customWidth="1"/>
    <col min="15368" max="15369" width="9.140625" style="8"/>
    <col min="15370" max="15370" width="14.42578125" style="8" bestFit="1" customWidth="1"/>
    <col min="15371" max="15616" width="9.140625" style="8"/>
    <col min="15617" max="15617" width="21" style="8" customWidth="1"/>
    <col min="15618" max="15618" width="17.85546875" style="8" customWidth="1"/>
    <col min="15619" max="15623" width="24.85546875" style="8" customWidth="1"/>
    <col min="15624" max="15625" width="9.140625" style="8"/>
    <col min="15626" max="15626" width="14.42578125" style="8" bestFit="1" customWidth="1"/>
    <col min="15627" max="15872" width="9.140625" style="8"/>
    <col min="15873" max="15873" width="21" style="8" customWidth="1"/>
    <col min="15874" max="15874" width="17.85546875" style="8" customWidth="1"/>
    <col min="15875" max="15879" width="24.85546875" style="8" customWidth="1"/>
    <col min="15880" max="15881" width="9.140625" style="8"/>
    <col min="15882" max="15882" width="14.42578125" style="8" bestFit="1" customWidth="1"/>
    <col min="15883" max="16128" width="9.140625" style="8"/>
    <col min="16129" max="16129" width="21" style="8" customWidth="1"/>
    <col min="16130" max="16130" width="17.85546875" style="8" customWidth="1"/>
    <col min="16131" max="16135" width="24.85546875" style="8" customWidth="1"/>
    <col min="16136" max="16137" width="9.140625" style="8"/>
    <col min="16138" max="16138" width="14.42578125" style="8" bestFit="1" customWidth="1"/>
    <col min="16139" max="16384" width="9.140625" style="8"/>
  </cols>
  <sheetData>
    <row r="1" spans="1:8">
      <c r="A1" s="77"/>
      <c r="B1" s="77"/>
      <c r="C1" s="77"/>
      <c r="D1" s="77"/>
      <c r="E1" s="77"/>
      <c r="F1" s="77"/>
      <c r="H1" s="53" t="s">
        <v>60</v>
      </c>
    </row>
    <row r="2" spans="1:8" ht="63" customHeight="1">
      <c r="A2" s="78"/>
      <c r="B2" s="78"/>
      <c r="C2" s="78"/>
      <c r="D2" s="78"/>
      <c r="E2" s="78"/>
      <c r="F2" s="78"/>
      <c r="H2" s="54" t="s">
        <v>74</v>
      </c>
    </row>
    <row r="3" spans="1:8">
      <c r="H3" s="53" t="s">
        <v>68</v>
      </c>
    </row>
    <row r="4" spans="1:8" ht="63">
      <c r="H4" s="54" t="s">
        <v>69</v>
      </c>
    </row>
    <row r="5" spans="1:8">
      <c r="H5" s="53" t="s">
        <v>68</v>
      </c>
    </row>
    <row r="6" spans="1:8" ht="63">
      <c r="H6" s="54" t="s">
        <v>70</v>
      </c>
    </row>
    <row r="7" spans="1:8">
      <c r="A7" s="52"/>
      <c r="B7" s="52"/>
      <c r="C7" s="52"/>
      <c r="D7" s="52"/>
      <c r="E7" s="52"/>
      <c r="F7" s="52"/>
      <c r="G7" s="52"/>
      <c r="H7" s="53" t="s">
        <v>66</v>
      </c>
    </row>
    <row r="8" spans="1:8" ht="63">
      <c r="A8" s="52"/>
      <c r="B8" s="52"/>
      <c r="C8" s="52"/>
      <c r="D8" s="52"/>
      <c r="E8" s="52"/>
      <c r="F8" s="52"/>
      <c r="G8" s="52"/>
      <c r="H8" s="54" t="s">
        <v>67</v>
      </c>
    </row>
    <row r="9" spans="1:8">
      <c r="A9" s="52"/>
      <c r="B9" s="52"/>
      <c r="C9" s="52"/>
      <c r="D9" s="52"/>
      <c r="E9" s="52"/>
      <c r="F9" s="52"/>
      <c r="G9" s="52"/>
      <c r="H9" s="53" t="s">
        <v>62</v>
      </c>
    </row>
    <row r="10" spans="1:8" ht="63">
      <c r="A10" s="52"/>
      <c r="B10" s="52"/>
      <c r="C10" s="52"/>
      <c r="D10" s="52"/>
      <c r="E10" s="52"/>
      <c r="F10" s="52"/>
      <c r="G10" s="52"/>
      <c r="H10" s="54" t="s">
        <v>71</v>
      </c>
    </row>
    <row r="11" spans="1:8">
      <c r="A11" s="52"/>
      <c r="B11" s="52"/>
      <c r="C11" s="52"/>
      <c r="D11" s="52"/>
      <c r="E11" s="52"/>
      <c r="F11" s="52"/>
      <c r="G11" s="52"/>
      <c r="H11" s="53" t="s">
        <v>61</v>
      </c>
    </row>
    <row r="12" spans="1:8" ht="63">
      <c r="A12" s="52"/>
      <c r="B12" s="52"/>
      <c r="C12" s="52"/>
      <c r="D12" s="52"/>
      <c r="E12" s="52"/>
      <c r="F12" s="52"/>
      <c r="G12" s="52"/>
      <c r="H12" s="54" t="s">
        <v>64</v>
      </c>
    </row>
    <row r="13" spans="1:8">
      <c r="A13" s="52"/>
      <c r="B13" s="52"/>
      <c r="C13" s="52"/>
      <c r="D13" s="52"/>
      <c r="E13" s="52"/>
      <c r="F13" s="52"/>
      <c r="G13" s="52"/>
      <c r="H13" s="53" t="s">
        <v>60</v>
      </c>
    </row>
    <row r="14" spans="1:8" ht="63">
      <c r="A14" s="52"/>
      <c r="B14" s="52"/>
      <c r="C14" s="52"/>
      <c r="D14" s="52"/>
      <c r="E14" s="52"/>
      <c r="F14" s="52"/>
      <c r="G14" s="52"/>
      <c r="H14" s="54" t="s">
        <v>72</v>
      </c>
    </row>
    <row r="15" spans="1:8">
      <c r="A15" s="52"/>
      <c r="B15" s="52"/>
      <c r="C15" s="52"/>
      <c r="D15" s="52"/>
      <c r="E15" s="52"/>
      <c r="F15" s="52"/>
      <c r="G15" s="52"/>
      <c r="H15" s="53" t="s">
        <v>59</v>
      </c>
    </row>
    <row r="16" spans="1:8" ht="63">
      <c r="A16" s="52"/>
      <c r="B16" s="52"/>
      <c r="C16" s="52"/>
      <c r="D16" s="56"/>
      <c r="E16" s="56"/>
      <c r="F16" s="56"/>
      <c r="G16" s="56"/>
      <c r="H16" s="54" t="s">
        <v>73</v>
      </c>
    </row>
    <row r="17" spans="1:10">
      <c r="A17" s="52"/>
      <c r="B17" s="52"/>
      <c r="C17" s="52"/>
      <c r="D17" s="57"/>
      <c r="E17" s="57"/>
      <c r="F17" s="57"/>
      <c r="G17" s="57"/>
      <c r="H17" s="52"/>
    </row>
    <row r="18" spans="1:10" ht="51.75" customHeight="1">
      <c r="A18" s="58" t="s">
        <v>0</v>
      </c>
      <c r="B18" s="58"/>
      <c r="C18" s="58"/>
      <c r="D18" s="58"/>
      <c r="E18" s="58"/>
      <c r="F18" s="58"/>
      <c r="G18" s="58"/>
      <c r="H18" s="52"/>
    </row>
    <row r="19" spans="1:10" ht="18.75" customHeight="1">
      <c r="A19" s="65" t="s">
        <v>1</v>
      </c>
      <c r="B19" s="65"/>
      <c r="C19" s="67" t="s">
        <v>2</v>
      </c>
      <c r="D19" s="67"/>
      <c r="E19" s="67"/>
      <c r="F19" s="67"/>
      <c r="G19" s="67"/>
      <c r="H19" s="67"/>
    </row>
    <row r="20" spans="1:10" ht="51.75" customHeight="1">
      <c r="A20" s="65"/>
      <c r="B20" s="65"/>
      <c r="C20" s="65" t="s">
        <v>65</v>
      </c>
      <c r="D20" s="65" t="s">
        <v>3</v>
      </c>
      <c r="E20" s="65" t="s">
        <v>4</v>
      </c>
      <c r="F20" s="66" t="s">
        <v>5</v>
      </c>
      <c r="G20" s="59" t="s">
        <v>26</v>
      </c>
      <c r="H20" s="59"/>
    </row>
    <row r="21" spans="1:10" ht="174.75" customHeight="1">
      <c r="A21" s="65"/>
      <c r="B21" s="65"/>
      <c r="C21" s="65"/>
      <c r="D21" s="65"/>
      <c r="E21" s="65"/>
      <c r="F21" s="66"/>
      <c r="G21" s="55" t="s">
        <v>25</v>
      </c>
      <c r="H21" s="55" t="s">
        <v>3</v>
      </c>
    </row>
    <row r="22" spans="1:10" s="11" customFormat="1" ht="53.25" customHeight="1">
      <c r="A22" s="9" t="s">
        <v>6</v>
      </c>
      <c r="B22" s="10">
        <f>SUM(C22:H22)</f>
        <v>27260697.109999999</v>
      </c>
      <c r="C22" s="10">
        <f t="shared" ref="C22:H22" si="0">SUM(C23:C27)</f>
        <v>9789779.2300000004</v>
      </c>
      <c r="D22" s="10">
        <f t="shared" si="0"/>
        <v>14883337.880000001</v>
      </c>
      <c r="E22" s="10">
        <f t="shared" si="0"/>
        <v>588200</v>
      </c>
      <c r="F22" s="10">
        <f t="shared" si="0"/>
        <v>950000</v>
      </c>
      <c r="G22" s="10">
        <f t="shared" si="0"/>
        <v>276352.99999999977</v>
      </c>
      <c r="H22" s="10">
        <f t="shared" si="0"/>
        <v>773027</v>
      </c>
    </row>
    <row r="23" spans="1:10" s="11" customFormat="1" ht="53.25" customHeight="1">
      <c r="A23" s="9" t="s">
        <v>7</v>
      </c>
      <c r="B23" s="10">
        <f>SUM(C23:H23)</f>
        <v>1538200</v>
      </c>
      <c r="C23" s="10"/>
      <c r="D23" s="10"/>
      <c r="E23" s="10">
        <f>1538200-950000</f>
        <v>588200</v>
      </c>
      <c r="F23" s="7">
        <v>950000</v>
      </c>
      <c r="G23" s="12"/>
      <c r="H23" s="12"/>
    </row>
    <row r="24" spans="1:10" s="11" customFormat="1" ht="53.25" customHeight="1">
      <c r="A24" s="9" t="s">
        <v>8</v>
      </c>
      <c r="B24" s="10">
        <f t="shared" ref="B24:B27" si="1">SUM(C24:H24)</f>
        <v>17444189</v>
      </c>
      <c r="C24" s="10">
        <f>[1]ДФ!$C$10-C28</f>
        <v>6198789</v>
      </c>
      <c r="D24" s="10">
        <f>10995400+250000</f>
        <v>11245400</v>
      </c>
      <c r="E24" s="10"/>
      <c r="F24" s="13"/>
      <c r="G24" s="13"/>
      <c r="H24" s="12"/>
    </row>
    <row r="25" spans="1:10" s="11" customFormat="1" ht="53.25" customHeight="1">
      <c r="A25" s="9" t="s">
        <v>9</v>
      </c>
      <c r="B25" s="10">
        <f t="shared" si="1"/>
        <v>4582370.2299999995</v>
      </c>
      <c r="C25" s="7">
        <v>2690990.23</v>
      </c>
      <c r="D25" s="7">
        <v>842000</v>
      </c>
      <c r="E25" s="12"/>
      <c r="F25" s="12"/>
      <c r="G25" s="7">
        <f>[2]справкаКуточнению!$D$15</f>
        <v>276352.99999999977</v>
      </c>
      <c r="H25" s="7">
        <f>[2]справкаКуточнению!$E$15</f>
        <v>773027</v>
      </c>
    </row>
    <row r="26" spans="1:10" s="11" customFormat="1" ht="53.25" customHeight="1">
      <c r="A26" s="9" t="s">
        <v>63</v>
      </c>
      <c r="B26" s="10">
        <f t="shared" si="1"/>
        <v>1876476.97</v>
      </c>
      <c r="C26" s="7">
        <f>500000+400000</f>
        <v>900000</v>
      </c>
      <c r="D26" s="7">
        <f>976476.97</f>
        <v>976476.97</v>
      </c>
      <c r="E26" s="12"/>
      <c r="F26" s="12"/>
      <c r="G26" s="7"/>
      <c r="H26" s="7"/>
    </row>
    <row r="27" spans="1:10" s="11" customFormat="1" ht="53.25" customHeight="1">
      <c r="A27" s="9" t="s">
        <v>10</v>
      </c>
      <c r="B27" s="10">
        <f t="shared" si="1"/>
        <v>1819460.91</v>
      </c>
      <c r="C27" s="7"/>
      <c r="D27" s="7">
        <f>1465677.78+233940.66+119842.47</f>
        <v>1819460.91</v>
      </c>
      <c r="E27" s="12"/>
      <c r="F27" s="12"/>
      <c r="G27" s="7"/>
      <c r="H27" s="12"/>
    </row>
    <row r="28" spans="1:10" hidden="1">
      <c r="A28" s="15"/>
      <c r="B28" s="16">
        <f>B22-[1]ДФ!$B$8</f>
        <v>7951902.1099999994</v>
      </c>
      <c r="C28" s="14">
        <v>326406</v>
      </c>
      <c r="D28" s="15"/>
      <c r="E28" s="15"/>
      <c r="F28" s="15"/>
      <c r="G28" s="15"/>
      <c r="H28" s="15"/>
    </row>
    <row r="29" spans="1:10" hidden="1">
      <c r="A29" s="15"/>
      <c r="B29" s="16">
        <f>B28-[2]справкаКуточнению!C10</f>
        <v>7504154.1099999994</v>
      </c>
      <c r="C29" s="14"/>
      <c r="D29" s="15"/>
      <c r="E29" s="15"/>
      <c r="F29" s="15"/>
      <c r="G29" s="15"/>
      <c r="H29" s="15"/>
    </row>
    <row r="30" spans="1:10" hidden="1">
      <c r="A30" s="17">
        <f>C30+C31+C32</f>
        <v>487683</v>
      </c>
      <c r="B30" s="60" t="s">
        <v>11</v>
      </c>
      <c r="C30" s="18">
        <f>269847+70000</f>
        <v>339847</v>
      </c>
      <c r="D30" s="19">
        <v>300000</v>
      </c>
      <c r="E30" s="20" t="s">
        <v>12</v>
      </c>
      <c r="F30" s="21" t="s">
        <v>12</v>
      </c>
      <c r="G30" s="22">
        <f>95000*5+58249</f>
        <v>533249</v>
      </c>
      <c r="H30" s="11" t="s">
        <v>13</v>
      </c>
      <c r="I30" s="11" t="s">
        <v>14</v>
      </c>
      <c r="J30" s="17">
        <f>533249.62-0.62</f>
        <v>533249</v>
      </c>
    </row>
    <row r="31" spans="1:10" hidden="1">
      <c r="B31" s="61"/>
      <c r="C31" s="18">
        <v>97836</v>
      </c>
      <c r="D31" s="23">
        <f>348800-G37</f>
        <v>317000</v>
      </c>
      <c r="E31" s="24" t="s">
        <v>15</v>
      </c>
      <c r="F31" s="62" t="s">
        <v>16</v>
      </c>
      <c r="G31" s="25">
        <v>83174</v>
      </c>
      <c r="H31" s="11" t="s">
        <v>17</v>
      </c>
      <c r="I31" s="11" t="s">
        <v>14</v>
      </c>
      <c r="J31" s="17">
        <f>G31+G33</f>
        <v>190974</v>
      </c>
    </row>
    <row r="32" spans="1:10" hidden="1">
      <c r="B32" s="26" t="s">
        <v>11</v>
      </c>
      <c r="C32" s="27">
        <v>50000</v>
      </c>
      <c r="D32" s="23">
        <v>150000</v>
      </c>
      <c r="E32" s="28" t="s">
        <v>18</v>
      </c>
      <c r="F32" s="63"/>
      <c r="G32" s="29">
        <v>83174</v>
      </c>
      <c r="H32" s="11" t="s">
        <v>17</v>
      </c>
      <c r="I32" s="11" t="s">
        <v>19</v>
      </c>
      <c r="J32" s="17">
        <f>G32+G34</f>
        <v>256774</v>
      </c>
    </row>
    <row r="33" spans="2:10" hidden="1">
      <c r="B33" s="30" t="s">
        <v>20</v>
      </c>
      <c r="C33" s="18">
        <v>50000</v>
      </c>
      <c r="D33" s="17"/>
      <c r="E33" s="17"/>
      <c r="F33" s="63"/>
      <c r="G33" s="29">
        <v>107800</v>
      </c>
      <c r="H33" s="11" t="s">
        <v>21</v>
      </c>
      <c r="I33" s="11" t="s">
        <v>14</v>
      </c>
      <c r="J33" s="8" t="s">
        <v>22</v>
      </c>
    </row>
    <row r="34" spans="2:10" hidden="1">
      <c r="B34" s="31" t="s">
        <v>23</v>
      </c>
      <c r="C34" s="20">
        <v>50000</v>
      </c>
      <c r="D34" s="17"/>
      <c r="E34" s="17"/>
      <c r="F34" s="64"/>
      <c r="G34" s="22">
        <v>173600</v>
      </c>
      <c r="H34" s="11" t="s">
        <v>21</v>
      </c>
      <c r="I34" s="11" t="s">
        <v>19</v>
      </c>
      <c r="J34" s="17">
        <f>J31+J32</f>
        <v>447748</v>
      </c>
    </row>
    <row r="35" spans="2:10" hidden="1">
      <c r="B35" s="32" t="s">
        <v>24</v>
      </c>
      <c r="C35" s="28">
        <f>[3]Зимники!$L$10</f>
        <v>672468.9999999851</v>
      </c>
      <c r="D35" s="17"/>
      <c r="E35" s="17"/>
      <c r="F35" s="33" t="s">
        <v>11</v>
      </c>
      <c r="G35" s="34">
        <f>3543669.15-3524089.39-0.76</f>
        <v>19578.999999999778</v>
      </c>
      <c r="I35" s="8" t="s">
        <v>19</v>
      </c>
    </row>
    <row r="36" spans="2:10" hidden="1">
      <c r="F36" s="23" t="s">
        <v>20</v>
      </c>
      <c r="G36" s="34">
        <v>17004</v>
      </c>
      <c r="I36" s="8" t="s">
        <v>14</v>
      </c>
    </row>
    <row r="37" spans="2:10" hidden="1">
      <c r="F37" s="31" t="s">
        <v>15</v>
      </c>
      <c r="G37" s="22">
        <v>31800</v>
      </c>
    </row>
    <row r="38" spans="2:10" hidden="1"/>
    <row r="41" spans="2:10">
      <c r="B41" s="42"/>
    </row>
    <row r="42" spans="2:10">
      <c r="B42" s="51"/>
    </row>
  </sheetData>
  <mergeCells count="12">
    <mergeCell ref="D16:G16"/>
    <mergeCell ref="D17:G17"/>
    <mergeCell ref="A18:G18"/>
    <mergeCell ref="G20:H20"/>
    <mergeCell ref="B30:B31"/>
    <mergeCell ref="F31:F34"/>
    <mergeCell ref="C20:C21"/>
    <mergeCell ref="D20:D21"/>
    <mergeCell ref="A19:B21"/>
    <mergeCell ref="E20:E21"/>
    <mergeCell ref="F20:F21"/>
    <mergeCell ref="C19:H19"/>
  </mergeCells>
  <pageMargins left="0" right="0" top="0" bottom="0" header="0" footer="0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5"/>
  <sheetViews>
    <sheetView topLeftCell="A13" workbookViewId="0">
      <selection activeCell="G20" sqref="G20"/>
    </sheetView>
  </sheetViews>
  <sheetFormatPr defaultRowHeight="12.75"/>
  <cols>
    <col min="1" max="1" width="4.42578125" style="3" customWidth="1"/>
    <col min="2" max="2" width="18" style="3" customWidth="1"/>
    <col min="3" max="3" width="12.28515625" style="3" customWidth="1"/>
    <col min="4" max="5" width="29.5703125" style="3" customWidth="1"/>
    <col min="6" max="6" width="48.7109375" style="3" customWidth="1"/>
    <col min="7" max="7" width="16.28515625" style="3" customWidth="1"/>
    <col min="8" max="8" width="9.140625" style="3"/>
    <col min="9" max="9" width="10.85546875" style="3" bestFit="1" customWidth="1"/>
    <col min="10" max="256" width="9.140625" style="3"/>
    <col min="257" max="257" width="4.42578125" style="3" customWidth="1"/>
    <col min="258" max="258" width="18" style="3" customWidth="1"/>
    <col min="259" max="259" width="12.28515625" style="3" customWidth="1"/>
    <col min="260" max="261" width="19.140625" style="3" customWidth="1"/>
    <col min="262" max="262" width="28.140625" style="3" customWidth="1"/>
    <col min="263" max="263" width="16.28515625" style="3" customWidth="1"/>
    <col min="264" max="264" width="9.140625" style="3"/>
    <col min="265" max="265" width="10.85546875" style="3" bestFit="1" customWidth="1"/>
    <col min="266" max="512" width="9.140625" style="3"/>
    <col min="513" max="513" width="4.42578125" style="3" customWidth="1"/>
    <col min="514" max="514" width="18" style="3" customWidth="1"/>
    <col min="515" max="515" width="12.28515625" style="3" customWidth="1"/>
    <col min="516" max="517" width="19.140625" style="3" customWidth="1"/>
    <col min="518" max="518" width="28.140625" style="3" customWidth="1"/>
    <col min="519" max="519" width="16.28515625" style="3" customWidth="1"/>
    <col min="520" max="520" width="9.140625" style="3"/>
    <col min="521" max="521" width="10.85546875" style="3" bestFit="1" customWidth="1"/>
    <col min="522" max="768" width="9.140625" style="3"/>
    <col min="769" max="769" width="4.42578125" style="3" customWidth="1"/>
    <col min="770" max="770" width="18" style="3" customWidth="1"/>
    <col min="771" max="771" width="12.28515625" style="3" customWidth="1"/>
    <col min="772" max="773" width="19.140625" style="3" customWidth="1"/>
    <col min="774" max="774" width="28.140625" style="3" customWidth="1"/>
    <col min="775" max="775" width="16.28515625" style="3" customWidth="1"/>
    <col min="776" max="776" width="9.140625" style="3"/>
    <col min="777" max="777" width="10.85546875" style="3" bestFit="1" customWidth="1"/>
    <col min="778" max="1024" width="9.140625" style="3"/>
    <col min="1025" max="1025" width="4.42578125" style="3" customWidth="1"/>
    <col min="1026" max="1026" width="18" style="3" customWidth="1"/>
    <col min="1027" max="1027" width="12.28515625" style="3" customWidth="1"/>
    <col min="1028" max="1029" width="19.140625" style="3" customWidth="1"/>
    <col min="1030" max="1030" width="28.140625" style="3" customWidth="1"/>
    <col min="1031" max="1031" width="16.28515625" style="3" customWidth="1"/>
    <col min="1032" max="1032" width="9.140625" style="3"/>
    <col min="1033" max="1033" width="10.85546875" style="3" bestFit="1" customWidth="1"/>
    <col min="1034" max="1280" width="9.140625" style="3"/>
    <col min="1281" max="1281" width="4.42578125" style="3" customWidth="1"/>
    <col min="1282" max="1282" width="18" style="3" customWidth="1"/>
    <col min="1283" max="1283" width="12.28515625" style="3" customWidth="1"/>
    <col min="1284" max="1285" width="19.140625" style="3" customWidth="1"/>
    <col min="1286" max="1286" width="28.140625" style="3" customWidth="1"/>
    <col min="1287" max="1287" width="16.28515625" style="3" customWidth="1"/>
    <col min="1288" max="1288" width="9.140625" style="3"/>
    <col min="1289" max="1289" width="10.85546875" style="3" bestFit="1" customWidth="1"/>
    <col min="1290" max="1536" width="9.140625" style="3"/>
    <col min="1537" max="1537" width="4.42578125" style="3" customWidth="1"/>
    <col min="1538" max="1538" width="18" style="3" customWidth="1"/>
    <col min="1539" max="1539" width="12.28515625" style="3" customWidth="1"/>
    <col min="1540" max="1541" width="19.140625" style="3" customWidth="1"/>
    <col min="1542" max="1542" width="28.140625" style="3" customWidth="1"/>
    <col min="1543" max="1543" width="16.28515625" style="3" customWidth="1"/>
    <col min="1544" max="1544" width="9.140625" style="3"/>
    <col min="1545" max="1545" width="10.85546875" style="3" bestFit="1" customWidth="1"/>
    <col min="1546" max="1792" width="9.140625" style="3"/>
    <col min="1793" max="1793" width="4.42578125" style="3" customWidth="1"/>
    <col min="1794" max="1794" width="18" style="3" customWidth="1"/>
    <col min="1795" max="1795" width="12.28515625" style="3" customWidth="1"/>
    <col min="1796" max="1797" width="19.140625" style="3" customWidth="1"/>
    <col min="1798" max="1798" width="28.140625" style="3" customWidth="1"/>
    <col min="1799" max="1799" width="16.28515625" style="3" customWidth="1"/>
    <col min="1800" max="1800" width="9.140625" style="3"/>
    <col min="1801" max="1801" width="10.85546875" style="3" bestFit="1" customWidth="1"/>
    <col min="1802" max="2048" width="9.140625" style="3"/>
    <col min="2049" max="2049" width="4.42578125" style="3" customWidth="1"/>
    <col min="2050" max="2050" width="18" style="3" customWidth="1"/>
    <col min="2051" max="2051" width="12.28515625" style="3" customWidth="1"/>
    <col min="2052" max="2053" width="19.140625" style="3" customWidth="1"/>
    <col min="2054" max="2054" width="28.140625" style="3" customWidth="1"/>
    <col min="2055" max="2055" width="16.28515625" style="3" customWidth="1"/>
    <col min="2056" max="2056" width="9.140625" style="3"/>
    <col min="2057" max="2057" width="10.85546875" style="3" bestFit="1" customWidth="1"/>
    <col min="2058" max="2304" width="9.140625" style="3"/>
    <col min="2305" max="2305" width="4.42578125" style="3" customWidth="1"/>
    <col min="2306" max="2306" width="18" style="3" customWidth="1"/>
    <col min="2307" max="2307" width="12.28515625" style="3" customWidth="1"/>
    <col min="2308" max="2309" width="19.140625" style="3" customWidth="1"/>
    <col min="2310" max="2310" width="28.140625" style="3" customWidth="1"/>
    <col min="2311" max="2311" width="16.28515625" style="3" customWidth="1"/>
    <col min="2312" max="2312" width="9.140625" style="3"/>
    <col min="2313" max="2313" width="10.85546875" style="3" bestFit="1" customWidth="1"/>
    <col min="2314" max="2560" width="9.140625" style="3"/>
    <col min="2561" max="2561" width="4.42578125" style="3" customWidth="1"/>
    <col min="2562" max="2562" width="18" style="3" customWidth="1"/>
    <col min="2563" max="2563" width="12.28515625" style="3" customWidth="1"/>
    <col min="2564" max="2565" width="19.140625" style="3" customWidth="1"/>
    <col min="2566" max="2566" width="28.140625" style="3" customWidth="1"/>
    <col min="2567" max="2567" width="16.28515625" style="3" customWidth="1"/>
    <col min="2568" max="2568" width="9.140625" style="3"/>
    <col min="2569" max="2569" width="10.85546875" style="3" bestFit="1" customWidth="1"/>
    <col min="2570" max="2816" width="9.140625" style="3"/>
    <col min="2817" max="2817" width="4.42578125" style="3" customWidth="1"/>
    <col min="2818" max="2818" width="18" style="3" customWidth="1"/>
    <col min="2819" max="2819" width="12.28515625" style="3" customWidth="1"/>
    <col min="2820" max="2821" width="19.140625" style="3" customWidth="1"/>
    <col min="2822" max="2822" width="28.140625" style="3" customWidth="1"/>
    <col min="2823" max="2823" width="16.28515625" style="3" customWidth="1"/>
    <col min="2824" max="2824" width="9.140625" style="3"/>
    <col min="2825" max="2825" width="10.85546875" style="3" bestFit="1" customWidth="1"/>
    <col min="2826" max="3072" width="9.140625" style="3"/>
    <col min="3073" max="3073" width="4.42578125" style="3" customWidth="1"/>
    <col min="3074" max="3074" width="18" style="3" customWidth="1"/>
    <col min="3075" max="3075" width="12.28515625" style="3" customWidth="1"/>
    <col min="3076" max="3077" width="19.140625" style="3" customWidth="1"/>
    <col min="3078" max="3078" width="28.140625" style="3" customWidth="1"/>
    <col min="3079" max="3079" width="16.28515625" style="3" customWidth="1"/>
    <col min="3080" max="3080" width="9.140625" style="3"/>
    <col min="3081" max="3081" width="10.85546875" style="3" bestFit="1" customWidth="1"/>
    <col min="3082" max="3328" width="9.140625" style="3"/>
    <col min="3329" max="3329" width="4.42578125" style="3" customWidth="1"/>
    <col min="3330" max="3330" width="18" style="3" customWidth="1"/>
    <col min="3331" max="3331" width="12.28515625" style="3" customWidth="1"/>
    <col min="3332" max="3333" width="19.140625" style="3" customWidth="1"/>
    <col min="3334" max="3334" width="28.140625" style="3" customWidth="1"/>
    <col min="3335" max="3335" width="16.28515625" style="3" customWidth="1"/>
    <col min="3336" max="3336" width="9.140625" style="3"/>
    <col min="3337" max="3337" width="10.85546875" style="3" bestFit="1" customWidth="1"/>
    <col min="3338" max="3584" width="9.140625" style="3"/>
    <col min="3585" max="3585" width="4.42578125" style="3" customWidth="1"/>
    <col min="3586" max="3586" width="18" style="3" customWidth="1"/>
    <col min="3587" max="3587" width="12.28515625" style="3" customWidth="1"/>
    <col min="3588" max="3589" width="19.140625" style="3" customWidth="1"/>
    <col min="3590" max="3590" width="28.140625" style="3" customWidth="1"/>
    <col min="3591" max="3591" width="16.28515625" style="3" customWidth="1"/>
    <col min="3592" max="3592" width="9.140625" style="3"/>
    <col min="3593" max="3593" width="10.85546875" style="3" bestFit="1" customWidth="1"/>
    <col min="3594" max="3840" width="9.140625" style="3"/>
    <col min="3841" max="3841" width="4.42578125" style="3" customWidth="1"/>
    <col min="3842" max="3842" width="18" style="3" customWidth="1"/>
    <col min="3843" max="3843" width="12.28515625" style="3" customWidth="1"/>
    <col min="3844" max="3845" width="19.140625" style="3" customWidth="1"/>
    <col min="3846" max="3846" width="28.140625" style="3" customWidth="1"/>
    <col min="3847" max="3847" width="16.28515625" style="3" customWidth="1"/>
    <col min="3848" max="3848" width="9.140625" style="3"/>
    <col min="3849" max="3849" width="10.85546875" style="3" bestFit="1" customWidth="1"/>
    <col min="3850" max="4096" width="9.140625" style="3"/>
    <col min="4097" max="4097" width="4.42578125" style="3" customWidth="1"/>
    <col min="4098" max="4098" width="18" style="3" customWidth="1"/>
    <col min="4099" max="4099" width="12.28515625" style="3" customWidth="1"/>
    <col min="4100" max="4101" width="19.140625" style="3" customWidth="1"/>
    <col min="4102" max="4102" width="28.140625" style="3" customWidth="1"/>
    <col min="4103" max="4103" width="16.28515625" style="3" customWidth="1"/>
    <col min="4104" max="4104" width="9.140625" style="3"/>
    <col min="4105" max="4105" width="10.85546875" style="3" bestFit="1" customWidth="1"/>
    <col min="4106" max="4352" width="9.140625" style="3"/>
    <col min="4353" max="4353" width="4.42578125" style="3" customWidth="1"/>
    <col min="4354" max="4354" width="18" style="3" customWidth="1"/>
    <col min="4355" max="4355" width="12.28515625" style="3" customWidth="1"/>
    <col min="4356" max="4357" width="19.140625" style="3" customWidth="1"/>
    <col min="4358" max="4358" width="28.140625" style="3" customWidth="1"/>
    <col min="4359" max="4359" width="16.28515625" style="3" customWidth="1"/>
    <col min="4360" max="4360" width="9.140625" style="3"/>
    <col min="4361" max="4361" width="10.85546875" style="3" bestFit="1" customWidth="1"/>
    <col min="4362" max="4608" width="9.140625" style="3"/>
    <col min="4609" max="4609" width="4.42578125" style="3" customWidth="1"/>
    <col min="4610" max="4610" width="18" style="3" customWidth="1"/>
    <col min="4611" max="4611" width="12.28515625" style="3" customWidth="1"/>
    <col min="4612" max="4613" width="19.140625" style="3" customWidth="1"/>
    <col min="4614" max="4614" width="28.140625" style="3" customWidth="1"/>
    <col min="4615" max="4615" width="16.28515625" style="3" customWidth="1"/>
    <col min="4616" max="4616" width="9.140625" style="3"/>
    <col min="4617" max="4617" width="10.85546875" style="3" bestFit="1" customWidth="1"/>
    <col min="4618" max="4864" width="9.140625" style="3"/>
    <col min="4865" max="4865" width="4.42578125" style="3" customWidth="1"/>
    <col min="4866" max="4866" width="18" style="3" customWidth="1"/>
    <col min="4867" max="4867" width="12.28515625" style="3" customWidth="1"/>
    <col min="4868" max="4869" width="19.140625" style="3" customWidth="1"/>
    <col min="4870" max="4870" width="28.140625" style="3" customWidth="1"/>
    <col min="4871" max="4871" width="16.28515625" style="3" customWidth="1"/>
    <col min="4872" max="4872" width="9.140625" style="3"/>
    <col min="4873" max="4873" width="10.85546875" style="3" bestFit="1" customWidth="1"/>
    <col min="4874" max="5120" width="9.140625" style="3"/>
    <col min="5121" max="5121" width="4.42578125" style="3" customWidth="1"/>
    <col min="5122" max="5122" width="18" style="3" customWidth="1"/>
    <col min="5123" max="5123" width="12.28515625" style="3" customWidth="1"/>
    <col min="5124" max="5125" width="19.140625" style="3" customWidth="1"/>
    <col min="5126" max="5126" width="28.140625" style="3" customWidth="1"/>
    <col min="5127" max="5127" width="16.28515625" style="3" customWidth="1"/>
    <col min="5128" max="5128" width="9.140625" style="3"/>
    <col min="5129" max="5129" width="10.85546875" style="3" bestFit="1" customWidth="1"/>
    <col min="5130" max="5376" width="9.140625" style="3"/>
    <col min="5377" max="5377" width="4.42578125" style="3" customWidth="1"/>
    <col min="5378" max="5378" width="18" style="3" customWidth="1"/>
    <col min="5379" max="5379" width="12.28515625" style="3" customWidth="1"/>
    <col min="5380" max="5381" width="19.140625" style="3" customWidth="1"/>
    <col min="5382" max="5382" width="28.140625" style="3" customWidth="1"/>
    <col min="5383" max="5383" width="16.28515625" style="3" customWidth="1"/>
    <col min="5384" max="5384" width="9.140625" style="3"/>
    <col min="5385" max="5385" width="10.85546875" style="3" bestFit="1" customWidth="1"/>
    <col min="5386" max="5632" width="9.140625" style="3"/>
    <col min="5633" max="5633" width="4.42578125" style="3" customWidth="1"/>
    <col min="5634" max="5634" width="18" style="3" customWidth="1"/>
    <col min="5635" max="5635" width="12.28515625" style="3" customWidth="1"/>
    <col min="5636" max="5637" width="19.140625" style="3" customWidth="1"/>
    <col min="5638" max="5638" width="28.140625" style="3" customWidth="1"/>
    <col min="5639" max="5639" width="16.28515625" style="3" customWidth="1"/>
    <col min="5640" max="5640" width="9.140625" style="3"/>
    <col min="5641" max="5641" width="10.85546875" style="3" bestFit="1" customWidth="1"/>
    <col min="5642" max="5888" width="9.140625" style="3"/>
    <col min="5889" max="5889" width="4.42578125" style="3" customWidth="1"/>
    <col min="5890" max="5890" width="18" style="3" customWidth="1"/>
    <col min="5891" max="5891" width="12.28515625" style="3" customWidth="1"/>
    <col min="5892" max="5893" width="19.140625" style="3" customWidth="1"/>
    <col min="5894" max="5894" width="28.140625" style="3" customWidth="1"/>
    <col min="5895" max="5895" width="16.28515625" style="3" customWidth="1"/>
    <col min="5896" max="5896" width="9.140625" style="3"/>
    <col min="5897" max="5897" width="10.85546875" style="3" bestFit="1" customWidth="1"/>
    <col min="5898" max="6144" width="9.140625" style="3"/>
    <col min="6145" max="6145" width="4.42578125" style="3" customWidth="1"/>
    <col min="6146" max="6146" width="18" style="3" customWidth="1"/>
    <col min="6147" max="6147" width="12.28515625" style="3" customWidth="1"/>
    <col min="6148" max="6149" width="19.140625" style="3" customWidth="1"/>
    <col min="6150" max="6150" width="28.140625" style="3" customWidth="1"/>
    <col min="6151" max="6151" width="16.28515625" style="3" customWidth="1"/>
    <col min="6152" max="6152" width="9.140625" style="3"/>
    <col min="6153" max="6153" width="10.85546875" style="3" bestFit="1" customWidth="1"/>
    <col min="6154" max="6400" width="9.140625" style="3"/>
    <col min="6401" max="6401" width="4.42578125" style="3" customWidth="1"/>
    <col min="6402" max="6402" width="18" style="3" customWidth="1"/>
    <col min="6403" max="6403" width="12.28515625" style="3" customWidth="1"/>
    <col min="6404" max="6405" width="19.140625" style="3" customWidth="1"/>
    <col min="6406" max="6406" width="28.140625" style="3" customWidth="1"/>
    <col min="6407" max="6407" width="16.28515625" style="3" customWidth="1"/>
    <col min="6408" max="6408" width="9.140625" style="3"/>
    <col min="6409" max="6409" width="10.85546875" style="3" bestFit="1" customWidth="1"/>
    <col min="6410" max="6656" width="9.140625" style="3"/>
    <col min="6657" max="6657" width="4.42578125" style="3" customWidth="1"/>
    <col min="6658" max="6658" width="18" style="3" customWidth="1"/>
    <col min="6659" max="6659" width="12.28515625" style="3" customWidth="1"/>
    <col min="6660" max="6661" width="19.140625" style="3" customWidth="1"/>
    <col min="6662" max="6662" width="28.140625" style="3" customWidth="1"/>
    <col min="6663" max="6663" width="16.28515625" style="3" customWidth="1"/>
    <col min="6664" max="6664" width="9.140625" style="3"/>
    <col min="6665" max="6665" width="10.85546875" style="3" bestFit="1" customWidth="1"/>
    <col min="6666" max="6912" width="9.140625" style="3"/>
    <col min="6913" max="6913" width="4.42578125" style="3" customWidth="1"/>
    <col min="6914" max="6914" width="18" style="3" customWidth="1"/>
    <col min="6915" max="6915" width="12.28515625" style="3" customWidth="1"/>
    <col min="6916" max="6917" width="19.140625" style="3" customWidth="1"/>
    <col min="6918" max="6918" width="28.140625" style="3" customWidth="1"/>
    <col min="6919" max="6919" width="16.28515625" style="3" customWidth="1"/>
    <col min="6920" max="6920" width="9.140625" style="3"/>
    <col min="6921" max="6921" width="10.85546875" style="3" bestFit="1" customWidth="1"/>
    <col min="6922" max="7168" width="9.140625" style="3"/>
    <col min="7169" max="7169" width="4.42578125" style="3" customWidth="1"/>
    <col min="7170" max="7170" width="18" style="3" customWidth="1"/>
    <col min="7171" max="7171" width="12.28515625" style="3" customWidth="1"/>
    <col min="7172" max="7173" width="19.140625" style="3" customWidth="1"/>
    <col min="7174" max="7174" width="28.140625" style="3" customWidth="1"/>
    <col min="7175" max="7175" width="16.28515625" style="3" customWidth="1"/>
    <col min="7176" max="7176" width="9.140625" style="3"/>
    <col min="7177" max="7177" width="10.85546875" style="3" bestFit="1" customWidth="1"/>
    <col min="7178" max="7424" width="9.140625" style="3"/>
    <col min="7425" max="7425" width="4.42578125" style="3" customWidth="1"/>
    <col min="7426" max="7426" width="18" style="3" customWidth="1"/>
    <col min="7427" max="7427" width="12.28515625" style="3" customWidth="1"/>
    <col min="7428" max="7429" width="19.140625" style="3" customWidth="1"/>
    <col min="7430" max="7430" width="28.140625" style="3" customWidth="1"/>
    <col min="7431" max="7431" width="16.28515625" style="3" customWidth="1"/>
    <col min="7432" max="7432" width="9.140625" style="3"/>
    <col min="7433" max="7433" width="10.85546875" style="3" bestFit="1" customWidth="1"/>
    <col min="7434" max="7680" width="9.140625" style="3"/>
    <col min="7681" max="7681" width="4.42578125" style="3" customWidth="1"/>
    <col min="7682" max="7682" width="18" style="3" customWidth="1"/>
    <col min="7683" max="7683" width="12.28515625" style="3" customWidth="1"/>
    <col min="7684" max="7685" width="19.140625" style="3" customWidth="1"/>
    <col min="7686" max="7686" width="28.140625" style="3" customWidth="1"/>
    <col min="7687" max="7687" width="16.28515625" style="3" customWidth="1"/>
    <col min="7688" max="7688" width="9.140625" style="3"/>
    <col min="7689" max="7689" width="10.85546875" style="3" bestFit="1" customWidth="1"/>
    <col min="7690" max="7936" width="9.140625" style="3"/>
    <col min="7937" max="7937" width="4.42578125" style="3" customWidth="1"/>
    <col min="7938" max="7938" width="18" style="3" customWidth="1"/>
    <col min="7939" max="7939" width="12.28515625" style="3" customWidth="1"/>
    <col min="7940" max="7941" width="19.140625" style="3" customWidth="1"/>
    <col min="7942" max="7942" width="28.140625" style="3" customWidth="1"/>
    <col min="7943" max="7943" width="16.28515625" style="3" customWidth="1"/>
    <col min="7944" max="7944" width="9.140625" style="3"/>
    <col min="7945" max="7945" width="10.85546875" style="3" bestFit="1" customWidth="1"/>
    <col min="7946" max="8192" width="9.140625" style="3"/>
    <col min="8193" max="8193" width="4.42578125" style="3" customWidth="1"/>
    <col min="8194" max="8194" width="18" style="3" customWidth="1"/>
    <col min="8195" max="8195" width="12.28515625" style="3" customWidth="1"/>
    <col min="8196" max="8197" width="19.140625" style="3" customWidth="1"/>
    <col min="8198" max="8198" width="28.140625" style="3" customWidth="1"/>
    <col min="8199" max="8199" width="16.28515625" style="3" customWidth="1"/>
    <col min="8200" max="8200" width="9.140625" style="3"/>
    <col min="8201" max="8201" width="10.85546875" style="3" bestFit="1" customWidth="1"/>
    <col min="8202" max="8448" width="9.140625" style="3"/>
    <col min="8449" max="8449" width="4.42578125" style="3" customWidth="1"/>
    <col min="8450" max="8450" width="18" style="3" customWidth="1"/>
    <col min="8451" max="8451" width="12.28515625" style="3" customWidth="1"/>
    <col min="8452" max="8453" width="19.140625" style="3" customWidth="1"/>
    <col min="8454" max="8454" width="28.140625" style="3" customWidth="1"/>
    <col min="8455" max="8455" width="16.28515625" style="3" customWidth="1"/>
    <col min="8456" max="8456" width="9.140625" style="3"/>
    <col min="8457" max="8457" width="10.85546875" style="3" bestFit="1" customWidth="1"/>
    <col min="8458" max="8704" width="9.140625" style="3"/>
    <col min="8705" max="8705" width="4.42578125" style="3" customWidth="1"/>
    <col min="8706" max="8706" width="18" style="3" customWidth="1"/>
    <col min="8707" max="8707" width="12.28515625" style="3" customWidth="1"/>
    <col min="8708" max="8709" width="19.140625" style="3" customWidth="1"/>
    <col min="8710" max="8710" width="28.140625" style="3" customWidth="1"/>
    <col min="8711" max="8711" width="16.28515625" style="3" customWidth="1"/>
    <col min="8712" max="8712" width="9.140625" style="3"/>
    <col min="8713" max="8713" width="10.85546875" style="3" bestFit="1" customWidth="1"/>
    <col min="8714" max="8960" width="9.140625" style="3"/>
    <col min="8961" max="8961" width="4.42578125" style="3" customWidth="1"/>
    <col min="8962" max="8962" width="18" style="3" customWidth="1"/>
    <col min="8963" max="8963" width="12.28515625" style="3" customWidth="1"/>
    <col min="8964" max="8965" width="19.140625" style="3" customWidth="1"/>
    <col min="8966" max="8966" width="28.140625" style="3" customWidth="1"/>
    <col min="8967" max="8967" width="16.28515625" style="3" customWidth="1"/>
    <col min="8968" max="8968" width="9.140625" style="3"/>
    <col min="8969" max="8969" width="10.85546875" style="3" bestFit="1" customWidth="1"/>
    <col min="8970" max="9216" width="9.140625" style="3"/>
    <col min="9217" max="9217" width="4.42578125" style="3" customWidth="1"/>
    <col min="9218" max="9218" width="18" style="3" customWidth="1"/>
    <col min="9219" max="9219" width="12.28515625" style="3" customWidth="1"/>
    <col min="9220" max="9221" width="19.140625" style="3" customWidth="1"/>
    <col min="9222" max="9222" width="28.140625" style="3" customWidth="1"/>
    <col min="9223" max="9223" width="16.28515625" style="3" customWidth="1"/>
    <col min="9224" max="9224" width="9.140625" style="3"/>
    <col min="9225" max="9225" width="10.85546875" style="3" bestFit="1" customWidth="1"/>
    <col min="9226" max="9472" width="9.140625" style="3"/>
    <col min="9473" max="9473" width="4.42578125" style="3" customWidth="1"/>
    <col min="9474" max="9474" width="18" style="3" customWidth="1"/>
    <col min="9475" max="9475" width="12.28515625" style="3" customWidth="1"/>
    <col min="9476" max="9477" width="19.140625" style="3" customWidth="1"/>
    <col min="9478" max="9478" width="28.140625" style="3" customWidth="1"/>
    <col min="9479" max="9479" width="16.28515625" style="3" customWidth="1"/>
    <col min="9480" max="9480" width="9.140625" style="3"/>
    <col min="9481" max="9481" width="10.85546875" style="3" bestFit="1" customWidth="1"/>
    <col min="9482" max="9728" width="9.140625" style="3"/>
    <col min="9729" max="9729" width="4.42578125" style="3" customWidth="1"/>
    <col min="9730" max="9730" width="18" style="3" customWidth="1"/>
    <col min="9731" max="9731" width="12.28515625" style="3" customWidth="1"/>
    <col min="9732" max="9733" width="19.140625" style="3" customWidth="1"/>
    <col min="9734" max="9734" width="28.140625" style="3" customWidth="1"/>
    <col min="9735" max="9735" width="16.28515625" style="3" customWidth="1"/>
    <col min="9736" max="9736" width="9.140625" style="3"/>
    <col min="9737" max="9737" width="10.85546875" style="3" bestFit="1" customWidth="1"/>
    <col min="9738" max="9984" width="9.140625" style="3"/>
    <col min="9985" max="9985" width="4.42578125" style="3" customWidth="1"/>
    <col min="9986" max="9986" width="18" style="3" customWidth="1"/>
    <col min="9987" max="9987" width="12.28515625" style="3" customWidth="1"/>
    <col min="9988" max="9989" width="19.140625" style="3" customWidth="1"/>
    <col min="9990" max="9990" width="28.140625" style="3" customWidth="1"/>
    <col min="9991" max="9991" width="16.28515625" style="3" customWidth="1"/>
    <col min="9992" max="9992" width="9.140625" style="3"/>
    <col min="9993" max="9993" width="10.85546875" style="3" bestFit="1" customWidth="1"/>
    <col min="9994" max="10240" width="9.140625" style="3"/>
    <col min="10241" max="10241" width="4.42578125" style="3" customWidth="1"/>
    <col min="10242" max="10242" width="18" style="3" customWidth="1"/>
    <col min="10243" max="10243" width="12.28515625" style="3" customWidth="1"/>
    <col min="10244" max="10245" width="19.140625" style="3" customWidth="1"/>
    <col min="10246" max="10246" width="28.140625" style="3" customWidth="1"/>
    <col min="10247" max="10247" width="16.28515625" style="3" customWidth="1"/>
    <col min="10248" max="10248" width="9.140625" style="3"/>
    <col min="10249" max="10249" width="10.85546875" style="3" bestFit="1" customWidth="1"/>
    <col min="10250" max="10496" width="9.140625" style="3"/>
    <col min="10497" max="10497" width="4.42578125" style="3" customWidth="1"/>
    <col min="10498" max="10498" width="18" style="3" customWidth="1"/>
    <col min="10499" max="10499" width="12.28515625" style="3" customWidth="1"/>
    <col min="10500" max="10501" width="19.140625" style="3" customWidth="1"/>
    <col min="10502" max="10502" width="28.140625" style="3" customWidth="1"/>
    <col min="10503" max="10503" width="16.28515625" style="3" customWidth="1"/>
    <col min="10504" max="10504" width="9.140625" style="3"/>
    <col min="10505" max="10505" width="10.85546875" style="3" bestFit="1" customWidth="1"/>
    <col min="10506" max="10752" width="9.140625" style="3"/>
    <col min="10753" max="10753" width="4.42578125" style="3" customWidth="1"/>
    <col min="10754" max="10754" width="18" style="3" customWidth="1"/>
    <col min="10755" max="10755" width="12.28515625" style="3" customWidth="1"/>
    <col min="10756" max="10757" width="19.140625" style="3" customWidth="1"/>
    <col min="10758" max="10758" width="28.140625" style="3" customWidth="1"/>
    <col min="10759" max="10759" width="16.28515625" style="3" customWidth="1"/>
    <col min="10760" max="10760" width="9.140625" style="3"/>
    <col min="10761" max="10761" width="10.85546875" style="3" bestFit="1" customWidth="1"/>
    <col min="10762" max="11008" width="9.140625" style="3"/>
    <col min="11009" max="11009" width="4.42578125" style="3" customWidth="1"/>
    <col min="11010" max="11010" width="18" style="3" customWidth="1"/>
    <col min="11011" max="11011" width="12.28515625" style="3" customWidth="1"/>
    <col min="11012" max="11013" width="19.140625" style="3" customWidth="1"/>
    <col min="11014" max="11014" width="28.140625" style="3" customWidth="1"/>
    <col min="11015" max="11015" width="16.28515625" style="3" customWidth="1"/>
    <col min="11016" max="11016" width="9.140625" style="3"/>
    <col min="11017" max="11017" width="10.85546875" style="3" bestFit="1" customWidth="1"/>
    <col min="11018" max="11264" width="9.140625" style="3"/>
    <col min="11265" max="11265" width="4.42578125" style="3" customWidth="1"/>
    <col min="11266" max="11266" width="18" style="3" customWidth="1"/>
    <col min="11267" max="11267" width="12.28515625" style="3" customWidth="1"/>
    <col min="11268" max="11269" width="19.140625" style="3" customWidth="1"/>
    <col min="11270" max="11270" width="28.140625" style="3" customWidth="1"/>
    <col min="11271" max="11271" width="16.28515625" style="3" customWidth="1"/>
    <col min="11272" max="11272" width="9.140625" style="3"/>
    <col min="11273" max="11273" width="10.85546875" style="3" bestFit="1" customWidth="1"/>
    <col min="11274" max="11520" width="9.140625" style="3"/>
    <col min="11521" max="11521" width="4.42578125" style="3" customWidth="1"/>
    <col min="11522" max="11522" width="18" style="3" customWidth="1"/>
    <col min="11523" max="11523" width="12.28515625" style="3" customWidth="1"/>
    <col min="11524" max="11525" width="19.140625" style="3" customWidth="1"/>
    <col min="11526" max="11526" width="28.140625" style="3" customWidth="1"/>
    <col min="11527" max="11527" width="16.28515625" style="3" customWidth="1"/>
    <col min="11528" max="11528" width="9.140625" style="3"/>
    <col min="11529" max="11529" width="10.85546875" style="3" bestFit="1" customWidth="1"/>
    <col min="11530" max="11776" width="9.140625" style="3"/>
    <col min="11777" max="11777" width="4.42578125" style="3" customWidth="1"/>
    <col min="11778" max="11778" width="18" style="3" customWidth="1"/>
    <col min="11779" max="11779" width="12.28515625" style="3" customWidth="1"/>
    <col min="11780" max="11781" width="19.140625" style="3" customWidth="1"/>
    <col min="11782" max="11782" width="28.140625" style="3" customWidth="1"/>
    <col min="11783" max="11783" width="16.28515625" style="3" customWidth="1"/>
    <col min="11784" max="11784" width="9.140625" style="3"/>
    <col min="11785" max="11785" width="10.85546875" style="3" bestFit="1" customWidth="1"/>
    <col min="11786" max="12032" width="9.140625" style="3"/>
    <col min="12033" max="12033" width="4.42578125" style="3" customWidth="1"/>
    <col min="12034" max="12034" width="18" style="3" customWidth="1"/>
    <col min="12035" max="12035" width="12.28515625" style="3" customWidth="1"/>
    <col min="12036" max="12037" width="19.140625" style="3" customWidth="1"/>
    <col min="12038" max="12038" width="28.140625" style="3" customWidth="1"/>
    <col min="12039" max="12039" width="16.28515625" style="3" customWidth="1"/>
    <col min="12040" max="12040" width="9.140625" style="3"/>
    <col min="12041" max="12041" width="10.85546875" style="3" bestFit="1" customWidth="1"/>
    <col min="12042" max="12288" width="9.140625" style="3"/>
    <col min="12289" max="12289" width="4.42578125" style="3" customWidth="1"/>
    <col min="12290" max="12290" width="18" style="3" customWidth="1"/>
    <col min="12291" max="12291" width="12.28515625" style="3" customWidth="1"/>
    <col min="12292" max="12293" width="19.140625" style="3" customWidth="1"/>
    <col min="12294" max="12294" width="28.140625" style="3" customWidth="1"/>
    <col min="12295" max="12295" width="16.28515625" style="3" customWidth="1"/>
    <col min="12296" max="12296" width="9.140625" style="3"/>
    <col min="12297" max="12297" width="10.85546875" style="3" bestFit="1" customWidth="1"/>
    <col min="12298" max="12544" width="9.140625" style="3"/>
    <col min="12545" max="12545" width="4.42578125" style="3" customWidth="1"/>
    <col min="12546" max="12546" width="18" style="3" customWidth="1"/>
    <col min="12547" max="12547" width="12.28515625" style="3" customWidth="1"/>
    <col min="12548" max="12549" width="19.140625" style="3" customWidth="1"/>
    <col min="12550" max="12550" width="28.140625" style="3" customWidth="1"/>
    <col min="12551" max="12551" width="16.28515625" style="3" customWidth="1"/>
    <col min="12552" max="12552" width="9.140625" style="3"/>
    <col min="12553" max="12553" width="10.85546875" style="3" bestFit="1" customWidth="1"/>
    <col min="12554" max="12800" width="9.140625" style="3"/>
    <col min="12801" max="12801" width="4.42578125" style="3" customWidth="1"/>
    <col min="12802" max="12802" width="18" style="3" customWidth="1"/>
    <col min="12803" max="12803" width="12.28515625" style="3" customWidth="1"/>
    <col min="12804" max="12805" width="19.140625" style="3" customWidth="1"/>
    <col min="12806" max="12806" width="28.140625" style="3" customWidth="1"/>
    <col min="12807" max="12807" width="16.28515625" style="3" customWidth="1"/>
    <col min="12808" max="12808" width="9.140625" style="3"/>
    <col min="12809" max="12809" width="10.85546875" style="3" bestFit="1" customWidth="1"/>
    <col min="12810" max="13056" width="9.140625" style="3"/>
    <col min="13057" max="13057" width="4.42578125" style="3" customWidth="1"/>
    <col min="13058" max="13058" width="18" style="3" customWidth="1"/>
    <col min="13059" max="13059" width="12.28515625" style="3" customWidth="1"/>
    <col min="13060" max="13061" width="19.140625" style="3" customWidth="1"/>
    <col min="13062" max="13062" width="28.140625" style="3" customWidth="1"/>
    <col min="13063" max="13063" width="16.28515625" style="3" customWidth="1"/>
    <col min="13064" max="13064" width="9.140625" style="3"/>
    <col min="13065" max="13065" width="10.85546875" style="3" bestFit="1" customWidth="1"/>
    <col min="13066" max="13312" width="9.140625" style="3"/>
    <col min="13313" max="13313" width="4.42578125" style="3" customWidth="1"/>
    <col min="13314" max="13314" width="18" style="3" customWidth="1"/>
    <col min="13315" max="13315" width="12.28515625" style="3" customWidth="1"/>
    <col min="13316" max="13317" width="19.140625" style="3" customWidth="1"/>
    <col min="13318" max="13318" width="28.140625" style="3" customWidth="1"/>
    <col min="13319" max="13319" width="16.28515625" style="3" customWidth="1"/>
    <col min="13320" max="13320" width="9.140625" style="3"/>
    <col min="13321" max="13321" width="10.85546875" style="3" bestFit="1" customWidth="1"/>
    <col min="13322" max="13568" width="9.140625" style="3"/>
    <col min="13569" max="13569" width="4.42578125" style="3" customWidth="1"/>
    <col min="13570" max="13570" width="18" style="3" customWidth="1"/>
    <col min="13571" max="13571" width="12.28515625" style="3" customWidth="1"/>
    <col min="13572" max="13573" width="19.140625" style="3" customWidth="1"/>
    <col min="13574" max="13574" width="28.140625" style="3" customWidth="1"/>
    <col min="13575" max="13575" width="16.28515625" style="3" customWidth="1"/>
    <col min="13576" max="13576" width="9.140625" style="3"/>
    <col min="13577" max="13577" width="10.85546875" style="3" bestFit="1" customWidth="1"/>
    <col min="13578" max="13824" width="9.140625" style="3"/>
    <col min="13825" max="13825" width="4.42578125" style="3" customWidth="1"/>
    <col min="13826" max="13826" width="18" style="3" customWidth="1"/>
    <col min="13827" max="13827" width="12.28515625" style="3" customWidth="1"/>
    <col min="13828" max="13829" width="19.140625" style="3" customWidth="1"/>
    <col min="13830" max="13830" width="28.140625" style="3" customWidth="1"/>
    <col min="13831" max="13831" width="16.28515625" style="3" customWidth="1"/>
    <col min="13832" max="13832" width="9.140625" style="3"/>
    <col min="13833" max="13833" width="10.85546875" style="3" bestFit="1" customWidth="1"/>
    <col min="13834" max="14080" width="9.140625" style="3"/>
    <col min="14081" max="14081" width="4.42578125" style="3" customWidth="1"/>
    <col min="14082" max="14082" width="18" style="3" customWidth="1"/>
    <col min="14083" max="14083" width="12.28515625" style="3" customWidth="1"/>
    <col min="14084" max="14085" width="19.140625" style="3" customWidth="1"/>
    <col min="14086" max="14086" width="28.140625" style="3" customWidth="1"/>
    <col min="14087" max="14087" width="16.28515625" style="3" customWidth="1"/>
    <col min="14088" max="14088" width="9.140625" style="3"/>
    <col min="14089" max="14089" width="10.85546875" style="3" bestFit="1" customWidth="1"/>
    <col min="14090" max="14336" width="9.140625" style="3"/>
    <col min="14337" max="14337" width="4.42578125" style="3" customWidth="1"/>
    <col min="14338" max="14338" width="18" style="3" customWidth="1"/>
    <col min="14339" max="14339" width="12.28515625" style="3" customWidth="1"/>
    <col min="14340" max="14341" width="19.140625" style="3" customWidth="1"/>
    <col min="14342" max="14342" width="28.140625" style="3" customWidth="1"/>
    <col min="14343" max="14343" width="16.28515625" style="3" customWidth="1"/>
    <col min="14344" max="14344" width="9.140625" style="3"/>
    <col min="14345" max="14345" width="10.85546875" style="3" bestFit="1" customWidth="1"/>
    <col min="14346" max="14592" width="9.140625" style="3"/>
    <col min="14593" max="14593" width="4.42578125" style="3" customWidth="1"/>
    <col min="14594" max="14594" width="18" style="3" customWidth="1"/>
    <col min="14595" max="14595" width="12.28515625" style="3" customWidth="1"/>
    <col min="14596" max="14597" width="19.140625" style="3" customWidth="1"/>
    <col min="14598" max="14598" width="28.140625" style="3" customWidth="1"/>
    <col min="14599" max="14599" width="16.28515625" style="3" customWidth="1"/>
    <col min="14600" max="14600" width="9.140625" style="3"/>
    <col min="14601" max="14601" width="10.85546875" style="3" bestFit="1" customWidth="1"/>
    <col min="14602" max="14848" width="9.140625" style="3"/>
    <col min="14849" max="14849" width="4.42578125" style="3" customWidth="1"/>
    <col min="14850" max="14850" width="18" style="3" customWidth="1"/>
    <col min="14851" max="14851" width="12.28515625" style="3" customWidth="1"/>
    <col min="14852" max="14853" width="19.140625" style="3" customWidth="1"/>
    <col min="14854" max="14854" width="28.140625" style="3" customWidth="1"/>
    <col min="14855" max="14855" width="16.28515625" style="3" customWidth="1"/>
    <col min="14856" max="14856" width="9.140625" style="3"/>
    <col min="14857" max="14857" width="10.85546875" style="3" bestFit="1" customWidth="1"/>
    <col min="14858" max="15104" width="9.140625" style="3"/>
    <col min="15105" max="15105" width="4.42578125" style="3" customWidth="1"/>
    <col min="15106" max="15106" width="18" style="3" customWidth="1"/>
    <col min="15107" max="15107" width="12.28515625" style="3" customWidth="1"/>
    <col min="15108" max="15109" width="19.140625" style="3" customWidth="1"/>
    <col min="15110" max="15110" width="28.140625" style="3" customWidth="1"/>
    <col min="15111" max="15111" width="16.28515625" style="3" customWidth="1"/>
    <col min="15112" max="15112" width="9.140625" style="3"/>
    <col min="15113" max="15113" width="10.85546875" style="3" bestFit="1" customWidth="1"/>
    <col min="15114" max="15360" width="9.140625" style="3"/>
    <col min="15361" max="15361" width="4.42578125" style="3" customWidth="1"/>
    <col min="15362" max="15362" width="18" style="3" customWidth="1"/>
    <col min="15363" max="15363" width="12.28515625" style="3" customWidth="1"/>
    <col min="15364" max="15365" width="19.140625" style="3" customWidth="1"/>
    <col min="15366" max="15366" width="28.140625" style="3" customWidth="1"/>
    <col min="15367" max="15367" width="16.28515625" style="3" customWidth="1"/>
    <col min="15368" max="15368" width="9.140625" style="3"/>
    <col min="15369" max="15369" width="10.85546875" style="3" bestFit="1" customWidth="1"/>
    <col min="15370" max="15616" width="9.140625" style="3"/>
    <col min="15617" max="15617" width="4.42578125" style="3" customWidth="1"/>
    <col min="15618" max="15618" width="18" style="3" customWidth="1"/>
    <col min="15619" max="15619" width="12.28515625" style="3" customWidth="1"/>
    <col min="15620" max="15621" width="19.140625" style="3" customWidth="1"/>
    <col min="15622" max="15622" width="28.140625" style="3" customWidth="1"/>
    <col min="15623" max="15623" width="16.28515625" style="3" customWidth="1"/>
    <col min="15624" max="15624" width="9.140625" style="3"/>
    <col min="15625" max="15625" width="10.85546875" style="3" bestFit="1" customWidth="1"/>
    <col min="15626" max="15872" width="9.140625" style="3"/>
    <col min="15873" max="15873" width="4.42578125" style="3" customWidth="1"/>
    <col min="15874" max="15874" width="18" style="3" customWidth="1"/>
    <col min="15875" max="15875" width="12.28515625" style="3" customWidth="1"/>
    <col min="15876" max="15877" width="19.140625" style="3" customWidth="1"/>
    <col min="15878" max="15878" width="28.140625" style="3" customWidth="1"/>
    <col min="15879" max="15879" width="16.28515625" style="3" customWidth="1"/>
    <col min="15880" max="15880" width="9.140625" style="3"/>
    <col min="15881" max="15881" width="10.85546875" style="3" bestFit="1" customWidth="1"/>
    <col min="15882" max="16128" width="9.140625" style="3"/>
    <col min="16129" max="16129" width="4.42578125" style="3" customWidth="1"/>
    <col min="16130" max="16130" width="18" style="3" customWidth="1"/>
    <col min="16131" max="16131" width="12.28515625" style="3" customWidth="1"/>
    <col min="16132" max="16133" width="19.140625" style="3" customWidth="1"/>
    <col min="16134" max="16134" width="28.140625" style="3" customWidth="1"/>
    <col min="16135" max="16135" width="16.28515625" style="3" customWidth="1"/>
    <col min="16136" max="16136" width="9.140625" style="3"/>
    <col min="16137" max="16137" width="10.85546875" style="3" bestFit="1" customWidth="1"/>
    <col min="16138" max="16384" width="9.140625" style="3"/>
  </cols>
  <sheetData>
    <row r="1" spans="1:7" ht="18.75">
      <c r="B1" s="69" t="s">
        <v>27</v>
      </c>
      <c r="C1" s="69"/>
      <c r="D1" s="69"/>
      <c r="E1" s="69"/>
      <c r="F1" s="69"/>
    </row>
    <row r="2" spans="1:7">
      <c r="B2" s="35" t="s">
        <v>28</v>
      </c>
      <c r="C2" s="36">
        <f>[2]Остатки!$E$4</f>
        <v>1176432.2300000153</v>
      </c>
      <c r="D2" s="37" t="s">
        <v>29</v>
      </c>
      <c r="E2" s="37"/>
      <c r="G2" s="2"/>
    </row>
    <row r="3" spans="1:7">
      <c r="B3" s="35"/>
      <c r="C3" s="36">
        <f>C11-C2</f>
        <v>485635.76999998465</v>
      </c>
      <c r="D3" s="37" t="s">
        <v>49</v>
      </c>
      <c r="E3" s="37"/>
      <c r="G3" s="2"/>
    </row>
    <row r="4" spans="1:7">
      <c r="A4" s="70" t="s">
        <v>37</v>
      </c>
      <c r="B4" s="70"/>
      <c r="C4" s="70"/>
      <c r="D4" s="70"/>
      <c r="E4" s="70"/>
      <c r="F4" s="70"/>
    </row>
    <row r="5" spans="1:7">
      <c r="A5" s="71" t="s">
        <v>31</v>
      </c>
      <c r="B5" s="73" t="s">
        <v>32</v>
      </c>
      <c r="C5" s="73" t="s">
        <v>6</v>
      </c>
      <c r="D5" s="74" t="s">
        <v>30</v>
      </c>
      <c r="E5" s="74"/>
      <c r="F5" s="75" t="s">
        <v>33</v>
      </c>
    </row>
    <row r="6" spans="1:7" ht="98.25" customHeight="1">
      <c r="A6" s="72"/>
      <c r="B6" s="73"/>
      <c r="C6" s="73"/>
      <c r="D6" s="38" t="str">
        <f>[2]ДФ!C7</f>
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</c>
      <c r="E6" s="38" t="str">
        <f>[2]ДФ!D7</f>
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них</v>
      </c>
      <c r="F6" s="76"/>
    </row>
    <row r="7" spans="1:7">
      <c r="A7" s="1">
        <v>1</v>
      </c>
      <c r="B7" s="39" t="s">
        <v>39</v>
      </c>
      <c r="C7" s="4">
        <f t="shared" ref="C7:C10" si="0">SUM(D7:E7)</f>
        <v>867745</v>
      </c>
      <c r="D7" s="4">
        <v>867745</v>
      </c>
      <c r="E7" s="4">
        <v>0</v>
      </c>
      <c r="F7" s="50" t="s">
        <v>45</v>
      </c>
    </row>
    <row r="8" spans="1:7">
      <c r="A8" s="1">
        <v>2</v>
      </c>
      <c r="B8" s="39" t="s">
        <v>46</v>
      </c>
      <c r="C8" s="4">
        <f t="shared" si="0"/>
        <v>95000</v>
      </c>
      <c r="D8" s="4">
        <v>0</v>
      </c>
      <c r="E8" s="4">
        <v>95000</v>
      </c>
      <c r="F8" s="50" t="s">
        <v>51</v>
      </c>
    </row>
    <row r="9" spans="1:7">
      <c r="A9" s="40">
        <v>3</v>
      </c>
      <c r="B9" s="41" t="s">
        <v>47</v>
      </c>
      <c r="C9" s="4">
        <f t="shared" si="0"/>
        <v>200000</v>
      </c>
      <c r="D9" s="4">
        <v>200000</v>
      </c>
      <c r="E9" s="4">
        <v>0</v>
      </c>
      <c r="F9" s="50" t="s">
        <v>52</v>
      </c>
    </row>
    <row r="10" spans="1:7">
      <c r="A10" s="1">
        <v>4</v>
      </c>
      <c r="B10" s="39" t="s">
        <v>48</v>
      </c>
      <c r="C10" s="4">
        <f t="shared" si="0"/>
        <v>499323</v>
      </c>
      <c r="D10" s="4">
        <v>318145</v>
      </c>
      <c r="E10" s="4">
        <v>181178</v>
      </c>
      <c r="F10" s="50" t="s">
        <v>53</v>
      </c>
    </row>
    <row r="11" spans="1:7">
      <c r="A11" s="5"/>
      <c r="B11" s="5" t="s">
        <v>6</v>
      </c>
      <c r="C11" s="14">
        <f>SUM(C7:C10)</f>
        <v>1662068</v>
      </c>
      <c r="D11" s="14">
        <f>SUM(D7:D10)</f>
        <v>1385890</v>
      </c>
      <c r="E11" s="14">
        <f>SUM(E7:E10)</f>
        <v>276178</v>
      </c>
      <c r="F11" s="5"/>
      <c r="G11" s="2"/>
    </row>
    <row r="12" spans="1:7" ht="6" customHeight="1"/>
    <row r="13" spans="1:7" ht="13.5" customHeight="1">
      <c r="B13" s="43" t="s">
        <v>50</v>
      </c>
      <c r="C13" s="43"/>
      <c r="D13" s="68">
        <f>[2]Остатки!$E$5-C3</f>
        <v>2367058.3400000152</v>
      </c>
      <c r="E13" s="68"/>
    </row>
    <row r="14" spans="1:7">
      <c r="B14" s="3" t="s">
        <v>54</v>
      </c>
    </row>
    <row r="15" spans="1:7">
      <c r="A15" s="5"/>
      <c r="B15" s="5"/>
      <c r="C15" s="5" t="s">
        <v>6</v>
      </c>
      <c r="D15" s="5" t="str">
        <f>[2]справкаКуточнению!$D$36</f>
        <v>…. Вне границ</v>
      </c>
      <c r="E15" s="5" t="str">
        <f>[2]справкаКуточнению!$E$36</f>
        <v>…. В границах</v>
      </c>
      <c r="F15" s="48"/>
    </row>
    <row r="16" spans="1:7">
      <c r="A16" s="46">
        <v>1</v>
      </c>
      <c r="B16" s="47" t="s">
        <v>55</v>
      </c>
      <c r="C16" s="6">
        <f>SUM(D16:E16)</f>
        <v>0</v>
      </c>
      <c r="D16" s="6"/>
      <c r="E16" s="6"/>
      <c r="F16" s="49"/>
    </row>
    <row r="17" spans="1:6">
      <c r="A17" s="5">
        <v>2</v>
      </c>
      <c r="B17" s="44" t="s">
        <v>41</v>
      </c>
      <c r="C17" s="4">
        <f t="shared" ref="C17:C31" si="1">SUM(D17:E17)</f>
        <v>753849.33</v>
      </c>
      <c r="D17" s="4"/>
      <c r="E17" s="4">
        <f>[2]справкаКуточнению!$E$38</f>
        <v>753849.33</v>
      </c>
      <c r="F17" s="49"/>
    </row>
    <row r="18" spans="1:6">
      <c r="A18" s="5">
        <v>3</v>
      </c>
      <c r="B18" s="44" t="s">
        <v>47</v>
      </c>
      <c r="C18" s="4">
        <f t="shared" si="1"/>
        <v>200000</v>
      </c>
      <c r="D18" s="4">
        <f>D9</f>
        <v>200000</v>
      </c>
      <c r="E18" s="4"/>
      <c r="F18" s="49"/>
    </row>
    <row r="19" spans="1:6">
      <c r="A19" s="5">
        <v>4</v>
      </c>
      <c r="B19" s="44" t="s">
        <v>56</v>
      </c>
      <c r="C19" s="4">
        <f t="shared" si="1"/>
        <v>827945.3799999851</v>
      </c>
      <c r="D19" s="4">
        <f>[2]справкаКуточнению!$D$22</f>
        <v>672468.9999999851</v>
      </c>
      <c r="E19" s="4">
        <f>[2]справкаКуточнению!$E$42</f>
        <v>155476.38</v>
      </c>
      <c r="F19" s="49"/>
    </row>
    <row r="20" spans="1:6">
      <c r="A20" s="5">
        <v>5</v>
      </c>
      <c r="B20" s="44" t="s">
        <v>38</v>
      </c>
      <c r="C20" s="4">
        <f t="shared" si="1"/>
        <v>317000</v>
      </c>
      <c r="D20" s="4"/>
      <c r="E20" s="4">
        <f>[2]справкаКуточнению!$E$23</f>
        <v>317000</v>
      </c>
      <c r="F20" s="49"/>
    </row>
    <row r="21" spans="1:6">
      <c r="A21" s="5">
        <v>6</v>
      </c>
      <c r="B21" s="44" t="s">
        <v>34</v>
      </c>
      <c r="C21" s="4">
        <f t="shared" si="1"/>
        <v>358540.62</v>
      </c>
      <c r="D21" s="4"/>
      <c r="E21" s="4">
        <f>[2]справкаКуточнению!$E$21+[2]справкаКуточнению!$E$37</f>
        <v>358540.62</v>
      </c>
      <c r="F21" s="49"/>
    </row>
    <row r="22" spans="1:6">
      <c r="A22" s="5">
        <v>7</v>
      </c>
      <c r="B22" s="44" t="s">
        <v>35</v>
      </c>
      <c r="C22" s="4">
        <f t="shared" si="1"/>
        <v>487683</v>
      </c>
      <c r="D22" s="4">
        <f>[2]справкаКуточнению!$D$30</f>
        <v>487683</v>
      </c>
      <c r="E22" s="4"/>
      <c r="F22" s="49"/>
    </row>
    <row r="23" spans="1:6">
      <c r="A23" s="46">
        <v>8</v>
      </c>
      <c r="B23" s="47" t="s">
        <v>57</v>
      </c>
      <c r="C23" s="6">
        <f t="shared" si="1"/>
        <v>0</v>
      </c>
      <c r="D23" s="6"/>
      <c r="E23" s="6"/>
      <c r="F23" s="49"/>
    </row>
    <row r="24" spans="1:6">
      <c r="A24" s="5">
        <v>9</v>
      </c>
      <c r="B24" s="44" t="s">
        <v>40</v>
      </c>
      <c r="C24" s="4">
        <f t="shared" si="1"/>
        <v>50000</v>
      </c>
      <c r="D24" s="4">
        <f>[2]справкаКуточнению!$D$26</f>
        <v>50000</v>
      </c>
      <c r="E24" s="4"/>
      <c r="F24" s="49"/>
    </row>
    <row r="25" spans="1:6">
      <c r="A25" s="5">
        <v>10</v>
      </c>
      <c r="B25" s="44" t="s">
        <v>46</v>
      </c>
      <c r="C25" s="4">
        <f t="shared" si="1"/>
        <v>95000</v>
      </c>
      <c r="D25" s="4"/>
      <c r="E25" s="4">
        <f>E8</f>
        <v>95000</v>
      </c>
      <c r="F25" s="49"/>
    </row>
    <row r="26" spans="1:6">
      <c r="A26" s="5">
        <v>11</v>
      </c>
      <c r="B26" s="44" t="s">
        <v>42</v>
      </c>
      <c r="C26" s="4">
        <f t="shared" si="1"/>
        <v>220761.16</v>
      </c>
      <c r="D26" s="4"/>
      <c r="E26" s="4">
        <f>[2]справкаКуточнению!$E$39</f>
        <v>220761.16</v>
      </c>
      <c r="F26" s="49"/>
    </row>
    <row r="27" spans="1:6">
      <c r="A27" s="5">
        <v>12</v>
      </c>
      <c r="B27" s="45" t="s">
        <v>58</v>
      </c>
      <c r="C27" s="4">
        <f t="shared" si="1"/>
        <v>499323</v>
      </c>
      <c r="D27" s="4">
        <f>D10</f>
        <v>318145</v>
      </c>
      <c r="E27" s="4">
        <f>E10</f>
        <v>181178</v>
      </c>
      <c r="F27" s="49"/>
    </row>
    <row r="28" spans="1:6">
      <c r="A28" s="5">
        <v>13</v>
      </c>
      <c r="B28" s="44" t="s">
        <v>43</v>
      </c>
      <c r="C28" s="4">
        <f t="shared" si="1"/>
        <v>53623.77</v>
      </c>
      <c r="D28" s="4"/>
      <c r="E28" s="4">
        <f>[2]справкаКуточнению!$E$40</f>
        <v>53623.77</v>
      </c>
      <c r="F28" s="49"/>
    </row>
    <row r="29" spans="1:6">
      <c r="A29" s="5">
        <v>14</v>
      </c>
      <c r="B29" s="44" t="s">
        <v>36</v>
      </c>
      <c r="C29" s="4">
        <f t="shared" si="1"/>
        <v>50000</v>
      </c>
      <c r="D29" s="4">
        <f>[2]справкаКуточнению!$D$24</f>
        <v>50000</v>
      </c>
      <c r="E29" s="4"/>
      <c r="F29" s="49"/>
    </row>
    <row r="30" spans="1:6">
      <c r="A30" s="5">
        <v>15</v>
      </c>
      <c r="B30" s="44" t="s">
        <v>44</v>
      </c>
      <c r="C30" s="4">
        <f t="shared" si="1"/>
        <v>223426.52</v>
      </c>
      <c r="D30" s="4"/>
      <c r="E30" s="4">
        <f>[2]справкаКуточнению!$E$41</f>
        <v>223426.52</v>
      </c>
      <c r="F30" s="49"/>
    </row>
    <row r="31" spans="1:6">
      <c r="A31" s="5">
        <v>16</v>
      </c>
      <c r="B31" s="44" t="s">
        <v>39</v>
      </c>
      <c r="C31" s="4">
        <f t="shared" si="1"/>
        <v>1017745</v>
      </c>
      <c r="D31" s="4">
        <f>D7</f>
        <v>867745</v>
      </c>
      <c r="E31" s="4">
        <f>[2]справкаКуточнению!$E$25</f>
        <v>150000</v>
      </c>
      <c r="F31" s="49"/>
    </row>
    <row r="32" spans="1:6">
      <c r="A32" s="5"/>
      <c r="B32" s="5" t="s">
        <v>6</v>
      </c>
      <c r="C32" s="4">
        <f>SUM(D32:E32)</f>
        <v>5154897.7799999844</v>
      </c>
      <c r="D32" s="4">
        <f>SUM(D16:D31)</f>
        <v>2646041.9999999851</v>
      </c>
      <c r="E32" s="4">
        <f>SUM(E16:E31)</f>
        <v>2508855.7799999998</v>
      </c>
      <c r="F32" s="49"/>
    </row>
    <row r="34" spans="3:3">
      <c r="C34" s="2"/>
    </row>
    <row r="35" spans="3:3">
      <c r="C35" s="2"/>
    </row>
  </sheetData>
  <mergeCells count="8">
    <mergeCell ref="D13:E13"/>
    <mergeCell ref="B1:F1"/>
    <mergeCell ref="A4:F4"/>
    <mergeCell ref="A5:A6"/>
    <mergeCell ref="B5:B6"/>
    <mergeCell ref="C5:C6"/>
    <mergeCell ref="D5:E5"/>
    <mergeCell ref="F5:F6"/>
  </mergeCells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РаспределениеДФ</vt:lpstr>
      <vt:lpstr>СправкаКуточнению</vt:lpstr>
      <vt:lpstr>РаспределениеДФ!Область_печати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2017-12-27T06:39:17Z</dcterms:modified>
</cp:coreProperties>
</file>