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прил 2" sheetId="2" r:id="rId1"/>
    <sheet name="прил 3" sheetId="1" r:id="rId2"/>
    <sheet name="прил 4" sheetId="3" r:id="rId3"/>
  </sheets>
  <externalReferences>
    <externalReference r:id="rId4"/>
  </externalReferences>
  <definedNames>
    <definedName name="_xlnm.Print_Area" localSheetId="0">'прил 2'!$B$1:$H$64</definedName>
    <definedName name="_xlnm.Print_Area" localSheetId="1">'прил 3'!$A$1:$G$1530</definedName>
    <definedName name="_xlnm.Print_Area" localSheetId="2">'прил 4'!$A$1:$G$1311</definedName>
  </definedNames>
  <calcPr calcId="124519"/>
</workbook>
</file>

<file path=xl/calcChain.xml><?xml version="1.0" encoding="utf-8"?>
<calcChain xmlns="http://schemas.openxmlformats.org/spreadsheetml/2006/main">
  <c r="G1246" i="1"/>
  <c r="G1245" s="1"/>
  <c r="G178" i="3"/>
  <c r="G189"/>
  <c r="G1355" i="1"/>
  <c r="G1341"/>
  <c r="G1340"/>
  <c r="G309" i="3"/>
  <c r="G301"/>
  <c r="G300" s="1"/>
  <c r="G499"/>
  <c r="G502"/>
  <c r="G33" i="1"/>
  <c r="G32" s="1"/>
  <c r="G24" s="1"/>
  <c r="G495" i="3"/>
  <c r="G164" i="1"/>
  <c r="G163" s="1"/>
  <c r="G168"/>
  <c r="G167" s="1"/>
  <c r="G30"/>
  <c r="G29" s="1"/>
  <c r="G26"/>
  <c r="G25" s="1"/>
  <c r="G39"/>
  <c r="G38" s="1"/>
  <c r="G1363"/>
  <c r="G1362" s="1"/>
  <c r="G332" i="3"/>
  <c r="G331" s="1"/>
  <c r="G330" s="1"/>
  <c r="G335"/>
  <c r="G334" s="1"/>
  <c r="G333" s="1"/>
  <c r="G298"/>
  <c r="G297" s="1"/>
  <c r="G291" s="1"/>
  <c r="G294"/>
  <c r="G292"/>
  <c r="G1337" i="1"/>
  <c r="G1331" s="1"/>
  <c r="G1334"/>
  <c r="G1332"/>
  <c r="G1288"/>
  <c r="G1261"/>
  <c r="G1003"/>
  <c r="G1053"/>
  <c r="G948" i="3"/>
  <c r="G1477" i="1"/>
  <c r="G1476" s="1"/>
  <c r="G1360"/>
  <c r="G1032" i="3"/>
  <c r="G1031" s="1"/>
  <c r="G1030" s="1"/>
  <c r="G1381" i="1"/>
  <c r="G1380" s="1"/>
  <c r="G1379" s="1"/>
  <c r="G932"/>
  <c r="G42" i="3"/>
  <c r="G337" i="1"/>
  <c r="G162" l="1"/>
  <c r="G23"/>
  <c r="G498" i="3"/>
  <c r="G497" s="1"/>
  <c r="G1496" i="1"/>
  <c r="G1495" s="1"/>
  <c r="G1494" s="1"/>
  <c r="G501" i="3"/>
  <c r="G500" s="1"/>
  <c r="G496" s="1"/>
  <c r="G1358" i="1"/>
  <c r="G1357" s="1"/>
  <c r="G1356" s="1"/>
  <c r="G947" i="3"/>
  <c r="G946" s="1"/>
  <c r="G941"/>
  <c r="G940" s="1"/>
  <c r="G1429" i="1"/>
  <c r="G1428" s="1"/>
  <c r="G1508"/>
  <c r="G1079" i="3"/>
  <c r="G1075"/>
  <c r="G835" i="1"/>
  <c r="G831"/>
  <c r="G803"/>
  <c r="G799"/>
  <c r="G448"/>
  <c r="G613"/>
  <c r="G451" i="3" s="1"/>
  <c r="G450" s="1"/>
  <c r="G366" i="1"/>
  <c r="G179"/>
  <c r="G403" i="3"/>
  <c r="G402" s="1"/>
  <c r="G566" i="1"/>
  <c r="G565" s="1"/>
  <c r="G576"/>
  <c r="G564"/>
  <c r="G340"/>
  <c r="G45" i="3" s="1"/>
  <c r="G44" s="1"/>
  <c r="G43" s="1"/>
  <c r="G406" i="1"/>
  <c r="G405" s="1"/>
  <c r="G404" s="1"/>
  <c r="G995"/>
  <c r="G1286"/>
  <c r="G1253"/>
  <c r="G1482"/>
  <c r="G1135" i="3"/>
  <c r="G431"/>
  <c r="G430" s="1"/>
  <c r="G176"/>
  <c r="G175" s="1"/>
  <c r="G797"/>
  <c r="G796" s="1"/>
  <c r="G990" i="1"/>
  <c r="G989" s="1"/>
  <c r="G428" i="3"/>
  <c r="G427" s="1"/>
  <c r="G537" i="1"/>
  <c r="G536" s="1"/>
  <c r="G497"/>
  <c r="G496" s="1"/>
  <c r="G425" i="3"/>
  <c r="G424" s="1"/>
  <c r="G584" i="1"/>
  <c r="G583" s="1"/>
  <c r="G443" i="3"/>
  <c r="G406"/>
  <c r="G405" s="1"/>
  <c r="G401"/>
  <c r="G423" i="1"/>
  <c r="G422" s="1"/>
  <c r="G421" s="1"/>
  <c r="G41" i="3"/>
  <c r="G40" s="1"/>
  <c r="G339" i="1"/>
  <c r="G338" s="1"/>
  <c r="G336"/>
  <c r="G335" s="1"/>
  <c r="G1176" i="3"/>
  <c r="G300" i="1"/>
  <c r="G298" s="1"/>
  <c r="G546" i="3"/>
  <c r="G545" s="1"/>
  <c r="G292" i="1"/>
  <c r="G291" s="1"/>
  <c r="G543" i="3"/>
  <c r="G542" s="1"/>
  <c r="G288" i="1"/>
  <c r="G287" s="1"/>
  <c r="G119" i="3"/>
  <c r="G118" s="1"/>
  <c r="G1105" i="1"/>
  <c r="G1104" s="1"/>
  <c r="G1058"/>
  <c r="G1057" s="1"/>
  <c r="G933"/>
  <c r="G484" i="3"/>
  <c r="G483" s="1"/>
  <c r="G1488" i="1"/>
  <c r="G1487" s="1"/>
  <c r="G308" i="3"/>
  <c r="G307" s="1"/>
  <c r="G1354" i="1"/>
  <c r="G1353" s="1"/>
  <c r="G809" i="3" l="1"/>
  <c r="G1074"/>
  <c r="G612" i="1"/>
  <c r="G830"/>
  <c r="G299"/>
  <c r="G1492"/>
  <c r="G1491" s="1"/>
  <c r="G1485"/>
  <c r="G1484" s="1"/>
  <c r="G1483" s="1"/>
  <c r="G1116" i="3"/>
  <c r="G1237" i="1"/>
  <c r="G1279" i="3"/>
  <c r="G1278" s="1"/>
  <c r="G1277" s="1"/>
  <c r="G721" i="1"/>
  <c r="G720" s="1"/>
  <c r="G719" s="1"/>
  <c r="G718" s="1"/>
  <c r="G717" s="1"/>
  <c r="G702"/>
  <c r="G1300" i="3"/>
  <c r="G1299" s="1"/>
  <c r="G701" i="1"/>
  <c r="G822" i="3"/>
  <c r="G821" s="1"/>
  <c r="G685" i="1"/>
  <c r="G1128"/>
  <c r="G314" i="3"/>
  <c r="G313" s="1"/>
  <c r="G1351" i="1"/>
  <c r="G1350" s="1"/>
  <c r="G1330"/>
  <c r="G312" i="3"/>
  <c r="G311" s="1"/>
  <c r="G310" s="1"/>
  <c r="G1348" i="1"/>
  <c r="G1347" s="1"/>
  <c r="G479" i="3"/>
  <c r="G205"/>
  <c r="G204" s="1"/>
  <c r="G203" s="1"/>
  <c r="G1257" i="1"/>
  <c r="G1256" s="1"/>
  <c r="G461"/>
  <c r="G394" i="3"/>
  <c r="G393" s="1"/>
  <c r="G392" s="1"/>
  <c r="G484" i="1"/>
  <c r="G483" s="1"/>
  <c r="G319" i="3"/>
  <c r="G318" s="1"/>
  <c r="G317" s="1"/>
  <c r="G316" s="1"/>
  <c r="G1041" i="1"/>
  <c r="G1040" s="1"/>
  <c r="G1039" s="1"/>
  <c r="G1038" s="1"/>
  <c r="G1037" s="1"/>
  <c r="G897" i="3"/>
  <c r="G883"/>
  <c r="G348"/>
  <c r="G439"/>
  <c r="G482"/>
  <c r="G481" s="1"/>
  <c r="G480" s="1"/>
  <c r="G960"/>
  <c r="G959" s="1"/>
  <c r="G958" s="1"/>
  <c r="G1405" i="1"/>
  <c r="G1404" s="1"/>
  <c r="G1049"/>
  <c r="G1048" s="1"/>
  <c r="G1284" i="3"/>
  <c r="G915" i="1"/>
  <c r="G914" s="1"/>
  <c r="G1178" i="3"/>
  <c r="G1177" s="1"/>
  <c r="G391"/>
  <c r="G390" s="1"/>
  <c r="G389" s="1"/>
  <c r="G481" i="1"/>
  <c r="G480" s="1"/>
  <c r="G713" i="3"/>
  <c r="G712" s="1"/>
  <c r="G711" s="1"/>
  <c r="G716"/>
  <c r="G715" s="1"/>
  <c r="G714" s="1"/>
  <c r="G348" i="1"/>
  <c r="G347" s="1"/>
  <c r="G345"/>
  <c r="G344" s="1"/>
  <c r="G537" i="3"/>
  <c r="G536" s="1"/>
  <c r="G283" i="1"/>
  <c r="G539" i="3"/>
  <c r="G538" s="1"/>
  <c r="G62" i="1"/>
  <c r="G575"/>
  <c r="G574" s="1"/>
  <c r="G916" i="3"/>
  <c r="G915" s="1"/>
  <c r="G914" s="1"/>
  <c r="G1434" i="1"/>
  <c r="G1433" s="1"/>
  <c r="G342" i="3" l="1"/>
  <c r="G340" s="1"/>
  <c r="G460" i="1"/>
  <c r="G1490"/>
  <c r="G459"/>
  <c r="G458" s="1"/>
  <c r="G1298" i="3"/>
  <c r="G410"/>
  <c r="G409" s="1"/>
  <c r="G408" s="1"/>
  <c r="G187"/>
  <c r="G186" s="1"/>
  <c r="G1035" i="1"/>
  <c r="G1034" s="1"/>
  <c r="G250" i="3"/>
  <c r="G234"/>
  <c r="G154"/>
  <c r="G153" s="1"/>
  <c r="G1123" i="1"/>
  <c r="G1122" s="1"/>
  <c r="G590" i="3"/>
  <c r="G58" i="1"/>
  <c r="G81"/>
  <c r="G1438"/>
  <c r="G1440"/>
  <c r="G1302" i="3"/>
  <c r="G1301" s="1"/>
  <c r="G918" i="1"/>
  <c r="G917" s="1"/>
  <c r="G913" s="1"/>
  <c r="G478" i="3"/>
  <c r="G477" s="1"/>
  <c r="G1481" i="1"/>
  <c r="G1480" s="1"/>
  <c r="G1479" s="1"/>
  <c r="G339" i="3" l="1"/>
  <c r="G1527" i="1"/>
  <c r="G1526" s="1"/>
  <c r="G1524" s="1"/>
  <c r="G1523" s="1"/>
  <c r="G1412"/>
  <c r="G697"/>
  <c r="G1525" l="1"/>
  <c r="G1178"/>
  <c r="G1177" s="1"/>
  <c r="G874"/>
  <c r="G1285"/>
  <c r="G233" i="3"/>
  <c r="G213"/>
  <c r="G1276" i="1"/>
  <c r="G1275" s="1"/>
  <c r="G192" i="3"/>
  <c r="G191" s="1"/>
  <c r="G1248" i="1"/>
  <c r="G1247" s="1"/>
  <c r="G249" i="3"/>
  <c r="G1329" i="1"/>
  <c r="G358" i="3"/>
  <c r="G43" i="1"/>
  <c r="G42" s="1"/>
  <c r="G41" s="1"/>
  <c r="G98"/>
  <c r="G97" s="1"/>
  <c r="G50"/>
  <c r="G102" i="3"/>
  <c r="G101" s="1"/>
  <c r="G100"/>
  <c r="G99" s="1"/>
  <c r="G377" i="1"/>
  <c r="G375"/>
  <c r="G373"/>
  <c r="G1175" i="3"/>
  <c r="G1182" i="1"/>
  <c r="G1181" s="1"/>
  <c r="G168" i="3"/>
  <c r="G167" s="1"/>
  <c r="G423"/>
  <c r="G422" s="1"/>
  <c r="G421" s="1"/>
  <c r="G530" i="1"/>
  <c r="G535" i="3"/>
  <c r="G534" s="1"/>
  <c r="G281" i="1"/>
  <c r="G541" i="3"/>
  <c r="G540" s="1"/>
  <c r="G285" i="1"/>
  <c r="G692" i="3"/>
  <c r="G691" s="1"/>
  <c r="G279" i="1"/>
  <c r="G60"/>
  <c r="G768"/>
  <c r="G1206"/>
  <c r="G939" i="3"/>
  <c r="G928"/>
  <c r="G1439" i="1"/>
  <c r="G1395"/>
  <c r="G758"/>
  <c r="G936" i="3"/>
  <c r="G1410" i="1"/>
  <c r="G1411"/>
  <c r="G1180" l="1"/>
  <c r="G96"/>
  <c r="G95"/>
  <c r="G374"/>
  <c r="G98" i="3"/>
  <c r="AE461"/>
  <c r="G804" l="1"/>
  <c r="G553" i="1"/>
  <c r="G552" s="1"/>
  <c r="G551" s="1"/>
  <c r="G1058" i="3" l="1"/>
  <c r="G1057" s="1"/>
  <c r="G1054"/>
  <c r="G1053" s="1"/>
  <c r="G1085"/>
  <c r="G1084" s="1"/>
  <c r="G1083"/>
  <c r="G1082" s="1"/>
  <c r="G840" i="1"/>
  <c r="G838"/>
  <c r="G397" i="3"/>
  <c r="G396" s="1"/>
  <c r="G395" s="1"/>
  <c r="G487" i="1"/>
  <c r="G159"/>
  <c r="G84" i="3"/>
  <c r="G83" s="1"/>
  <c r="G904" i="1"/>
  <c r="G82" i="3"/>
  <c r="G81" s="1"/>
  <c r="G902" i="1"/>
  <c r="G1326"/>
  <c r="G1325" s="1"/>
  <c r="G1324" s="1"/>
  <c r="H1324"/>
  <c r="G1283" i="3"/>
  <c r="G802" i="1"/>
  <c r="G798"/>
  <c r="M1161" i="3"/>
  <c r="G1163"/>
  <c r="G1162" s="1"/>
  <c r="G1161" s="1"/>
  <c r="G295" i="1"/>
  <c r="G294" s="1"/>
  <c r="G598" i="3"/>
  <c r="G597" s="1"/>
  <c r="G180" i="1"/>
  <c r="G737" i="3"/>
  <c r="G736" s="1"/>
  <c r="G82" i="1"/>
  <c r="G476"/>
  <c r="G427"/>
  <c r="G912"/>
  <c r="G1139" i="3"/>
  <c r="G525" i="1"/>
  <c r="G524" s="1"/>
  <c r="G420" i="3"/>
  <c r="G419" s="1"/>
  <c r="G418" s="1"/>
  <c r="G522" i="1"/>
  <c r="G521" s="1"/>
  <c r="G624"/>
  <c r="G573"/>
  <c r="G417" i="3"/>
  <c r="G416" s="1"/>
  <c r="G415" s="1"/>
  <c r="G519" i="1"/>
  <c r="G518" s="1"/>
  <c r="G1282" i="3" l="1"/>
  <c r="G1281" s="1"/>
  <c r="G158" i="1"/>
  <c r="G157" s="1"/>
  <c r="G155" s="1"/>
  <c r="G154" s="1"/>
  <c r="G351" i="3"/>
  <c r="G350" s="1"/>
  <c r="G345" s="1"/>
  <c r="G486" i="1"/>
  <c r="G347" i="3"/>
  <c r="G346" s="1"/>
  <c r="G837" i="1"/>
  <c r="G901"/>
  <c r="G1081" i="3"/>
  <c r="G1052"/>
  <c r="G797" i="1"/>
  <c r="G695"/>
  <c r="G694" s="1"/>
  <c r="G80" i="3"/>
  <c r="G450" i="1"/>
  <c r="G449" s="1"/>
  <c r="G646"/>
  <c r="G438"/>
  <c r="G437" s="1"/>
  <c r="G447"/>
  <c r="G446" s="1"/>
  <c r="G414" i="3"/>
  <c r="G578" i="1"/>
  <c r="G577" s="1"/>
  <c r="G1236"/>
  <c r="G1214"/>
  <c r="G891" i="3"/>
  <c r="G890" s="1"/>
  <c r="G889" s="1"/>
  <c r="G973" i="1"/>
  <c r="G972" s="1"/>
  <c r="G123" i="3"/>
  <c r="G122" s="1"/>
  <c r="G121" s="1"/>
  <c r="G1108" i="1"/>
  <c r="G1107" s="1"/>
  <c r="G117" i="3"/>
  <c r="G116" s="1"/>
  <c r="G115" s="1"/>
  <c r="G54"/>
  <c r="G51"/>
  <c r="G57"/>
  <c r="G871" i="1"/>
  <c r="G868"/>
  <c r="G866"/>
  <c r="G49" i="3" s="1"/>
  <c r="G48" s="1"/>
  <c r="G47" s="1"/>
  <c r="G56" l="1"/>
  <c r="G865" i="1"/>
  <c r="G864" s="1"/>
  <c r="G1102"/>
  <c r="G1101" s="1"/>
  <c r="G873"/>
  <c r="G867" s="1"/>
  <c r="G50" i="3"/>
  <c r="G963" l="1"/>
  <c r="G962" s="1"/>
  <c r="G961" s="1"/>
  <c r="G1084" i="1"/>
  <c r="G1083" s="1"/>
  <c r="G1082" s="1"/>
  <c r="G945"/>
  <c r="G944" s="1"/>
  <c r="G943" s="1"/>
  <c r="G368"/>
  <c r="G364"/>
  <c r="G676"/>
  <c r="G329" i="3"/>
  <c r="G328" s="1"/>
  <c r="G327" s="1"/>
  <c r="G326"/>
  <c r="G325" s="1"/>
  <c r="G324" s="1"/>
  <c r="G1390" i="1"/>
  <c r="G1389" s="1"/>
  <c r="G1387"/>
  <c r="G1386" s="1"/>
  <c r="G510" i="3"/>
  <c r="G509" s="1"/>
  <c r="G507" s="1"/>
  <c r="G514"/>
  <c r="G513" s="1"/>
  <c r="G511" s="1"/>
  <c r="G1507" i="1"/>
  <c r="G1505" s="1"/>
  <c r="G1503"/>
  <c r="G1501" s="1"/>
  <c r="G1368"/>
  <c r="G1385" l="1"/>
  <c r="G1500"/>
  <c r="G699" i="3"/>
  <c r="G698" s="1"/>
  <c r="G306"/>
  <c r="G305" s="1"/>
  <c r="G304" s="1"/>
  <c r="G303" s="1"/>
  <c r="G782"/>
  <c r="G30"/>
  <c r="G29" s="1"/>
  <c r="G28" s="1"/>
  <c r="G194" i="1"/>
  <c r="G193" s="1"/>
  <c r="G49"/>
  <c r="G48" s="1"/>
  <c r="G732" i="3"/>
  <c r="G731" s="1"/>
  <c r="G730" s="1"/>
  <c r="G377"/>
  <c r="G459"/>
  <c r="G814"/>
  <c r="G813" s="1"/>
  <c r="G290"/>
  <c r="G289" s="1"/>
  <c r="G288" s="1"/>
  <c r="G287" s="1"/>
  <c r="G208"/>
  <c r="G207" s="1"/>
  <c r="G1297" i="1"/>
  <c r="G1296" s="1"/>
  <c r="G236" i="3"/>
  <c r="G235" s="1"/>
  <c r="G232"/>
  <c r="G231" s="1"/>
  <c r="G229"/>
  <c r="G263"/>
  <c r="G262" s="1"/>
  <c r="G260"/>
  <c r="G259" s="1"/>
  <c r="G267"/>
  <c r="G266" s="1"/>
  <c r="G269"/>
  <c r="G268" s="1"/>
  <c r="G1294" i="1"/>
  <c r="G1293" s="1"/>
  <c r="G256" i="3"/>
  <c r="G255" s="1"/>
  <c r="G254" s="1"/>
  <c r="G226"/>
  <c r="G225" s="1"/>
  <c r="G1280" i="1"/>
  <c r="G1282"/>
  <c r="G1302"/>
  <c r="G1300"/>
  <c r="G1291"/>
  <c r="G1290" s="1"/>
  <c r="G1289" s="1"/>
  <c r="G212" i="3"/>
  <c r="G211" s="1"/>
  <c r="G126"/>
  <c r="G125" s="1"/>
  <c r="G124" s="1"/>
  <c r="G140"/>
  <c r="G139" s="1"/>
  <c r="G138" s="1"/>
  <c r="G129"/>
  <c r="G128" s="1"/>
  <c r="G127" s="1"/>
  <c r="G200"/>
  <c r="G199" s="1"/>
  <c r="G198" s="1"/>
  <c r="G1013" i="1"/>
  <c r="G1012" s="1"/>
  <c r="G1011" s="1"/>
  <c r="G1017"/>
  <c r="G1016" s="1"/>
  <c r="G1015" s="1"/>
  <c r="G1021"/>
  <c r="G1020" s="1"/>
  <c r="G1019" s="1"/>
  <c r="G1029"/>
  <c r="G1028" s="1"/>
  <c r="G1032"/>
  <c r="G1031" s="1"/>
  <c r="G1025"/>
  <c r="G1024" s="1"/>
  <c r="G1023" s="1"/>
  <c r="G1065"/>
  <c r="G1040" i="3"/>
  <c r="G1039" s="1"/>
  <c r="G1038" s="1"/>
  <c r="G1037" s="1"/>
  <c r="G1044"/>
  <c r="G1043" s="1"/>
  <c r="G1046"/>
  <c r="G1045" s="1"/>
  <c r="G1051"/>
  <c r="G1050"/>
  <c r="G1048"/>
  <c r="G1047" s="1"/>
  <c r="G1061"/>
  <c r="G1060" s="1"/>
  <c r="G1063"/>
  <c r="G1062" s="1"/>
  <c r="G1066"/>
  <c r="G1065" s="1"/>
  <c r="G1068"/>
  <c r="G1067" s="1"/>
  <c r="G1071"/>
  <c r="G1070" s="1"/>
  <c r="G1073"/>
  <c r="G1072" s="1"/>
  <c r="G1088"/>
  <c r="G1087" s="1"/>
  <c r="G1086" s="1"/>
  <c r="G1093"/>
  <c r="G1092" s="1"/>
  <c r="G1091" s="1"/>
  <c r="G1090" s="1"/>
  <c r="G1097"/>
  <c r="G1096" s="1"/>
  <c r="G1095" s="1"/>
  <c r="G1094" s="1"/>
  <c r="G1101"/>
  <c r="G1100" s="1"/>
  <c r="G1103"/>
  <c r="G1102" s="1"/>
  <c r="G1106"/>
  <c r="G1104" s="1"/>
  <c r="G1110"/>
  <c r="G1109" s="1"/>
  <c r="G1112"/>
  <c r="G1111" s="1"/>
  <c r="G1115"/>
  <c r="G1114" s="1"/>
  <c r="G1113" s="1"/>
  <c r="G1122"/>
  <c r="G1121" s="1"/>
  <c r="G1120" s="1"/>
  <c r="G1119" s="1"/>
  <c r="G1132"/>
  <c r="G1131" s="1"/>
  <c r="G1134"/>
  <c r="G1133" s="1"/>
  <c r="G1126"/>
  <c r="G1125" s="1"/>
  <c r="G1124" s="1"/>
  <c r="G1129"/>
  <c r="G1128" s="1"/>
  <c r="G1127" s="1"/>
  <c r="G1137"/>
  <c r="G1180"/>
  <c r="G1179" s="1"/>
  <c r="G1184"/>
  <c r="G1183" s="1"/>
  <c r="G1186"/>
  <c r="G1185" s="1"/>
  <c r="G1188"/>
  <c r="G1187" s="1"/>
  <c r="G1182"/>
  <c r="G1181" s="1"/>
  <c r="G1198"/>
  <c r="G1197" s="1"/>
  <c r="G1196" s="1"/>
  <c r="G93" i="1"/>
  <c r="G1201" i="3" s="1"/>
  <c r="G1200" s="1"/>
  <c r="G1199" s="1"/>
  <c r="G1195"/>
  <c r="G1194" s="1"/>
  <c r="G1193" s="1"/>
  <c r="G1191"/>
  <c r="G1190" s="1"/>
  <c r="G1205"/>
  <c r="G1204" s="1"/>
  <c r="G1203" s="1"/>
  <c r="G1257"/>
  <c r="G1256" s="1"/>
  <c r="G1255" s="1"/>
  <c r="G1261"/>
  <c r="G1260" s="1"/>
  <c r="G1259" s="1"/>
  <c r="G1265"/>
  <c r="G1264" s="1"/>
  <c r="G1263" s="1"/>
  <c r="G1269"/>
  <c r="G1268" s="1"/>
  <c r="G1272"/>
  <c r="G1271" s="1"/>
  <c r="G1287"/>
  <c r="G1310"/>
  <c r="G1309" s="1"/>
  <c r="G1308" s="1"/>
  <c r="G1296"/>
  <c r="G1295" s="1"/>
  <c r="G1294" s="1"/>
  <c r="G1292"/>
  <c r="G1291" s="1"/>
  <c r="G1307"/>
  <c r="G1304" s="1"/>
  <c r="G1154"/>
  <c r="G1153" s="1"/>
  <c r="G1152" s="1"/>
  <c r="G1145"/>
  <c r="G1144" s="1"/>
  <c r="G1147"/>
  <c r="G151" i="1"/>
  <c r="G1151" i="3" s="1"/>
  <c r="G1150" s="1"/>
  <c r="G1159"/>
  <c r="G1158"/>
  <c r="G1157" s="1"/>
  <c r="G1156" s="1"/>
  <c r="G1155" s="1"/>
  <c r="G210"/>
  <c r="G209" s="1"/>
  <c r="G201"/>
  <c r="G214"/>
  <c r="G221"/>
  <c r="G220" s="1"/>
  <c r="G223"/>
  <c r="G222" s="1"/>
  <c r="G286"/>
  <c r="G285" s="1"/>
  <c r="G284" s="1"/>
  <c r="G283" s="1"/>
  <c r="G282"/>
  <c r="G281" s="1"/>
  <c r="G280" s="1"/>
  <c r="G277" s="1"/>
  <c r="G240"/>
  <c r="G239" s="1"/>
  <c r="G244"/>
  <c r="G243" s="1"/>
  <c r="G247"/>
  <c r="G246" s="1"/>
  <c r="G245" s="1"/>
  <c r="G1320" i="1"/>
  <c r="G273" i="3" s="1"/>
  <c r="G272" s="1"/>
  <c r="G275"/>
  <c r="G274" s="1"/>
  <c r="G182"/>
  <c r="G181" s="1"/>
  <c r="G180" s="1"/>
  <c r="G179" s="1"/>
  <c r="G185"/>
  <c r="G184" s="1"/>
  <c r="G183" s="1"/>
  <c r="G65"/>
  <c r="G64" s="1"/>
  <c r="G63"/>
  <c r="G62" s="1"/>
  <c r="G67"/>
  <c r="G66" s="1"/>
  <c r="G72"/>
  <c r="G71" s="1"/>
  <c r="G70"/>
  <c r="G69" s="1"/>
  <c r="G77"/>
  <c r="G76" s="1"/>
  <c r="G75"/>
  <c r="G74" s="1"/>
  <c r="G79"/>
  <c r="G78" s="1"/>
  <c r="G60"/>
  <c r="G59" s="1"/>
  <c r="G58" s="1"/>
  <c r="G88"/>
  <c r="G87" s="1"/>
  <c r="G92"/>
  <c r="G91" s="1"/>
  <c r="G94"/>
  <c r="G93" s="1"/>
  <c r="G97"/>
  <c r="G96" s="1"/>
  <c r="G95" s="1"/>
  <c r="G105"/>
  <c r="G104" s="1"/>
  <c r="G107"/>
  <c r="G106" s="1"/>
  <c r="G110"/>
  <c r="G109" s="1"/>
  <c r="G112"/>
  <c r="G111" s="1"/>
  <c r="G160"/>
  <c r="G159" s="1"/>
  <c r="G158" s="1"/>
  <c r="G163"/>
  <c r="G162" s="1"/>
  <c r="G161" s="1"/>
  <c r="G171"/>
  <c r="G170" s="1"/>
  <c r="G169" s="1"/>
  <c r="G174"/>
  <c r="G173" s="1"/>
  <c r="G172" s="1"/>
  <c r="G1522" i="1"/>
  <c r="G338" i="3" s="1"/>
  <c r="G337" s="1"/>
  <c r="G336" s="1"/>
  <c r="G320" s="1"/>
  <c r="G354"/>
  <c r="G353" s="1"/>
  <c r="G352" s="1"/>
  <c r="G366"/>
  <c r="G380"/>
  <c r="G379" s="1"/>
  <c r="G378" s="1"/>
  <c r="G385"/>
  <c r="G384" s="1"/>
  <c r="G383" s="1"/>
  <c r="G388"/>
  <c r="G387" s="1"/>
  <c r="G386" s="1"/>
  <c r="G413"/>
  <c r="G412" s="1"/>
  <c r="G400"/>
  <c r="G399" s="1"/>
  <c r="G588" i="1"/>
  <c r="G587" s="1"/>
  <c r="G586" s="1"/>
  <c r="G461" i="3"/>
  <c r="G460" s="1"/>
  <c r="G463"/>
  <c r="G462" s="1"/>
  <c r="G435"/>
  <c r="G434" s="1"/>
  <c r="G438"/>
  <c r="G436"/>
  <c r="G442"/>
  <c r="G449"/>
  <c r="G448" s="1"/>
  <c r="G447"/>
  <c r="G446" s="1"/>
  <c r="G444"/>
  <c r="G466"/>
  <c r="G465" s="1"/>
  <c r="G464" s="1"/>
  <c r="G362"/>
  <c r="G469"/>
  <c r="G468" s="1"/>
  <c r="G467" s="1"/>
  <c r="G494"/>
  <c r="G493" s="1"/>
  <c r="G489"/>
  <c r="G488" s="1"/>
  <c r="G487" s="1"/>
  <c r="G491"/>
  <c r="G490" s="1"/>
  <c r="G527"/>
  <c r="G526" s="1"/>
  <c r="G525" s="1"/>
  <c r="G530"/>
  <c r="G529" s="1"/>
  <c r="G528" s="1"/>
  <c r="G550"/>
  <c r="G549" s="1"/>
  <c r="G548" s="1"/>
  <c r="G559"/>
  <c r="G558" s="1"/>
  <c r="G557" s="1"/>
  <c r="G565"/>
  <c r="G564" s="1"/>
  <c r="G563" s="1"/>
  <c r="G568"/>
  <c r="G567" s="1"/>
  <c r="G570"/>
  <c r="G569" s="1"/>
  <c r="G574"/>
  <c r="G573" s="1"/>
  <c r="G572" s="1"/>
  <c r="G571" s="1"/>
  <c r="G577"/>
  <c r="G576" s="1"/>
  <c r="G575" s="1"/>
  <c r="G594"/>
  <c r="G593" s="1"/>
  <c r="G592" s="1"/>
  <c r="G602"/>
  <c r="G601" s="1"/>
  <c r="G600" s="1"/>
  <c r="G599" s="1"/>
  <c r="G605"/>
  <c r="G604" s="1"/>
  <c r="G603" s="1"/>
  <c r="G611"/>
  <c r="G610" s="1"/>
  <c r="G615"/>
  <c r="G614" s="1"/>
  <c r="G612" s="1"/>
  <c r="G619"/>
  <c r="G618" s="1"/>
  <c r="G616" s="1"/>
  <c r="G622"/>
  <c r="G620" s="1"/>
  <c r="G625"/>
  <c r="G623" s="1"/>
  <c r="G628"/>
  <c r="G627" s="1"/>
  <c r="G626" s="1"/>
  <c r="G631"/>
  <c r="G630" s="1"/>
  <c r="G629" s="1"/>
  <c r="G643"/>
  <c r="G642" s="1"/>
  <c r="G651"/>
  <c r="G650"/>
  <c r="G315" i="1"/>
  <c r="G533" i="3"/>
  <c r="G532" s="1"/>
  <c r="G531" s="1"/>
  <c r="G690"/>
  <c r="G689" s="1"/>
  <c r="G688" s="1"/>
  <c r="G637"/>
  <c r="G636" s="1"/>
  <c r="G635" s="1"/>
  <c r="G633"/>
  <c r="G632" s="1"/>
  <c r="G639"/>
  <c r="G638" s="1"/>
  <c r="G702"/>
  <c r="G700"/>
  <c r="G710"/>
  <c r="G709" s="1"/>
  <c r="G708" s="1"/>
  <c r="G723"/>
  <c r="G722" s="1"/>
  <c r="G721"/>
  <c r="G720" s="1"/>
  <c r="G725"/>
  <c r="G724" s="1"/>
  <c r="G718"/>
  <c r="G729"/>
  <c r="G728" s="1"/>
  <c r="G707"/>
  <c r="G706" s="1"/>
  <c r="G705" s="1"/>
  <c r="G696"/>
  <c r="G695" s="1"/>
  <c r="G694" s="1"/>
  <c r="G735"/>
  <c r="G734" s="1"/>
  <c r="G733" s="1"/>
  <c r="G742"/>
  <c r="G741" s="1"/>
  <c r="G740" s="1"/>
  <c r="G739" s="1"/>
  <c r="G738" s="1"/>
  <c r="G756"/>
  <c r="G755" s="1"/>
  <c r="G777"/>
  <c r="G746"/>
  <c r="G745" s="1"/>
  <c r="G748"/>
  <c r="G747" s="1"/>
  <c r="G750"/>
  <c r="G749" s="1"/>
  <c r="G753"/>
  <c r="G752" s="1"/>
  <c r="G751" s="1"/>
  <c r="G784"/>
  <c r="G788"/>
  <c r="G787" s="1"/>
  <c r="G789"/>
  <c r="G795"/>
  <c r="G791" s="1"/>
  <c r="G802"/>
  <c r="G801" s="1"/>
  <c r="G803"/>
  <c r="G805"/>
  <c r="G816"/>
  <c r="G815" s="1"/>
  <c r="G820"/>
  <c r="G819" s="1"/>
  <c r="G1196" i="1"/>
  <c r="G1195" s="1"/>
  <c r="G1194" s="1"/>
  <c r="G1193" s="1"/>
  <c r="G1192" s="1"/>
  <c r="G1191" s="1"/>
  <c r="G830" i="3"/>
  <c r="G829" s="1"/>
  <c r="G828" s="1"/>
  <c r="G834"/>
  <c r="G833" s="1"/>
  <c r="G832" s="1"/>
  <c r="G837"/>
  <c r="G836" s="1"/>
  <c r="G835" s="1"/>
  <c r="G876"/>
  <c r="G875" s="1"/>
  <c r="G874" s="1"/>
  <c r="G879"/>
  <c r="G878" s="1"/>
  <c r="G877" s="1"/>
  <c r="G886"/>
  <c r="G885" s="1"/>
  <c r="G888"/>
  <c r="G887" s="1"/>
  <c r="G894"/>
  <c r="G893" s="1"/>
  <c r="G892" s="1"/>
  <c r="G896"/>
  <c r="G895" s="1"/>
  <c r="G882"/>
  <c r="G881" s="1"/>
  <c r="G931"/>
  <c r="G930" s="1"/>
  <c r="G929" s="1"/>
  <c r="G934"/>
  <c r="G933" s="1"/>
  <c r="G938"/>
  <c r="G951"/>
  <c r="G950" s="1"/>
  <c r="G949" s="1"/>
  <c r="G954"/>
  <c r="G953" s="1"/>
  <c r="G952" s="1"/>
  <c r="G957"/>
  <c r="G956" s="1"/>
  <c r="G955" s="1"/>
  <c r="G919"/>
  <c r="G918" s="1"/>
  <c r="G923"/>
  <c r="G922" s="1"/>
  <c r="G925"/>
  <c r="G924" s="1"/>
  <c r="G920"/>
  <c r="G945"/>
  <c r="G944" s="1"/>
  <c r="G943" s="1"/>
  <c r="G927"/>
  <c r="G926" s="1"/>
  <c r="G909"/>
  <c r="G908" s="1"/>
  <c r="G907" s="1"/>
  <c r="G906" s="1"/>
  <c r="G913"/>
  <c r="G912" s="1"/>
  <c r="G911" s="1"/>
  <c r="G910" s="1"/>
  <c r="G967"/>
  <c r="G966" s="1"/>
  <c r="G965" s="1"/>
  <c r="G981"/>
  <c r="G980" s="1"/>
  <c r="G979" s="1"/>
  <c r="G989"/>
  <c r="G988" s="1"/>
  <c r="G987" s="1"/>
  <c r="G1013"/>
  <c r="G1011" s="1"/>
  <c r="G1010" s="1"/>
  <c r="G1018"/>
  <c r="G1016" s="1"/>
  <c r="G1015" s="1"/>
  <c r="G1024"/>
  <c r="G1023" s="1"/>
  <c r="G1022" s="1"/>
  <c r="G1029"/>
  <c r="G1028" s="1"/>
  <c r="G1027" s="1"/>
  <c r="G1026" s="1"/>
  <c r="G1021"/>
  <c r="G1020" s="1"/>
  <c r="G1019" s="1"/>
  <c r="G36"/>
  <c r="G35" s="1"/>
  <c r="G34" s="1"/>
  <c r="G39"/>
  <c r="G38" s="1"/>
  <c r="G37" s="1"/>
  <c r="G506"/>
  <c r="G504" s="1"/>
  <c r="G503" s="1"/>
  <c r="G901"/>
  <c r="G900" s="1"/>
  <c r="G899" s="1"/>
  <c r="G904"/>
  <c r="G903" s="1"/>
  <c r="G902" s="1"/>
  <c r="G472"/>
  <c r="G471" s="1"/>
  <c r="G475"/>
  <c r="G474" s="1"/>
  <c r="G1471" i="1"/>
  <c r="G1470" s="1"/>
  <c r="G1111"/>
  <c r="G1110" s="1"/>
  <c r="G1114"/>
  <c r="G1113" s="1"/>
  <c r="G1117"/>
  <c r="G1116" s="1"/>
  <c r="G569"/>
  <c r="G568" s="1"/>
  <c r="G560"/>
  <c r="G559" s="1"/>
  <c r="G581"/>
  <c r="G580" s="1"/>
  <c r="G563"/>
  <c r="G562" s="1"/>
  <c r="G592"/>
  <c r="G591" s="1"/>
  <c r="G590" s="1"/>
  <c r="G351"/>
  <c r="G353"/>
  <c r="G355"/>
  <c r="G172"/>
  <c r="G171" s="1"/>
  <c r="G178"/>
  <c r="G177" s="1"/>
  <c r="G187"/>
  <c r="G186" s="1"/>
  <c r="G205"/>
  <c r="G203" s="1"/>
  <c r="G201"/>
  <c r="G200" s="1"/>
  <c r="G217"/>
  <c r="G215" s="1"/>
  <c r="G221"/>
  <c r="G219" s="1"/>
  <c r="G209"/>
  <c r="G208" s="1"/>
  <c r="G212"/>
  <c r="G211" s="1"/>
  <c r="G175"/>
  <c r="G174" s="1"/>
  <c r="G184"/>
  <c r="G182" s="1"/>
  <c r="G191"/>
  <c r="G189" s="1"/>
  <c r="G198"/>
  <c r="G196" s="1"/>
  <c r="G226"/>
  <c r="G224"/>
  <c r="G229"/>
  <c r="G228" s="1"/>
  <c r="G244"/>
  <c r="G243" s="1"/>
  <c r="G239"/>
  <c r="G241"/>
  <c r="G247"/>
  <c r="G246" s="1"/>
  <c r="G254"/>
  <c r="G257"/>
  <c r="G261"/>
  <c r="G260" s="1"/>
  <c r="G264"/>
  <c r="G263" s="1"/>
  <c r="G267"/>
  <c r="G266" s="1"/>
  <c r="G273"/>
  <c r="G272" s="1"/>
  <c r="G270"/>
  <c r="G269" s="1"/>
  <c r="G20"/>
  <c r="G19" s="1"/>
  <c r="G18" s="1"/>
  <c r="G17" s="1"/>
  <c r="G16" s="1"/>
  <c r="G472"/>
  <c r="G471" s="1"/>
  <c r="G475"/>
  <c r="G474" s="1"/>
  <c r="G541"/>
  <c r="G540" s="1"/>
  <c r="G539" s="1"/>
  <c r="G513"/>
  <c r="G512" s="1"/>
  <c r="G516"/>
  <c r="G515" s="1"/>
  <c r="G500"/>
  <c r="G499" s="1"/>
  <c r="G503"/>
  <c r="G502" s="1"/>
  <c r="G506"/>
  <c r="G505" s="1"/>
  <c r="G509"/>
  <c r="G508" s="1"/>
  <c r="G494"/>
  <c r="G493" s="1"/>
  <c r="G528"/>
  <c r="G527" s="1"/>
  <c r="G478"/>
  <c r="G477" s="1"/>
  <c r="G412"/>
  <c r="G415"/>
  <c r="G414" s="1"/>
  <c r="G418"/>
  <c r="G417" s="1"/>
  <c r="G435"/>
  <c r="G434" s="1"/>
  <c r="G441"/>
  <c r="G440" s="1"/>
  <c r="G444"/>
  <c r="G443" s="1"/>
  <c r="G431"/>
  <c r="G430" s="1"/>
  <c r="G66"/>
  <c r="G65" s="1"/>
  <c r="G69"/>
  <c r="G68" s="1"/>
  <c r="G77"/>
  <c r="G74" s="1"/>
  <c r="G88"/>
  <c r="G87" s="1"/>
  <c r="G72"/>
  <c r="G71" s="1"/>
  <c r="G85"/>
  <c r="G84" s="1"/>
  <c r="G46"/>
  <c r="G44" s="1"/>
  <c r="G55"/>
  <c r="G54" s="1"/>
  <c r="G52"/>
  <c r="G51" s="1"/>
  <c r="G931"/>
  <c r="G935"/>
  <c r="G925"/>
  <c r="G924" s="1"/>
  <c r="G922"/>
  <c r="G921" s="1"/>
  <c r="G1367"/>
  <c r="G1373"/>
  <c r="G1369"/>
  <c r="G1377"/>
  <c r="G1376" s="1"/>
  <c r="G1375" s="1"/>
  <c r="G1052"/>
  <c r="G1051" s="1"/>
  <c r="G1046"/>
  <c r="G1045" s="1"/>
  <c r="G1055"/>
  <c r="G1054" s="1"/>
  <c r="G1062"/>
  <c r="G1061" s="1"/>
  <c r="G1060" s="1"/>
  <c r="G1070"/>
  <c r="G1069" s="1"/>
  <c r="G1068" s="1"/>
  <c r="G1067" s="1"/>
  <c r="G383"/>
  <c r="G393"/>
  <c r="G396"/>
  <c r="G398"/>
  <c r="G715"/>
  <c r="G714" s="1"/>
  <c r="G713" s="1"/>
  <c r="G712" s="1"/>
  <c r="G711" s="1"/>
  <c r="G549"/>
  <c r="G548" s="1"/>
  <c r="G547" s="1"/>
  <c r="G545"/>
  <c r="G544" s="1"/>
  <c r="G543" s="1"/>
  <c r="G1518"/>
  <c r="G1517" s="1"/>
  <c r="G552" i="3"/>
  <c r="G551" s="1"/>
  <c r="G561"/>
  <c r="G560" s="1"/>
  <c r="G523"/>
  <c r="G522" s="1"/>
  <c r="G520"/>
  <c r="G519" s="1"/>
  <c r="G517"/>
  <c r="G516" s="1"/>
  <c r="G556"/>
  <c r="G555" s="1"/>
  <c r="G554" s="1"/>
  <c r="G655"/>
  <c r="G654" s="1"/>
  <c r="G652" s="1"/>
  <c r="G659"/>
  <c r="G658" s="1"/>
  <c r="G656" s="1"/>
  <c r="G667"/>
  <c r="G666" s="1"/>
  <c r="G665" s="1"/>
  <c r="G670"/>
  <c r="G669" s="1"/>
  <c r="G668" s="1"/>
  <c r="G675"/>
  <c r="G674" s="1"/>
  <c r="G672" s="1"/>
  <c r="G679"/>
  <c r="G678" s="1"/>
  <c r="G676" s="1"/>
  <c r="G684"/>
  <c r="G683" s="1"/>
  <c r="G682"/>
  <c r="G681" s="1"/>
  <c r="G687"/>
  <c r="G686" s="1"/>
  <c r="G685" s="1"/>
  <c r="G954" i="1"/>
  <c r="G953" s="1"/>
  <c r="G959"/>
  <c r="G976"/>
  <c r="G975" s="1"/>
  <c r="G967"/>
  <c r="G966" s="1"/>
  <c r="G970"/>
  <c r="G969" s="1"/>
  <c r="G963"/>
  <c r="G962" s="1"/>
  <c r="G961" s="1"/>
  <c r="G986"/>
  <c r="G985" s="1"/>
  <c r="G984" s="1"/>
  <c r="G994"/>
  <c r="G993" s="1"/>
  <c r="G992" s="1"/>
  <c r="G1005"/>
  <c r="G1004" s="1"/>
  <c r="G779"/>
  <c r="G783"/>
  <c r="G788"/>
  <c r="G786"/>
  <c r="G669"/>
  <c r="G668" s="1"/>
  <c r="G666" s="1"/>
  <c r="G665" s="1"/>
  <c r="G675"/>
  <c r="G679"/>
  <c r="G683"/>
  <c r="G699"/>
  <c r="G690"/>
  <c r="G689" s="1"/>
  <c r="G709"/>
  <c r="G708" s="1"/>
  <c r="G706" s="1"/>
  <c r="G705" s="1"/>
  <c r="G704" s="1"/>
  <c r="G734"/>
  <c r="G733" s="1"/>
  <c r="G732" s="1"/>
  <c r="G731" s="1"/>
  <c r="G730" s="1"/>
  <c r="G729" s="1"/>
  <c r="G747"/>
  <c r="G746" s="1"/>
  <c r="G743"/>
  <c r="G742" s="1"/>
  <c r="G757"/>
  <c r="G756" s="1"/>
  <c r="G754" s="1"/>
  <c r="G753" s="1"/>
  <c r="F63" i="2" s="1"/>
  <c r="G751" i="1"/>
  <c r="G750" s="1"/>
  <c r="G749" s="1"/>
  <c r="F62" i="2" s="1"/>
  <c r="G727" i="1"/>
  <c r="G726" s="1"/>
  <c r="G725" s="1"/>
  <c r="G724" s="1"/>
  <c r="G723" s="1"/>
  <c r="G324"/>
  <c r="G323" s="1"/>
  <c r="G327"/>
  <c r="G326" s="1"/>
  <c r="G305"/>
  <c r="G304" s="1"/>
  <c r="G309"/>
  <c r="G308" s="1"/>
  <c r="G313"/>
  <c r="G317"/>
  <c r="G233"/>
  <c r="G232" s="1"/>
  <c r="G231" s="1"/>
  <c r="G277"/>
  <c r="G276" s="1"/>
  <c r="G275" s="1"/>
  <c r="G332"/>
  <c r="G126"/>
  <c r="G110"/>
  <c r="G112"/>
  <c r="G114"/>
  <c r="G117"/>
  <c r="G116" s="1"/>
  <c r="G135"/>
  <c r="G139"/>
  <c r="G138" s="1"/>
  <c r="G140"/>
  <c r="G103"/>
  <c r="G102" s="1"/>
  <c r="G106"/>
  <c r="G105" s="1"/>
  <c r="G124"/>
  <c r="G123" s="1"/>
  <c r="G122" s="1"/>
  <c r="G147"/>
  <c r="G144" s="1"/>
  <c r="G143" s="1"/>
  <c r="G152"/>
  <c r="G92"/>
  <c r="G91" s="1"/>
  <c r="G90" s="1"/>
  <c r="G21" i="3"/>
  <c r="G20" s="1"/>
  <c r="G19" s="1"/>
  <c r="G27"/>
  <c r="G26" s="1"/>
  <c r="G25" s="1"/>
  <c r="G24"/>
  <c r="G23" s="1"/>
  <c r="G22" s="1"/>
  <c r="G33"/>
  <c r="G32" s="1"/>
  <c r="G31" s="1"/>
  <c r="H1255"/>
  <c r="G1345" i="1"/>
  <c r="G1344" s="1"/>
  <c r="G1343" s="1"/>
  <c r="G1465"/>
  <c r="G1464" s="1"/>
  <c r="G1468"/>
  <c r="G1467" s="1"/>
  <c r="G255"/>
  <c r="G258"/>
  <c r="M1165" i="3"/>
  <c r="G1273" i="1"/>
  <c r="G1322"/>
  <c r="G1321" s="1"/>
  <c r="G884"/>
  <c r="G1143"/>
  <c r="G1142" s="1"/>
  <c r="G1141" s="1"/>
  <c r="G1310"/>
  <c r="G1306"/>
  <c r="G895"/>
  <c r="G887"/>
  <c r="G855"/>
  <c r="G854" s="1"/>
  <c r="G853" s="1"/>
  <c r="G852" s="1"/>
  <c r="F23" i="2" s="1"/>
  <c r="G850" i="1"/>
  <c r="G849" s="1"/>
  <c r="G848" s="1"/>
  <c r="G847" s="1"/>
  <c r="F21" i="2" s="1"/>
  <c r="G879" i="1"/>
  <c r="G1245" i="3"/>
  <c r="G1244" s="1"/>
  <c r="G1243" s="1"/>
  <c r="G1248"/>
  <c r="G1247" s="1"/>
  <c r="G1246" s="1"/>
  <c r="G1274"/>
  <c r="H1263" s="1"/>
  <c r="G1252" i="1"/>
  <c r="G1251" s="1"/>
  <c r="G1260"/>
  <c r="G1264"/>
  <c r="G1263" s="1"/>
  <c r="G1262" s="1"/>
  <c r="G1316"/>
  <c r="G1315" s="1"/>
  <c r="G1312"/>
  <c r="G1408"/>
  <c r="G1407" s="1"/>
  <c r="G1413"/>
  <c r="G1416"/>
  <c r="G1415" s="1"/>
  <c r="G1422"/>
  <c r="G1420"/>
  <c r="G1426"/>
  <c r="G1425" s="1"/>
  <c r="G1424" s="1"/>
  <c r="G1394"/>
  <c r="G1393" s="1"/>
  <c r="G1397"/>
  <c r="G1396" s="1"/>
  <c r="G1400"/>
  <c r="G1399" s="1"/>
  <c r="G1437"/>
  <c r="G1442"/>
  <c r="G1441" s="1"/>
  <c r="G1446"/>
  <c r="G1445" s="1"/>
  <c r="G1444" s="1"/>
  <c r="G1450"/>
  <c r="G1449" s="1"/>
  <c r="G1448" s="1"/>
  <c r="G1456"/>
  <c r="G1454"/>
  <c r="G1460"/>
  <c r="G1459" s="1"/>
  <c r="G1458" s="1"/>
  <c r="G1511"/>
  <c r="G1135"/>
  <c r="G1134" s="1"/>
  <c r="G1127"/>
  <c r="G1126" s="1"/>
  <c r="G1125" s="1"/>
  <c r="G1138"/>
  <c r="G1137" s="1"/>
  <c r="G1120"/>
  <c r="G1119" s="1"/>
  <c r="G1155"/>
  <c r="G1154" s="1"/>
  <c r="G1160"/>
  <c r="G1159" s="1"/>
  <c r="G1167"/>
  <c r="G1166" s="1"/>
  <c r="G1172"/>
  <c r="G1171" s="1"/>
  <c r="G1170" s="1"/>
  <c r="G1169" s="1"/>
  <c r="F55" i="2" s="1"/>
  <c r="G767" i="1"/>
  <c r="G766" s="1"/>
  <c r="G765" s="1"/>
  <c r="G764" s="1"/>
  <c r="G763" s="1"/>
  <c r="G807"/>
  <c r="G811"/>
  <c r="G815"/>
  <c r="G819"/>
  <c r="G823"/>
  <c r="G827"/>
  <c r="G845"/>
  <c r="G842" s="1"/>
  <c r="G771"/>
  <c r="G860"/>
  <c r="G859" s="1"/>
  <c r="G858" s="1"/>
  <c r="G857" s="1"/>
  <c r="F24" i="2" s="1"/>
  <c r="G882" i="1"/>
  <c r="G897"/>
  <c r="G891"/>
  <c r="G876"/>
  <c r="G875" s="1"/>
  <c r="G940"/>
  <c r="G939" s="1"/>
  <c r="G938" s="1"/>
  <c r="G908"/>
  <c r="G907" s="1"/>
  <c r="G911"/>
  <c r="G910" s="1"/>
  <c r="G1002"/>
  <c r="G1001" s="1"/>
  <c r="G1079"/>
  <c r="G1078" s="1"/>
  <c r="G1076"/>
  <c r="G1075" s="1"/>
  <c r="G1090"/>
  <c r="G1088"/>
  <c r="G1186"/>
  <c r="G1185" s="1"/>
  <c r="G1189"/>
  <c r="G1188" s="1"/>
  <c r="G363"/>
  <c r="G365"/>
  <c r="G372"/>
  <c r="G371" s="1"/>
  <c r="G455"/>
  <c r="G454" s="1"/>
  <c r="G453" s="1"/>
  <c r="G601"/>
  <c r="G603"/>
  <c r="G606"/>
  <c r="G610"/>
  <c r="G608"/>
  <c r="G598"/>
  <c r="G597" s="1"/>
  <c r="G623"/>
  <c r="G627"/>
  <c r="G629"/>
  <c r="G619"/>
  <c r="G618" s="1"/>
  <c r="G617" s="1"/>
  <c r="G638"/>
  <c r="G637" s="1"/>
  <c r="G636" s="1"/>
  <c r="G634" s="1"/>
  <c r="G659"/>
  <c r="G658" s="1"/>
  <c r="G657" s="1"/>
  <c r="G645"/>
  <c r="G644" s="1"/>
  <c r="G655"/>
  <c r="G654" s="1"/>
  <c r="G1205"/>
  <c r="G1204" s="1"/>
  <c r="G1203" s="1"/>
  <c r="G1209"/>
  <c r="G1208" s="1"/>
  <c r="G1207" s="1"/>
  <c r="G1213"/>
  <c r="G1217"/>
  <c r="G1220"/>
  <c r="G1225"/>
  <c r="G1224" s="1"/>
  <c r="G1233"/>
  <c r="G1235"/>
  <c r="G1221" i="3"/>
  <c r="G1220" s="1"/>
  <c r="G1219"/>
  <c r="G1218" s="1"/>
  <c r="G1212"/>
  <c r="G1211" s="1"/>
  <c r="G1210" s="1"/>
  <c r="G1215"/>
  <c r="G1214" s="1"/>
  <c r="G1213" s="1"/>
  <c r="G137"/>
  <c r="G136" s="1"/>
  <c r="G135" s="1"/>
  <c r="G134" s="1"/>
  <c r="G133"/>
  <c r="G132" s="1"/>
  <c r="G131" s="1"/>
  <c r="G130" s="1"/>
  <c r="G151"/>
  <c r="G150" s="1"/>
  <c r="G149" s="1"/>
  <c r="G1371" i="1"/>
  <c r="G1168" i="3"/>
  <c r="G1167" s="1"/>
  <c r="G1161" i="1"/>
  <c r="G1156"/>
  <c r="G1170" i="3"/>
  <c r="G1169" s="1"/>
  <c r="G1172"/>
  <c r="G1171" s="1"/>
  <c r="G1173"/>
  <c r="G1208"/>
  <c r="G1207" s="1"/>
  <c r="G1237"/>
  <c r="G1236" s="1"/>
  <c r="G1235" s="1"/>
  <c r="G1234"/>
  <c r="G1233" s="1"/>
  <c r="G1232" s="1"/>
  <c r="G1227"/>
  <c r="G1226" s="1"/>
  <c r="G1225" s="1"/>
  <c r="G1230"/>
  <c r="G1229" s="1"/>
  <c r="G1241"/>
  <c r="G1240" s="1"/>
  <c r="G1239" s="1"/>
  <c r="G1238" s="1"/>
  <c r="G1152" i="1"/>
  <c r="G1150"/>
  <c r="G1149" s="1"/>
  <c r="G165" i="3"/>
  <c r="G164" s="1"/>
  <c r="G1001"/>
  <c r="G662"/>
  <c r="G660" s="1"/>
  <c r="G652" i="1"/>
  <c r="G651" s="1"/>
  <c r="G649"/>
  <c r="G648" s="1"/>
  <c r="G1289" i="3"/>
  <c r="G1288" s="1"/>
  <c r="M1189"/>
  <c r="M1123"/>
  <c r="M1035"/>
  <c r="I1035"/>
  <c r="G999"/>
  <c r="G998" s="1"/>
  <c r="G993"/>
  <c r="G992" s="1"/>
  <c r="G991" s="1"/>
  <c r="G977"/>
  <c r="G976" s="1"/>
  <c r="G975" s="1"/>
  <c r="G973"/>
  <c r="G972" s="1"/>
  <c r="G971" s="1"/>
  <c r="G969"/>
  <c r="G968" s="1"/>
  <c r="M880"/>
  <c r="G872"/>
  <c r="G871" s="1"/>
  <c r="G870" s="1"/>
  <c r="G868"/>
  <c r="G867" s="1"/>
  <c r="G866" s="1"/>
  <c r="G864"/>
  <c r="G863" s="1"/>
  <c r="G862" s="1"/>
  <c r="G857" s="1"/>
  <c r="G860"/>
  <c r="G859" s="1"/>
  <c r="G850"/>
  <c r="G849" s="1"/>
  <c r="G847"/>
  <c r="G846" s="1"/>
  <c r="G845" s="1"/>
  <c r="G843"/>
  <c r="G842" s="1"/>
  <c r="G838"/>
  <c r="M805"/>
  <c r="M799"/>
  <c r="J799"/>
  <c r="M791"/>
  <c r="G774"/>
  <c r="G770"/>
  <c r="G769" s="1"/>
  <c r="G768"/>
  <c r="G763"/>
  <c r="G762" s="1"/>
  <c r="G759"/>
  <c r="G758" s="1"/>
  <c r="G757" s="1"/>
  <c r="M693"/>
  <c r="G588"/>
  <c r="G587" s="1"/>
  <c r="G586"/>
  <c r="G584"/>
  <c r="G583" s="1"/>
  <c r="G582" s="1"/>
  <c r="G580"/>
  <c r="G579" s="1"/>
  <c r="G578" s="1"/>
  <c r="M520"/>
  <c r="M519" s="1"/>
  <c r="L520"/>
  <c r="L519" s="1"/>
  <c r="K520"/>
  <c r="K519" s="1"/>
  <c r="J520"/>
  <c r="J519" s="1"/>
  <c r="I520"/>
  <c r="I519" s="1"/>
  <c r="H520"/>
  <c r="H519" s="1"/>
  <c r="M517"/>
  <c r="M516" s="1"/>
  <c r="L517"/>
  <c r="L516" s="1"/>
  <c r="K517"/>
  <c r="K516" s="1"/>
  <c r="J517"/>
  <c r="J516" s="1"/>
  <c r="I517"/>
  <c r="I516" s="1"/>
  <c r="H517"/>
  <c r="H516" s="1"/>
  <c r="M486"/>
  <c r="G372"/>
  <c r="G371" s="1"/>
  <c r="M344"/>
  <c r="L344"/>
  <c r="K344"/>
  <c r="J344"/>
  <c r="I344"/>
  <c r="H344"/>
  <c r="G147"/>
  <c r="G146" s="1"/>
  <c r="G145" s="1"/>
  <c r="G143"/>
  <c r="G141"/>
  <c r="M46"/>
  <c r="L46"/>
  <c r="K46"/>
  <c r="J46"/>
  <c r="I46"/>
  <c r="H46"/>
  <c r="J557" i="1"/>
  <c r="J658"/>
  <c r="K658" s="1"/>
  <c r="J569"/>
  <c r="G1139"/>
  <c r="G1512"/>
  <c r="G367"/>
  <c r="I16" i="2"/>
  <c r="I28"/>
  <c r="I42"/>
  <c r="I51"/>
  <c r="G64"/>
  <c r="G773" i="1"/>
  <c r="G772" s="1"/>
  <c r="H1011"/>
  <c r="M178" i="3"/>
  <c r="M515"/>
  <c r="M156"/>
  <c r="M85"/>
  <c r="G826"/>
  <c r="G825" s="1"/>
  <c r="G824" s="1"/>
  <c r="G823" s="1"/>
  <c r="M113"/>
  <c r="G647"/>
  <c r="G646" s="1"/>
  <c r="G1132" i="1"/>
  <c r="G1131" s="1"/>
  <c r="G1096"/>
  <c r="G1095" s="1"/>
  <c r="G1094" s="1"/>
  <c r="G1093" s="1"/>
  <c r="G80"/>
  <c r="G79" s="1"/>
  <c r="G253" i="3"/>
  <c r="G252" s="1"/>
  <c r="G251" s="1"/>
  <c r="G466" i="1"/>
  <c r="G465" s="1"/>
  <c r="G572"/>
  <c r="G571" s="1"/>
  <c r="G1521" l="1"/>
  <c r="G1520" s="1"/>
  <c r="G1516"/>
  <c r="G1515" s="1"/>
  <c r="G1514" s="1"/>
  <c r="G37"/>
  <c r="G1403"/>
  <c r="G75"/>
  <c r="G150"/>
  <c r="G486" i="3"/>
  <c r="G492" i="1"/>
  <c r="G411"/>
  <c r="G403"/>
  <c r="G402" s="1"/>
  <c r="G398" i="3"/>
  <c r="G1130"/>
  <c r="G156"/>
  <c r="G605" i="1"/>
  <c r="G441" i="3"/>
  <c r="G470"/>
  <c r="G18"/>
  <c r="G1232" i="1"/>
  <c r="G1044"/>
  <c r="G1100"/>
  <c r="G1108" i="3"/>
  <c r="G1107" s="1"/>
  <c r="G688" i="1"/>
  <c r="G687" s="1"/>
  <c r="G674"/>
  <c r="G673" s="1"/>
  <c r="G812" i="3"/>
  <c r="G811" s="1"/>
  <c r="G1166"/>
  <c r="G1165" s="1"/>
  <c r="G265"/>
  <c r="G264" s="1"/>
  <c r="G271" s="1"/>
  <c r="G270" s="1"/>
  <c r="G800"/>
  <c r="G799" s="1"/>
  <c r="M743"/>
  <c r="G997"/>
  <c r="G361"/>
  <c r="G360" s="1"/>
  <c r="G458"/>
  <c r="G457" s="1"/>
  <c r="G456" s="1"/>
  <c r="G1392" i="1"/>
  <c r="G1384" s="1"/>
  <c r="G1499"/>
  <c r="G1498" s="1"/>
  <c r="G558"/>
  <c r="G1000"/>
  <c r="G998" s="1"/>
  <c r="G999"/>
  <c r="G1306" i="3"/>
  <c r="G1305" s="1"/>
  <c r="G114"/>
  <c r="G113" s="1"/>
  <c r="G228"/>
  <c r="G365"/>
  <c r="G364" s="1"/>
  <c r="G359" s="1"/>
  <c r="G1318"/>
  <c r="G1321" s="1"/>
  <c r="H270"/>
  <c r="H277"/>
  <c r="G370" i="1"/>
  <c r="G369" s="1"/>
  <c r="O170"/>
  <c r="G1130"/>
  <c r="G1149" i="3"/>
  <c r="G965" i="1"/>
  <c r="G45"/>
  <c r="G190"/>
  <c r="F59" i="2"/>
  <c r="F58" s="1"/>
  <c r="G197" i="1"/>
  <c r="G1319"/>
  <c r="G1318" s="1"/>
  <c r="G808" i="3"/>
  <c r="G807" s="1"/>
  <c r="G806" s="1"/>
  <c r="G376"/>
  <c r="G375" s="1"/>
  <c r="G827"/>
  <c r="G786"/>
  <c r="G505"/>
  <c r="G1017"/>
  <c r="G1250"/>
  <c r="G1249" s="1"/>
  <c r="G1242" s="1"/>
  <c r="G433" i="1"/>
  <c r="H1023"/>
  <c r="G624" i="3"/>
  <c r="G886" i="1"/>
  <c r="G741"/>
  <c r="G778"/>
  <c r="G755"/>
  <c r="G1148"/>
  <c r="G1184"/>
  <c r="G1175" s="1"/>
  <c r="G1087"/>
  <c r="G1086" s="1"/>
  <c r="G1081" s="1"/>
  <c r="G906"/>
  <c r="G822"/>
  <c r="G806"/>
  <c r="G1305"/>
  <c r="G1299"/>
  <c r="G878"/>
  <c r="G754" i="3"/>
  <c r="G884"/>
  <c r="G880" s="1"/>
  <c r="G1099"/>
  <c r="G1098" s="1"/>
  <c r="G841"/>
  <c r="G1143"/>
  <c r="M810"/>
  <c r="G781"/>
  <c r="G780" s="1"/>
  <c r="G983" i="1"/>
  <c r="F31" i="2" s="1"/>
  <c r="G814" i="1"/>
  <c r="G1049" i="3"/>
  <c r="G1042" s="1"/>
  <c r="G103"/>
  <c r="G64" i="1"/>
  <c r="G622"/>
  <c r="G621" s="1"/>
  <c r="G616" s="1"/>
  <c r="G614" s="1"/>
  <c r="F47" i="2" s="1"/>
  <c r="G600" i="1"/>
  <c r="G1453"/>
  <c r="G1452" s="1"/>
  <c r="G1419"/>
  <c r="G1418" s="1"/>
  <c r="G137"/>
  <c r="G132"/>
  <c r="G131" s="1"/>
  <c r="G303"/>
  <c r="G395"/>
  <c r="G382"/>
  <c r="G238"/>
  <c r="G237" s="1"/>
  <c r="G223"/>
  <c r="G214"/>
  <c r="G350"/>
  <c r="G370" i="3"/>
  <c r="G369" s="1"/>
  <c r="G368" s="1"/>
  <c r="H197"/>
  <c r="G206"/>
  <c r="G197" s="1"/>
  <c r="G101" i="1"/>
  <c r="G109"/>
  <c r="G740"/>
  <c r="G736" s="1"/>
  <c r="G672"/>
  <c r="G671" s="1"/>
  <c r="G932" i="3"/>
  <c r="G357"/>
  <c r="G356" s="1"/>
  <c r="G1436" i="1"/>
  <c r="G1432" s="1"/>
  <c r="G455" i="3"/>
  <c r="G454" s="1"/>
  <c r="G453" s="1"/>
  <c r="G452" s="1"/>
  <c r="F27" i="2"/>
  <c r="F26" s="1"/>
  <c r="G707" i="1"/>
  <c r="G794" i="3"/>
  <c r="G793" s="1"/>
  <c r="G1012"/>
  <c r="G183" i="1"/>
  <c r="G1240"/>
  <c r="G1239" s="1"/>
  <c r="G362"/>
  <c r="G361" s="1"/>
  <c r="G360" s="1"/>
  <c r="G1074"/>
  <c r="G1073" s="1"/>
  <c r="G1269"/>
  <c r="G1268" s="1"/>
  <c r="G1266"/>
  <c r="G1259" s="1"/>
  <c r="G1250" s="1"/>
  <c r="G621" i="3"/>
  <c r="G1463" i="1"/>
  <c r="G149"/>
  <c r="G142" s="1"/>
  <c r="G129" s="1"/>
  <c r="G1366"/>
  <c r="G1365" s="1"/>
  <c r="G1361" s="1"/>
  <c r="G469"/>
  <c r="G468" s="1"/>
  <c r="G464" s="1"/>
  <c r="G207"/>
  <c r="G1287"/>
  <c r="G1279" s="1"/>
  <c r="G1278" s="1"/>
  <c r="G649" i="3"/>
  <c r="G641" s="1"/>
  <c r="G426" i="1"/>
  <c r="G425" s="1"/>
  <c r="G73" i="3"/>
  <c r="G433"/>
  <c r="G917"/>
  <c r="G1189"/>
  <c r="G726"/>
  <c r="G727"/>
  <c r="G744"/>
  <c r="G680"/>
  <c r="G671"/>
  <c r="G108"/>
  <c r="G238"/>
  <c r="G237" s="1"/>
  <c r="G219"/>
  <c r="G218" s="1"/>
  <c r="G1069"/>
  <c r="G1064"/>
  <c r="G1217"/>
  <c r="G1216" s="1"/>
  <c r="G1206" s="1"/>
  <c r="G717"/>
  <c r="G697"/>
  <c r="G68"/>
  <c r="G1123"/>
  <c r="G1059"/>
  <c r="G257"/>
  <c r="F52" i="2"/>
  <c r="F17"/>
  <c r="F41"/>
  <c r="F40" s="1"/>
  <c r="H40" s="1"/>
  <c r="G1254" i="3"/>
  <c r="G1212" i="1"/>
  <c r="G1211" s="1"/>
  <c r="G1202" s="1"/>
  <c r="G1201" s="1"/>
  <c r="G643"/>
  <c r="G642" s="1"/>
  <c r="G641" s="1"/>
  <c r="G664" i="3"/>
  <c r="G511" i="1"/>
  <c r="G898" i="3"/>
  <c r="G566"/>
  <c r="G61"/>
  <c r="G1267"/>
  <c r="G1010" i="1"/>
  <c r="G608" i="3"/>
  <c r="G609"/>
  <c r="G617"/>
  <c r="G1314" i="1"/>
  <c r="G1224" i="3"/>
  <c r="G312" i="1"/>
  <c r="G311" s="1"/>
  <c r="G86" i="3"/>
  <c r="G1027" i="1"/>
  <c r="G964" i="3"/>
  <c r="G667" i="1"/>
  <c r="G1164"/>
  <c r="G1163" s="1"/>
  <c r="G1146" s="1"/>
  <c r="G1145" s="1"/>
  <c r="G899"/>
  <c r="G894" s="1"/>
  <c r="G120"/>
  <c r="G119" s="1"/>
  <c r="G981"/>
  <c r="G980" s="1"/>
  <c r="G979" s="1"/>
  <c r="G978" s="1"/>
  <c r="F30" i="2" s="1"/>
  <c r="G957" i="1"/>
  <c r="G956" s="1"/>
  <c r="G330"/>
  <c r="G329" s="1"/>
  <c r="G322" s="1"/>
  <c r="G928"/>
  <c r="G927" s="1"/>
  <c r="G920" s="1"/>
  <c r="G36" l="1"/>
  <c r="F37" i="2"/>
  <c r="G224" i="3"/>
  <c r="G1402" i="1"/>
  <c r="G905" i="3"/>
  <c r="G557" i="1"/>
  <c r="G555" s="1"/>
  <c r="G777"/>
  <c r="G1041" i="3"/>
  <c r="G1035" s="1"/>
  <c r="G410" i="1"/>
  <c r="G409" s="1"/>
  <c r="F43" i="2" s="1"/>
  <c r="G170" i="1"/>
  <c r="G161" s="1"/>
  <c r="F49" i="2" s="1"/>
  <c r="G321" i="1"/>
  <c r="G320" s="1"/>
  <c r="G515" i="3"/>
  <c r="F33" i="2"/>
  <c r="F38"/>
  <c r="G355" i="3"/>
  <c r="G344" s="1"/>
  <c r="G343" i="1"/>
  <c r="G342" s="1"/>
  <c r="G341" s="1"/>
  <c r="G693" i="3"/>
  <c r="G1431" i="1"/>
  <c r="G1043"/>
  <c r="H1019" s="1"/>
  <c r="G363" i="3"/>
  <c r="H287"/>
  <c r="G779"/>
  <c r="G743" s="1"/>
  <c r="M1281"/>
  <c r="G85"/>
  <c r="G302" i="1"/>
  <c r="F50" i="2" s="1"/>
  <c r="G359" i="1"/>
  <c r="G1174"/>
  <c r="G1099"/>
  <c r="G1089" i="3"/>
  <c r="G1142"/>
  <c r="G1141" s="1"/>
  <c r="G1140" s="1"/>
  <c r="G596" i="1"/>
  <c r="G595" s="1"/>
  <c r="G594" s="1"/>
  <c r="G1304"/>
  <c r="G776"/>
  <c r="G770" s="1"/>
  <c r="F19" i="2" s="1"/>
  <c r="G1072" i="1"/>
  <c r="G863"/>
  <c r="G46" i="3"/>
  <c r="G952" i="1"/>
  <c r="G951" s="1"/>
  <c r="H1304"/>
  <c r="G739"/>
  <c r="F61" i="2" s="1"/>
  <c r="F60" s="1"/>
  <c r="G381" i="1"/>
  <c r="G380" s="1"/>
  <c r="G379" s="1"/>
  <c r="G130"/>
  <c r="G108" s="1"/>
  <c r="G100" s="1"/>
  <c r="G1231"/>
  <c r="G1230" s="1"/>
  <c r="G1229" s="1"/>
  <c r="G664"/>
  <c r="G760" s="1"/>
  <c r="G463"/>
  <c r="H1250"/>
  <c r="G810" i="3"/>
  <c r="F54" i="2"/>
  <c r="G631" i="1"/>
  <c r="F18" i="2"/>
  <c r="G1007" i="1"/>
  <c r="G1251" i="3"/>
  <c r="G1202" s="1"/>
  <c r="F35" i="2" l="1"/>
  <c r="G35" i="1"/>
  <c r="F53" i="2"/>
  <c r="F51" s="1"/>
  <c r="H51" s="1"/>
  <c r="F39"/>
  <c r="F36" s="1"/>
  <c r="H36" s="1"/>
  <c r="G997" i="1"/>
  <c r="G1092"/>
  <c r="G1034" i="3"/>
  <c r="G457" i="1"/>
  <c r="F44" i="2" s="1"/>
  <c r="G190" i="3"/>
  <c r="G862" i="1"/>
  <c r="F25" i="2" s="1"/>
  <c r="G400" i="1"/>
  <c r="G160"/>
  <c r="F57" i="2"/>
  <c r="F56" s="1"/>
  <c r="H56" s="1"/>
  <c r="F45"/>
  <c r="F48"/>
  <c r="H48" s="1"/>
  <c r="F29"/>
  <c r="F28" s="1"/>
  <c r="H28" s="1"/>
  <c r="G950" i="1"/>
  <c r="G1228"/>
  <c r="F22" i="2" s="1"/>
  <c r="G1200" i="1"/>
  <c r="G1242" s="1"/>
  <c r="H486" i="3"/>
  <c r="F46" i="2"/>
  <c r="G762" i="1"/>
  <c r="G22" l="1"/>
  <c r="G357" s="1"/>
  <c r="F34" i="2"/>
  <c r="F32" s="1"/>
  <c r="H32" s="1"/>
  <c r="G1383" i="1"/>
  <c r="G408"/>
  <c r="G1198"/>
  <c r="F16" i="2"/>
  <c r="F42"/>
  <c r="H42" s="1"/>
  <c r="G1244" i="1" l="1"/>
  <c r="G1529" s="1"/>
  <c r="G16" i="3"/>
  <c r="G1311" s="1"/>
  <c r="G1316" s="1"/>
  <c r="G662" i="1"/>
  <c r="K662" s="1"/>
  <c r="F64" i="2"/>
  <c r="G1530" i="1" l="1"/>
  <c r="G1532" s="1"/>
  <c r="H64" i="2"/>
  <c r="F66"/>
  <c r="G1535" i="1" l="1"/>
  <c r="G1534"/>
</calcChain>
</file>

<file path=xl/sharedStrings.xml><?xml version="1.0" encoding="utf-8"?>
<sst xmlns="http://schemas.openxmlformats.org/spreadsheetml/2006/main" count="12504" uniqueCount="942">
  <si>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</si>
  <si>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</si>
  <si>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</si>
  <si>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</si>
  <si>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</si>
  <si>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</si>
  <si>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</si>
  <si>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</si>
  <si>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</si>
  <si>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</si>
  <si>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</si>
  <si>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</si>
  <si>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</si>
  <si>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</si>
  <si>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</si>
  <si>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</si>
  <si>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</si>
  <si>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</si>
  <si>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</si>
  <si>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</si>
  <si>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</si>
  <si>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</si>
  <si>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</si>
  <si>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</si>
  <si>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</si>
  <si>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</si>
  <si>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</si>
  <si>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</si>
  <si>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</si>
  <si>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</si>
  <si>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</si>
  <si>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</si>
  <si>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</si>
  <si>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</si>
  <si>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</si>
  <si>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</si>
  <si>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</si>
  <si>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</si>
  <si>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</si>
  <si>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</si>
  <si>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</si>
  <si>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</si>
  <si>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</si>
  <si>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</si>
  <si>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</si>
  <si>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</si>
  <si>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</si>
  <si>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</si>
  <si>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</si>
  <si>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</si>
  <si>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</si>
  <si>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</si>
  <si>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</si>
  <si>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</si>
  <si>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</si>
  <si>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</si>
  <si>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</si>
  <si>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</si>
  <si>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</si>
  <si>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</si>
  <si>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</si>
  <si>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</si>
  <si>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</si>
  <si>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</si>
  <si>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</si>
  <si>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</si>
  <si>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</si>
  <si>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</si>
  <si>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</si>
  <si>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</si>
  <si>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</si>
  <si>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</si>
  <si>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</si>
  <si>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</si>
  <si>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</si>
  <si>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</si>
  <si>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</si>
  <si>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</si>
  <si>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</si>
  <si>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</si>
  <si>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</si>
  <si>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</si>
  <si>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</si>
  <si>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</si>
  <si>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</si>
  <si>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</si>
  <si>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</si>
  <si>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</si>
  <si>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</si>
  <si>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</si>
  <si>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</si>
  <si>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</si>
  <si>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</si>
  <si>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</si>
  <si>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</si>
  <si>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</si>
  <si>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</si>
  <si>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</si>
  <si>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</si>
  <si>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</si>
  <si>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</si>
  <si>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</si>
  <si>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</si>
  <si>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</si>
  <si>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</si>
  <si>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</si>
  <si>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</si>
  <si>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</si>
  <si>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</si>
  <si>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</si>
  <si>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</si>
  <si>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</si>
  <si>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</si>
  <si>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</si>
  <si>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</si>
  <si>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</si>
  <si>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</si>
  <si>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</si>
  <si>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</si>
  <si>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</si>
  <si>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</si>
  <si>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</si>
  <si>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</si>
  <si>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</si>
  <si>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</si>
  <si>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</si>
  <si>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</si>
  <si>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</si>
  <si>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</si>
  <si>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</si>
  <si>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</si>
  <si>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</si>
  <si>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</si>
  <si>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</si>
  <si>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</si>
  <si>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</si>
  <si>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</si>
  <si>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</si>
  <si>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</si>
  <si>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</si>
  <si>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</si>
  <si>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</si>
  <si>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</si>
  <si>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</si>
  <si>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</si>
  <si>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</si>
  <si>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</si>
  <si>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</si>
  <si>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</si>
  <si>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</si>
  <si>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</si>
  <si>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</si>
  <si>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</si>
  <si>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</si>
  <si>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</si>
  <si>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</si>
  <si>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</si>
  <si>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</si>
  <si>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</si>
  <si>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</si>
  <si>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</si>
  <si>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</si>
  <si>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</si>
  <si>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</si>
  <si>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</si>
  <si>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</si>
  <si>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</si>
  <si>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</si>
  <si>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</si>
  <si>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</si>
  <si>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</si>
  <si>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</si>
  <si>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</si>
  <si>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</si>
  <si>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</si>
  <si>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</si>
  <si>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</si>
  <si>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</si>
  <si>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</si>
  <si>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</si>
  <si>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</si>
  <si>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</si>
  <si>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</si>
  <si>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</si>
  <si>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</si>
  <si>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</si>
  <si>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</si>
  <si>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</si>
  <si>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</si>
  <si>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</si>
  <si>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</si>
  <si>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</si>
  <si>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</si>
  <si>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</si>
  <si>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</si>
  <si>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</si>
  <si>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</si>
  <si>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</si>
  <si>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</si>
  <si>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</si>
  <si>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</si>
  <si>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</si>
  <si>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</si>
  <si>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</si>
  <si>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</si>
  <si>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</si>
  <si>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</si>
  <si>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</si>
  <si>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</si>
  <si>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</si>
  <si>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</si>
  <si>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</si>
  <si>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</si>
  <si>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</si>
  <si>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</si>
  <si>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</si>
  <si>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</si>
  <si>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</si>
  <si>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</si>
  <si>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</si>
  <si>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</si>
  <si>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</si>
  <si>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</si>
  <si>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</si>
  <si>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</si>
  <si>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</si>
  <si>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</si>
  <si>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</si>
  <si>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</si>
  <si>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</si>
  <si>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</si>
  <si>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</si>
  <si>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</si>
  <si>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</si>
  <si>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</si>
  <si>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</si>
  <si>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</si>
  <si>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</si>
  <si>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</si>
  <si>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</si>
  <si>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</si>
  <si>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</si>
  <si>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</si>
  <si>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</si>
  <si>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</si>
  <si>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</si>
  <si>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</si>
  <si>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</si>
  <si>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</si>
  <si>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</si>
  <si>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</si>
  <si>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</si>
  <si>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</si>
  <si>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</si>
  <si>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</si>
  <si>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</si>
  <si>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</si>
  <si>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</si>
  <si>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</si>
  <si>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</si>
  <si>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</si>
  <si>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</si>
  <si>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</si>
  <si>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</si>
  <si>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</si>
  <si>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</si>
  <si>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</si>
  <si>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</si>
  <si>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</si>
  <si>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</si>
  <si>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</si>
  <si>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</si>
  <si>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</si>
  <si>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</si>
  <si>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</si>
  <si>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</si>
  <si>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</si>
  <si>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</si>
  <si>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</si>
  <si>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</si>
  <si>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</si>
  <si>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</si>
  <si>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</si>
  <si>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</si>
  <si>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</si>
  <si>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</si>
  <si>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</si>
  <si>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</si>
  <si>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</si>
  <si>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</si>
  <si>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</si>
  <si>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</si>
  <si>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</si>
  <si>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</si>
  <si>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</si>
  <si>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</si>
  <si>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</si>
  <si>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</si>
  <si>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</si>
  <si>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</si>
  <si>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</si>
  <si>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</si>
  <si>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</si>
  <si>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</si>
  <si>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</si>
  <si>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</si>
  <si>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</si>
  <si>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</si>
  <si>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</si>
  <si>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</si>
  <si>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</si>
  <si>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</si>
  <si>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</si>
  <si>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</si>
  <si>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</si>
  <si>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</si>
  <si>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</si>
  <si>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</si>
  <si>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</si>
  <si>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</si>
  <si>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</si>
  <si>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</si>
  <si>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</si>
  <si>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</si>
  <si>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</si>
  <si>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</si>
  <si>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</si>
  <si>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</si>
  <si>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</si>
  <si>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</si>
  <si>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</si>
  <si>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</si>
  <si>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</si>
  <si>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</si>
  <si>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</si>
  <si>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</si>
  <si>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</si>
  <si>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</si>
  <si>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</si>
  <si>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</si>
  <si>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</si>
  <si>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</si>
  <si>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</si>
  <si>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</si>
  <si>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</si>
  <si>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</si>
  <si>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</si>
  <si>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</si>
  <si>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</si>
  <si>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</si>
  <si>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</si>
  <si>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</si>
  <si>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</si>
  <si>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</si>
  <si>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</si>
  <si>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</si>
  <si>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</si>
  <si>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</si>
  <si>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</si>
  <si>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</si>
  <si>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</si>
  <si>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</si>
  <si>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</si>
  <si>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</si>
  <si>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</si>
  <si>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</si>
  <si>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</si>
  <si>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</si>
  <si>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</si>
  <si>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</si>
  <si>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</si>
  <si>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</si>
  <si>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</si>
  <si>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</si>
  <si>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</si>
  <si>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</si>
  <si>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</si>
  <si>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</si>
  <si>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</si>
  <si>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</si>
  <si>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</si>
  <si>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</si>
  <si>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</si>
  <si>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</si>
  <si>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</si>
  <si>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</si>
  <si>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</si>
  <si>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</si>
  <si>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</si>
  <si>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</si>
  <si>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</si>
  <si>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</si>
  <si>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</si>
  <si>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</si>
  <si>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</si>
  <si>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</si>
  <si>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</si>
  <si>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</si>
  <si>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</si>
  <si>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</si>
  <si>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</si>
  <si>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</si>
  <si>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</si>
  <si>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</si>
  <si>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</si>
  <si>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</si>
  <si>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</si>
  <si>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</si>
  <si>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</si>
  <si>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</si>
  <si>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</si>
  <si>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</si>
  <si>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</si>
  <si>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</si>
  <si>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</si>
  <si>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</si>
  <si>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</si>
  <si>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</si>
  <si>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</si>
  <si>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</si>
  <si>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</si>
  <si>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</si>
  <si>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</si>
  <si>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</si>
  <si>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</si>
  <si>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</si>
  <si>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</si>
  <si>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</si>
  <si>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</si>
  <si>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</si>
  <si>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</si>
  <si>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</si>
  <si>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</si>
  <si>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</si>
  <si>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</si>
  <si>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</si>
  <si>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</si>
  <si>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</si>
  <si>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</si>
  <si>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</si>
  <si>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</si>
  <si>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</si>
  <si>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</si>
  <si>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</si>
  <si>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</si>
  <si>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</si>
  <si>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</si>
  <si>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</si>
  <si>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</si>
  <si>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</si>
  <si>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</si>
  <si>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</si>
  <si>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</si>
  <si>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</si>
  <si>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</si>
  <si>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</si>
  <si>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</si>
  <si>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</si>
  <si>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</si>
  <si>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</si>
  <si>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</si>
  <si>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</si>
  <si>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</si>
  <si>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</si>
  <si>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</si>
  <si>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</si>
  <si>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</si>
  <si>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</si>
  <si>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</si>
  <si>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</si>
  <si>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</si>
  <si>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</si>
  <si>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</si>
  <si>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</si>
  <si>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</si>
  <si>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</si>
  <si>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</si>
  <si>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</si>
  <si>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</si>
  <si>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</si>
  <si>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</si>
  <si>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</si>
  <si>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</si>
  <si>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</si>
  <si>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</si>
  <si>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</si>
  <si>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</si>
  <si>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</si>
  <si>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</si>
  <si>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</si>
  <si>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</si>
  <si>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</si>
  <si>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</si>
  <si>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</si>
  <si>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</si>
  <si>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</si>
  <si>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</si>
  <si>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</si>
  <si>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</si>
  <si>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</si>
  <si>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</si>
  <si>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</si>
  <si>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</si>
  <si>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</si>
  <si>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</si>
  <si>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</si>
  <si>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</si>
  <si>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</si>
  <si>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</si>
  <si>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</si>
  <si>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</si>
  <si>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</si>
  <si>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</si>
  <si>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</si>
  <si>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</si>
  <si>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</si>
  <si>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</si>
  <si>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</si>
  <si>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</si>
  <si>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</si>
  <si>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</si>
  <si>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</si>
  <si>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</si>
  <si>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</si>
  <si>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</si>
  <si>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</si>
  <si>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</si>
  <si>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</si>
  <si>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</si>
  <si>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</si>
  <si>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</si>
  <si>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</si>
  <si>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</si>
  <si>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</si>
  <si>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</si>
  <si>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</si>
  <si>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</si>
  <si>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</si>
  <si>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</si>
  <si>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</si>
  <si>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</si>
  <si>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</si>
  <si>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</si>
  <si>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</si>
  <si>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</si>
  <si>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</si>
  <si>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</si>
  <si>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</si>
  <si>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</si>
  <si>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</si>
  <si>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</si>
  <si>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</si>
  <si>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</si>
  <si>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</si>
  <si>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</si>
  <si>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</si>
  <si>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</si>
  <si>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</si>
  <si>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</si>
  <si>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</si>
  <si>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</si>
  <si>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</si>
  <si>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</si>
  <si>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</si>
  <si>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</si>
  <si>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</si>
  <si>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</si>
  <si>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</si>
  <si>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</si>
  <si>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</si>
  <si>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</si>
  <si>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</si>
  <si>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</si>
  <si>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</si>
  <si>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</si>
  <si>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</si>
  <si>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</si>
  <si>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</si>
  <si>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</si>
  <si>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</si>
  <si>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</si>
  <si>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</si>
  <si>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</si>
  <si>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</si>
  <si>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</si>
  <si>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</si>
  <si>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</si>
  <si>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</si>
  <si>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</si>
  <si>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</si>
  <si>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</si>
  <si>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</si>
  <si>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</si>
  <si>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</si>
  <si>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</si>
  <si>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</si>
  <si>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</si>
  <si>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</si>
  <si>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</si>
  <si>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</si>
  <si>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</si>
  <si>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</si>
  <si>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</si>
  <si>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</si>
  <si>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</si>
  <si>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</si>
  <si>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</si>
  <si>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</si>
  <si>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</si>
  <si>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</si>
  <si>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</si>
  <si>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</si>
  <si>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</si>
  <si>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</si>
  <si>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</si>
  <si>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</si>
  <si>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</si>
  <si>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</si>
  <si>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</si>
  <si>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</si>
  <si>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</si>
  <si>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</si>
  <si>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</si>
  <si>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</si>
  <si>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</si>
  <si>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</si>
  <si>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</si>
  <si>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</si>
  <si>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</si>
  <si>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</si>
  <si>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</si>
  <si>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</si>
  <si>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</si>
  <si>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</si>
  <si>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</si>
  <si>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</si>
  <si>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</si>
  <si>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</si>
  <si>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</si>
  <si>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</si>
  <si>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</si>
  <si>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</si>
  <si>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</si>
  <si>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</si>
  <si>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</si>
  <si>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</si>
  <si>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</si>
  <si>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</si>
  <si>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</si>
  <si>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</si>
  <si>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</si>
  <si>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</si>
  <si>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</si>
  <si>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</si>
  <si>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</si>
  <si>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</si>
  <si>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</si>
  <si>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</si>
  <si>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</si>
  <si>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</si>
  <si>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</si>
  <si>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</si>
  <si>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</si>
  <si>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</si>
  <si>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</si>
  <si>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</si>
  <si>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</si>
  <si>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</si>
  <si>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</si>
  <si>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</si>
  <si>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</si>
  <si>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</si>
  <si>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</si>
  <si>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</si>
  <si>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</si>
  <si>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</si>
  <si>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</si>
  <si>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</si>
  <si>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</si>
  <si>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</si>
  <si>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</si>
  <si>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</si>
  <si>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</si>
  <si>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</si>
  <si>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</si>
  <si>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</si>
  <si>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</si>
  <si>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</si>
  <si>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</si>
  <si>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</si>
  <si>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</si>
  <si>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</si>
  <si>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</si>
  <si>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</si>
  <si>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</si>
  <si>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</si>
  <si>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</si>
  <si>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</si>
  <si>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</si>
  <si>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</si>
  <si>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</si>
  <si>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</si>
  <si>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</si>
  <si>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</si>
  <si>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</si>
  <si>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</si>
  <si>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</si>
  <si>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</si>
  <si>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</si>
  <si>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</si>
  <si>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</si>
  <si>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</si>
  <si>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</si>
  <si>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</si>
  <si>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</si>
  <si>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</si>
  <si>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</si>
  <si>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</si>
  <si>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</si>
  <si>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</si>
  <si>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</si>
  <si>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</si>
  <si>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</si>
  <si>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</si>
  <si>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</si>
  <si>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</si>
  <si>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</si>
  <si>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</si>
  <si>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</si>
  <si>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</si>
  <si>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</si>
  <si>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</si>
  <si>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</si>
  <si>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</si>
  <si>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</si>
  <si>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</si>
  <si>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</si>
  <si>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</si>
  <si>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</si>
  <si>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</si>
  <si>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</si>
  <si>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</si>
  <si>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Ведомственная структура расходов бюджета                                                                муниципального образования "Устьянский муниципальный район" на 2019 год</t>
  </si>
  <si>
    <t>Сумма, рублей</t>
  </si>
  <si>
    <t xml:space="preserve">Распределение бюджетных ассигнований муниципального образования "Устьянский муниципальный район" на 2019 год по разделам и подразделам классификации расходов бюджетов 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</si>
  <si>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2019 год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</si>
  <si>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</si>
  <si>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</si>
  <si>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</si>
  <si>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</si>
  <si>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</si>
  <si>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</si>
  <si>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</si>
  <si>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</si>
  <si>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</si>
  <si>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</si>
  <si>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</si>
  <si>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</si>
  <si>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</si>
  <si>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</si>
  <si>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</si>
  <si>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</si>
  <si>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</si>
  <si>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</si>
  <si>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</si>
  <si>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</si>
  <si>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</si>
  <si>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</si>
  <si>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</si>
  <si>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</si>
  <si>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</si>
  <si>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</si>
  <si>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</si>
  <si>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</si>
  <si>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</si>
  <si>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</si>
  <si>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</si>
  <si>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</si>
  <si>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</si>
  <si>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</si>
  <si>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</si>
  <si>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</si>
  <si>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</si>
  <si>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</si>
  <si>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</si>
  <si>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</si>
  <si>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</si>
  <si>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</si>
  <si>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</si>
  <si>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</si>
  <si>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</si>
  <si>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</si>
  <si>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</si>
  <si>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</si>
  <si>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</si>
  <si>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</si>
  <si>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</si>
  <si>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</si>
  <si>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</si>
  <si>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</si>
  <si>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</si>
  <si>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</si>
  <si>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</si>
  <si>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</si>
  <si>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</si>
  <si>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</si>
  <si>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</si>
  <si>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</si>
  <si>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</si>
  <si>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</si>
  <si>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</si>
  <si>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</si>
  <si>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</si>
  <si>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</si>
  <si>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№8</t>
  </si>
  <si>
    <t>к  решению сессии шестого созыва Собрания депутатов № от 21  декабря 2018г.</t>
  </si>
  <si>
    <t>Приложение №12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</si>
  <si>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</si>
  <si>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</si>
  <si>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</si>
  <si>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</si>
  <si>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>к  решению сессии шестого созыва Собрания депутатов № 49 от 21  декабря 2018г.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</si>
  <si>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</si>
  <si>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</si>
  <si>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</si>
  <si>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</si>
  <si>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</si>
  <si>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</si>
  <si>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</si>
  <si>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</si>
  <si>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</si>
  <si>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</si>
  <si>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</si>
  <si>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</si>
  <si>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</si>
  <si>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Муниципальная программа "Развитие  культуры Устьянского  района на 2019-2021 годы"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</si>
  <si>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</si>
  <si>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</si>
  <si>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</si>
  <si>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</si>
  <si>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</si>
  <si>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</si>
  <si>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Приложение №4</t>
  </si>
  <si>
    <t>Грантовая поддержка местных инициатив граждан проживающих в сельской местности</t>
  </si>
  <si>
    <t xml:space="preserve">Капитальный ремонт недвижимого имущества 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</si>
  <si>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</si>
  <si>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</si>
  <si>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</si>
  <si>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</si>
  <si>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Приложение № 8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</si>
  <si>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</si>
  <si>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</si>
  <si>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Приложение №1</t>
  </si>
  <si>
    <t>к  решению сессии шестого созыва Собрания депутатов № 66 от 22 февраля 2019г.</t>
  </si>
  <si>
    <t>Приложение №2</t>
  </si>
  <si>
    <t>Приложение № 3</t>
  </si>
  <si>
    <t>к  решению сессии шестого созыва Собрания депутатов № 79 от 6 марта 2019г.</t>
  </si>
  <si>
    <t>Приложение № 6</t>
  </si>
  <si>
    <t>Приложение № 10</t>
  </si>
  <si>
    <t>Приложение № 2</t>
  </si>
  <si>
    <t>12 0 А155190</t>
  </si>
  <si>
    <t>12 2А1 55190</t>
  </si>
  <si>
    <t>Субсидия на поддержку отрасли культуры (Мероприятие 2)</t>
  </si>
  <si>
    <t>13 0 01 78520</t>
  </si>
  <si>
    <t>13 0 02 78520</t>
  </si>
  <si>
    <t>Субсидия на обустройство плоскостных спортивных сооружений муниципальных образований</t>
  </si>
  <si>
    <t>Субсидия на обустройство объектов городской инфраструктуры, парковых и рекреационных зон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</si>
  <si>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</si>
  <si>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</si>
  <si>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</si>
  <si>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</si>
  <si>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</si>
  <si>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</si>
  <si>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</si>
  <si>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</si>
  <si>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</si>
  <si>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</si>
  <si>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</si>
  <si>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</si>
  <si>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Приложение № 4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</si>
  <si>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</si>
  <si>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</si>
  <si>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</si>
  <si>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</si>
  <si>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</si>
  <si>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</si>
  <si>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</si>
  <si>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</si>
  <si>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к  решению сессии шестого созыва Собрания депутатов № 94 от 26  апреля 2019 г.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</si>
  <si>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</si>
  <si>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</si>
  <si>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</si>
  <si>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</si>
  <si>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</si>
  <si>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</si>
  <si>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</si>
  <si>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</si>
  <si>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</si>
  <si>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</si>
  <si>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Комплектование книжных фондов библиотек муниципальных образований Архангельской области и подписку на периодическую печать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</si>
  <si>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</si>
  <si>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</si>
  <si>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</si>
  <si>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</si>
  <si>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</si>
  <si>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</si>
  <si>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</si>
  <si>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</si>
  <si>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</si>
  <si>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08 2 00 78520</t>
  </si>
  <si>
    <t>08 2 00 78170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</si>
  <si>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</si>
  <si>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</si>
  <si>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</si>
  <si>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</si>
  <si>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</si>
  <si>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08 2 00 S8520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</si>
  <si>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</si>
  <si>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</si>
  <si>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</si>
  <si>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</si>
  <si>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</si>
  <si>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</si>
  <si>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</si>
  <si>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</si>
  <si>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</si>
  <si>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</si>
  <si>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</si>
  <si>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</si>
  <si>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</si>
  <si>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</si>
  <si>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</si>
  <si>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</si>
  <si>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</si>
  <si>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</si>
  <si>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</si>
  <si>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</si>
  <si>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</si>
  <si>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</si>
  <si>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</si>
  <si>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</si>
  <si>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>к  решению сессии шестого созыва Собрания депутатов № 113 от 28  июня 2019 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</si>
</sst>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46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/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Border="1"/>
    <xf numFmtId="0" fontId="20" fillId="2" borderId="0" xfId="0" applyFont="1" applyFill="1"/>
    <xf numFmtId="0" fontId="12" fillId="2" borderId="0" xfId="0" applyFont="1" applyFill="1"/>
    <xf numFmtId="0" fontId="21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3" fillId="2" borderId="0" xfId="0" applyFont="1" applyFill="1"/>
    <xf numFmtId="4" fontId="3" fillId="2" borderId="0" xfId="0" applyNumberFormat="1" applyFont="1" applyFill="1"/>
    <xf numFmtId="4" fontId="1" fillId="2" borderId="0" xfId="0" applyNumberFormat="1" applyFont="1" applyFill="1"/>
    <xf numFmtId="0" fontId="26" fillId="2" borderId="0" xfId="0" applyFont="1" applyFill="1"/>
    <xf numFmtId="0" fontId="10" fillId="2" borderId="0" xfId="0" applyFont="1" applyFill="1"/>
    <xf numFmtId="0" fontId="24" fillId="2" borderId="0" xfId="0" applyFont="1" applyFill="1"/>
    <xf numFmtId="49" fontId="24" fillId="2" borderId="0" xfId="0" applyNumberFormat="1" applyFont="1" applyFill="1"/>
    <xf numFmtId="49" fontId="0" fillId="2" borderId="0" xfId="0" applyNumberFormat="1" applyFill="1"/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6"/>
  <sheetViews>
    <sheetView workbookViewId="0">
      <selection activeCell="J7" sqref="J7"/>
    </sheetView>
  </sheetViews>
  <sheetFormatPr defaultRowHeight="12.75"/>
  <cols>
    <col min="1" max="1" width="1.85546875" style="81" customWidth="1"/>
    <col min="2" max="2" width="49" style="81" customWidth="1"/>
    <col min="3" max="3" width="6.85546875" style="84" hidden="1" customWidth="1"/>
    <col min="4" max="4" width="6.5703125" style="84" customWidth="1"/>
    <col min="5" max="5" width="8" style="84" customWidth="1"/>
    <col min="6" max="6" width="22.140625" style="83" customWidth="1"/>
    <col min="7" max="7" width="15.7109375" style="82" hidden="1" customWidth="1"/>
    <col min="8" max="8" width="18.7109375" style="81" hidden="1" customWidth="1"/>
    <col min="9" max="9" width="17" style="81" hidden="1" customWidth="1"/>
    <col min="10" max="10" width="5.85546875" style="81" customWidth="1"/>
    <col min="11" max="11" width="24.85546875" style="82" customWidth="1"/>
    <col min="12" max="16384" width="9.140625" style="81"/>
  </cols>
  <sheetData>
    <row r="1" spans="2:13" ht="12.75" customHeight="1">
      <c r="B1" s="199"/>
      <c r="C1" s="199"/>
      <c r="D1" s="222" t="s">
        <v>859</v>
      </c>
      <c r="E1" s="222"/>
      <c r="F1" s="222"/>
      <c r="G1" s="199"/>
    </row>
    <row r="2" spans="2:13" ht="43.5" customHeight="1">
      <c r="B2" s="199"/>
      <c r="C2" s="199"/>
      <c r="D2" s="222" t="s">
        <v>941</v>
      </c>
      <c r="E2" s="222"/>
      <c r="F2" s="222"/>
      <c r="G2" s="199"/>
    </row>
    <row r="3" spans="2:13">
      <c r="D3" s="222" t="s">
        <v>859</v>
      </c>
      <c r="E3" s="223"/>
      <c r="F3" s="223"/>
    </row>
    <row r="4" spans="2:13" ht="41.25" customHeight="1">
      <c r="D4" s="224" t="s">
        <v>888</v>
      </c>
      <c r="E4" s="225"/>
      <c r="F4" s="225"/>
    </row>
    <row r="5" spans="2:13">
      <c r="D5" s="222" t="s">
        <v>852</v>
      </c>
      <c r="E5" s="223"/>
      <c r="F5" s="223"/>
    </row>
    <row r="6" spans="2:13" ht="41.25" customHeight="1">
      <c r="D6" s="224" t="s">
        <v>856</v>
      </c>
      <c r="E6" s="225"/>
      <c r="F6" s="225"/>
    </row>
    <row r="7" spans="2:13" customFormat="1">
      <c r="B7" s="81"/>
      <c r="C7" s="84"/>
      <c r="D7" s="224" t="s">
        <v>842</v>
      </c>
      <c r="E7" s="231"/>
      <c r="F7" s="231"/>
      <c r="G7" s="231"/>
      <c r="H7" s="231"/>
    </row>
    <row r="8" spans="2:13" customFormat="1" ht="38.25" customHeight="1">
      <c r="B8" s="81"/>
      <c r="C8" s="155"/>
      <c r="D8" s="224" t="s">
        <v>853</v>
      </c>
      <c r="E8" s="225"/>
      <c r="F8" s="225"/>
      <c r="G8" s="156"/>
    </row>
    <row r="9" spans="2:13" customFormat="1">
      <c r="B9" s="81"/>
      <c r="C9" s="84"/>
      <c r="D9" s="224" t="s">
        <v>814</v>
      </c>
      <c r="E9" s="231"/>
      <c r="F9" s="231"/>
      <c r="G9" s="231"/>
      <c r="H9" s="231"/>
    </row>
    <row r="10" spans="2:13" customFormat="1" ht="38.25" customHeight="1">
      <c r="B10" s="81"/>
      <c r="C10" s="147"/>
      <c r="D10" s="232" t="s">
        <v>815</v>
      </c>
      <c r="E10" s="233"/>
      <c r="F10" s="233"/>
      <c r="G10" s="149"/>
    </row>
    <row r="11" spans="2:13" s="79" customFormat="1" ht="69.75" customHeight="1">
      <c r="B11" s="234" t="s">
        <v>744</v>
      </c>
      <c r="C11" s="235"/>
      <c r="D11" s="235"/>
      <c r="E11" s="235"/>
      <c r="F11" s="236"/>
      <c r="G11" s="98"/>
      <c r="H11" s="97"/>
      <c r="I11" s="97"/>
      <c r="J11" s="97"/>
      <c r="K11" s="96"/>
    </row>
    <row r="12" spans="2:13" s="4" customFormat="1">
      <c r="B12" s="226" t="s">
        <v>19</v>
      </c>
      <c r="C12" s="227" t="s">
        <v>20</v>
      </c>
      <c r="D12" s="227" t="s">
        <v>21</v>
      </c>
      <c r="E12" s="227" t="s">
        <v>22</v>
      </c>
      <c r="F12" s="229" t="s">
        <v>743</v>
      </c>
      <c r="K12" s="82"/>
      <c r="L12" s="81"/>
      <c r="M12" s="81"/>
    </row>
    <row r="13" spans="2:13" s="4" customFormat="1" ht="51" customHeight="1">
      <c r="B13" s="226"/>
      <c r="C13" s="228"/>
      <c r="D13" s="228"/>
      <c r="E13" s="228"/>
      <c r="F13" s="230"/>
      <c r="K13" s="82"/>
      <c r="L13" s="81"/>
      <c r="M13" s="81"/>
    </row>
    <row r="14" spans="2:13" s="4" customFormat="1">
      <c r="B14" s="5">
        <v>1</v>
      </c>
      <c r="C14" s="5">
        <v>2</v>
      </c>
      <c r="D14" s="5">
        <v>2</v>
      </c>
      <c r="E14" s="5">
        <v>3</v>
      </c>
      <c r="F14" s="95">
        <v>4</v>
      </c>
      <c r="G14" s="83"/>
      <c r="H14" s="83"/>
      <c r="J14" s="3"/>
      <c r="K14" s="82"/>
      <c r="L14" s="81"/>
      <c r="M14" s="81"/>
    </row>
    <row r="15" spans="2:13" ht="16.5">
      <c r="B15" s="94"/>
      <c r="C15" s="94"/>
      <c r="D15" s="94"/>
      <c r="E15" s="94"/>
      <c r="F15" s="94"/>
      <c r="G15" s="93"/>
      <c r="H15" s="92"/>
    </row>
    <row r="16" spans="2:13" s="4" customFormat="1">
      <c r="B16" s="6" t="s">
        <v>25</v>
      </c>
      <c r="C16" s="52">
        <v>793</v>
      </c>
      <c r="D16" s="8" t="s">
        <v>26</v>
      </c>
      <c r="E16" s="8"/>
      <c r="F16" s="43">
        <f>F17+F18+F19+F22+F24+F25+F20+F21+F23</f>
        <v>81115212.079999998</v>
      </c>
      <c r="G16" s="3">
        <v>47799449</v>
      </c>
      <c r="I16" s="3">
        <f>[1]Лист2!G816+[1]Лист2!G502+[1]Лист2!G336+[1]Лист2!G143</f>
        <v>55565656</v>
      </c>
      <c r="J16" s="3"/>
      <c r="K16" s="100"/>
      <c r="L16" s="81"/>
      <c r="M16" s="81"/>
    </row>
    <row r="17" spans="2:13" s="4" customFormat="1" ht="25.5">
      <c r="B17" s="64" t="s">
        <v>641</v>
      </c>
      <c r="C17" s="139">
        <v>793</v>
      </c>
      <c r="D17" s="11" t="s">
        <v>26</v>
      </c>
      <c r="E17" s="11" t="s">
        <v>37</v>
      </c>
      <c r="F17" s="30">
        <f>'прил 3'!G763</f>
        <v>1488015</v>
      </c>
      <c r="G17" s="3"/>
      <c r="K17" s="101"/>
      <c r="L17" s="81"/>
      <c r="M17" s="81"/>
    </row>
    <row r="18" spans="2:13" s="4" customFormat="1" ht="51">
      <c r="B18" s="59" t="s">
        <v>731</v>
      </c>
      <c r="C18" s="139">
        <v>794</v>
      </c>
      <c r="D18" s="63" t="s">
        <v>26</v>
      </c>
      <c r="E18" s="63" t="s">
        <v>109</v>
      </c>
      <c r="F18" s="30">
        <f>'прил 3'!G1201</f>
        <v>2615981</v>
      </c>
      <c r="G18" s="3"/>
      <c r="K18" s="101"/>
      <c r="L18" s="81"/>
      <c r="M18" s="81"/>
    </row>
    <row r="19" spans="2:13" s="4" customFormat="1" ht="51">
      <c r="B19" s="64" t="s">
        <v>120</v>
      </c>
      <c r="C19" s="139">
        <v>793</v>
      </c>
      <c r="D19" s="11" t="s">
        <v>26</v>
      </c>
      <c r="E19" s="11" t="s">
        <v>90</v>
      </c>
      <c r="F19" s="30">
        <f>'прил 3'!G360+'прил 3'!G665+'прил 3'!G770</f>
        <v>39197360.099999994</v>
      </c>
      <c r="G19" s="3"/>
      <c r="K19" s="101"/>
      <c r="L19" s="81"/>
      <c r="M19" s="81"/>
    </row>
    <row r="20" spans="2:13" s="4" customFormat="1" hidden="1">
      <c r="B20" s="17" t="s">
        <v>569</v>
      </c>
      <c r="C20" s="139"/>
      <c r="D20" s="11" t="s">
        <v>26</v>
      </c>
      <c r="E20" s="11" t="s">
        <v>367</v>
      </c>
      <c r="F20" s="27">
        <v>0</v>
      </c>
      <c r="G20" s="3"/>
      <c r="K20" s="83"/>
      <c r="L20" s="81"/>
      <c r="M20" s="81"/>
    </row>
    <row r="21" spans="2:13" s="4" customFormat="1">
      <c r="B21" s="17" t="s">
        <v>569</v>
      </c>
      <c r="C21" s="139"/>
      <c r="D21" s="11" t="s">
        <v>26</v>
      </c>
      <c r="E21" s="11" t="s">
        <v>367</v>
      </c>
      <c r="F21" s="27">
        <f>'прил 3'!G847</f>
        <v>9600</v>
      </c>
      <c r="G21" s="3"/>
      <c r="K21" s="83"/>
      <c r="L21" s="81"/>
      <c r="M21" s="81"/>
    </row>
    <row r="22" spans="2:13" s="4" customFormat="1" ht="38.25">
      <c r="B22" s="64" t="s">
        <v>349</v>
      </c>
      <c r="C22" s="52">
        <v>792</v>
      </c>
      <c r="D22" s="11" t="s">
        <v>26</v>
      </c>
      <c r="E22" s="11" t="s">
        <v>350</v>
      </c>
      <c r="F22" s="27">
        <f>'прил 3'!G671+'прил 3'!G1228</f>
        <v>14802263</v>
      </c>
      <c r="G22" s="3"/>
      <c r="K22" s="83"/>
      <c r="L22" s="81"/>
      <c r="M22" s="81"/>
    </row>
    <row r="23" spans="2:13" s="4" customFormat="1" hidden="1">
      <c r="B23" s="17" t="s">
        <v>250</v>
      </c>
      <c r="C23" s="52"/>
      <c r="D23" s="11" t="s">
        <v>26</v>
      </c>
      <c r="E23" s="11" t="s">
        <v>35</v>
      </c>
      <c r="F23" s="27">
        <f>'прил 3'!G852</f>
        <v>0</v>
      </c>
      <c r="G23" s="3"/>
      <c r="K23" s="83"/>
      <c r="L23" s="81"/>
      <c r="M23" s="81"/>
    </row>
    <row r="24" spans="2:13" s="4" customFormat="1">
      <c r="B24" s="59" t="s">
        <v>673</v>
      </c>
      <c r="C24" s="139">
        <v>793</v>
      </c>
      <c r="D24" s="63" t="s">
        <v>26</v>
      </c>
      <c r="E24" s="63" t="s">
        <v>113</v>
      </c>
      <c r="F24" s="30">
        <f>'прил 3'!G857</f>
        <v>465583.52</v>
      </c>
      <c r="G24" s="3"/>
      <c r="K24" s="101"/>
      <c r="L24" s="81"/>
      <c r="M24" s="81"/>
    </row>
    <row r="25" spans="2:13" s="4" customFormat="1">
      <c r="B25" s="10" t="s">
        <v>31</v>
      </c>
      <c r="C25" s="139">
        <v>793</v>
      </c>
      <c r="D25" s="11" t="s">
        <v>26</v>
      </c>
      <c r="E25" s="11" t="s">
        <v>32</v>
      </c>
      <c r="F25" s="30">
        <f>'прил 3'!G862+'прил 3'!G369+'прил 3'!G687</f>
        <v>22536409.460000005</v>
      </c>
      <c r="G25" s="3"/>
      <c r="I25" s="3"/>
      <c r="K25" s="101"/>
      <c r="L25" s="81"/>
      <c r="M25" s="81"/>
    </row>
    <row r="26" spans="2:13" s="4" customFormat="1">
      <c r="B26" s="55" t="s">
        <v>357</v>
      </c>
      <c r="C26" s="52">
        <v>792</v>
      </c>
      <c r="D26" s="22" t="s">
        <v>37</v>
      </c>
      <c r="E26" s="22"/>
      <c r="F26" s="13">
        <f>F27</f>
        <v>2888900</v>
      </c>
      <c r="G26" s="3">
        <v>1404300</v>
      </c>
      <c r="I26" s="3"/>
      <c r="K26" s="102"/>
      <c r="L26" s="81"/>
      <c r="M26" s="81"/>
    </row>
    <row r="27" spans="2:13" s="4" customFormat="1">
      <c r="B27" s="10" t="s">
        <v>358</v>
      </c>
      <c r="C27" s="52">
        <v>792</v>
      </c>
      <c r="D27" s="11" t="s">
        <v>37</v>
      </c>
      <c r="E27" s="11" t="s">
        <v>109</v>
      </c>
      <c r="F27" s="27">
        <f>'прил 3'!G705</f>
        <v>2888900</v>
      </c>
      <c r="G27" s="3"/>
      <c r="K27" s="83"/>
      <c r="L27" s="81"/>
      <c r="M27" s="81"/>
    </row>
    <row r="28" spans="2:13" s="4" customFormat="1" ht="25.5">
      <c r="B28" s="12" t="s">
        <v>360</v>
      </c>
      <c r="C28" s="7">
        <v>793</v>
      </c>
      <c r="D28" s="8" t="s">
        <v>109</v>
      </c>
      <c r="E28" s="8"/>
      <c r="F28" s="43">
        <f>F29+F31+F30</f>
        <v>565489.88</v>
      </c>
      <c r="G28" s="3">
        <v>120000</v>
      </c>
      <c r="H28" s="3">
        <f>F28-G28</f>
        <v>445489.88</v>
      </c>
      <c r="I28" s="3">
        <f>[1]Лист2!G627</f>
        <v>80000</v>
      </c>
      <c r="K28" s="100"/>
      <c r="L28" s="81"/>
      <c r="M28" s="81"/>
    </row>
    <row r="29" spans="2:13" s="4" customFormat="1" ht="38.25">
      <c r="B29" s="56" t="s">
        <v>361</v>
      </c>
      <c r="C29" s="52">
        <v>793</v>
      </c>
      <c r="D29" s="63" t="s">
        <v>109</v>
      </c>
      <c r="E29" s="63" t="s">
        <v>237</v>
      </c>
      <c r="F29" s="30">
        <f>'прил 3'!G951</f>
        <v>360489.88</v>
      </c>
      <c r="G29" s="3"/>
      <c r="K29" s="101"/>
      <c r="L29" s="81"/>
      <c r="M29" s="81"/>
    </row>
    <row r="30" spans="2:13" s="4" customFormat="1" hidden="1">
      <c r="B30" s="56" t="s">
        <v>388</v>
      </c>
      <c r="C30" s="52"/>
      <c r="D30" s="63" t="s">
        <v>109</v>
      </c>
      <c r="E30" s="63" t="s">
        <v>108</v>
      </c>
      <c r="F30" s="30">
        <f>'прил 3'!G978</f>
        <v>0</v>
      </c>
      <c r="G30" s="3"/>
      <c r="K30" s="101"/>
      <c r="L30" s="81"/>
      <c r="M30" s="81"/>
    </row>
    <row r="31" spans="2:13" s="4" customFormat="1" ht="25.5">
      <c r="B31" s="17" t="s">
        <v>678</v>
      </c>
      <c r="C31" s="52"/>
      <c r="D31" s="46" t="s">
        <v>109</v>
      </c>
      <c r="E31" s="46" t="s">
        <v>629</v>
      </c>
      <c r="F31" s="30">
        <f>'прил 3'!G983+'прил 3'!G407</f>
        <v>205000</v>
      </c>
      <c r="G31" s="3"/>
      <c r="K31" s="101"/>
      <c r="L31" s="81"/>
      <c r="M31" s="81"/>
    </row>
    <row r="32" spans="2:13" s="4" customFormat="1">
      <c r="B32" s="12" t="s">
        <v>138</v>
      </c>
      <c r="C32" s="7">
        <v>793</v>
      </c>
      <c r="D32" s="8" t="s">
        <v>90</v>
      </c>
      <c r="E32" s="8"/>
      <c r="F32" s="43">
        <f>F33+F34+F35</f>
        <v>80514024.270000011</v>
      </c>
      <c r="G32" s="3">
        <v>1500000</v>
      </c>
      <c r="H32" s="3">
        <f>F32-G32</f>
        <v>79014024.270000011</v>
      </c>
      <c r="I32" s="3"/>
      <c r="K32" s="100"/>
      <c r="L32" s="81"/>
      <c r="M32" s="81"/>
    </row>
    <row r="33" spans="2:13" s="4" customFormat="1">
      <c r="B33" s="64" t="s">
        <v>689</v>
      </c>
      <c r="C33" s="139"/>
      <c r="D33" s="46" t="s">
        <v>90</v>
      </c>
      <c r="E33" s="46" t="s">
        <v>72</v>
      </c>
      <c r="F33" s="27">
        <f>'прил 3'!G998</f>
        <v>1209437.28</v>
      </c>
      <c r="G33" s="3"/>
      <c r="K33" s="83"/>
      <c r="L33" s="81"/>
      <c r="M33" s="81"/>
    </row>
    <row r="34" spans="2:13" s="4" customFormat="1">
      <c r="B34" s="182" t="s">
        <v>365</v>
      </c>
      <c r="C34" s="52">
        <v>792</v>
      </c>
      <c r="D34" s="63" t="s">
        <v>90</v>
      </c>
      <c r="E34" s="63" t="s">
        <v>237</v>
      </c>
      <c r="F34" s="27">
        <f>'прил 3'!G1007+'прил 3'!G1245+'прил 3'!G1037</f>
        <v>62423552.990000002</v>
      </c>
      <c r="G34" s="3"/>
      <c r="K34" s="83"/>
      <c r="L34" s="81"/>
      <c r="M34" s="81"/>
    </row>
    <row r="35" spans="2:13" s="4" customFormat="1">
      <c r="B35" s="59" t="s">
        <v>139</v>
      </c>
      <c r="C35" s="139">
        <v>793</v>
      </c>
      <c r="D35" s="63" t="s">
        <v>90</v>
      </c>
      <c r="E35" s="63" t="s">
        <v>140</v>
      </c>
      <c r="F35" s="30">
        <f>'прил 3'!G1361+'прил 3'!G1043+'прил 3'!G380+'прил 3'!G17+'прил 3'!G23</f>
        <v>16881034</v>
      </c>
      <c r="G35" s="3"/>
      <c r="K35" s="101"/>
      <c r="L35" s="81"/>
      <c r="M35" s="81"/>
    </row>
    <row r="36" spans="2:13" s="4" customFormat="1">
      <c r="B36" s="65" t="s">
        <v>693</v>
      </c>
      <c r="C36" s="52">
        <v>792</v>
      </c>
      <c r="D36" s="8" t="s">
        <v>367</v>
      </c>
      <c r="E36" s="8"/>
      <c r="F36" s="43">
        <f>F38+F37+F39</f>
        <v>20628485.219999999</v>
      </c>
      <c r="G36" s="3">
        <v>120000</v>
      </c>
      <c r="H36" s="3">
        <f>F36-G36</f>
        <v>20508485.219999999</v>
      </c>
      <c r="I36" s="3"/>
      <c r="K36" s="100"/>
      <c r="L36" s="81"/>
      <c r="M36" s="81"/>
    </row>
    <row r="37" spans="2:13" s="54" customFormat="1">
      <c r="B37" s="91" t="s">
        <v>368</v>
      </c>
      <c r="C37" s="57"/>
      <c r="D37" s="90" t="s">
        <v>367</v>
      </c>
      <c r="E37" s="90" t="s">
        <v>26</v>
      </c>
      <c r="F37" s="33">
        <f>'прил 3'!G1384+'прил 3'!G718</f>
        <v>5877237.0800000001</v>
      </c>
      <c r="G37" s="53"/>
      <c r="H37" s="53"/>
      <c r="I37" s="53"/>
      <c r="K37" s="104"/>
      <c r="L37" s="70"/>
      <c r="M37" s="70"/>
    </row>
    <row r="38" spans="2:13" s="1" customFormat="1">
      <c r="B38" s="66" t="s">
        <v>370</v>
      </c>
      <c r="C38" s="52"/>
      <c r="D38" s="11" t="s">
        <v>367</v>
      </c>
      <c r="E38" s="11" t="s">
        <v>37</v>
      </c>
      <c r="F38" s="27">
        <f>'прил 3'!G1073+'прил 3'!G1402</f>
        <v>4217980</v>
      </c>
      <c r="I38" s="2"/>
      <c r="K38" s="83"/>
      <c r="L38" s="99"/>
      <c r="M38" s="99"/>
    </row>
    <row r="39" spans="2:13" s="4" customFormat="1">
      <c r="B39" s="66" t="s">
        <v>377</v>
      </c>
      <c r="C39" s="52"/>
      <c r="D39" s="11" t="s">
        <v>367</v>
      </c>
      <c r="E39" s="11" t="s">
        <v>109</v>
      </c>
      <c r="F39" s="27">
        <f>'прил 3'!G1081+'прил 3'!G1431</f>
        <v>10533268.139999999</v>
      </c>
      <c r="G39" s="3"/>
      <c r="K39" s="83"/>
      <c r="L39" s="81"/>
      <c r="M39" s="81"/>
    </row>
    <row r="40" spans="2:13" s="4" customFormat="1">
      <c r="B40" s="65" t="s">
        <v>2</v>
      </c>
      <c r="C40" s="52">
        <v>792</v>
      </c>
      <c r="D40" s="8" t="s">
        <v>350</v>
      </c>
      <c r="E40" s="8"/>
      <c r="F40" s="43">
        <f>F41</f>
        <v>2050000</v>
      </c>
      <c r="G40" s="3">
        <v>120000</v>
      </c>
      <c r="H40" s="3">
        <f>F40-G40</f>
        <v>1930000</v>
      </c>
      <c r="I40" s="3"/>
      <c r="K40" s="100"/>
      <c r="L40" s="81"/>
      <c r="M40" s="81"/>
    </row>
    <row r="41" spans="2:13" s="4" customFormat="1" ht="21" customHeight="1">
      <c r="B41" s="17" t="s">
        <v>707</v>
      </c>
      <c r="C41" s="52"/>
      <c r="D41" s="11" t="s">
        <v>350</v>
      </c>
      <c r="E41" s="11" t="s">
        <v>367</v>
      </c>
      <c r="F41" s="27">
        <f>'прил 3'!G1499</f>
        <v>2050000</v>
      </c>
      <c r="G41" s="3"/>
      <c r="K41" s="83"/>
      <c r="L41" s="81"/>
      <c r="M41" s="81"/>
    </row>
    <row r="42" spans="2:13" s="4" customFormat="1">
      <c r="B42" s="12" t="s">
        <v>34</v>
      </c>
      <c r="C42" s="7">
        <v>774</v>
      </c>
      <c r="D42" s="8" t="s">
        <v>35</v>
      </c>
      <c r="E42" s="8"/>
      <c r="F42" s="43">
        <f>F43+F44+F46+F47+F45</f>
        <v>909162268.69999993</v>
      </c>
      <c r="G42" s="3">
        <v>443480332</v>
      </c>
      <c r="H42" s="3">
        <f>F42-G42</f>
        <v>465681936.69999993</v>
      </c>
      <c r="I42" s="3">
        <f>[1]Лист2!G11+[1]Лист2!G192</f>
        <v>601878579</v>
      </c>
      <c r="J42" s="3"/>
      <c r="K42" s="100"/>
      <c r="L42" s="81"/>
      <c r="M42" s="81"/>
    </row>
    <row r="43" spans="2:13" s="4" customFormat="1">
      <c r="B43" s="64" t="s">
        <v>142</v>
      </c>
      <c r="C43" s="139">
        <v>774</v>
      </c>
      <c r="D43" s="11" t="s">
        <v>35</v>
      </c>
      <c r="E43" s="11" t="s">
        <v>26</v>
      </c>
      <c r="F43" s="30">
        <f>'прил 3'!G409</f>
        <v>293575353</v>
      </c>
      <c r="G43" s="3"/>
      <c r="I43" s="3"/>
      <c r="J43" s="3"/>
      <c r="K43" s="101"/>
      <c r="L43" s="81"/>
      <c r="M43" s="81"/>
    </row>
    <row r="44" spans="2:13" s="4" customFormat="1">
      <c r="B44" s="66" t="s">
        <v>36</v>
      </c>
      <c r="C44" s="139">
        <v>774</v>
      </c>
      <c r="D44" s="11" t="s">
        <v>35</v>
      </c>
      <c r="E44" s="11" t="s">
        <v>37</v>
      </c>
      <c r="F44" s="30">
        <f>'прил 3'!G457+'прил 3'!G1515+'прил 3'!G712+'прил 3'!G1524</f>
        <v>467042631.39999998</v>
      </c>
      <c r="G44" s="3"/>
      <c r="H44" s="3"/>
      <c r="K44" s="101"/>
      <c r="L44" s="81"/>
      <c r="M44" s="81"/>
    </row>
    <row r="45" spans="2:13" s="4" customFormat="1">
      <c r="B45" s="64" t="s">
        <v>157</v>
      </c>
      <c r="C45" s="139"/>
      <c r="D45" s="11" t="s">
        <v>35</v>
      </c>
      <c r="E45" s="11" t="s">
        <v>109</v>
      </c>
      <c r="F45" s="27">
        <f>'прил 3'!G36+'прил 3'!G555</f>
        <v>128081771.8</v>
      </c>
      <c r="G45" s="74"/>
      <c r="K45" s="83"/>
      <c r="L45" s="81"/>
      <c r="M45" s="81"/>
    </row>
    <row r="46" spans="2:13" s="4" customFormat="1">
      <c r="B46" s="64" t="s">
        <v>576</v>
      </c>
      <c r="C46" s="139">
        <v>774</v>
      </c>
      <c r="D46" s="11" t="s">
        <v>35</v>
      </c>
      <c r="E46" s="11" t="s">
        <v>35</v>
      </c>
      <c r="F46" s="30">
        <f>'прил 3'!G594+'прил 3'!G100</f>
        <v>6198399.5</v>
      </c>
      <c r="G46" s="3"/>
      <c r="K46" s="101"/>
      <c r="L46" s="81"/>
      <c r="M46" s="81"/>
    </row>
    <row r="47" spans="2:13" s="4" customFormat="1">
      <c r="B47" s="64" t="s">
        <v>236</v>
      </c>
      <c r="C47" s="139">
        <v>774</v>
      </c>
      <c r="D47" s="11" t="s">
        <v>35</v>
      </c>
      <c r="E47" s="11" t="s">
        <v>237</v>
      </c>
      <c r="F47" s="30">
        <f>'прил 3'!G614</f>
        <v>14264113</v>
      </c>
      <c r="G47" s="3"/>
      <c r="K47" s="101"/>
      <c r="L47" s="81"/>
      <c r="M47" s="81"/>
    </row>
    <row r="48" spans="2:13" s="4" customFormat="1">
      <c r="B48" s="12" t="s">
        <v>71</v>
      </c>
      <c r="C48" s="139">
        <v>757</v>
      </c>
      <c r="D48" s="8" t="s">
        <v>72</v>
      </c>
      <c r="E48" s="8"/>
      <c r="F48" s="43">
        <f>F49+F50</f>
        <v>115897903.53999999</v>
      </c>
      <c r="G48" s="3">
        <v>23037541</v>
      </c>
      <c r="H48" s="3">
        <f>F48-G48</f>
        <v>92860362.539999992</v>
      </c>
      <c r="I48" s="3"/>
      <c r="K48" s="100"/>
      <c r="L48" s="81"/>
      <c r="M48" s="81"/>
    </row>
    <row r="49" spans="2:13" s="4" customFormat="1">
      <c r="B49" s="64" t="s">
        <v>73</v>
      </c>
      <c r="C49" s="139">
        <v>757</v>
      </c>
      <c r="D49" s="11" t="s">
        <v>72</v>
      </c>
      <c r="E49" s="11" t="s">
        <v>26</v>
      </c>
      <c r="F49" s="27">
        <f>'прил 3'!G161</f>
        <v>107965447.53999999</v>
      </c>
      <c r="G49" s="3"/>
      <c r="K49" s="83"/>
      <c r="L49" s="81"/>
      <c r="M49" s="81"/>
    </row>
    <row r="50" spans="2:13" s="4" customFormat="1" ht="13.5" customHeight="1">
      <c r="B50" s="66" t="s">
        <v>89</v>
      </c>
      <c r="C50" s="139">
        <v>757</v>
      </c>
      <c r="D50" s="11" t="s">
        <v>72</v>
      </c>
      <c r="E50" s="11" t="s">
        <v>90</v>
      </c>
      <c r="F50" s="27">
        <f>'прил 3'!G302</f>
        <v>7932456</v>
      </c>
      <c r="G50" s="3"/>
      <c r="K50" s="83"/>
      <c r="L50" s="81"/>
      <c r="M50" s="81"/>
    </row>
    <row r="51" spans="2:13" s="4" customFormat="1">
      <c r="B51" s="12" t="s">
        <v>326</v>
      </c>
      <c r="C51" s="139">
        <v>757</v>
      </c>
      <c r="D51" s="8" t="s">
        <v>108</v>
      </c>
      <c r="E51" s="8"/>
      <c r="F51" s="43">
        <f>F52+F53+F54+F55</f>
        <v>51581831.700000003</v>
      </c>
      <c r="G51" s="3">
        <v>16951588</v>
      </c>
      <c r="H51" s="3">
        <f>F51-G51</f>
        <v>34630243.700000003</v>
      </c>
      <c r="I51" s="3">
        <f>[1]Лист2!G320+[1]Лист2!G453+[1]Лист2!G751</f>
        <v>22419507</v>
      </c>
      <c r="K51" s="100"/>
      <c r="L51" s="81"/>
      <c r="M51" s="81"/>
    </row>
    <row r="52" spans="2:13" s="4" customFormat="1">
      <c r="B52" s="64" t="s">
        <v>327</v>
      </c>
      <c r="C52" s="139">
        <v>774</v>
      </c>
      <c r="D52" s="11" t="s">
        <v>108</v>
      </c>
      <c r="E52" s="11" t="s">
        <v>26</v>
      </c>
      <c r="F52" s="27">
        <f>'прил 3'!G634+'прил 3'!G1093+'прил 3'!G724</f>
        <v>503944</v>
      </c>
      <c r="G52" s="3"/>
      <c r="I52" s="3"/>
      <c r="K52" s="83"/>
      <c r="L52" s="81"/>
      <c r="M52" s="81"/>
    </row>
    <row r="53" spans="2:13" s="4" customFormat="1">
      <c r="B53" s="64" t="s">
        <v>107</v>
      </c>
      <c r="C53" s="139">
        <v>757</v>
      </c>
      <c r="D53" s="11" t="s">
        <v>108</v>
      </c>
      <c r="E53" s="11" t="s">
        <v>109</v>
      </c>
      <c r="F53" s="27">
        <f>'прил 3'!G321+'прил 3'!G1099</f>
        <v>30095687.699999999</v>
      </c>
      <c r="G53" s="3"/>
      <c r="K53" s="83"/>
      <c r="L53" s="81"/>
      <c r="M53" s="81"/>
    </row>
    <row r="54" spans="2:13" s="4" customFormat="1">
      <c r="B54" s="66" t="s">
        <v>340</v>
      </c>
      <c r="C54" s="139">
        <v>774</v>
      </c>
      <c r="D54" s="11" t="s">
        <v>108</v>
      </c>
      <c r="E54" s="11" t="s">
        <v>90</v>
      </c>
      <c r="F54" s="9">
        <f>'прил 3'!G641+'прил 3'!G1145</f>
        <v>20982200</v>
      </c>
      <c r="G54" s="3"/>
      <c r="K54" s="103"/>
      <c r="L54" s="81"/>
      <c r="M54" s="81"/>
    </row>
    <row r="55" spans="2:13" s="4" customFormat="1" hidden="1">
      <c r="B55" s="89" t="s">
        <v>726</v>
      </c>
      <c r="C55" s="139">
        <v>793</v>
      </c>
      <c r="D55" s="11" t="s">
        <v>108</v>
      </c>
      <c r="E55" s="11" t="s">
        <v>350</v>
      </c>
      <c r="F55" s="27">
        <f>'прил 3'!G1169</f>
        <v>0</v>
      </c>
      <c r="G55" s="3"/>
      <c r="K55" s="83"/>
      <c r="L55" s="81"/>
      <c r="M55" s="81"/>
    </row>
    <row r="56" spans="2:13" s="4" customFormat="1">
      <c r="B56" s="12" t="s">
        <v>728</v>
      </c>
      <c r="C56" s="7">
        <v>757</v>
      </c>
      <c r="D56" s="8" t="s">
        <v>113</v>
      </c>
      <c r="E56" s="8"/>
      <c r="F56" s="43">
        <f>F57</f>
        <v>1917776</v>
      </c>
      <c r="G56" s="3">
        <v>1276883</v>
      </c>
      <c r="H56" s="3">
        <f>F56-G56</f>
        <v>640893</v>
      </c>
      <c r="K56" s="100"/>
      <c r="L56" s="81"/>
      <c r="M56" s="81"/>
    </row>
    <row r="57" spans="2:13" s="4" customFormat="1">
      <c r="B57" s="59" t="s">
        <v>112</v>
      </c>
      <c r="C57" s="139">
        <v>757</v>
      </c>
      <c r="D57" s="11" t="s">
        <v>113</v>
      </c>
      <c r="E57" s="11" t="s">
        <v>37</v>
      </c>
      <c r="F57" s="27">
        <f>'прил 3'!G342+'прил 3'!G1175</f>
        <v>1917776</v>
      </c>
      <c r="G57" s="3"/>
      <c r="K57" s="83"/>
      <c r="L57" s="81"/>
      <c r="M57" s="81"/>
    </row>
    <row r="58" spans="2:13" s="4" customFormat="1" ht="25.5">
      <c r="B58" s="65" t="s">
        <v>620</v>
      </c>
      <c r="C58" s="52">
        <v>792</v>
      </c>
      <c r="D58" s="8" t="s">
        <v>32</v>
      </c>
      <c r="E58" s="8"/>
      <c r="F58" s="43">
        <f>F59</f>
        <v>4024370</v>
      </c>
      <c r="G58" s="3">
        <v>505000</v>
      </c>
      <c r="K58" s="100"/>
      <c r="L58" s="81"/>
      <c r="M58" s="81"/>
    </row>
    <row r="59" spans="2:13" s="4" customFormat="1" ht="25.5">
      <c r="B59" s="66" t="s">
        <v>621</v>
      </c>
      <c r="C59" s="52">
        <v>792</v>
      </c>
      <c r="D59" s="11" t="s">
        <v>32</v>
      </c>
      <c r="E59" s="11" t="s">
        <v>26</v>
      </c>
      <c r="F59" s="27">
        <f>'прил 3'!G730+'прил 3'!G1197</f>
        <v>4024370</v>
      </c>
      <c r="G59" s="3"/>
      <c r="K59" s="83"/>
      <c r="L59" s="81"/>
      <c r="M59" s="81"/>
    </row>
    <row r="60" spans="2:13" s="4" customFormat="1" ht="51">
      <c r="B60" s="65" t="s">
        <v>628</v>
      </c>
      <c r="C60" s="52">
        <v>792</v>
      </c>
      <c r="D60" s="8" t="s">
        <v>629</v>
      </c>
      <c r="E60" s="8"/>
      <c r="F60" s="43">
        <f>F61+F63+F62</f>
        <v>34416145</v>
      </c>
      <c r="G60" s="3">
        <v>38634990</v>
      </c>
      <c r="K60" s="100"/>
      <c r="L60" s="81"/>
      <c r="M60" s="81"/>
    </row>
    <row r="61" spans="2:13" s="4" customFormat="1" ht="38.25">
      <c r="B61" s="66" t="s">
        <v>630</v>
      </c>
      <c r="C61" s="52">
        <v>792</v>
      </c>
      <c r="D61" s="11" t="s">
        <v>629</v>
      </c>
      <c r="E61" s="11" t="s">
        <v>26</v>
      </c>
      <c r="F61" s="27">
        <f>'прил 3'!G739</f>
        <v>19632181</v>
      </c>
      <c r="G61" s="3"/>
      <c r="H61" s="3"/>
      <c r="K61" s="83"/>
      <c r="L61" s="81"/>
      <c r="M61" s="81"/>
    </row>
    <row r="62" spans="2:13" s="4" customFormat="1" hidden="1">
      <c r="B62" s="66" t="s">
        <v>705</v>
      </c>
      <c r="C62" s="52"/>
      <c r="D62" s="11" t="s">
        <v>629</v>
      </c>
      <c r="E62" s="11" t="s">
        <v>37</v>
      </c>
      <c r="F62" s="27">
        <f>'прил 3'!G749</f>
        <v>0</v>
      </c>
      <c r="G62" s="3"/>
      <c r="H62" s="3"/>
      <c r="K62" s="83"/>
      <c r="L62" s="81"/>
      <c r="M62" s="81"/>
    </row>
    <row r="63" spans="2:13" s="4" customFormat="1" ht="25.5">
      <c r="B63" s="66" t="s">
        <v>638</v>
      </c>
      <c r="C63" s="52">
        <v>792</v>
      </c>
      <c r="D63" s="11" t="s">
        <v>629</v>
      </c>
      <c r="E63" s="11" t="s">
        <v>109</v>
      </c>
      <c r="F63" s="27">
        <f>'прил 3'!G753</f>
        <v>14783964</v>
      </c>
      <c r="G63" s="3"/>
      <c r="H63" s="3"/>
      <c r="K63" s="83"/>
      <c r="L63" s="81"/>
      <c r="M63" s="81"/>
    </row>
    <row r="64" spans="2:13" s="24" customFormat="1">
      <c r="B64" s="80" t="s">
        <v>739</v>
      </c>
      <c r="C64" s="80"/>
      <c r="D64" s="80"/>
      <c r="E64" s="80"/>
      <c r="F64" s="88">
        <f>F16+F26+F28+F32+F36+F42+F48+F51+F56+F58+F60+F40</f>
        <v>1304762406.3899999</v>
      </c>
      <c r="G64" s="88" t="e">
        <f>G16+G26+G28+G32+G36+#REF!+G42+G48+G51+G56+G58+G60+#REF!</f>
        <v>#REF!</v>
      </c>
      <c r="H64" s="23" t="e">
        <f>F64-G64</f>
        <v>#REF!</v>
      </c>
      <c r="K64" s="105"/>
      <c r="L64" s="79"/>
      <c r="M64" s="79"/>
    </row>
    <row r="65" spans="2:6" hidden="1">
      <c r="B65" s="87"/>
      <c r="C65" s="86"/>
      <c r="D65" s="85"/>
      <c r="E65" s="85"/>
      <c r="F65" s="83">
        <v>875721795.65999997</v>
      </c>
    </row>
    <row r="66" spans="2:6" hidden="1">
      <c r="F66" s="83">
        <f>F64-F65</f>
        <v>429040610.7299999</v>
      </c>
    </row>
  </sheetData>
  <mergeCells count="16">
    <mergeCell ref="D6:F6"/>
    <mergeCell ref="B12:B13"/>
    <mergeCell ref="C12:C13"/>
    <mergeCell ref="D12:D13"/>
    <mergeCell ref="E12:E13"/>
    <mergeCell ref="F12:F13"/>
    <mergeCell ref="D7:H7"/>
    <mergeCell ref="D8:F8"/>
    <mergeCell ref="D10:F10"/>
    <mergeCell ref="D9:H9"/>
    <mergeCell ref="B11:F11"/>
    <mergeCell ref="D1:F1"/>
    <mergeCell ref="D2:F2"/>
    <mergeCell ref="D3:F3"/>
    <mergeCell ref="D4:F4"/>
    <mergeCell ref="D5:F5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35"/>
  <sheetViews>
    <sheetView zoomScaleSheetLayoutView="100" workbookViewId="0">
      <selection activeCell="E5" sqref="E5"/>
    </sheetView>
  </sheetViews>
  <sheetFormatPr defaultRowHeight="12.75"/>
  <cols>
    <col min="1" max="1" width="58.85546875" style="1" customWidth="1"/>
    <col min="2" max="2" width="6.85546875" style="73" customWidth="1"/>
    <col min="3" max="3" width="4.5703125" style="73" customWidth="1"/>
    <col min="4" max="4" width="4.7109375" style="73" customWidth="1"/>
    <col min="5" max="5" width="13.5703125" style="73" customWidth="1"/>
    <col min="6" max="6" width="6.42578125" style="73" customWidth="1"/>
    <col min="7" max="7" width="17.5703125" style="74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hidden="1" customWidth="1"/>
    <col min="16" max="16" width="12.7109375" style="1" bestFit="1" customWidth="1"/>
    <col min="17" max="16384" width="9.140625" style="1"/>
  </cols>
  <sheetData>
    <row r="1" spans="1:11" s="81" customFormat="1" ht="12.75" customHeight="1">
      <c r="B1" s="222" t="s">
        <v>855</v>
      </c>
      <c r="C1" s="222"/>
      <c r="D1" s="222"/>
      <c r="E1" s="222"/>
      <c r="F1" s="222"/>
      <c r="G1" s="222"/>
      <c r="K1" s="82"/>
    </row>
    <row r="2" spans="1:11" s="81" customFormat="1" ht="30" customHeight="1">
      <c r="B2" s="222" t="s">
        <v>941</v>
      </c>
      <c r="C2" s="222"/>
      <c r="D2" s="222"/>
      <c r="E2" s="222"/>
      <c r="F2" s="222"/>
      <c r="G2" s="222"/>
      <c r="K2" s="82"/>
    </row>
    <row r="3" spans="1:11" s="81" customFormat="1" ht="12.75" customHeight="1">
      <c r="B3" s="222" t="s">
        <v>855</v>
      </c>
      <c r="C3" s="222"/>
      <c r="D3" s="222"/>
      <c r="E3" s="222"/>
      <c r="F3" s="222"/>
      <c r="G3" s="222"/>
      <c r="K3" s="82"/>
    </row>
    <row r="4" spans="1:11" s="81" customFormat="1" ht="30" customHeight="1">
      <c r="B4" s="222" t="s">
        <v>888</v>
      </c>
      <c r="C4" s="222"/>
      <c r="D4" s="222"/>
      <c r="E4" s="222"/>
      <c r="F4" s="222"/>
      <c r="G4" s="222"/>
      <c r="K4" s="82"/>
    </row>
    <row r="5" spans="1:11" ht="20.25" customHeight="1">
      <c r="B5" s="224" t="s">
        <v>854</v>
      </c>
      <c r="C5" s="238"/>
      <c r="D5" s="238"/>
    </row>
    <row r="6" spans="1:11" ht="24" customHeight="1">
      <c r="B6" s="224" t="s">
        <v>856</v>
      </c>
      <c r="C6" s="224"/>
      <c r="D6" s="224"/>
      <c r="E6" s="224"/>
      <c r="F6" s="224"/>
      <c r="G6" s="224"/>
    </row>
    <row r="7" spans="1:11">
      <c r="B7" s="224" t="s">
        <v>857</v>
      </c>
      <c r="C7" s="238"/>
      <c r="D7" s="238"/>
      <c r="E7" s="148"/>
      <c r="F7" s="1"/>
      <c r="G7" s="1"/>
      <c r="H7" s="1"/>
    </row>
    <row r="8" spans="1:11" ht="27.75" customHeight="1">
      <c r="B8" s="224" t="s">
        <v>853</v>
      </c>
      <c r="C8" s="224"/>
      <c r="D8" s="224"/>
      <c r="E8" s="224"/>
      <c r="F8" s="224"/>
      <c r="G8" s="224"/>
      <c r="H8" s="1"/>
    </row>
    <row r="9" spans="1:11" ht="12.75" customHeight="1">
      <c r="B9" s="222" t="s">
        <v>858</v>
      </c>
      <c r="C9" s="222"/>
      <c r="D9" s="222"/>
      <c r="E9" s="222"/>
      <c r="F9" s="222"/>
      <c r="G9" s="222"/>
      <c r="H9" s="1"/>
    </row>
    <row r="10" spans="1:11" ht="27.75" customHeight="1">
      <c r="B10" s="224" t="s">
        <v>815</v>
      </c>
      <c r="C10" s="239"/>
      <c r="D10" s="239"/>
      <c r="E10" s="240"/>
      <c r="F10" s="240"/>
      <c r="G10" s="240"/>
      <c r="H10" s="1"/>
    </row>
    <row r="11" spans="1:11" ht="39.75" customHeight="1">
      <c r="A11" s="237" t="s">
        <v>742</v>
      </c>
      <c r="B11" s="237"/>
      <c r="C11" s="237"/>
      <c r="D11" s="237"/>
      <c r="E11" s="237"/>
      <c r="F11" s="237"/>
      <c r="G11" s="237"/>
    </row>
    <row r="12" spans="1:11" s="4" customFormat="1" ht="23.25" customHeight="1">
      <c r="A12" s="226" t="s">
        <v>19</v>
      </c>
      <c r="B12" s="227" t="s">
        <v>20</v>
      </c>
      <c r="C12" s="227" t="s">
        <v>21</v>
      </c>
      <c r="D12" s="227" t="s">
        <v>22</v>
      </c>
      <c r="E12" s="227" t="s">
        <v>23</v>
      </c>
      <c r="F12" s="227" t="s">
        <v>24</v>
      </c>
      <c r="G12" s="229" t="s">
        <v>743</v>
      </c>
      <c r="H12" s="3"/>
    </row>
    <row r="13" spans="1:11" s="4" customFormat="1" ht="69.75" customHeight="1">
      <c r="A13" s="226"/>
      <c r="B13" s="228"/>
      <c r="C13" s="228"/>
      <c r="D13" s="228"/>
      <c r="E13" s="228"/>
      <c r="F13" s="228"/>
      <c r="G13" s="230"/>
      <c r="H13" s="3"/>
    </row>
    <row r="14" spans="1:11" s="4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115">
        <v>7</v>
      </c>
      <c r="H14" s="3"/>
    </row>
    <row r="15" spans="1:11" s="61" customFormat="1" ht="48.75" customHeight="1">
      <c r="A15" s="165" t="s">
        <v>166</v>
      </c>
      <c r="B15" s="166">
        <v>757</v>
      </c>
      <c r="C15" s="166"/>
      <c r="D15" s="166"/>
      <c r="E15" s="167"/>
      <c r="F15" s="166"/>
      <c r="G15" s="168"/>
      <c r="H15" s="60"/>
    </row>
    <row r="16" spans="1:11" s="61" customFormat="1" hidden="1">
      <c r="A16" s="12" t="s">
        <v>138</v>
      </c>
      <c r="B16" s="146">
        <v>757</v>
      </c>
      <c r="C16" s="140" t="s">
        <v>90</v>
      </c>
      <c r="D16" s="140"/>
      <c r="E16" s="140"/>
      <c r="F16" s="140"/>
      <c r="G16" s="43">
        <f>G17</f>
        <v>0</v>
      </c>
      <c r="H16" s="60"/>
    </row>
    <row r="17" spans="1:8" s="144" customFormat="1" hidden="1">
      <c r="A17" s="17" t="s">
        <v>139</v>
      </c>
      <c r="B17" s="145">
        <v>757</v>
      </c>
      <c r="C17" s="141" t="s">
        <v>90</v>
      </c>
      <c r="D17" s="141" t="s">
        <v>140</v>
      </c>
      <c r="E17" s="141"/>
      <c r="F17" s="141"/>
      <c r="G17" s="142">
        <f>G18</f>
        <v>0</v>
      </c>
      <c r="H17" s="143"/>
    </row>
    <row r="18" spans="1:8" s="144" customFormat="1" ht="25.5" hidden="1">
      <c r="A18" s="59" t="s">
        <v>206</v>
      </c>
      <c r="B18" s="145">
        <v>757</v>
      </c>
      <c r="C18" s="141" t="s">
        <v>90</v>
      </c>
      <c r="D18" s="141" t="s">
        <v>140</v>
      </c>
      <c r="E18" s="141" t="s">
        <v>435</v>
      </c>
      <c r="F18" s="141"/>
      <c r="G18" s="142">
        <f>G19</f>
        <v>0</v>
      </c>
      <c r="H18" s="143"/>
    </row>
    <row r="19" spans="1:8" s="144" customFormat="1" ht="25.5" hidden="1">
      <c r="A19" s="59" t="s">
        <v>207</v>
      </c>
      <c r="B19" s="145">
        <v>757</v>
      </c>
      <c r="C19" s="141" t="s">
        <v>90</v>
      </c>
      <c r="D19" s="141" t="s">
        <v>140</v>
      </c>
      <c r="E19" s="141" t="s">
        <v>205</v>
      </c>
      <c r="F19" s="141"/>
      <c r="G19" s="142">
        <f>G20</f>
        <v>0</v>
      </c>
      <c r="H19" s="143"/>
    </row>
    <row r="20" spans="1:8" s="144" customFormat="1" ht="25.5" hidden="1">
      <c r="A20" s="17" t="s">
        <v>40</v>
      </c>
      <c r="B20" s="145">
        <v>757</v>
      </c>
      <c r="C20" s="141" t="s">
        <v>90</v>
      </c>
      <c r="D20" s="141" t="s">
        <v>140</v>
      </c>
      <c r="E20" s="141" t="s">
        <v>205</v>
      </c>
      <c r="F20" s="141" t="s">
        <v>41</v>
      </c>
      <c r="G20" s="142">
        <f>G21</f>
        <v>0</v>
      </c>
      <c r="H20" s="143"/>
    </row>
    <row r="21" spans="1:8" s="144" customFormat="1" hidden="1">
      <c r="A21" s="17" t="s">
        <v>42</v>
      </c>
      <c r="B21" s="145">
        <v>757</v>
      </c>
      <c r="C21" s="141" t="s">
        <v>90</v>
      </c>
      <c r="D21" s="141" t="s">
        <v>140</v>
      </c>
      <c r="E21" s="141" t="s">
        <v>205</v>
      </c>
      <c r="F21" s="141" t="s">
        <v>43</v>
      </c>
      <c r="G21" s="142"/>
      <c r="H21" s="143"/>
    </row>
    <row r="22" spans="1:8">
      <c r="A22" s="12" t="s">
        <v>138</v>
      </c>
      <c r="B22" s="7">
        <v>757</v>
      </c>
      <c r="C22" s="8" t="s">
        <v>90</v>
      </c>
      <c r="D22" s="8"/>
      <c r="E22" s="8"/>
      <c r="F22" s="8"/>
      <c r="G22" s="43">
        <f>SUM(G23)</f>
        <v>4545000</v>
      </c>
    </row>
    <row r="23" spans="1:8">
      <c r="A23" s="17" t="s">
        <v>139</v>
      </c>
      <c r="B23" s="15">
        <v>757</v>
      </c>
      <c r="C23" s="16" t="s">
        <v>90</v>
      </c>
      <c r="D23" s="16" t="s">
        <v>140</v>
      </c>
      <c r="E23" s="16"/>
      <c r="F23" s="16"/>
      <c r="G23" s="111">
        <f>G24</f>
        <v>4545000</v>
      </c>
    </row>
    <row r="24" spans="1:8" s="36" customFormat="1" ht="29.25" customHeight="1">
      <c r="A24" s="34" t="s">
        <v>801</v>
      </c>
      <c r="B24" s="15">
        <v>757</v>
      </c>
      <c r="C24" s="16" t="s">
        <v>90</v>
      </c>
      <c r="D24" s="16" t="s">
        <v>140</v>
      </c>
      <c r="E24" s="16" t="s">
        <v>435</v>
      </c>
      <c r="F24" s="16"/>
      <c r="G24" s="111">
        <f>G29+G32</f>
        <v>4545000</v>
      </c>
      <c r="H24" s="35"/>
    </row>
    <row r="25" spans="1:8" s="36" customFormat="1" ht="30.75" hidden="1" customHeight="1">
      <c r="A25" s="34" t="s">
        <v>380</v>
      </c>
      <c r="B25" s="15">
        <v>757</v>
      </c>
      <c r="C25" s="16" t="s">
        <v>90</v>
      </c>
      <c r="D25" s="16" t="s">
        <v>140</v>
      </c>
      <c r="E25" s="16" t="s">
        <v>381</v>
      </c>
      <c r="F25" s="16"/>
      <c r="G25" s="111">
        <f>G26</f>
        <v>0</v>
      </c>
      <c r="H25" s="35"/>
    </row>
    <row r="26" spans="1:8" s="36" customFormat="1" ht="36.75" hidden="1" customHeight="1">
      <c r="A26" s="17" t="s">
        <v>49</v>
      </c>
      <c r="B26" s="15">
        <v>757</v>
      </c>
      <c r="C26" s="16" t="s">
        <v>90</v>
      </c>
      <c r="D26" s="16" t="s">
        <v>140</v>
      </c>
      <c r="E26" s="16" t="s">
        <v>381</v>
      </c>
      <c r="F26" s="16" t="s">
        <v>50</v>
      </c>
      <c r="G26" s="111">
        <f>G27</f>
        <v>0</v>
      </c>
      <c r="H26" s="35"/>
    </row>
    <row r="27" spans="1:8" s="36" customFormat="1" ht="34.5" hidden="1" customHeight="1">
      <c r="A27" s="17" t="s">
        <v>51</v>
      </c>
      <c r="B27" s="15">
        <v>757</v>
      </c>
      <c r="C27" s="16" t="s">
        <v>90</v>
      </c>
      <c r="D27" s="16" t="s">
        <v>140</v>
      </c>
      <c r="E27" s="16" t="s">
        <v>381</v>
      </c>
      <c r="F27" s="16" t="s">
        <v>52</v>
      </c>
      <c r="G27" s="111"/>
      <c r="H27" s="35"/>
    </row>
    <row r="28" spans="1:8" s="36" customFormat="1" ht="12.75" hidden="1" customHeight="1">
      <c r="A28" s="34" t="s">
        <v>91</v>
      </c>
      <c r="B28" s="15">
        <v>757</v>
      </c>
      <c r="C28" s="16" t="s">
        <v>90</v>
      </c>
      <c r="D28" s="16" t="s">
        <v>140</v>
      </c>
      <c r="E28" s="16" t="s">
        <v>436</v>
      </c>
      <c r="F28" s="16" t="s">
        <v>53</v>
      </c>
      <c r="G28" s="111"/>
      <c r="H28" s="35"/>
    </row>
    <row r="29" spans="1:8" s="36" customFormat="1" ht="27.75" customHeight="1">
      <c r="A29" s="34" t="s">
        <v>292</v>
      </c>
      <c r="B29" s="15">
        <v>757</v>
      </c>
      <c r="C29" s="16" t="s">
        <v>90</v>
      </c>
      <c r="D29" s="16" t="s">
        <v>140</v>
      </c>
      <c r="E29" s="16" t="s">
        <v>436</v>
      </c>
      <c r="F29" s="16"/>
      <c r="G29" s="111">
        <f>G30</f>
        <v>50000</v>
      </c>
      <c r="H29" s="35"/>
    </row>
    <row r="30" spans="1:8" ht="25.5">
      <c r="A30" s="17" t="s">
        <v>40</v>
      </c>
      <c r="B30" s="15">
        <v>757</v>
      </c>
      <c r="C30" s="16" t="s">
        <v>90</v>
      </c>
      <c r="D30" s="16" t="s">
        <v>140</v>
      </c>
      <c r="E30" s="16" t="s">
        <v>436</v>
      </c>
      <c r="F30" s="16" t="s">
        <v>41</v>
      </c>
      <c r="G30" s="9">
        <f>G31</f>
        <v>50000</v>
      </c>
    </row>
    <row r="31" spans="1:8">
      <c r="A31" s="17" t="s">
        <v>42</v>
      </c>
      <c r="B31" s="15">
        <v>757</v>
      </c>
      <c r="C31" s="16" t="s">
        <v>90</v>
      </c>
      <c r="D31" s="16" t="s">
        <v>140</v>
      </c>
      <c r="E31" s="16" t="s">
        <v>436</v>
      </c>
      <c r="F31" s="16" t="s">
        <v>43</v>
      </c>
      <c r="G31" s="9">
        <v>50000</v>
      </c>
    </row>
    <row r="32" spans="1:8" ht="53.25" customHeight="1">
      <c r="A32" s="157" t="s">
        <v>939</v>
      </c>
      <c r="B32" s="200">
        <v>757</v>
      </c>
      <c r="C32" s="159" t="s">
        <v>90</v>
      </c>
      <c r="D32" s="159" t="s">
        <v>140</v>
      </c>
      <c r="E32" s="159" t="s">
        <v>926</v>
      </c>
      <c r="F32" s="159"/>
      <c r="G32" s="180">
        <f>G33</f>
        <v>4495000</v>
      </c>
    </row>
    <row r="33" spans="1:15" ht="15" customHeight="1">
      <c r="A33" s="157" t="s">
        <v>345</v>
      </c>
      <c r="B33" s="200">
        <v>757</v>
      </c>
      <c r="C33" s="159" t="s">
        <v>90</v>
      </c>
      <c r="D33" s="159" t="s">
        <v>140</v>
      </c>
      <c r="E33" s="159" t="s">
        <v>926</v>
      </c>
      <c r="F33" s="159" t="s">
        <v>346</v>
      </c>
      <c r="G33" s="180">
        <f>G34</f>
        <v>4495000</v>
      </c>
    </row>
    <row r="34" spans="1:15" ht="15" customHeight="1">
      <c r="A34" s="157" t="s">
        <v>363</v>
      </c>
      <c r="B34" s="200">
        <v>757</v>
      </c>
      <c r="C34" s="159" t="s">
        <v>90</v>
      </c>
      <c r="D34" s="159" t="s">
        <v>140</v>
      </c>
      <c r="E34" s="159" t="s">
        <v>926</v>
      </c>
      <c r="F34" s="159" t="s">
        <v>364</v>
      </c>
      <c r="G34" s="180">
        <v>4495000</v>
      </c>
    </row>
    <row r="35" spans="1:15">
      <c r="A35" s="12" t="s">
        <v>34</v>
      </c>
      <c r="B35" s="8">
        <v>757</v>
      </c>
      <c r="C35" s="8" t="s">
        <v>35</v>
      </c>
      <c r="D35" s="8"/>
      <c r="E35" s="8"/>
      <c r="F35" s="8"/>
      <c r="G35" s="13">
        <f>G100+G36</f>
        <v>44801701</v>
      </c>
    </row>
    <row r="36" spans="1:15" ht="18.75" customHeight="1">
      <c r="A36" s="17" t="s">
        <v>157</v>
      </c>
      <c r="B36" s="15">
        <v>757</v>
      </c>
      <c r="C36" s="16" t="s">
        <v>35</v>
      </c>
      <c r="D36" s="16" t="s">
        <v>109</v>
      </c>
      <c r="E36" s="16"/>
      <c r="F36" s="15"/>
      <c r="G36" s="111">
        <f>G37+G64+G90+G95</f>
        <v>43632001</v>
      </c>
      <c r="O36" s="2"/>
    </row>
    <row r="37" spans="1:15" ht="35.25" customHeight="1">
      <c r="A37" s="17" t="s">
        <v>835</v>
      </c>
      <c r="B37" s="15">
        <v>757</v>
      </c>
      <c r="C37" s="16" t="s">
        <v>35</v>
      </c>
      <c r="D37" s="16" t="s">
        <v>109</v>
      </c>
      <c r="E37" s="16" t="s">
        <v>422</v>
      </c>
      <c r="F37" s="16"/>
      <c r="G37" s="111">
        <f>G41+G44+G48+G54+G38+G51+G60+G62</f>
        <v>22486350</v>
      </c>
    </row>
    <row r="38" spans="1:15" ht="25.5" hidden="1">
      <c r="A38" s="17" t="s">
        <v>386</v>
      </c>
      <c r="B38" s="15">
        <v>792</v>
      </c>
      <c r="C38" s="16" t="s">
        <v>35</v>
      </c>
      <c r="D38" s="16" t="s">
        <v>109</v>
      </c>
      <c r="E38" s="16" t="s">
        <v>256</v>
      </c>
      <c r="F38" s="16"/>
      <c r="G38" s="111">
        <f>G39</f>
        <v>0</v>
      </c>
    </row>
    <row r="39" spans="1:15" ht="25.5" hidden="1">
      <c r="A39" s="17" t="s">
        <v>40</v>
      </c>
      <c r="B39" s="15">
        <v>792</v>
      </c>
      <c r="C39" s="16" t="s">
        <v>35</v>
      </c>
      <c r="D39" s="16" t="s">
        <v>109</v>
      </c>
      <c r="E39" s="16" t="s">
        <v>256</v>
      </c>
      <c r="F39" s="16" t="s">
        <v>41</v>
      </c>
      <c r="G39" s="111">
        <f>G40</f>
        <v>0</v>
      </c>
    </row>
    <row r="40" spans="1:15" hidden="1">
      <c r="A40" s="17" t="s">
        <v>42</v>
      </c>
      <c r="B40" s="15">
        <v>792</v>
      </c>
      <c r="C40" s="16" t="s">
        <v>35</v>
      </c>
      <c r="D40" s="16" t="s">
        <v>109</v>
      </c>
      <c r="E40" s="16" t="s">
        <v>256</v>
      </c>
      <c r="F40" s="16" t="s">
        <v>43</v>
      </c>
      <c r="G40" s="111"/>
    </row>
    <row r="41" spans="1:15" ht="38.25" hidden="1">
      <c r="A41" s="17" t="s">
        <v>7</v>
      </c>
      <c r="B41" s="15">
        <v>757</v>
      </c>
      <c r="C41" s="16" t="s">
        <v>35</v>
      </c>
      <c r="D41" s="16" t="s">
        <v>109</v>
      </c>
      <c r="E41" s="16" t="s">
        <v>779</v>
      </c>
      <c r="F41" s="16"/>
      <c r="G41" s="111">
        <f>G42</f>
        <v>0</v>
      </c>
    </row>
    <row r="42" spans="1:15" ht="25.5" hidden="1">
      <c r="A42" s="17" t="s">
        <v>40</v>
      </c>
      <c r="B42" s="15">
        <v>757</v>
      </c>
      <c r="C42" s="16" t="s">
        <v>35</v>
      </c>
      <c r="D42" s="16" t="s">
        <v>109</v>
      </c>
      <c r="E42" s="16" t="s">
        <v>779</v>
      </c>
      <c r="F42" s="16" t="s">
        <v>41</v>
      </c>
      <c r="G42" s="111">
        <f>G43</f>
        <v>0</v>
      </c>
    </row>
    <row r="43" spans="1:15" ht="19.5" hidden="1" customHeight="1">
      <c r="A43" s="17" t="s">
        <v>42</v>
      </c>
      <c r="B43" s="15">
        <v>757</v>
      </c>
      <c r="C43" s="16" t="s">
        <v>35</v>
      </c>
      <c r="D43" s="16" t="s">
        <v>109</v>
      </c>
      <c r="E43" s="16" t="s">
        <v>779</v>
      </c>
      <c r="F43" s="16" t="s">
        <v>43</v>
      </c>
      <c r="G43" s="111">
        <f>1560000-1560000</f>
        <v>0</v>
      </c>
    </row>
    <row r="44" spans="1:15" ht="32.25" hidden="1" customHeight="1">
      <c r="A44" s="25" t="s">
        <v>393</v>
      </c>
      <c r="B44" s="15">
        <v>757</v>
      </c>
      <c r="C44" s="16" t="s">
        <v>35</v>
      </c>
      <c r="D44" s="16" t="s">
        <v>109</v>
      </c>
      <c r="E44" s="16" t="s">
        <v>394</v>
      </c>
      <c r="F44" s="15"/>
      <c r="G44" s="9">
        <f>G46</f>
        <v>0</v>
      </c>
    </row>
    <row r="45" spans="1:15" ht="102" hidden="1" customHeight="1">
      <c r="A45" s="17" t="s">
        <v>55</v>
      </c>
      <c r="B45" s="15">
        <v>757</v>
      </c>
      <c r="C45" s="16" t="s">
        <v>35</v>
      </c>
      <c r="D45" s="16" t="s">
        <v>109</v>
      </c>
      <c r="E45" s="16" t="s">
        <v>54</v>
      </c>
      <c r="F45" s="16"/>
      <c r="G45" s="111">
        <f>G46</f>
        <v>0</v>
      </c>
    </row>
    <row r="46" spans="1:15" ht="25.5" hidden="1">
      <c r="A46" s="17" t="s">
        <v>40</v>
      </c>
      <c r="B46" s="15">
        <v>757</v>
      </c>
      <c r="C46" s="16" t="s">
        <v>35</v>
      </c>
      <c r="D46" s="16" t="s">
        <v>109</v>
      </c>
      <c r="E46" s="16" t="s">
        <v>54</v>
      </c>
      <c r="F46" s="16" t="s">
        <v>41</v>
      </c>
      <c r="G46" s="111">
        <f>G47</f>
        <v>0</v>
      </c>
    </row>
    <row r="47" spans="1:15" ht="19.5" hidden="1" customHeight="1">
      <c r="A47" s="17" t="s">
        <v>42</v>
      </c>
      <c r="B47" s="15">
        <v>757</v>
      </c>
      <c r="C47" s="16" t="s">
        <v>35</v>
      </c>
      <c r="D47" s="16" t="s">
        <v>109</v>
      </c>
      <c r="E47" s="16" t="s">
        <v>54</v>
      </c>
      <c r="F47" s="16" t="s">
        <v>43</v>
      </c>
      <c r="G47" s="111"/>
    </row>
    <row r="48" spans="1:15" ht="25.5">
      <c r="A48" s="17" t="s">
        <v>39</v>
      </c>
      <c r="B48" s="15">
        <v>757</v>
      </c>
      <c r="C48" s="16" t="s">
        <v>35</v>
      </c>
      <c r="D48" s="16" t="s">
        <v>109</v>
      </c>
      <c r="E48" s="16" t="s">
        <v>423</v>
      </c>
      <c r="F48" s="16"/>
      <c r="G48" s="111">
        <f>G49+G58</f>
        <v>22486350</v>
      </c>
    </row>
    <row r="49" spans="1:7" ht="25.5">
      <c r="A49" s="17" t="s">
        <v>40</v>
      </c>
      <c r="B49" s="15">
        <v>757</v>
      </c>
      <c r="C49" s="16" t="s">
        <v>35</v>
      </c>
      <c r="D49" s="16" t="s">
        <v>109</v>
      </c>
      <c r="E49" s="16" t="s">
        <v>423</v>
      </c>
      <c r="F49" s="16" t="s">
        <v>41</v>
      </c>
      <c r="G49" s="111">
        <f>G50</f>
        <v>21873132</v>
      </c>
    </row>
    <row r="50" spans="1:7" ht="19.5" customHeight="1">
      <c r="A50" s="17" t="s">
        <v>42</v>
      </c>
      <c r="B50" s="15">
        <v>757</v>
      </c>
      <c r="C50" s="16" t="s">
        <v>35</v>
      </c>
      <c r="D50" s="16" t="s">
        <v>109</v>
      </c>
      <c r="E50" s="16" t="s">
        <v>423</v>
      </c>
      <c r="F50" s="16" t="s">
        <v>43</v>
      </c>
      <c r="G50" s="111">
        <f>21814672+53000+5460</f>
        <v>21873132</v>
      </c>
    </row>
    <row r="51" spans="1:7" ht="25.5" hidden="1">
      <c r="A51" s="17" t="s">
        <v>263</v>
      </c>
      <c r="B51" s="15">
        <v>757</v>
      </c>
      <c r="C51" s="16" t="s">
        <v>35</v>
      </c>
      <c r="D51" s="16" t="s">
        <v>109</v>
      </c>
      <c r="E51" s="16" t="s">
        <v>265</v>
      </c>
      <c r="F51" s="16"/>
      <c r="G51" s="111">
        <f>G52</f>
        <v>0</v>
      </c>
    </row>
    <row r="52" spans="1:7" ht="25.5" hidden="1">
      <c r="A52" s="17" t="s">
        <v>40</v>
      </c>
      <c r="B52" s="15">
        <v>757</v>
      </c>
      <c r="C52" s="16" t="s">
        <v>35</v>
      </c>
      <c r="D52" s="16" t="s">
        <v>109</v>
      </c>
      <c r="E52" s="16" t="s">
        <v>265</v>
      </c>
      <c r="F52" s="16" t="s">
        <v>41</v>
      </c>
      <c r="G52" s="111">
        <f>G53</f>
        <v>0</v>
      </c>
    </row>
    <row r="53" spans="1:7" ht="19.5" hidden="1" customHeight="1">
      <c r="A53" s="17" t="s">
        <v>42</v>
      </c>
      <c r="B53" s="15">
        <v>757</v>
      </c>
      <c r="C53" s="16" t="s">
        <v>35</v>
      </c>
      <c r="D53" s="16" t="s">
        <v>109</v>
      </c>
      <c r="E53" s="16" t="s">
        <v>265</v>
      </c>
      <c r="F53" s="16" t="s">
        <v>43</v>
      </c>
      <c r="G53" s="111"/>
    </row>
    <row r="54" spans="1:7" ht="78.75" hidden="1" customHeight="1">
      <c r="A54" s="17" t="s">
        <v>542</v>
      </c>
      <c r="B54" s="15">
        <v>757</v>
      </c>
      <c r="C54" s="16" t="s">
        <v>35</v>
      </c>
      <c r="D54" s="16" t="s">
        <v>109</v>
      </c>
      <c r="E54" s="16" t="s">
        <v>273</v>
      </c>
      <c r="F54" s="16"/>
      <c r="G54" s="111">
        <f>G55</f>
        <v>0</v>
      </c>
    </row>
    <row r="55" spans="1:7" ht="24" hidden="1" customHeight="1">
      <c r="A55" s="17" t="s">
        <v>40</v>
      </c>
      <c r="B55" s="15">
        <v>757</v>
      </c>
      <c r="C55" s="16" t="s">
        <v>35</v>
      </c>
      <c r="D55" s="16" t="s">
        <v>109</v>
      </c>
      <c r="E55" s="16" t="s">
        <v>273</v>
      </c>
      <c r="F55" s="16" t="s">
        <v>41</v>
      </c>
      <c r="G55" s="111">
        <f>G56</f>
        <v>0</v>
      </c>
    </row>
    <row r="56" spans="1:7" ht="19.5" hidden="1" customHeight="1">
      <c r="A56" s="17" t="s">
        <v>42</v>
      </c>
      <c r="B56" s="15">
        <v>757</v>
      </c>
      <c r="C56" s="16" t="s">
        <v>35</v>
      </c>
      <c r="D56" s="16" t="s">
        <v>109</v>
      </c>
      <c r="E56" s="16" t="s">
        <v>273</v>
      </c>
      <c r="F56" s="16" t="s">
        <v>43</v>
      </c>
      <c r="G56" s="111"/>
    </row>
    <row r="57" spans="1:7" ht="19.5" hidden="1" customHeight="1">
      <c r="A57" s="17"/>
      <c r="B57" s="15"/>
      <c r="C57" s="16"/>
      <c r="D57" s="16"/>
      <c r="E57" s="16"/>
      <c r="F57" s="16"/>
      <c r="G57" s="111"/>
    </row>
    <row r="58" spans="1:7" ht="19.5" customHeight="1">
      <c r="A58" s="17" t="s">
        <v>100</v>
      </c>
      <c r="B58" s="15">
        <v>757</v>
      </c>
      <c r="C58" s="16" t="s">
        <v>35</v>
      </c>
      <c r="D58" s="16" t="s">
        <v>109</v>
      </c>
      <c r="E58" s="16" t="s">
        <v>423</v>
      </c>
      <c r="F58" s="16" t="s">
        <v>101</v>
      </c>
      <c r="G58" s="111">
        <f>G59</f>
        <v>613218</v>
      </c>
    </row>
    <row r="59" spans="1:7" ht="19.5" customHeight="1">
      <c r="A59" s="17" t="s">
        <v>375</v>
      </c>
      <c r="B59" s="15">
        <v>757</v>
      </c>
      <c r="C59" s="16" t="s">
        <v>35</v>
      </c>
      <c r="D59" s="16" t="s">
        <v>109</v>
      </c>
      <c r="E59" s="16" t="s">
        <v>423</v>
      </c>
      <c r="F59" s="16" t="s">
        <v>376</v>
      </c>
      <c r="G59" s="111">
        <v>613218</v>
      </c>
    </row>
    <row r="60" spans="1:7" ht="19.5" hidden="1" customHeight="1">
      <c r="A60" s="17" t="s">
        <v>822</v>
      </c>
      <c r="B60" s="15">
        <v>757</v>
      </c>
      <c r="C60" s="16" t="s">
        <v>35</v>
      </c>
      <c r="D60" s="16" t="s">
        <v>109</v>
      </c>
      <c r="E60" s="16" t="s">
        <v>240</v>
      </c>
      <c r="F60" s="16"/>
      <c r="G60" s="111">
        <f>G61</f>
        <v>0</v>
      </c>
    </row>
    <row r="61" spans="1:7" ht="19.5" hidden="1" customHeight="1">
      <c r="A61" s="17" t="s">
        <v>42</v>
      </c>
      <c r="B61" s="15">
        <v>757</v>
      </c>
      <c r="C61" s="16" t="s">
        <v>35</v>
      </c>
      <c r="D61" s="16" t="s">
        <v>109</v>
      </c>
      <c r="E61" s="16" t="s">
        <v>240</v>
      </c>
      <c r="F61" s="16" t="s">
        <v>43</v>
      </c>
      <c r="G61" s="111"/>
    </row>
    <row r="62" spans="1:7" ht="19.5" hidden="1" customHeight="1">
      <c r="A62" s="17" t="s">
        <v>822</v>
      </c>
      <c r="B62" s="15">
        <v>757</v>
      </c>
      <c r="C62" s="16" t="s">
        <v>35</v>
      </c>
      <c r="D62" s="16" t="s">
        <v>109</v>
      </c>
      <c r="E62" s="16" t="s">
        <v>860</v>
      </c>
      <c r="F62" s="16"/>
      <c r="G62" s="111">
        <f>G63</f>
        <v>0</v>
      </c>
    </row>
    <row r="63" spans="1:7" ht="19.5" hidden="1" customHeight="1">
      <c r="A63" s="17" t="s">
        <v>42</v>
      </c>
      <c r="B63" s="15">
        <v>757</v>
      </c>
      <c r="C63" s="16" t="s">
        <v>35</v>
      </c>
      <c r="D63" s="16" t="s">
        <v>109</v>
      </c>
      <c r="E63" s="16" t="s">
        <v>860</v>
      </c>
      <c r="F63" s="16" t="s">
        <v>43</v>
      </c>
      <c r="G63" s="111"/>
    </row>
    <row r="64" spans="1:7" ht="35.25" customHeight="1">
      <c r="A64" s="42" t="s">
        <v>803</v>
      </c>
      <c r="B64" s="15">
        <v>757</v>
      </c>
      <c r="C64" s="16" t="s">
        <v>35</v>
      </c>
      <c r="D64" s="16" t="s">
        <v>109</v>
      </c>
      <c r="E64" s="16" t="s">
        <v>424</v>
      </c>
      <c r="F64" s="16"/>
      <c r="G64" s="111">
        <f>G79+G65+G68+G74+G87+G71+G84</f>
        <v>19585651</v>
      </c>
    </row>
    <row r="65" spans="1:8" s="19" customFormat="1" hidden="1">
      <c r="A65" s="14" t="s">
        <v>231</v>
      </c>
      <c r="B65" s="15">
        <v>757</v>
      </c>
      <c r="C65" s="16" t="s">
        <v>35</v>
      </c>
      <c r="D65" s="16" t="s">
        <v>109</v>
      </c>
      <c r="E65" s="16" t="s">
        <v>390</v>
      </c>
      <c r="F65" s="16"/>
      <c r="G65" s="111">
        <f>G66</f>
        <v>0</v>
      </c>
      <c r="H65" s="18"/>
    </row>
    <row r="66" spans="1:8" s="19" customFormat="1" ht="25.5" hidden="1">
      <c r="A66" s="17" t="s">
        <v>40</v>
      </c>
      <c r="B66" s="15">
        <v>757</v>
      </c>
      <c r="C66" s="16" t="s">
        <v>35</v>
      </c>
      <c r="D66" s="16" t="s">
        <v>109</v>
      </c>
      <c r="E66" s="16" t="s">
        <v>390</v>
      </c>
      <c r="F66" s="16" t="s">
        <v>41</v>
      </c>
      <c r="G66" s="111">
        <f>G67</f>
        <v>0</v>
      </c>
      <c r="H66" s="18"/>
    </row>
    <row r="67" spans="1:8" s="19" customFormat="1" hidden="1">
      <c r="A67" s="17" t="s">
        <v>42</v>
      </c>
      <c r="B67" s="15">
        <v>757</v>
      </c>
      <c r="C67" s="16" t="s">
        <v>35</v>
      </c>
      <c r="D67" s="16" t="s">
        <v>109</v>
      </c>
      <c r="E67" s="16" t="s">
        <v>390</v>
      </c>
      <c r="F67" s="16" t="s">
        <v>43</v>
      </c>
      <c r="G67" s="111"/>
      <c r="H67" s="18"/>
    </row>
    <row r="68" spans="1:8" s="19" customFormat="1" ht="61.5" hidden="1" customHeight="1">
      <c r="A68" s="14" t="s">
        <v>706</v>
      </c>
      <c r="B68" s="15">
        <v>757</v>
      </c>
      <c r="C68" s="16" t="s">
        <v>35</v>
      </c>
      <c r="D68" s="16" t="s">
        <v>109</v>
      </c>
      <c r="E68" s="16" t="s">
        <v>681</v>
      </c>
      <c r="F68" s="16"/>
      <c r="G68" s="111">
        <f>G69</f>
        <v>0</v>
      </c>
      <c r="H68" s="18"/>
    </row>
    <row r="69" spans="1:8" s="19" customFormat="1" ht="25.5" hidden="1">
      <c r="A69" s="17" t="s">
        <v>40</v>
      </c>
      <c r="B69" s="15">
        <v>757</v>
      </c>
      <c r="C69" s="16" t="s">
        <v>35</v>
      </c>
      <c r="D69" s="16" t="s">
        <v>109</v>
      </c>
      <c r="E69" s="16" t="s">
        <v>681</v>
      </c>
      <c r="F69" s="16" t="s">
        <v>41</v>
      </c>
      <c r="G69" s="111">
        <f>G70</f>
        <v>0</v>
      </c>
      <c r="H69" s="18"/>
    </row>
    <row r="70" spans="1:8" s="19" customFormat="1" hidden="1">
      <c r="A70" s="17" t="s">
        <v>42</v>
      </c>
      <c r="B70" s="15">
        <v>757</v>
      </c>
      <c r="C70" s="16" t="s">
        <v>35</v>
      </c>
      <c r="D70" s="16" t="s">
        <v>109</v>
      </c>
      <c r="E70" s="16" t="s">
        <v>681</v>
      </c>
      <c r="F70" s="16" t="s">
        <v>43</v>
      </c>
      <c r="G70" s="111"/>
      <c r="H70" s="18"/>
    </row>
    <row r="71" spans="1:8" ht="25.5" hidden="1">
      <c r="A71" s="17" t="s">
        <v>386</v>
      </c>
      <c r="B71" s="15">
        <v>792</v>
      </c>
      <c r="C71" s="16" t="s">
        <v>35</v>
      </c>
      <c r="D71" s="16" t="s">
        <v>109</v>
      </c>
      <c r="E71" s="16" t="s">
        <v>257</v>
      </c>
      <c r="F71" s="16"/>
      <c r="G71" s="111">
        <f>G72</f>
        <v>0</v>
      </c>
    </row>
    <row r="72" spans="1:8" ht="25.5" hidden="1">
      <c r="A72" s="17" t="s">
        <v>40</v>
      </c>
      <c r="B72" s="15">
        <v>792</v>
      </c>
      <c r="C72" s="16" t="s">
        <v>35</v>
      </c>
      <c r="D72" s="16" t="s">
        <v>109</v>
      </c>
      <c r="E72" s="16" t="s">
        <v>257</v>
      </c>
      <c r="F72" s="16" t="s">
        <v>41</v>
      </c>
      <c r="G72" s="111">
        <f>G73</f>
        <v>0</v>
      </c>
    </row>
    <row r="73" spans="1:8" hidden="1">
      <c r="A73" s="17" t="s">
        <v>42</v>
      </c>
      <c r="B73" s="15">
        <v>792</v>
      </c>
      <c r="C73" s="16" t="s">
        <v>35</v>
      </c>
      <c r="D73" s="16" t="s">
        <v>109</v>
      </c>
      <c r="E73" s="16" t="s">
        <v>257</v>
      </c>
      <c r="F73" s="16" t="s">
        <v>43</v>
      </c>
      <c r="G73" s="111"/>
    </row>
    <row r="74" spans="1:8" ht="54.75" hidden="1" customHeight="1">
      <c r="A74" s="25" t="s">
        <v>565</v>
      </c>
      <c r="B74" s="15">
        <v>757</v>
      </c>
      <c r="C74" s="16" t="s">
        <v>35</v>
      </c>
      <c r="D74" s="16" t="s">
        <v>109</v>
      </c>
      <c r="E74" s="16" t="s">
        <v>3</v>
      </c>
      <c r="F74" s="15"/>
      <c r="G74" s="9">
        <f>G77</f>
        <v>0</v>
      </c>
    </row>
    <row r="75" spans="1:8" ht="57.75" hidden="1" customHeight="1">
      <c r="A75" s="17" t="s">
        <v>56</v>
      </c>
      <c r="B75" s="15">
        <v>757</v>
      </c>
      <c r="C75" s="16" t="s">
        <v>35</v>
      </c>
      <c r="D75" s="16" t="s">
        <v>109</v>
      </c>
      <c r="E75" s="16" t="s">
        <v>57</v>
      </c>
      <c r="F75" s="16"/>
      <c r="G75" s="111">
        <f>G77</f>
        <v>0</v>
      </c>
    </row>
    <row r="76" spans="1:8" ht="57.75" hidden="1" customHeight="1">
      <c r="A76" s="17"/>
      <c r="B76" s="15"/>
      <c r="C76" s="16"/>
      <c r="D76" s="16"/>
      <c r="E76" s="16"/>
      <c r="F76" s="16"/>
      <c r="G76" s="111"/>
    </row>
    <row r="77" spans="1:8" ht="25.5" hidden="1">
      <c r="A77" s="17" t="s">
        <v>40</v>
      </c>
      <c r="B77" s="15">
        <v>757</v>
      </c>
      <c r="C77" s="16" t="s">
        <v>35</v>
      </c>
      <c r="D77" s="16" t="s">
        <v>109</v>
      </c>
      <c r="E77" s="16" t="s">
        <v>57</v>
      </c>
      <c r="F77" s="16" t="s">
        <v>41</v>
      </c>
      <c r="G77" s="111">
        <f>G78</f>
        <v>0</v>
      </c>
    </row>
    <row r="78" spans="1:8" ht="19.5" hidden="1" customHeight="1">
      <c r="A78" s="17" t="s">
        <v>42</v>
      </c>
      <c r="B78" s="15">
        <v>757</v>
      </c>
      <c r="C78" s="16" t="s">
        <v>35</v>
      </c>
      <c r="D78" s="16" t="s">
        <v>109</v>
      </c>
      <c r="E78" s="16" t="s">
        <v>57</v>
      </c>
      <c r="F78" s="16" t="s">
        <v>43</v>
      </c>
      <c r="G78" s="111"/>
    </row>
    <row r="79" spans="1:8" ht="31.5" customHeight="1">
      <c r="A79" s="17" t="s">
        <v>204</v>
      </c>
      <c r="B79" s="15">
        <v>757</v>
      </c>
      <c r="C79" s="16" t="s">
        <v>35</v>
      </c>
      <c r="D79" s="16" t="s">
        <v>109</v>
      </c>
      <c r="E79" s="16" t="s">
        <v>425</v>
      </c>
      <c r="F79" s="16"/>
      <c r="G79" s="111">
        <f>G80+G82</f>
        <v>19585651</v>
      </c>
    </row>
    <row r="80" spans="1:8" ht="25.5">
      <c r="A80" s="17" t="s">
        <v>40</v>
      </c>
      <c r="B80" s="15">
        <v>757</v>
      </c>
      <c r="C80" s="16" t="s">
        <v>35</v>
      </c>
      <c r="D80" s="16" t="s">
        <v>109</v>
      </c>
      <c r="E80" s="16" t="s">
        <v>425</v>
      </c>
      <c r="F80" s="16" t="s">
        <v>41</v>
      </c>
      <c r="G80" s="111">
        <f>G81</f>
        <v>18042908</v>
      </c>
    </row>
    <row r="81" spans="1:7" ht="19.5" customHeight="1">
      <c r="A81" s="17" t="s">
        <v>42</v>
      </c>
      <c r="B81" s="15">
        <v>757</v>
      </c>
      <c r="C81" s="16" t="s">
        <v>35</v>
      </c>
      <c r="D81" s="16" t="s">
        <v>109</v>
      </c>
      <c r="E81" s="16" t="s">
        <v>425</v>
      </c>
      <c r="F81" s="16" t="s">
        <v>43</v>
      </c>
      <c r="G81" s="111">
        <f>18307359+348767-613218</f>
        <v>18042908</v>
      </c>
    </row>
    <row r="82" spans="1:7" ht="19.5" customHeight="1">
      <c r="A82" s="17" t="s">
        <v>100</v>
      </c>
      <c r="B82" s="15">
        <v>757</v>
      </c>
      <c r="C82" s="16" t="s">
        <v>35</v>
      </c>
      <c r="D82" s="16" t="s">
        <v>109</v>
      </c>
      <c r="E82" s="16" t="s">
        <v>425</v>
      </c>
      <c r="F82" s="16" t="s">
        <v>101</v>
      </c>
      <c r="G82" s="111">
        <f>G83</f>
        <v>1542743</v>
      </c>
    </row>
    <row r="83" spans="1:7" ht="19.5" customHeight="1">
      <c r="A83" s="17" t="s">
        <v>375</v>
      </c>
      <c r="B83" s="15">
        <v>757</v>
      </c>
      <c r="C83" s="16" t="s">
        <v>35</v>
      </c>
      <c r="D83" s="16" t="s">
        <v>109</v>
      </c>
      <c r="E83" s="16" t="s">
        <v>425</v>
      </c>
      <c r="F83" s="16" t="s">
        <v>376</v>
      </c>
      <c r="G83" s="111">
        <v>1542743</v>
      </c>
    </row>
    <row r="84" spans="1:7" ht="25.5" hidden="1">
      <c r="A84" s="17" t="s">
        <v>263</v>
      </c>
      <c r="B84" s="15">
        <v>757</v>
      </c>
      <c r="C84" s="16" t="s">
        <v>35</v>
      </c>
      <c r="D84" s="16" t="s">
        <v>109</v>
      </c>
      <c r="E84" s="16" t="s">
        <v>266</v>
      </c>
      <c r="F84" s="16"/>
      <c r="G84" s="111">
        <f>G85</f>
        <v>0</v>
      </c>
    </row>
    <row r="85" spans="1:7" ht="25.5" hidden="1">
      <c r="A85" s="17" t="s">
        <v>40</v>
      </c>
      <c r="B85" s="15">
        <v>757</v>
      </c>
      <c r="C85" s="16" t="s">
        <v>35</v>
      </c>
      <c r="D85" s="16" t="s">
        <v>109</v>
      </c>
      <c r="E85" s="16" t="s">
        <v>266</v>
      </c>
      <c r="F85" s="16" t="s">
        <v>41</v>
      </c>
      <c r="G85" s="111">
        <f>G86</f>
        <v>0</v>
      </c>
    </row>
    <row r="86" spans="1:7" ht="19.5" hidden="1" customHeight="1">
      <c r="A86" s="17" t="s">
        <v>42</v>
      </c>
      <c r="B86" s="15">
        <v>757</v>
      </c>
      <c r="C86" s="16" t="s">
        <v>35</v>
      </c>
      <c r="D86" s="16" t="s">
        <v>109</v>
      </c>
      <c r="E86" s="16" t="s">
        <v>266</v>
      </c>
      <c r="F86" s="16" t="s">
        <v>43</v>
      </c>
      <c r="G86" s="111"/>
    </row>
    <row r="87" spans="1:7" ht="78.75" hidden="1" customHeight="1">
      <c r="A87" s="17" t="s">
        <v>542</v>
      </c>
      <c r="B87" s="15">
        <v>757</v>
      </c>
      <c r="C87" s="16" t="s">
        <v>35</v>
      </c>
      <c r="D87" s="16" t="s">
        <v>109</v>
      </c>
      <c r="E87" s="16" t="s">
        <v>275</v>
      </c>
      <c r="F87" s="16"/>
      <c r="G87" s="111">
        <f>G88</f>
        <v>0</v>
      </c>
    </row>
    <row r="88" spans="1:7" ht="19.5" hidden="1" customHeight="1">
      <c r="A88" s="17" t="s">
        <v>40</v>
      </c>
      <c r="B88" s="15">
        <v>757</v>
      </c>
      <c r="C88" s="16" t="s">
        <v>35</v>
      </c>
      <c r="D88" s="16" t="s">
        <v>109</v>
      </c>
      <c r="E88" s="16" t="s">
        <v>275</v>
      </c>
      <c r="F88" s="16" t="s">
        <v>41</v>
      </c>
      <c r="G88" s="111">
        <f>G89</f>
        <v>0</v>
      </c>
    </row>
    <row r="89" spans="1:7" ht="19.5" hidden="1" customHeight="1">
      <c r="A89" s="17" t="s">
        <v>42</v>
      </c>
      <c r="B89" s="15">
        <v>757</v>
      </c>
      <c r="C89" s="16" t="s">
        <v>35</v>
      </c>
      <c r="D89" s="16" t="s">
        <v>109</v>
      </c>
      <c r="E89" s="16" t="s">
        <v>275</v>
      </c>
      <c r="F89" s="16" t="s">
        <v>43</v>
      </c>
      <c r="G89" s="111"/>
    </row>
    <row r="90" spans="1:7" ht="19.5" hidden="1" customHeight="1">
      <c r="A90" s="17" t="s">
        <v>47</v>
      </c>
      <c r="B90" s="15">
        <v>757</v>
      </c>
      <c r="C90" s="16" t="s">
        <v>35</v>
      </c>
      <c r="D90" s="16" t="s">
        <v>109</v>
      </c>
      <c r="E90" s="16" t="s">
        <v>426</v>
      </c>
      <c r="F90" s="16"/>
      <c r="G90" s="111">
        <f>G91</f>
        <v>0</v>
      </c>
    </row>
    <row r="91" spans="1:7" ht="78.75" hidden="1" customHeight="1">
      <c r="A91" s="17" t="s">
        <v>542</v>
      </c>
      <c r="B91" s="15">
        <v>757</v>
      </c>
      <c r="C91" s="16" t="s">
        <v>35</v>
      </c>
      <c r="D91" s="16" t="s">
        <v>109</v>
      </c>
      <c r="E91" s="16" t="s">
        <v>541</v>
      </c>
      <c r="F91" s="16"/>
      <c r="G91" s="111">
        <f>G92</f>
        <v>0</v>
      </c>
    </row>
    <row r="92" spans="1:7" ht="19.5" hidden="1" customHeight="1">
      <c r="A92" s="17" t="s">
        <v>49</v>
      </c>
      <c r="B92" s="15">
        <v>757</v>
      </c>
      <c r="C92" s="16" t="s">
        <v>35</v>
      </c>
      <c r="D92" s="16" t="s">
        <v>109</v>
      </c>
      <c r="E92" s="16" t="s">
        <v>541</v>
      </c>
      <c r="F92" s="16" t="s">
        <v>50</v>
      </c>
      <c r="G92" s="111">
        <f>G93</f>
        <v>0</v>
      </c>
    </row>
    <row r="93" spans="1:7" ht="19.5" hidden="1" customHeight="1">
      <c r="A93" s="17" t="s">
        <v>51</v>
      </c>
      <c r="B93" s="15">
        <v>757</v>
      </c>
      <c r="C93" s="16" t="s">
        <v>35</v>
      </c>
      <c r="D93" s="16" t="s">
        <v>109</v>
      </c>
      <c r="E93" s="16" t="s">
        <v>541</v>
      </c>
      <c r="F93" s="16" t="s">
        <v>52</v>
      </c>
      <c r="G93" s="111">
        <f>3137031-2223300-913731</f>
        <v>0</v>
      </c>
    </row>
    <row r="94" spans="1:7" ht="19.5" hidden="1" customHeight="1">
      <c r="A94" s="17"/>
      <c r="B94" s="15"/>
      <c r="C94" s="16"/>
      <c r="D94" s="16"/>
      <c r="E94" s="16"/>
      <c r="F94" s="16"/>
      <c r="G94" s="111"/>
    </row>
    <row r="95" spans="1:7" ht="32.25" customHeight="1">
      <c r="A95" s="17" t="s">
        <v>788</v>
      </c>
      <c r="B95" s="15">
        <v>757</v>
      </c>
      <c r="C95" s="16" t="s">
        <v>35</v>
      </c>
      <c r="D95" s="16" t="s">
        <v>109</v>
      </c>
      <c r="E95" s="16" t="s">
        <v>829</v>
      </c>
      <c r="F95" s="16"/>
      <c r="G95" s="111">
        <f>G97</f>
        <v>1560000</v>
      </c>
    </row>
    <row r="96" spans="1:7" ht="32.25" customHeight="1">
      <c r="A96" s="17" t="s">
        <v>152</v>
      </c>
      <c r="B96" s="15">
        <v>757</v>
      </c>
      <c r="C96" s="16" t="s">
        <v>35</v>
      </c>
      <c r="D96" s="16" t="s">
        <v>109</v>
      </c>
      <c r="E96" s="16" t="s">
        <v>831</v>
      </c>
      <c r="F96" s="16"/>
      <c r="G96" s="111">
        <f>G97</f>
        <v>1560000</v>
      </c>
    </row>
    <row r="97" spans="1:8" ht="38.25">
      <c r="A97" s="17" t="s">
        <v>7</v>
      </c>
      <c r="B97" s="15">
        <v>757</v>
      </c>
      <c r="C97" s="16" t="s">
        <v>35</v>
      </c>
      <c r="D97" s="16" t="s">
        <v>109</v>
      </c>
      <c r="E97" s="16" t="s">
        <v>830</v>
      </c>
      <c r="F97" s="16"/>
      <c r="G97" s="111">
        <f>G98</f>
        <v>1560000</v>
      </c>
    </row>
    <row r="98" spans="1:8" ht="25.5">
      <c r="A98" s="17" t="s">
        <v>40</v>
      </c>
      <c r="B98" s="15">
        <v>757</v>
      </c>
      <c r="C98" s="16" t="s">
        <v>35</v>
      </c>
      <c r="D98" s="16" t="s">
        <v>109</v>
      </c>
      <c r="E98" s="16" t="s">
        <v>830</v>
      </c>
      <c r="F98" s="16" t="s">
        <v>41</v>
      </c>
      <c r="G98" s="111">
        <f>G99</f>
        <v>1560000</v>
      </c>
    </row>
    <row r="99" spans="1:8" ht="19.5" customHeight="1">
      <c r="A99" s="17" t="s">
        <v>42</v>
      </c>
      <c r="B99" s="15">
        <v>757</v>
      </c>
      <c r="C99" s="16" t="s">
        <v>35</v>
      </c>
      <c r="D99" s="16" t="s">
        <v>109</v>
      </c>
      <c r="E99" s="16" t="s">
        <v>830</v>
      </c>
      <c r="F99" s="16" t="s">
        <v>43</v>
      </c>
      <c r="G99" s="111">
        <v>1560000</v>
      </c>
    </row>
    <row r="100" spans="1:8" ht="14.25" customHeight="1">
      <c r="A100" s="17" t="s">
        <v>576</v>
      </c>
      <c r="B100" s="15">
        <v>757</v>
      </c>
      <c r="C100" s="16" t="s">
        <v>35</v>
      </c>
      <c r="D100" s="16" t="s">
        <v>35</v>
      </c>
      <c r="E100" s="16"/>
      <c r="F100" s="15"/>
      <c r="G100" s="111">
        <f>G108+G101+G122+G129+G154</f>
        <v>1169700</v>
      </c>
    </row>
    <row r="101" spans="1:8" ht="33.75" hidden="1" customHeight="1">
      <c r="A101" s="17" t="s">
        <v>46</v>
      </c>
      <c r="B101" s="15">
        <v>757</v>
      </c>
      <c r="C101" s="16" t="s">
        <v>35</v>
      </c>
      <c r="D101" s="16" t="s">
        <v>35</v>
      </c>
      <c r="E101" s="16" t="s">
        <v>424</v>
      </c>
      <c r="F101" s="15"/>
      <c r="G101" s="111">
        <f>G102+G105</f>
        <v>0</v>
      </c>
    </row>
    <row r="102" spans="1:8" s="19" customFormat="1" hidden="1">
      <c r="A102" s="14" t="s">
        <v>231</v>
      </c>
      <c r="B102" s="15">
        <v>757</v>
      </c>
      <c r="C102" s="16" t="s">
        <v>35</v>
      </c>
      <c r="D102" s="16" t="s">
        <v>35</v>
      </c>
      <c r="E102" s="16" t="s">
        <v>780</v>
      </c>
      <c r="F102" s="16"/>
      <c r="G102" s="111">
        <f>G103</f>
        <v>0</v>
      </c>
      <c r="H102" s="18"/>
    </row>
    <row r="103" spans="1:8" s="19" customFormat="1" ht="25.5" hidden="1">
      <c r="A103" s="17" t="s">
        <v>40</v>
      </c>
      <c r="B103" s="15">
        <v>757</v>
      </c>
      <c r="C103" s="16" t="s">
        <v>35</v>
      </c>
      <c r="D103" s="16" t="s">
        <v>35</v>
      </c>
      <c r="E103" s="16" t="s">
        <v>780</v>
      </c>
      <c r="F103" s="16" t="s">
        <v>41</v>
      </c>
      <c r="G103" s="111">
        <f>G104</f>
        <v>0</v>
      </c>
      <c r="H103" s="18"/>
    </row>
    <row r="104" spans="1:8" s="19" customFormat="1" hidden="1">
      <c r="A104" s="17" t="s">
        <v>42</v>
      </c>
      <c r="B104" s="15">
        <v>757</v>
      </c>
      <c r="C104" s="16" t="s">
        <v>35</v>
      </c>
      <c r="D104" s="16" t="s">
        <v>35</v>
      </c>
      <c r="E104" s="16" t="s">
        <v>780</v>
      </c>
      <c r="F104" s="16" t="s">
        <v>43</v>
      </c>
      <c r="G104" s="111"/>
      <c r="H104" s="18"/>
    </row>
    <row r="105" spans="1:8" s="19" customFormat="1" ht="30" hidden="1" customHeight="1">
      <c r="A105" s="14" t="s">
        <v>682</v>
      </c>
      <c r="B105" s="15">
        <v>757</v>
      </c>
      <c r="C105" s="16" t="s">
        <v>35</v>
      </c>
      <c r="D105" s="16" t="s">
        <v>35</v>
      </c>
      <c r="E105" s="16" t="s">
        <v>681</v>
      </c>
      <c r="F105" s="16"/>
      <c r="G105" s="111">
        <f>G106</f>
        <v>0</v>
      </c>
      <c r="H105" s="18"/>
    </row>
    <row r="106" spans="1:8" s="19" customFormat="1" ht="25.5" hidden="1">
      <c r="A106" s="17" t="s">
        <v>40</v>
      </c>
      <c r="B106" s="15">
        <v>757</v>
      </c>
      <c r="C106" s="16" t="s">
        <v>35</v>
      </c>
      <c r="D106" s="16" t="s">
        <v>35</v>
      </c>
      <c r="E106" s="16" t="s">
        <v>681</v>
      </c>
      <c r="F106" s="16" t="s">
        <v>41</v>
      </c>
      <c r="G106" s="111">
        <f>G107</f>
        <v>0</v>
      </c>
      <c r="H106" s="18"/>
    </row>
    <row r="107" spans="1:8" s="19" customFormat="1" hidden="1">
      <c r="A107" s="17" t="s">
        <v>42</v>
      </c>
      <c r="B107" s="15">
        <v>757</v>
      </c>
      <c r="C107" s="16" t="s">
        <v>35</v>
      </c>
      <c r="D107" s="16" t="s">
        <v>35</v>
      </c>
      <c r="E107" s="16" t="s">
        <v>681</v>
      </c>
      <c r="F107" s="16" t="s">
        <v>43</v>
      </c>
      <c r="G107" s="111"/>
      <c r="H107" s="18"/>
    </row>
    <row r="108" spans="1:8" s="19" customFormat="1" ht="25.5">
      <c r="A108" s="17" t="s">
        <v>805</v>
      </c>
      <c r="B108" s="15">
        <v>757</v>
      </c>
      <c r="C108" s="16" t="s">
        <v>35</v>
      </c>
      <c r="D108" s="16" t="s">
        <v>35</v>
      </c>
      <c r="E108" s="16" t="s">
        <v>427</v>
      </c>
      <c r="F108" s="16"/>
      <c r="G108" s="111">
        <f>G119+G109+G116+G130</f>
        <v>60000</v>
      </c>
      <c r="H108" s="18"/>
    </row>
    <row r="109" spans="1:8" s="19" customFormat="1" ht="38.25" hidden="1">
      <c r="A109" s="17" t="s">
        <v>505</v>
      </c>
      <c r="B109" s="15">
        <v>757</v>
      </c>
      <c r="C109" s="16" t="s">
        <v>35</v>
      </c>
      <c r="D109" s="16" t="s">
        <v>35</v>
      </c>
      <c r="E109" s="16" t="s">
        <v>163</v>
      </c>
      <c r="F109" s="16"/>
      <c r="G109" s="111">
        <f>G110+G112+G114</f>
        <v>0</v>
      </c>
      <c r="H109" s="18"/>
    </row>
    <row r="110" spans="1:8" s="19" customFormat="1" ht="25.5" hidden="1">
      <c r="A110" s="17" t="s">
        <v>49</v>
      </c>
      <c r="B110" s="15">
        <v>757</v>
      </c>
      <c r="C110" s="16" t="s">
        <v>35</v>
      </c>
      <c r="D110" s="16" t="s">
        <v>35</v>
      </c>
      <c r="E110" s="16" t="s">
        <v>163</v>
      </c>
      <c r="F110" s="16" t="s">
        <v>50</v>
      </c>
      <c r="G110" s="111">
        <f>G111</f>
        <v>0</v>
      </c>
      <c r="H110" s="18"/>
    </row>
    <row r="111" spans="1:8" s="19" customFormat="1" ht="25.5" hidden="1">
      <c r="A111" s="17" t="s">
        <v>51</v>
      </c>
      <c r="B111" s="15">
        <v>757</v>
      </c>
      <c r="C111" s="16" t="s">
        <v>35</v>
      </c>
      <c r="D111" s="16" t="s">
        <v>35</v>
      </c>
      <c r="E111" s="16" t="s">
        <v>163</v>
      </c>
      <c r="F111" s="16" t="s">
        <v>52</v>
      </c>
      <c r="G111" s="111"/>
      <c r="H111" s="18"/>
    </row>
    <row r="112" spans="1:8" s="4" customFormat="1" hidden="1">
      <c r="A112" s="17" t="s">
        <v>345</v>
      </c>
      <c r="B112" s="15">
        <v>757</v>
      </c>
      <c r="C112" s="16" t="s">
        <v>35</v>
      </c>
      <c r="D112" s="16" t="s">
        <v>35</v>
      </c>
      <c r="E112" s="16" t="s">
        <v>163</v>
      </c>
      <c r="F112" s="16" t="s">
        <v>346</v>
      </c>
      <c r="G112" s="111">
        <f>G113</f>
        <v>0</v>
      </c>
      <c r="H112" s="3"/>
    </row>
    <row r="113" spans="1:8" s="4" customFormat="1" hidden="1">
      <c r="A113" s="17" t="s">
        <v>363</v>
      </c>
      <c r="B113" s="15">
        <v>757</v>
      </c>
      <c r="C113" s="16" t="s">
        <v>35</v>
      </c>
      <c r="D113" s="16" t="s">
        <v>35</v>
      </c>
      <c r="E113" s="16" t="s">
        <v>163</v>
      </c>
      <c r="F113" s="16" t="s">
        <v>364</v>
      </c>
      <c r="G113" s="111"/>
      <c r="H113" s="3"/>
    </row>
    <row r="114" spans="1:8" s="19" customFormat="1" ht="25.5" hidden="1">
      <c r="A114" s="17" t="s">
        <v>40</v>
      </c>
      <c r="B114" s="15">
        <v>757</v>
      </c>
      <c r="C114" s="16" t="s">
        <v>35</v>
      </c>
      <c r="D114" s="16" t="s">
        <v>35</v>
      </c>
      <c r="E114" s="16" t="s">
        <v>163</v>
      </c>
      <c r="F114" s="16" t="s">
        <v>41</v>
      </c>
      <c r="G114" s="111">
        <f>G115</f>
        <v>0</v>
      </c>
      <c r="H114" s="18"/>
    </row>
    <row r="115" spans="1:8" s="19" customFormat="1" hidden="1">
      <c r="A115" s="17" t="s">
        <v>42</v>
      </c>
      <c r="B115" s="15">
        <v>757</v>
      </c>
      <c r="C115" s="16" t="s">
        <v>35</v>
      </c>
      <c r="D115" s="16" t="s">
        <v>35</v>
      </c>
      <c r="E115" s="16" t="s">
        <v>163</v>
      </c>
      <c r="F115" s="16" t="s">
        <v>43</v>
      </c>
      <c r="G115" s="111"/>
      <c r="H115" s="18"/>
    </row>
    <row r="116" spans="1:8" s="4" customFormat="1" ht="38.25" hidden="1">
      <c r="A116" s="17" t="s">
        <v>211</v>
      </c>
      <c r="B116" s="15">
        <v>757</v>
      </c>
      <c r="C116" s="16" t="s">
        <v>35</v>
      </c>
      <c r="D116" s="16" t="s">
        <v>35</v>
      </c>
      <c r="E116" s="16" t="s">
        <v>210</v>
      </c>
      <c r="F116" s="16"/>
      <c r="G116" s="111">
        <f>G117</f>
        <v>0</v>
      </c>
      <c r="H116" s="3"/>
    </row>
    <row r="117" spans="1:8" s="19" customFormat="1" ht="25.5" hidden="1">
      <c r="A117" s="17" t="s">
        <v>40</v>
      </c>
      <c r="B117" s="15">
        <v>757</v>
      </c>
      <c r="C117" s="16" t="s">
        <v>35</v>
      </c>
      <c r="D117" s="16" t="s">
        <v>35</v>
      </c>
      <c r="E117" s="16" t="s">
        <v>210</v>
      </c>
      <c r="F117" s="16" t="s">
        <v>41</v>
      </c>
      <c r="G117" s="111">
        <f>G118</f>
        <v>0</v>
      </c>
      <c r="H117" s="18"/>
    </row>
    <row r="118" spans="1:8" s="19" customFormat="1" hidden="1">
      <c r="A118" s="17" t="s">
        <v>42</v>
      </c>
      <c r="B118" s="15">
        <v>757</v>
      </c>
      <c r="C118" s="16" t="s">
        <v>35</v>
      </c>
      <c r="D118" s="16" t="s">
        <v>35</v>
      </c>
      <c r="E118" s="16" t="s">
        <v>210</v>
      </c>
      <c r="F118" s="16" t="s">
        <v>43</v>
      </c>
      <c r="G118" s="111"/>
      <c r="H118" s="18"/>
    </row>
    <row r="119" spans="1:8" s="19" customFormat="1">
      <c r="A119" s="17" t="s">
        <v>686</v>
      </c>
      <c r="B119" s="15">
        <v>757</v>
      </c>
      <c r="C119" s="16" t="s">
        <v>35</v>
      </c>
      <c r="D119" s="16" t="s">
        <v>35</v>
      </c>
      <c r="E119" s="16" t="s">
        <v>428</v>
      </c>
      <c r="F119" s="16"/>
      <c r="G119" s="111">
        <f>G120+G126</f>
        <v>60000</v>
      </c>
      <c r="H119" s="18"/>
    </row>
    <row r="120" spans="1:8" s="19" customFormat="1" ht="25.5">
      <c r="A120" s="17" t="s">
        <v>49</v>
      </c>
      <c r="B120" s="15">
        <v>757</v>
      </c>
      <c r="C120" s="16" t="s">
        <v>35</v>
      </c>
      <c r="D120" s="16" t="s">
        <v>35</v>
      </c>
      <c r="E120" s="16" t="s">
        <v>428</v>
      </c>
      <c r="F120" s="16" t="s">
        <v>50</v>
      </c>
      <c r="G120" s="111">
        <f>G121</f>
        <v>60000</v>
      </c>
      <c r="H120" s="18"/>
    </row>
    <row r="121" spans="1:8" s="19" customFormat="1" ht="25.5">
      <c r="A121" s="17" t="s">
        <v>51</v>
      </c>
      <c r="B121" s="15">
        <v>757</v>
      </c>
      <c r="C121" s="16" t="s">
        <v>35</v>
      </c>
      <c r="D121" s="16" t="s">
        <v>35</v>
      </c>
      <c r="E121" s="16" t="s">
        <v>428</v>
      </c>
      <c r="F121" s="16" t="s">
        <v>52</v>
      </c>
      <c r="G121" s="111">
        <v>60000</v>
      </c>
      <c r="H121" s="18"/>
    </row>
    <row r="122" spans="1:8" s="19" customFormat="1" hidden="1">
      <c r="A122" s="17" t="s">
        <v>507</v>
      </c>
      <c r="B122" s="15">
        <v>757</v>
      </c>
      <c r="C122" s="16" t="s">
        <v>35</v>
      </c>
      <c r="D122" s="16" t="s">
        <v>35</v>
      </c>
      <c r="E122" s="16" t="s">
        <v>506</v>
      </c>
      <c r="F122" s="16"/>
      <c r="G122" s="111">
        <f>G123</f>
        <v>0</v>
      </c>
      <c r="H122" s="18"/>
    </row>
    <row r="123" spans="1:8" s="19" customFormat="1" ht="38.25" hidden="1">
      <c r="A123" s="17" t="s">
        <v>505</v>
      </c>
      <c r="B123" s="15">
        <v>757</v>
      </c>
      <c r="C123" s="16" t="s">
        <v>35</v>
      </c>
      <c r="D123" s="16" t="s">
        <v>35</v>
      </c>
      <c r="E123" s="16" t="s">
        <v>504</v>
      </c>
      <c r="F123" s="16"/>
      <c r="G123" s="111">
        <f>G124</f>
        <v>0</v>
      </c>
      <c r="H123" s="18"/>
    </row>
    <row r="124" spans="1:8" s="19" customFormat="1" ht="25.5" hidden="1">
      <c r="A124" s="17" t="s">
        <v>49</v>
      </c>
      <c r="B124" s="15">
        <v>757</v>
      </c>
      <c r="C124" s="16" t="s">
        <v>35</v>
      </c>
      <c r="D124" s="16" t="s">
        <v>35</v>
      </c>
      <c r="E124" s="16" t="s">
        <v>504</v>
      </c>
      <c r="F124" s="16" t="s">
        <v>50</v>
      </c>
      <c r="G124" s="111">
        <f>G125</f>
        <v>0</v>
      </c>
      <c r="H124" s="18"/>
    </row>
    <row r="125" spans="1:8" s="19" customFormat="1" ht="25.5" hidden="1">
      <c r="A125" s="17" t="s">
        <v>51</v>
      </c>
      <c r="B125" s="15">
        <v>757</v>
      </c>
      <c r="C125" s="16" t="s">
        <v>35</v>
      </c>
      <c r="D125" s="16" t="s">
        <v>35</v>
      </c>
      <c r="E125" s="16" t="s">
        <v>504</v>
      </c>
      <c r="F125" s="16" t="s">
        <v>52</v>
      </c>
      <c r="G125" s="111"/>
      <c r="H125" s="18"/>
    </row>
    <row r="126" spans="1:8" s="19" customFormat="1" ht="25.5" hidden="1">
      <c r="A126" s="17" t="s">
        <v>40</v>
      </c>
      <c r="B126" s="15">
        <v>757</v>
      </c>
      <c r="C126" s="16" t="s">
        <v>35</v>
      </c>
      <c r="D126" s="16" t="s">
        <v>35</v>
      </c>
      <c r="E126" s="16" t="s">
        <v>428</v>
      </c>
      <c r="F126" s="16" t="s">
        <v>41</v>
      </c>
      <c r="G126" s="111">
        <f>G127</f>
        <v>0</v>
      </c>
      <c r="H126" s="18"/>
    </row>
    <row r="127" spans="1:8" s="19" customFormat="1" hidden="1">
      <c r="A127" s="17" t="s">
        <v>42</v>
      </c>
      <c r="B127" s="15">
        <v>757</v>
      </c>
      <c r="C127" s="16" t="s">
        <v>35</v>
      </c>
      <c r="D127" s="16" t="s">
        <v>35</v>
      </c>
      <c r="E127" s="16" t="s">
        <v>428</v>
      </c>
      <c r="F127" s="16" t="s">
        <v>43</v>
      </c>
      <c r="G127" s="111"/>
      <c r="H127" s="18"/>
    </row>
    <row r="128" spans="1:8" s="19" customFormat="1" hidden="1">
      <c r="A128" s="17"/>
      <c r="B128" s="15"/>
      <c r="C128" s="16"/>
      <c r="D128" s="16"/>
      <c r="E128" s="16"/>
      <c r="F128" s="16"/>
      <c r="G128" s="111"/>
      <c r="H128" s="18"/>
    </row>
    <row r="129" spans="1:8" s="19" customFormat="1" hidden="1">
      <c r="A129" s="17" t="s">
        <v>295</v>
      </c>
      <c r="B129" s="15">
        <v>757</v>
      </c>
      <c r="C129" s="16" t="s">
        <v>35</v>
      </c>
      <c r="D129" s="16" t="s">
        <v>35</v>
      </c>
      <c r="E129" s="16" t="s">
        <v>506</v>
      </c>
      <c r="F129" s="16"/>
      <c r="G129" s="111">
        <f>G142</f>
        <v>0</v>
      </c>
      <c r="H129" s="18"/>
    </row>
    <row r="130" spans="1:8" s="19" customFormat="1" ht="32.25" hidden="1" customHeight="1">
      <c r="A130" s="17" t="s">
        <v>614</v>
      </c>
      <c r="B130" s="15">
        <v>757</v>
      </c>
      <c r="C130" s="16" t="s">
        <v>35</v>
      </c>
      <c r="D130" s="16" t="s">
        <v>35</v>
      </c>
      <c r="E130" s="16" t="s">
        <v>313</v>
      </c>
      <c r="F130" s="16"/>
      <c r="G130" s="111">
        <f>G131+G137</f>
        <v>0</v>
      </c>
      <c r="H130" s="18"/>
    </row>
    <row r="131" spans="1:8" s="19" customFormat="1" ht="28.5" hidden="1" customHeight="1">
      <c r="A131" s="17" t="s">
        <v>614</v>
      </c>
      <c r="B131" s="15">
        <v>757</v>
      </c>
      <c r="C131" s="16" t="s">
        <v>35</v>
      </c>
      <c r="D131" s="16" t="s">
        <v>35</v>
      </c>
      <c r="E131" s="16" t="s">
        <v>314</v>
      </c>
      <c r="F131" s="16"/>
      <c r="G131" s="111">
        <f>G132</f>
        <v>0</v>
      </c>
      <c r="H131" s="18"/>
    </row>
    <row r="132" spans="1:8" s="19" customFormat="1" ht="28.5" hidden="1" customHeight="1">
      <c r="A132" s="17" t="s">
        <v>614</v>
      </c>
      <c r="B132" s="15">
        <v>757</v>
      </c>
      <c r="C132" s="16" t="s">
        <v>35</v>
      </c>
      <c r="D132" s="16" t="s">
        <v>35</v>
      </c>
      <c r="E132" s="16" t="s">
        <v>315</v>
      </c>
      <c r="F132" s="16"/>
      <c r="G132" s="111">
        <f>G133+G135</f>
        <v>0</v>
      </c>
      <c r="H132" s="18"/>
    </row>
    <row r="133" spans="1:8" s="19" customFormat="1" ht="25.5" hidden="1">
      <c r="A133" s="17" t="s">
        <v>49</v>
      </c>
      <c r="B133" s="15">
        <v>757</v>
      </c>
      <c r="C133" s="16" t="s">
        <v>35</v>
      </c>
      <c r="D133" s="16" t="s">
        <v>35</v>
      </c>
      <c r="E133" s="16" t="s">
        <v>315</v>
      </c>
      <c r="F133" s="16" t="s">
        <v>50</v>
      </c>
      <c r="G133" s="111"/>
      <c r="H133" s="18"/>
    </row>
    <row r="134" spans="1:8" s="19" customFormat="1" ht="25.5" hidden="1">
      <c r="A134" s="17" t="s">
        <v>51</v>
      </c>
      <c r="B134" s="15">
        <v>757</v>
      </c>
      <c r="C134" s="16" t="s">
        <v>35</v>
      </c>
      <c r="D134" s="16" t="s">
        <v>35</v>
      </c>
      <c r="E134" s="16" t="s">
        <v>315</v>
      </c>
      <c r="F134" s="16" t="s">
        <v>52</v>
      </c>
      <c r="G134" s="111"/>
      <c r="H134" s="18"/>
    </row>
    <row r="135" spans="1:8" s="19" customFormat="1" hidden="1">
      <c r="A135" s="17" t="s">
        <v>345</v>
      </c>
      <c r="B135" s="15">
        <v>757</v>
      </c>
      <c r="C135" s="16" t="s">
        <v>35</v>
      </c>
      <c r="D135" s="16" t="s">
        <v>35</v>
      </c>
      <c r="E135" s="16" t="s">
        <v>315</v>
      </c>
      <c r="F135" s="16" t="s">
        <v>346</v>
      </c>
      <c r="G135" s="111">
        <f>G136</f>
        <v>0</v>
      </c>
      <c r="H135" s="18"/>
    </row>
    <row r="136" spans="1:8" s="19" customFormat="1" hidden="1">
      <c r="A136" s="17" t="s">
        <v>363</v>
      </c>
      <c r="B136" s="15">
        <v>757</v>
      </c>
      <c r="C136" s="16" t="s">
        <v>35</v>
      </c>
      <c r="D136" s="16" t="s">
        <v>35</v>
      </c>
      <c r="E136" s="16" t="s">
        <v>315</v>
      </c>
      <c r="F136" s="16" t="s">
        <v>364</v>
      </c>
      <c r="G136" s="111"/>
      <c r="H136" s="18"/>
    </row>
    <row r="137" spans="1:8" s="19" customFormat="1" ht="32.25" hidden="1" customHeight="1">
      <c r="A137" s="17" t="s">
        <v>614</v>
      </c>
      <c r="B137" s="15">
        <v>757</v>
      </c>
      <c r="C137" s="16" t="s">
        <v>35</v>
      </c>
      <c r="D137" s="16" t="s">
        <v>35</v>
      </c>
      <c r="E137" s="16" t="s">
        <v>316</v>
      </c>
      <c r="F137" s="16"/>
      <c r="G137" s="111">
        <f>G138+G140</f>
        <v>0</v>
      </c>
      <c r="H137" s="18"/>
    </row>
    <row r="138" spans="1:8" s="19" customFormat="1" ht="37.5" hidden="1" customHeight="1">
      <c r="A138" s="17" t="s">
        <v>614</v>
      </c>
      <c r="B138" s="15">
        <v>757</v>
      </c>
      <c r="C138" s="16" t="s">
        <v>35</v>
      </c>
      <c r="D138" s="16" t="s">
        <v>35</v>
      </c>
      <c r="E138" s="16" t="s">
        <v>297</v>
      </c>
      <c r="F138" s="16"/>
      <c r="G138" s="111">
        <f>G139</f>
        <v>0</v>
      </c>
      <c r="H138" s="18"/>
    </row>
    <row r="139" spans="1:8" s="19" customFormat="1" hidden="1">
      <c r="A139" s="17" t="s">
        <v>42</v>
      </c>
      <c r="B139" s="15">
        <v>757</v>
      </c>
      <c r="C139" s="16" t="s">
        <v>35</v>
      </c>
      <c r="D139" s="16" t="s">
        <v>35</v>
      </c>
      <c r="E139" s="16" t="s">
        <v>297</v>
      </c>
      <c r="F139" s="16" t="s">
        <v>43</v>
      </c>
      <c r="G139" s="111">
        <f>282000-282000</f>
        <v>0</v>
      </c>
      <c r="H139" s="18"/>
    </row>
    <row r="140" spans="1:8" s="19" customFormat="1" hidden="1">
      <c r="A140" s="17" t="s">
        <v>345</v>
      </c>
      <c r="B140" s="15">
        <v>757</v>
      </c>
      <c r="C140" s="16" t="s">
        <v>35</v>
      </c>
      <c r="D140" s="16" t="s">
        <v>35</v>
      </c>
      <c r="E140" s="16" t="s">
        <v>317</v>
      </c>
      <c r="F140" s="16" t="s">
        <v>346</v>
      </c>
      <c r="G140" s="111">
        <f>G141</f>
        <v>0</v>
      </c>
      <c r="H140" s="18"/>
    </row>
    <row r="141" spans="1:8" s="19" customFormat="1" hidden="1">
      <c r="A141" s="17" t="s">
        <v>363</v>
      </c>
      <c r="B141" s="15">
        <v>757</v>
      </c>
      <c r="C141" s="16" t="s">
        <v>35</v>
      </c>
      <c r="D141" s="16" t="s">
        <v>35</v>
      </c>
      <c r="E141" s="16" t="s">
        <v>317</v>
      </c>
      <c r="F141" s="16" t="s">
        <v>364</v>
      </c>
      <c r="G141" s="111"/>
      <c r="H141" s="18"/>
    </row>
    <row r="142" spans="1:8" s="19" customFormat="1" ht="32.25" hidden="1" customHeight="1">
      <c r="A142" s="17" t="s">
        <v>614</v>
      </c>
      <c r="B142" s="15">
        <v>757</v>
      </c>
      <c r="C142" s="16" t="s">
        <v>35</v>
      </c>
      <c r="D142" s="16" t="s">
        <v>35</v>
      </c>
      <c r="E142" s="16" t="s">
        <v>296</v>
      </c>
      <c r="F142" s="16"/>
      <c r="G142" s="111">
        <f>G143+G149</f>
        <v>0</v>
      </c>
      <c r="H142" s="18"/>
    </row>
    <row r="143" spans="1:8" s="19" customFormat="1" ht="28.5" hidden="1" customHeight="1">
      <c r="A143" s="17" t="s">
        <v>614</v>
      </c>
      <c r="B143" s="15">
        <v>757</v>
      </c>
      <c r="C143" s="16" t="s">
        <v>35</v>
      </c>
      <c r="D143" s="16" t="s">
        <v>35</v>
      </c>
      <c r="E143" s="16" t="s">
        <v>294</v>
      </c>
      <c r="F143" s="16"/>
      <c r="G143" s="111">
        <f>G144</f>
        <v>0</v>
      </c>
      <c r="H143" s="18"/>
    </row>
    <row r="144" spans="1:8" s="19" customFormat="1" ht="28.5" hidden="1" customHeight="1">
      <c r="A144" s="17" t="s">
        <v>614</v>
      </c>
      <c r="B144" s="15">
        <v>757</v>
      </c>
      <c r="C144" s="16" t="s">
        <v>35</v>
      </c>
      <c r="D144" s="16" t="s">
        <v>35</v>
      </c>
      <c r="E144" s="16" t="s">
        <v>293</v>
      </c>
      <c r="F144" s="16"/>
      <c r="G144" s="111">
        <f>G145+G147</f>
        <v>0</v>
      </c>
      <c r="H144" s="18"/>
    </row>
    <row r="145" spans="1:8" s="19" customFormat="1" hidden="1">
      <c r="A145" s="17" t="s">
        <v>42</v>
      </c>
      <c r="B145" s="15">
        <v>757</v>
      </c>
      <c r="C145" s="16" t="s">
        <v>35</v>
      </c>
      <c r="D145" s="16" t="s">
        <v>35</v>
      </c>
      <c r="E145" s="16" t="s">
        <v>293</v>
      </c>
      <c r="F145" s="16" t="s">
        <v>43</v>
      </c>
      <c r="G145" s="111"/>
      <c r="H145" s="18"/>
    </row>
    <row r="146" spans="1:8" s="19" customFormat="1" hidden="1">
      <c r="A146" s="17"/>
      <c r="B146" s="15"/>
      <c r="C146" s="16"/>
      <c r="D146" s="16"/>
      <c r="E146" s="16"/>
      <c r="F146" s="16"/>
      <c r="G146" s="111"/>
      <c r="H146" s="18"/>
    </row>
    <row r="147" spans="1:8" s="19" customFormat="1" hidden="1">
      <c r="A147" s="17" t="s">
        <v>345</v>
      </c>
      <c r="B147" s="15">
        <v>757</v>
      </c>
      <c r="C147" s="16" t="s">
        <v>35</v>
      </c>
      <c r="D147" s="16" t="s">
        <v>35</v>
      </c>
      <c r="E147" s="16" t="s">
        <v>293</v>
      </c>
      <c r="F147" s="16" t="s">
        <v>346</v>
      </c>
      <c r="G147" s="111">
        <f>G148</f>
        <v>0</v>
      </c>
      <c r="H147" s="18"/>
    </row>
    <row r="148" spans="1:8" s="19" customFormat="1" hidden="1">
      <c r="A148" s="17" t="s">
        <v>363</v>
      </c>
      <c r="B148" s="15">
        <v>757</v>
      </c>
      <c r="C148" s="16" t="s">
        <v>35</v>
      </c>
      <c r="D148" s="16" t="s">
        <v>35</v>
      </c>
      <c r="E148" s="16" t="s">
        <v>293</v>
      </c>
      <c r="F148" s="16" t="s">
        <v>364</v>
      </c>
      <c r="G148" s="111"/>
      <c r="H148" s="18"/>
    </row>
    <row r="149" spans="1:8" s="19" customFormat="1" ht="32.25" hidden="1" customHeight="1">
      <c r="A149" s="17" t="s">
        <v>614</v>
      </c>
      <c r="B149" s="15">
        <v>757</v>
      </c>
      <c r="C149" s="16" t="s">
        <v>35</v>
      </c>
      <c r="D149" s="16" t="s">
        <v>35</v>
      </c>
      <c r="E149" s="16" t="s">
        <v>298</v>
      </c>
      <c r="F149" s="16"/>
      <c r="G149" s="111">
        <f>G150+G152</f>
        <v>0</v>
      </c>
      <c r="H149" s="18"/>
    </row>
    <row r="150" spans="1:8" s="19" customFormat="1" ht="37.5" hidden="1" customHeight="1">
      <c r="A150" s="17" t="s">
        <v>614</v>
      </c>
      <c r="B150" s="15">
        <v>757</v>
      </c>
      <c r="C150" s="16" t="s">
        <v>35</v>
      </c>
      <c r="D150" s="16" t="s">
        <v>35</v>
      </c>
      <c r="E150" s="16" t="s">
        <v>297</v>
      </c>
      <c r="F150" s="16"/>
      <c r="G150" s="111">
        <f>G151</f>
        <v>0</v>
      </c>
      <c r="H150" s="18"/>
    </row>
    <row r="151" spans="1:8" s="19" customFormat="1" hidden="1">
      <c r="A151" s="17" t="s">
        <v>42</v>
      </c>
      <c r="B151" s="15">
        <v>757</v>
      </c>
      <c r="C151" s="16" t="s">
        <v>35</v>
      </c>
      <c r="D151" s="16" t="s">
        <v>35</v>
      </c>
      <c r="E151" s="16" t="s">
        <v>297</v>
      </c>
      <c r="F151" s="16" t="s">
        <v>43</v>
      </c>
      <c r="G151" s="111">
        <f>282000-282000</f>
        <v>0</v>
      </c>
      <c r="H151" s="18"/>
    </row>
    <row r="152" spans="1:8" s="19" customFormat="1" hidden="1">
      <c r="A152" s="17" t="s">
        <v>345</v>
      </c>
      <c r="B152" s="15">
        <v>757</v>
      </c>
      <c r="C152" s="16" t="s">
        <v>35</v>
      </c>
      <c r="D152" s="16" t="s">
        <v>35</v>
      </c>
      <c r="E152" s="16" t="s">
        <v>297</v>
      </c>
      <c r="F152" s="16" t="s">
        <v>346</v>
      </c>
      <c r="G152" s="111">
        <f>G153</f>
        <v>0</v>
      </c>
      <c r="H152" s="18"/>
    </row>
    <row r="153" spans="1:8" s="19" customFormat="1" hidden="1">
      <c r="A153" s="17" t="s">
        <v>363</v>
      </c>
      <c r="B153" s="15">
        <v>757</v>
      </c>
      <c r="C153" s="16" t="s">
        <v>35</v>
      </c>
      <c r="D153" s="16" t="s">
        <v>35</v>
      </c>
      <c r="E153" s="16" t="s">
        <v>297</v>
      </c>
      <c r="F153" s="16" t="s">
        <v>364</v>
      </c>
      <c r="G153" s="111"/>
      <c r="H153" s="18"/>
    </row>
    <row r="154" spans="1:8" s="32" customFormat="1" ht="25.5">
      <c r="A154" s="17" t="s">
        <v>788</v>
      </c>
      <c r="B154" s="16" t="s">
        <v>86</v>
      </c>
      <c r="C154" s="16" t="s">
        <v>35</v>
      </c>
      <c r="D154" s="16" t="s">
        <v>35</v>
      </c>
      <c r="E154" s="16" t="s">
        <v>418</v>
      </c>
      <c r="F154" s="44"/>
      <c r="G154" s="111">
        <f>G155</f>
        <v>1109700</v>
      </c>
      <c r="H154" s="31"/>
    </row>
    <row r="155" spans="1:8" s="19" customFormat="1" ht="21.75" customHeight="1">
      <c r="A155" s="14" t="s">
        <v>230</v>
      </c>
      <c r="B155" s="16" t="s">
        <v>86</v>
      </c>
      <c r="C155" s="16" t="s">
        <v>35</v>
      </c>
      <c r="D155" s="16" t="s">
        <v>35</v>
      </c>
      <c r="E155" s="16" t="s">
        <v>419</v>
      </c>
      <c r="F155" s="16"/>
      <c r="G155" s="111">
        <f>G157</f>
        <v>1109700</v>
      </c>
      <c r="H155" s="18"/>
    </row>
    <row r="156" spans="1:8" s="19" customFormat="1" hidden="1">
      <c r="A156" s="17"/>
      <c r="B156" s="15"/>
      <c r="C156" s="16"/>
      <c r="D156" s="16"/>
      <c r="E156" s="16"/>
      <c r="F156" s="16"/>
      <c r="G156" s="111"/>
      <c r="H156" s="18"/>
    </row>
    <row r="157" spans="1:8" s="19" customFormat="1">
      <c r="A157" s="14" t="s">
        <v>231</v>
      </c>
      <c r="B157" s="15">
        <v>757</v>
      </c>
      <c r="C157" s="16" t="s">
        <v>35</v>
      </c>
      <c r="D157" s="16" t="s">
        <v>35</v>
      </c>
      <c r="E157" s="16" t="s">
        <v>786</v>
      </c>
      <c r="F157" s="16"/>
      <c r="G157" s="111">
        <f>G158</f>
        <v>1109700</v>
      </c>
      <c r="H157" s="18"/>
    </row>
    <row r="158" spans="1:8" s="19" customFormat="1" ht="25.5">
      <c r="A158" s="17" t="s">
        <v>40</v>
      </c>
      <c r="B158" s="15">
        <v>757</v>
      </c>
      <c r="C158" s="16" t="s">
        <v>35</v>
      </c>
      <c r="D158" s="16" t="s">
        <v>35</v>
      </c>
      <c r="E158" s="16" t="s">
        <v>786</v>
      </c>
      <c r="F158" s="16" t="s">
        <v>41</v>
      </c>
      <c r="G158" s="111">
        <f>G159</f>
        <v>1109700</v>
      </c>
      <c r="H158" s="18"/>
    </row>
    <row r="159" spans="1:8" s="19" customFormat="1">
      <c r="A159" s="17" t="s">
        <v>42</v>
      </c>
      <c r="B159" s="15">
        <v>757</v>
      </c>
      <c r="C159" s="16" t="s">
        <v>35</v>
      </c>
      <c r="D159" s="16" t="s">
        <v>35</v>
      </c>
      <c r="E159" s="16" t="s">
        <v>786</v>
      </c>
      <c r="F159" s="16" t="s">
        <v>43</v>
      </c>
      <c r="G159" s="111">
        <f>1109700</f>
        <v>1109700</v>
      </c>
      <c r="H159" s="18"/>
    </row>
    <row r="160" spans="1:8" s="24" customFormat="1">
      <c r="A160" s="20" t="s">
        <v>71</v>
      </c>
      <c r="B160" s="21">
        <v>757</v>
      </c>
      <c r="C160" s="22" t="s">
        <v>72</v>
      </c>
      <c r="D160" s="22"/>
      <c r="E160" s="22"/>
      <c r="F160" s="22"/>
      <c r="G160" s="13">
        <f>G161+G302</f>
        <v>115897903.53999999</v>
      </c>
      <c r="H160" s="23"/>
    </row>
    <row r="161" spans="1:15">
      <c r="A161" s="17" t="s">
        <v>73</v>
      </c>
      <c r="B161" s="15">
        <v>757</v>
      </c>
      <c r="C161" s="16" t="s">
        <v>72</v>
      </c>
      <c r="D161" s="16" t="s">
        <v>26</v>
      </c>
      <c r="E161" s="16"/>
      <c r="F161" s="16"/>
      <c r="G161" s="111">
        <f>G170+G232+G275++G294+G162++G298</f>
        <v>107965447.53999999</v>
      </c>
    </row>
    <row r="162" spans="1:15" s="36" customFormat="1" ht="29.25" hidden="1" customHeight="1">
      <c r="A162" s="34" t="s">
        <v>801</v>
      </c>
      <c r="B162" s="15">
        <v>757</v>
      </c>
      <c r="C162" s="16" t="s">
        <v>72</v>
      </c>
      <c r="D162" s="16" t="s">
        <v>26</v>
      </c>
      <c r="E162" s="16" t="s">
        <v>435</v>
      </c>
      <c r="F162" s="16"/>
      <c r="G162" s="111">
        <f>G163+G167</f>
        <v>0</v>
      </c>
      <c r="H162" s="35"/>
    </row>
    <row r="163" spans="1:15" s="36" customFormat="1" ht="30.75" hidden="1" customHeight="1">
      <c r="A163" s="34" t="s">
        <v>380</v>
      </c>
      <c r="B163" s="15">
        <v>757</v>
      </c>
      <c r="C163" s="16" t="s">
        <v>72</v>
      </c>
      <c r="D163" s="16" t="s">
        <v>90</v>
      </c>
      <c r="E163" s="16" t="s">
        <v>381</v>
      </c>
      <c r="F163" s="16"/>
      <c r="G163" s="111">
        <f>G164</f>
        <v>0</v>
      </c>
      <c r="H163" s="35"/>
    </row>
    <row r="164" spans="1:15" s="36" customFormat="1" ht="36.75" hidden="1" customHeight="1">
      <c r="A164" s="17" t="s">
        <v>49</v>
      </c>
      <c r="B164" s="15">
        <v>757</v>
      </c>
      <c r="C164" s="16" t="s">
        <v>72</v>
      </c>
      <c r="D164" s="16" t="s">
        <v>90</v>
      </c>
      <c r="E164" s="16" t="s">
        <v>381</v>
      </c>
      <c r="F164" s="16" t="s">
        <v>50</v>
      </c>
      <c r="G164" s="111">
        <f>G165</f>
        <v>0</v>
      </c>
      <c r="H164" s="35"/>
    </row>
    <row r="165" spans="1:15" s="36" customFormat="1" ht="34.5" hidden="1" customHeight="1">
      <c r="A165" s="17" t="s">
        <v>51</v>
      </c>
      <c r="B165" s="15">
        <v>757</v>
      </c>
      <c r="C165" s="16" t="s">
        <v>72</v>
      </c>
      <c r="D165" s="16" t="s">
        <v>90</v>
      </c>
      <c r="E165" s="16" t="s">
        <v>381</v>
      </c>
      <c r="F165" s="16" t="s">
        <v>52</v>
      </c>
      <c r="G165" s="111"/>
      <c r="H165" s="35"/>
    </row>
    <row r="166" spans="1:15" s="36" customFormat="1" ht="12.75" hidden="1" customHeight="1">
      <c r="A166" s="34" t="s">
        <v>91</v>
      </c>
      <c r="B166" s="15">
        <v>757</v>
      </c>
      <c r="C166" s="16" t="s">
        <v>72</v>
      </c>
      <c r="D166" s="16" t="s">
        <v>90</v>
      </c>
      <c r="E166" s="16" t="s">
        <v>436</v>
      </c>
      <c r="F166" s="16" t="s">
        <v>53</v>
      </c>
      <c r="G166" s="111"/>
      <c r="H166" s="35"/>
    </row>
    <row r="167" spans="1:15" s="36" customFormat="1" ht="27.75" hidden="1" customHeight="1">
      <c r="A167" s="34" t="s">
        <v>292</v>
      </c>
      <c r="B167" s="15">
        <v>757</v>
      </c>
      <c r="C167" s="16" t="s">
        <v>72</v>
      </c>
      <c r="D167" s="16" t="s">
        <v>26</v>
      </c>
      <c r="E167" s="16" t="s">
        <v>436</v>
      </c>
      <c r="F167" s="16"/>
      <c r="G167" s="111">
        <f>G168</f>
        <v>0</v>
      </c>
      <c r="H167" s="35"/>
    </row>
    <row r="168" spans="1:15" ht="25.5" hidden="1">
      <c r="A168" s="17" t="s">
        <v>40</v>
      </c>
      <c r="B168" s="15">
        <v>757</v>
      </c>
      <c r="C168" s="16" t="s">
        <v>72</v>
      </c>
      <c r="D168" s="16" t="s">
        <v>26</v>
      </c>
      <c r="E168" s="16" t="s">
        <v>436</v>
      </c>
      <c r="F168" s="16" t="s">
        <v>41</v>
      </c>
      <c r="G168" s="9">
        <f>G169</f>
        <v>0</v>
      </c>
    </row>
    <row r="169" spans="1:15" hidden="1">
      <c r="A169" s="17" t="s">
        <v>42</v>
      </c>
      <c r="B169" s="15">
        <v>757</v>
      </c>
      <c r="C169" s="16" t="s">
        <v>72</v>
      </c>
      <c r="D169" s="16" t="s">
        <v>26</v>
      </c>
      <c r="E169" s="16" t="s">
        <v>436</v>
      </c>
      <c r="F169" s="16" t="s">
        <v>43</v>
      </c>
      <c r="G169" s="9"/>
    </row>
    <row r="170" spans="1:15" ht="25.5">
      <c r="A170" s="17" t="s">
        <v>835</v>
      </c>
      <c r="B170" s="15">
        <v>757</v>
      </c>
      <c r="C170" s="16" t="s">
        <v>72</v>
      </c>
      <c r="D170" s="16" t="s">
        <v>26</v>
      </c>
      <c r="E170" s="16" t="s">
        <v>422</v>
      </c>
      <c r="F170" s="16"/>
      <c r="G170" s="9">
        <f>G171+G177+G186+G193+G203+G200+G214+G207+G174+G182+G189+G196+G223+G228+G237+G254+G257+G260+G263+G266+G272+G269+G285+G280+G282+G284+G287++G291</f>
        <v>107925253.53999999</v>
      </c>
      <c r="O170" s="2">
        <f>G171+G177+G186+G193+G279+G285</f>
        <v>104316569.69</v>
      </c>
    </row>
    <row r="171" spans="1:15" ht="78.75" customHeight="1">
      <c r="A171" s="151" t="s">
        <v>747</v>
      </c>
      <c r="B171" s="15">
        <v>757</v>
      </c>
      <c r="C171" s="16" t="s">
        <v>72</v>
      </c>
      <c r="D171" s="16" t="s">
        <v>26</v>
      </c>
      <c r="E171" s="16" t="s">
        <v>746</v>
      </c>
      <c r="F171" s="15"/>
      <c r="G171" s="111">
        <f>G172</f>
        <v>20800</v>
      </c>
    </row>
    <row r="172" spans="1:15" ht="25.5">
      <c r="A172" s="17" t="s">
        <v>40</v>
      </c>
      <c r="B172" s="15">
        <v>757</v>
      </c>
      <c r="C172" s="16" t="s">
        <v>72</v>
      </c>
      <c r="D172" s="16" t="s">
        <v>26</v>
      </c>
      <c r="E172" s="16" t="s">
        <v>746</v>
      </c>
      <c r="F172" s="16" t="s">
        <v>41</v>
      </c>
      <c r="G172" s="27">
        <f>G173</f>
        <v>20800</v>
      </c>
    </row>
    <row r="173" spans="1:15">
      <c r="A173" s="17" t="s">
        <v>42</v>
      </c>
      <c r="B173" s="15">
        <v>757</v>
      </c>
      <c r="C173" s="16" t="s">
        <v>72</v>
      </c>
      <c r="D173" s="16" t="s">
        <v>26</v>
      </c>
      <c r="E173" s="16" t="s">
        <v>746</v>
      </c>
      <c r="F173" s="16" t="s">
        <v>43</v>
      </c>
      <c r="G173" s="27">
        <v>20800</v>
      </c>
    </row>
    <row r="174" spans="1:15" ht="24" hidden="1" customHeight="1">
      <c r="A174" s="17" t="s">
        <v>544</v>
      </c>
      <c r="B174" s="15">
        <v>757</v>
      </c>
      <c r="C174" s="16" t="s">
        <v>72</v>
      </c>
      <c r="D174" s="16" t="s">
        <v>26</v>
      </c>
      <c r="E174" s="16" t="s">
        <v>543</v>
      </c>
      <c r="F174" s="15"/>
      <c r="G174" s="111">
        <f>G175</f>
        <v>0</v>
      </c>
    </row>
    <row r="175" spans="1:15" hidden="1">
      <c r="A175" s="17" t="s">
        <v>345</v>
      </c>
      <c r="B175" s="15">
        <v>757</v>
      </c>
      <c r="C175" s="16" t="s">
        <v>72</v>
      </c>
      <c r="D175" s="16" t="s">
        <v>26</v>
      </c>
      <c r="E175" s="16" t="s">
        <v>543</v>
      </c>
      <c r="F175" s="16" t="s">
        <v>346</v>
      </c>
      <c r="G175" s="27">
        <f>G176</f>
        <v>0</v>
      </c>
    </row>
    <row r="176" spans="1:15" hidden="1">
      <c r="A176" s="17" t="s">
        <v>373</v>
      </c>
      <c r="B176" s="15">
        <v>757</v>
      </c>
      <c r="C176" s="16" t="s">
        <v>72</v>
      </c>
      <c r="D176" s="16" t="s">
        <v>26</v>
      </c>
      <c r="E176" s="16" t="s">
        <v>543</v>
      </c>
      <c r="F176" s="16" t="s">
        <v>374</v>
      </c>
      <c r="G176" s="27"/>
    </row>
    <row r="177" spans="1:8">
      <c r="A177" s="25" t="s">
        <v>79</v>
      </c>
      <c r="B177" s="15">
        <v>757</v>
      </c>
      <c r="C177" s="16" t="s">
        <v>72</v>
      </c>
      <c r="D177" s="16" t="s">
        <v>26</v>
      </c>
      <c r="E177" s="16" t="s">
        <v>432</v>
      </c>
      <c r="F177" s="15"/>
      <c r="G177" s="9">
        <f>G178+G180</f>
        <v>59763854.5</v>
      </c>
    </row>
    <row r="178" spans="1:8" ht="25.5">
      <c r="A178" s="17" t="s">
        <v>40</v>
      </c>
      <c r="B178" s="15">
        <v>757</v>
      </c>
      <c r="C178" s="16" t="s">
        <v>72</v>
      </c>
      <c r="D178" s="16" t="s">
        <v>26</v>
      </c>
      <c r="E178" s="16" t="s">
        <v>432</v>
      </c>
      <c r="F178" s="16" t="s">
        <v>41</v>
      </c>
      <c r="G178" s="9">
        <f>G179</f>
        <v>56318230.5</v>
      </c>
    </row>
    <row r="179" spans="1:8">
      <c r="A179" s="17" t="s">
        <v>42</v>
      </c>
      <c r="B179" s="15">
        <v>757</v>
      </c>
      <c r="C179" s="16" t="s">
        <v>72</v>
      </c>
      <c r="D179" s="16" t="s">
        <v>26</v>
      </c>
      <c r="E179" s="16" t="s">
        <v>432</v>
      </c>
      <c r="F179" s="16" t="s">
        <v>43</v>
      </c>
      <c r="G179" s="9">
        <f>56144670+2560.5+41000+130000</f>
        <v>56318230.5</v>
      </c>
    </row>
    <row r="180" spans="1:8">
      <c r="A180" s="17" t="s">
        <v>100</v>
      </c>
      <c r="B180" s="15">
        <v>757</v>
      </c>
      <c r="C180" s="16" t="s">
        <v>72</v>
      </c>
      <c r="D180" s="16" t="s">
        <v>26</v>
      </c>
      <c r="E180" s="16" t="s">
        <v>432</v>
      </c>
      <c r="F180" s="16" t="s">
        <v>101</v>
      </c>
      <c r="G180" s="9">
        <f>G181</f>
        <v>3445624</v>
      </c>
    </row>
    <row r="181" spans="1:8">
      <c r="A181" s="17" t="s">
        <v>375</v>
      </c>
      <c r="B181" s="15">
        <v>757</v>
      </c>
      <c r="C181" s="16" t="s">
        <v>72</v>
      </c>
      <c r="D181" s="16" t="s">
        <v>26</v>
      </c>
      <c r="E181" s="16" t="s">
        <v>432</v>
      </c>
      <c r="F181" s="16" t="s">
        <v>376</v>
      </c>
      <c r="G181" s="9">
        <v>3445624</v>
      </c>
    </row>
    <row r="182" spans="1:8" ht="30.75" hidden="1" customHeight="1">
      <c r="A182" s="25" t="s">
        <v>393</v>
      </c>
      <c r="B182" s="15">
        <v>757</v>
      </c>
      <c r="C182" s="16" t="s">
        <v>72</v>
      </c>
      <c r="D182" s="16" t="s">
        <v>26</v>
      </c>
      <c r="E182" s="16" t="s">
        <v>394</v>
      </c>
      <c r="F182" s="15"/>
      <c r="G182" s="9">
        <f>G184</f>
        <v>0</v>
      </c>
    </row>
    <row r="183" spans="1:8" ht="89.25" hidden="1" customHeight="1">
      <c r="A183" s="25" t="s">
        <v>58</v>
      </c>
      <c r="B183" s="15">
        <v>757</v>
      </c>
      <c r="C183" s="16" t="s">
        <v>72</v>
      </c>
      <c r="D183" s="16" t="s">
        <v>26</v>
      </c>
      <c r="E183" s="16" t="s">
        <v>59</v>
      </c>
      <c r="F183" s="15"/>
      <c r="G183" s="9">
        <f>G184</f>
        <v>0</v>
      </c>
    </row>
    <row r="184" spans="1:8" ht="25.5" hidden="1">
      <c r="A184" s="17" t="s">
        <v>40</v>
      </c>
      <c r="B184" s="15">
        <v>757</v>
      </c>
      <c r="C184" s="16" t="s">
        <v>72</v>
      </c>
      <c r="D184" s="16" t="s">
        <v>26</v>
      </c>
      <c r="E184" s="16" t="s">
        <v>59</v>
      </c>
      <c r="F184" s="16" t="s">
        <v>41</v>
      </c>
      <c r="G184" s="9">
        <f>G185</f>
        <v>0</v>
      </c>
    </row>
    <row r="185" spans="1:8" hidden="1">
      <c r="A185" s="17" t="s">
        <v>42</v>
      </c>
      <c r="B185" s="15">
        <v>757</v>
      </c>
      <c r="C185" s="16" t="s">
        <v>72</v>
      </c>
      <c r="D185" s="16" t="s">
        <v>26</v>
      </c>
      <c r="E185" s="16" t="s">
        <v>59</v>
      </c>
      <c r="F185" s="16" t="s">
        <v>43</v>
      </c>
      <c r="G185" s="9"/>
    </row>
    <row r="186" spans="1:8" s="4" customFormat="1" ht="15" customHeight="1">
      <c r="A186" s="26" t="s">
        <v>80</v>
      </c>
      <c r="B186" s="15">
        <v>757</v>
      </c>
      <c r="C186" s="16" t="s">
        <v>72</v>
      </c>
      <c r="D186" s="16" t="s">
        <v>26</v>
      </c>
      <c r="E186" s="16" t="s">
        <v>433</v>
      </c>
      <c r="F186" s="16"/>
      <c r="G186" s="27">
        <f>G187</f>
        <v>6756966</v>
      </c>
      <c r="H186" s="3"/>
    </row>
    <row r="187" spans="1:8" ht="25.5">
      <c r="A187" s="17" t="s">
        <v>40</v>
      </c>
      <c r="B187" s="15">
        <v>757</v>
      </c>
      <c r="C187" s="16" t="s">
        <v>72</v>
      </c>
      <c r="D187" s="16" t="s">
        <v>26</v>
      </c>
      <c r="E187" s="16" t="s">
        <v>433</v>
      </c>
      <c r="F187" s="16" t="s">
        <v>41</v>
      </c>
      <c r="G187" s="9">
        <f>G188</f>
        <v>6756966</v>
      </c>
    </row>
    <row r="188" spans="1:8">
      <c r="A188" s="17" t="s">
        <v>42</v>
      </c>
      <c r="B188" s="15">
        <v>757</v>
      </c>
      <c r="C188" s="16" t="s">
        <v>72</v>
      </c>
      <c r="D188" s="16" t="s">
        <v>26</v>
      </c>
      <c r="E188" s="16" t="s">
        <v>433</v>
      </c>
      <c r="F188" s="16" t="s">
        <v>43</v>
      </c>
      <c r="G188" s="9">
        <v>6756966</v>
      </c>
    </row>
    <row r="189" spans="1:8" ht="30.75" hidden="1" customHeight="1">
      <c r="A189" s="25" t="s">
        <v>393</v>
      </c>
      <c r="B189" s="15">
        <v>757</v>
      </c>
      <c r="C189" s="16" t="s">
        <v>72</v>
      </c>
      <c r="D189" s="16" t="s">
        <v>26</v>
      </c>
      <c r="E189" s="16" t="s">
        <v>394</v>
      </c>
      <c r="F189" s="15"/>
      <c r="G189" s="9">
        <f>G191</f>
        <v>0</v>
      </c>
    </row>
    <row r="190" spans="1:8" s="4" customFormat="1" ht="66.75" hidden="1" customHeight="1">
      <c r="A190" s="26" t="s">
        <v>61</v>
      </c>
      <c r="B190" s="15">
        <v>757</v>
      </c>
      <c r="C190" s="16" t="s">
        <v>72</v>
      </c>
      <c r="D190" s="16" t="s">
        <v>26</v>
      </c>
      <c r="E190" s="16" t="s">
        <v>60</v>
      </c>
      <c r="F190" s="16"/>
      <c r="G190" s="27">
        <f>G191</f>
        <v>0</v>
      </c>
      <c r="H190" s="3"/>
    </row>
    <row r="191" spans="1:8" ht="25.5" hidden="1">
      <c r="A191" s="17" t="s">
        <v>40</v>
      </c>
      <c r="B191" s="15">
        <v>757</v>
      </c>
      <c r="C191" s="16" t="s">
        <v>72</v>
      </c>
      <c r="D191" s="16" t="s">
        <v>26</v>
      </c>
      <c r="E191" s="16" t="s">
        <v>60</v>
      </c>
      <c r="F191" s="16" t="s">
        <v>41</v>
      </c>
      <c r="G191" s="9">
        <f>G192</f>
        <v>0</v>
      </c>
    </row>
    <row r="192" spans="1:8" hidden="1">
      <c r="A192" s="17" t="s">
        <v>42</v>
      </c>
      <c r="B192" s="15">
        <v>757</v>
      </c>
      <c r="C192" s="16" t="s">
        <v>72</v>
      </c>
      <c r="D192" s="16" t="s">
        <v>26</v>
      </c>
      <c r="E192" s="16" t="s">
        <v>60</v>
      </c>
      <c r="F192" s="16" t="s">
        <v>43</v>
      </c>
      <c r="G192" s="9"/>
    </row>
    <row r="193" spans="1:8" s="4" customFormat="1" ht="15" customHeight="1">
      <c r="A193" s="28" t="s">
        <v>81</v>
      </c>
      <c r="B193" s="15">
        <v>757</v>
      </c>
      <c r="C193" s="16" t="s">
        <v>72</v>
      </c>
      <c r="D193" s="16" t="s">
        <v>26</v>
      </c>
      <c r="E193" s="16" t="s">
        <v>434</v>
      </c>
      <c r="F193" s="16"/>
      <c r="G193" s="27">
        <f>G194</f>
        <v>35739161.689999998</v>
      </c>
      <c r="H193" s="3"/>
    </row>
    <row r="194" spans="1:8" ht="25.5">
      <c r="A194" s="17" t="s">
        <v>40</v>
      </c>
      <c r="B194" s="15">
        <v>757</v>
      </c>
      <c r="C194" s="16" t="s">
        <v>72</v>
      </c>
      <c r="D194" s="16" t="s">
        <v>26</v>
      </c>
      <c r="E194" s="16" t="s">
        <v>434</v>
      </c>
      <c r="F194" s="16" t="s">
        <v>41</v>
      </c>
      <c r="G194" s="9">
        <f>G195</f>
        <v>35739161.689999998</v>
      </c>
    </row>
    <row r="195" spans="1:8">
      <c r="A195" s="17" t="s">
        <v>42</v>
      </c>
      <c r="B195" s="15">
        <v>757</v>
      </c>
      <c r="C195" s="16" t="s">
        <v>72</v>
      </c>
      <c r="D195" s="16" t="s">
        <v>26</v>
      </c>
      <c r="E195" s="16" t="s">
        <v>434</v>
      </c>
      <c r="F195" s="16" t="s">
        <v>43</v>
      </c>
      <c r="G195" s="9">
        <v>35739161.689999998</v>
      </c>
    </row>
    <row r="196" spans="1:8" ht="30.75" hidden="1" customHeight="1">
      <c r="A196" s="25" t="s">
        <v>393</v>
      </c>
      <c r="B196" s="15">
        <v>757</v>
      </c>
      <c r="C196" s="16" t="s">
        <v>72</v>
      </c>
      <c r="D196" s="16" t="s">
        <v>26</v>
      </c>
      <c r="E196" s="16" t="s">
        <v>394</v>
      </c>
      <c r="F196" s="15"/>
      <c r="G196" s="9">
        <f>G198</f>
        <v>0</v>
      </c>
    </row>
    <row r="197" spans="1:8" s="4" customFormat="1" ht="76.5" hidden="1" customHeight="1">
      <c r="A197" s="28" t="s">
        <v>62</v>
      </c>
      <c r="B197" s="15">
        <v>757</v>
      </c>
      <c r="C197" s="16" t="s">
        <v>72</v>
      </c>
      <c r="D197" s="16" t="s">
        <v>26</v>
      </c>
      <c r="E197" s="16" t="s">
        <v>246</v>
      </c>
      <c r="F197" s="16"/>
      <c r="G197" s="27">
        <f>G198</f>
        <v>0</v>
      </c>
      <c r="H197" s="3"/>
    </row>
    <row r="198" spans="1:8" ht="25.5" hidden="1">
      <c r="A198" s="17" t="s">
        <v>40</v>
      </c>
      <c r="B198" s="15">
        <v>757</v>
      </c>
      <c r="C198" s="16" t="s">
        <v>72</v>
      </c>
      <c r="D198" s="16" t="s">
        <v>26</v>
      </c>
      <c r="E198" s="16" t="s">
        <v>246</v>
      </c>
      <c r="F198" s="16" t="s">
        <v>41</v>
      </c>
      <c r="G198" s="9">
        <f>G199</f>
        <v>0</v>
      </c>
    </row>
    <row r="199" spans="1:8" hidden="1">
      <c r="A199" s="17" t="s">
        <v>42</v>
      </c>
      <c r="B199" s="15">
        <v>757</v>
      </c>
      <c r="C199" s="16" t="s">
        <v>72</v>
      </c>
      <c r="D199" s="16" t="s">
        <v>26</v>
      </c>
      <c r="E199" s="16" t="s">
        <v>246</v>
      </c>
      <c r="F199" s="16" t="s">
        <v>43</v>
      </c>
      <c r="G199" s="9"/>
    </row>
    <row r="200" spans="1:8" s="4" customFormat="1" ht="21" hidden="1" customHeight="1">
      <c r="A200" s="28" t="s">
        <v>241</v>
      </c>
      <c r="B200" s="15">
        <v>757</v>
      </c>
      <c r="C200" s="16" t="s">
        <v>72</v>
      </c>
      <c r="D200" s="16" t="s">
        <v>26</v>
      </c>
      <c r="E200" s="16" t="s">
        <v>240</v>
      </c>
      <c r="F200" s="16"/>
      <c r="G200" s="27">
        <f>G201</f>
        <v>0</v>
      </c>
      <c r="H200" s="3"/>
    </row>
    <row r="201" spans="1:8" ht="25.5" hidden="1">
      <c r="A201" s="17" t="s">
        <v>40</v>
      </c>
      <c r="B201" s="15">
        <v>757</v>
      </c>
      <c r="C201" s="16" t="s">
        <v>72</v>
      </c>
      <c r="D201" s="16" t="s">
        <v>26</v>
      </c>
      <c r="E201" s="16" t="s">
        <v>240</v>
      </c>
      <c r="F201" s="16" t="s">
        <v>41</v>
      </c>
      <c r="G201" s="9">
        <f>G202</f>
        <v>0</v>
      </c>
    </row>
    <row r="202" spans="1:8" hidden="1">
      <c r="A202" s="17" t="s">
        <v>42</v>
      </c>
      <c r="B202" s="15">
        <v>757</v>
      </c>
      <c r="C202" s="16" t="s">
        <v>72</v>
      </c>
      <c r="D202" s="16" t="s">
        <v>26</v>
      </c>
      <c r="E202" s="16" t="s">
        <v>240</v>
      </c>
      <c r="F202" s="16" t="s">
        <v>43</v>
      </c>
      <c r="G202" s="9"/>
    </row>
    <row r="203" spans="1:8" s="4" customFormat="1" ht="57.75" hidden="1" customHeight="1">
      <c r="A203" s="28" t="s">
        <v>389</v>
      </c>
      <c r="B203" s="15">
        <v>757</v>
      </c>
      <c r="C203" s="16" t="s">
        <v>72</v>
      </c>
      <c r="D203" s="16" t="s">
        <v>26</v>
      </c>
      <c r="E203" s="16" t="s">
        <v>5</v>
      </c>
      <c r="F203" s="16"/>
      <c r="G203" s="27">
        <f>G205</f>
        <v>0</v>
      </c>
      <c r="H203" s="3"/>
    </row>
    <row r="204" spans="1:8" s="4" customFormat="1" ht="26.25" hidden="1" customHeight="1">
      <c r="A204" s="17" t="s">
        <v>83</v>
      </c>
      <c r="B204" s="29">
        <v>757</v>
      </c>
      <c r="C204" s="16" t="s">
        <v>72</v>
      </c>
      <c r="D204" s="16" t="s">
        <v>26</v>
      </c>
      <c r="E204" s="16" t="s">
        <v>82</v>
      </c>
      <c r="F204" s="16"/>
      <c r="G204" s="27"/>
      <c r="H204" s="3"/>
    </row>
    <row r="205" spans="1:8" ht="25.5" hidden="1">
      <c r="A205" s="17" t="s">
        <v>40</v>
      </c>
      <c r="B205" s="15">
        <v>757</v>
      </c>
      <c r="C205" s="16" t="s">
        <v>72</v>
      </c>
      <c r="D205" s="16" t="s">
        <v>26</v>
      </c>
      <c r="E205" s="16" t="s">
        <v>5</v>
      </c>
      <c r="F205" s="16" t="s">
        <v>41</v>
      </c>
      <c r="G205" s="9">
        <f>G206</f>
        <v>0</v>
      </c>
    </row>
    <row r="206" spans="1:8" hidden="1">
      <c r="A206" s="17" t="s">
        <v>42</v>
      </c>
      <c r="B206" s="15">
        <v>757</v>
      </c>
      <c r="C206" s="16" t="s">
        <v>72</v>
      </c>
      <c r="D206" s="16" t="s">
        <v>26</v>
      </c>
      <c r="E206" s="16" t="s">
        <v>5</v>
      </c>
      <c r="F206" s="16" t="s">
        <v>43</v>
      </c>
      <c r="G206" s="9"/>
    </row>
    <row r="207" spans="1:8" s="4" customFormat="1" ht="54" hidden="1" customHeight="1">
      <c r="A207" s="28" t="s">
        <v>147</v>
      </c>
      <c r="B207" s="15">
        <v>757</v>
      </c>
      <c r="C207" s="16" t="s">
        <v>72</v>
      </c>
      <c r="D207" s="16" t="s">
        <v>26</v>
      </c>
      <c r="E207" s="16" t="s">
        <v>242</v>
      </c>
      <c r="F207" s="16"/>
      <c r="G207" s="27">
        <f>G208+G211</f>
        <v>0</v>
      </c>
      <c r="H207" s="3"/>
    </row>
    <row r="208" spans="1:8" s="4" customFormat="1" ht="54" hidden="1" customHeight="1">
      <c r="A208" s="28" t="s">
        <v>143</v>
      </c>
      <c r="B208" s="15">
        <v>757</v>
      </c>
      <c r="C208" s="16" t="s">
        <v>72</v>
      </c>
      <c r="D208" s="16" t="s">
        <v>26</v>
      </c>
      <c r="E208" s="16" t="s">
        <v>144</v>
      </c>
      <c r="F208" s="16"/>
      <c r="G208" s="27">
        <f>G209</f>
        <v>0</v>
      </c>
      <c r="H208" s="3"/>
    </row>
    <row r="209" spans="1:8" ht="25.5" hidden="1">
      <c r="A209" s="17" t="s">
        <v>40</v>
      </c>
      <c r="B209" s="15">
        <v>757</v>
      </c>
      <c r="C209" s="16" t="s">
        <v>72</v>
      </c>
      <c r="D209" s="16" t="s">
        <v>26</v>
      </c>
      <c r="E209" s="16" t="s">
        <v>144</v>
      </c>
      <c r="F209" s="16" t="s">
        <v>41</v>
      </c>
      <c r="G209" s="9">
        <f>G210</f>
        <v>0</v>
      </c>
    </row>
    <row r="210" spans="1:8" hidden="1">
      <c r="A210" s="17" t="s">
        <v>42</v>
      </c>
      <c r="B210" s="15">
        <v>757</v>
      </c>
      <c r="C210" s="16" t="s">
        <v>72</v>
      </c>
      <c r="D210" s="16" t="s">
        <v>26</v>
      </c>
      <c r="E210" s="16" t="s">
        <v>144</v>
      </c>
      <c r="F210" s="16" t="s">
        <v>43</v>
      </c>
      <c r="G210" s="9"/>
    </row>
    <row r="211" spans="1:8" s="4" customFormat="1" ht="47.25" hidden="1" customHeight="1">
      <c r="A211" s="28" t="s">
        <v>145</v>
      </c>
      <c r="B211" s="15">
        <v>757</v>
      </c>
      <c r="C211" s="16" t="s">
        <v>72</v>
      </c>
      <c r="D211" s="16" t="s">
        <v>26</v>
      </c>
      <c r="E211" s="16" t="s">
        <v>146</v>
      </c>
      <c r="F211" s="16"/>
      <c r="G211" s="27">
        <f>G212</f>
        <v>0</v>
      </c>
      <c r="H211" s="3"/>
    </row>
    <row r="212" spans="1:8" ht="25.5" hidden="1">
      <c r="A212" s="17" t="s">
        <v>40</v>
      </c>
      <c r="B212" s="15">
        <v>757</v>
      </c>
      <c r="C212" s="16" t="s">
        <v>72</v>
      </c>
      <c r="D212" s="16" t="s">
        <v>26</v>
      </c>
      <c r="E212" s="16" t="s">
        <v>146</v>
      </c>
      <c r="F212" s="16" t="s">
        <v>41</v>
      </c>
      <c r="G212" s="9">
        <f>G213</f>
        <v>0</v>
      </c>
    </row>
    <row r="213" spans="1:8" hidden="1">
      <c r="A213" s="17" t="s">
        <v>42</v>
      </c>
      <c r="B213" s="15">
        <v>757</v>
      </c>
      <c r="C213" s="16" t="s">
        <v>72</v>
      </c>
      <c r="D213" s="16" t="s">
        <v>26</v>
      </c>
      <c r="E213" s="16" t="s">
        <v>146</v>
      </c>
      <c r="F213" s="16" t="s">
        <v>43</v>
      </c>
      <c r="G213" s="9"/>
    </row>
    <row r="214" spans="1:8" s="4" customFormat="1" ht="57.75" hidden="1" customHeight="1">
      <c r="A214" s="28" t="s">
        <v>320</v>
      </c>
      <c r="B214" s="15">
        <v>757</v>
      </c>
      <c r="C214" s="16" t="s">
        <v>72</v>
      </c>
      <c r="D214" s="16" t="s">
        <v>26</v>
      </c>
      <c r="E214" s="16" t="s">
        <v>243</v>
      </c>
      <c r="F214" s="16"/>
      <c r="G214" s="27">
        <f>G215+G219</f>
        <v>0</v>
      </c>
      <c r="H214" s="3"/>
    </row>
    <row r="215" spans="1:8" s="4" customFormat="1" ht="78.75" hidden="1" customHeight="1">
      <c r="A215" s="28" t="s">
        <v>149</v>
      </c>
      <c r="B215" s="15">
        <v>757</v>
      </c>
      <c r="C215" s="16" t="s">
        <v>72</v>
      </c>
      <c r="D215" s="16" t="s">
        <v>26</v>
      </c>
      <c r="E215" s="16" t="s">
        <v>148</v>
      </c>
      <c r="F215" s="16"/>
      <c r="G215" s="27">
        <f>G217</f>
        <v>0</v>
      </c>
      <c r="H215" s="3"/>
    </row>
    <row r="216" spans="1:8" s="4" customFormat="1" ht="26.25" hidden="1" customHeight="1">
      <c r="A216" s="17" t="s">
        <v>83</v>
      </c>
      <c r="B216" s="29">
        <v>757</v>
      </c>
      <c r="C216" s="16" t="s">
        <v>72</v>
      </c>
      <c r="D216" s="16" t="s">
        <v>26</v>
      </c>
      <c r="E216" s="16" t="s">
        <v>82</v>
      </c>
      <c r="F216" s="16"/>
      <c r="G216" s="27"/>
      <c r="H216" s="3"/>
    </row>
    <row r="217" spans="1:8" ht="25.5" hidden="1">
      <c r="A217" s="17" t="s">
        <v>40</v>
      </c>
      <c r="B217" s="15">
        <v>757</v>
      </c>
      <c r="C217" s="16" t="s">
        <v>72</v>
      </c>
      <c r="D217" s="16" t="s">
        <v>26</v>
      </c>
      <c r="E217" s="16" t="s">
        <v>148</v>
      </c>
      <c r="F217" s="16" t="s">
        <v>41</v>
      </c>
      <c r="G217" s="9">
        <f>G218</f>
        <v>0</v>
      </c>
    </row>
    <row r="218" spans="1:8" hidden="1">
      <c r="A218" s="17" t="s">
        <v>42</v>
      </c>
      <c r="B218" s="15">
        <v>757</v>
      </c>
      <c r="C218" s="16" t="s">
        <v>72</v>
      </c>
      <c r="D218" s="16" t="s">
        <v>26</v>
      </c>
      <c r="E218" s="16" t="s">
        <v>148</v>
      </c>
      <c r="F218" s="16" t="s">
        <v>43</v>
      </c>
      <c r="G218" s="9"/>
    </row>
    <row r="219" spans="1:8" s="4" customFormat="1" ht="55.5" hidden="1" customHeight="1">
      <c r="A219" s="28" t="s">
        <v>150</v>
      </c>
      <c r="B219" s="15">
        <v>757</v>
      </c>
      <c r="C219" s="16" t="s">
        <v>72</v>
      </c>
      <c r="D219" s="16" t="s">
        <v>26</v>
      </c>
      <c r="E219" s="16" t="s">
        <v>151</v>
      </c>
      <c r="F219" s="16"/>
      <c r="G219" s="27">
        <f>G221</f>
        <v>0</v>
      </c>
      <c r="H219" s="3"/>
    </row>
    <row r="220" spans="1:8" s="4" customFormat="1" ht="26.25" hidden="1" customHeight="1">
      <c r="A220" s="17" t="s">
        <v>83</v>
      </c>
      <c r="B220" s="29">
        <v>757</v>
      </c>
      <c r="C220" s="16" t="s">
        <v>72</v>
      </c>
      <c r="D220" s="16" t="s">
        <v>26</v>
      </c>
      <c r="E220" s="16" t="s">
        <v>82</v>
      </c>
      <c r="F220" s="16"/>
      <c r="G220" s="27"/>
      <c r="H220" s="3"/>
    </row>
    <row r="221" spans="1:8" ht="25.5" hidden="1">
      <c r="A221" s="17" t="s">
        <v>40</v>
      </c>
      <c r="B221" s="15">
        <v>757</v>
      </c>
      <c r="C221" s="16" t="s">
        <v>72</v>
      </c>
      <c r="D221" s="16" t="s">
        <v>26</v>
      </c>
      <c r="E221" s="16" t="s">
        <v>151</v>
      </c>
      <c r="F221" s="16" t="s">
        <v>41</v>
      </c>
      <c r="G221" s="9">
        <f>G222</f>
        <v>0</v>
      </c>
    </row>
    <row r="222" spans="1:8" hidden="1">
      <c r="A222" s="17" t="s">
        <v>42</v>
      </c>
      <c r="B222" s="15">
        <v>757</v>
      </c>
      <c r="C222" s="16" t="s">
        <v>72</v>
      </c>
      <c r="D222" s="16" t="s">
        <v>26</v>
      </c>
      <c r="E222" s="16" t="s">
        <v>151</v>
      </c>
      <c r="F222" s="16" t="s">
        <v>43</v>
      </c>
      <c r="G222" s="9"/>
    </row>
    <row r="223" spans="1:8" hidden="1">
      <c r="A223" s="17" t="s">
        <v>544</v>
      </c>
      <c r="B223" s="15">
        <v>757</v>
      </c>
      <c r="C223" s="16" t="s">
        <v>72</v>
      </c>
      <c r="D223" s="16" t="s">
        <v>26</v>
      </c>
      <c r="E223" s="16" t="s">
        <v>543</v>
      </c>
      <c r="F223" s="16"/>
      <c r="G223" s="9">
        <f>G226+G224</f>
        <v>0</v>
      </c>
    </row>
    <row r="224" spans="1:8" hidden="1">
      <c r="A224" s="17" t="s">
        <v>345</v>
      </c>
      <c r="B224" s="15">
        <v>757</v>
      </c>
      <c r="C224" s="16" t="s">
        <v>72</v>
      </c>
      <c r="D224" s="16" t="s">
        <v>26</v>
      </c>
      <c r="E224" s="16" t="s">
        <v>543</v>
      </c>
      <c r="F224" s="16" t="s">
        <v>346</v>
      </c>
      <c r="G224" s="9">
        <f>G225</f>
        <v>0</v>
      </c>
    </row>
    <row r="225" spans="1:7" hidden="1">
      <c r="A225" s="17" t="s">
        <v>373</v>
      </c>
      <c r="B225" s="15">
        <v>757</v>
      </c>
      <c r="C225" s="16" t="s">
        <v>72</v>
      </c>
      <c r="D225" s="16" t="s">
        <v>26</v>
      </c>
      <c r="E225" s="16" t="s">
        <v>543</v>
      </c>
      <c r="F225" s="16" t="s">
        <v>374</v>
      </c>
      <c r="G225" s="9"/>
    </row>
    <row r="226" spans="1:7" ht="25.5" hidden="1">
      <c r="A226" s="17" t="s">
        <v>40</v>
      </c>
      <c r="B226" s="15">
        <v>757</v>
      </c>
      <c r="C226" s="16" t="s">
        <v>72</v>
      </c>
      <c r="D226" s="16" t="s">
        <v>26</v>
      </c>
      <c r="E226" s="16" t="s">
        <v>543</v>
      </c>
      <c r="F226" s="16" t="s">
        <v>41</v>
      </c>
      <c r="G226" s="9">
        <f>G227</f>
        <v>0</v>
      </c>
    </row>
    <row r="227" spans="1:7" hidden="1">
      <c r="A227" s="17" t="s">
        <v>42</v>
      </c>
      <c r="B227" s="15">
        <v>757</v>
      </c>
      <c r="C227" s="16" t="s">
        <v>72</v>
      </c>
      <c r="D227" s="16" t="s">
        <v>26</v>
      </c>
      <c r="E227" s="16" t="s">
        <v>543</v>
      </c>
      <c r="F227" s="16" t="s">
        <v>43</v>
      </c>
      <c r="G227" s="9"/>
    </row>
    <row r="228" spans="1:7" hidden="1">
      <c r="A228" s="17" t="s">
        <v>362</v>
      </c>
      <c r="B228" s="15">
        <v>757</v>
      </c>
      <c r="C228" s="16" t="s">
        <v>72</v>
      </c>
      <c r="D228" s="16" t="s">
        <v>26</v>
      </c>
      <c r="E228" s="16" t="s">
        <v>545</v>
      </c>
      <c r="F228" s="16"/>
      <c r="G228" s="9">
        <f>G229</f>
        <v>0</v>
      </c>
    </row>
    <row r="229" spans="1:7" ht="25.5" hidden="1">
      <c r="A229" s="17" t="s">
        <v>40</v>
      </c>
      <c r="B229" s="15">
        <v>757</v>
      </c>
      <c r="C229" s="16" t="s">
        <v>72</v>
      </c>
      <c r="D229" s="16" t="s">
        <v>26</v>
      </c>
      <c r="E229" s="16" t="s">
        <v>545</v>
      </c>
      <c r="F229" s="16" t="s">
        <v>41</v>
      </c>
      <c r="G229" s="9">
        <f>G230</f>
        <v>0</v>
      </c>
    </row>
    <row r="230" spans="1:7" hidden="1">
      <c r="A230" s="17" t="s">
        <v>42</v>
      </c>
      <c r="B230" s="15">
        <v>757</v>
      </c>
      <c r="C230" s="16" t="s">
        <v>72</v>
      </c>
      <c r="D230" s="16" t="s">
        <v>26</v>
      </c>
      <c r="E230" s="16" t="s">
        <v>545</v>
      </c>
      <c r="F230" s="16" t="s">
        <v>43</v>
      </c>
      <c r="G230" s="9"/>
    </row>
    <row r="231" spans="1:7" hidden="1">
      <c r="A231" s="17" t="s">
        <v>549</v>
      </c>
      <c r="B231" s="15">
        <v>757</v>
      </c>
      <c r="C231" s="16" t="s">
        <v>72</v>
      </c>
      <c r="D231" s="16" t="s">
        <v>26</v>
      </c>
      <c r="E231" s="16" t="s">
        <v>548</v>
      </c>
      <c r="F231" s="16"/>
      <c r="G231" s="9">
        <f>G232</f>
        <v>0</v>
      </c>
    </row>
    <row r="232" spans="1:7" ht="63.75" hidden="1">
      <c r="A232" s="17" t="s">
        <v>547</v>
      </c>
      <c r="B232" s="15">
        <v>757</v>
      </c>
      <c r="C232" s="16" t="s">
        <v>72</v>
      </c>
      <c r="D232" s="16" t="s">
        <v>26</v>
      </c>
      <c r="E232" s="16" t="s">
        <v>546</v>
      </c>
      <c r="F232" s="16"/>
      <c r="G232" s="9">
        <f>G233</f>
        <v>0</v>
      </c>
    </row>
    <row r="233" spans="1:7" ht="25.5" hidden="1">
      <c r="A233" s="17" t="s">
        <v>49</v>
      </c>
      <c r="B233" s="15">
        <v>757</v>
      </c>
      <c r="C233" s="16" t="s">
        <v>72</v>
      </c>
      <c r="D233" s="16" t="s">
        <v>26</v>
      </c>
      <c r="E233" s="16" t="s">
        <v>546</v>
      </c>
      <c r="F233" s="16" t="s">
        <v>50</v>
      </c>
      <c r="G233" s="9">
        <f>G234</f>
        <v>0</v>
      </c>
    </row>
    <row r="234" spans="1:7" ht="25.5" hidden="1">
      <c r="A234" s="17" t="s">
        <v>51</v>
      </c>
      <c r="B234" s="15">
        <v>757</v>
      </c>
      <c r="C234" s="16" t="s">
        <v>72</v>
      </c>
      <c r="D234" s="16" t="s">
        <v>26</v>
      </c>
      <c r="E234" s="16" t="s">
        <v>546</v>
      </c>
      <c r="F234" s="16" t="s">
        <v>52</v>
      </c>
      <c r="G234" s="9"/>
    </row>
    <row r="235" spans="1:7" hidden="1">
      <c r="A235" s="17"/>
      <c r="B235" s="15"/>
      <c r="C235" s="16"/>
      <c r="D235" s="16"/>
      <c r="E235" s="16"/>
      <c r="F235" s="16"/>
      <c r="G235" s="9"/>
    </row>
    <row r="236" spans="1:7" hidden="1">
      <c r="A236" s="17"/>
      <c r="B236" s="15"/>
      <c r="C236" s="16"/>
      <c r="D236" s="16"/>
      <c r="E236" s="16"/>
      <c r="F236" s="16"/>
      <c r="G236" s="9"/>
    </row>
    <row r="237" spans="1:7" ht="63.75" hidden="1">
      <c r="A237" s="17" t="s">
        <v>547</v>
      </c>
      <c r="B237" s="15">
        <v>757</v>
      </c>
      <c r="C237" s="16" t="s">
        <v>72</v>
      </c>
      <c r="D237" s="16" t="s">
        <v>26</v>
      </c>
      <c r="E237" s="16" t="s">
        <v>559</v>
      </c>
      <c r="F237" s="16"/>
      <c r="G237" s="9">
        <f>G244+G238+G246</f>
        <v>0</v>
      </c>
    </row>
    <row r="238" spans="1:7" ht="38.25" hidden="1">
      <c r="A238" s="17" t="s">
        <v>560</v>
      </c>
      <c r="B238" s="15">
        <v>757</v>
      </c>
      <c r="C238" s="16" t="s">
        <v>72</v>
      </c>
      <c r="D238" s="16" t="s">
        <v>26</v>
      </c>
      <c r="E238" s="16" t="s">
        <v>276</v>
      </c>
      <c r="F238" s="16"/>
      <c r="G238" s="9">
        <f>G239+G241</f>
        <v>0</v>
      </c>
    </row>
    <row r="239" spans="1:7" ht="25.5" hidden="1">
      <c r="A239" s="17" t="s">
        <v>40</v>
      </c>
      <c r="B239" s="15">
        <v>757</v>
      </c>
      <c r="C239" s="16" t="s">
        <v>72</v>
      </c>
      <c r="D239" s="16" t="s">
        <v>26</v>
      </c>
      <c r="E239" s="16" t="s">
        <v>276</v>
      </c>
      <c r="F239" s="16" t="s">
        <v>41</v>
      </c>
      <c r="G239" s="9">
        <f>G240</f>
        <v>0</v>
      </c>
    </row>
    <row r="240" spans="1:7" hidden="1">
      <c r="A240" s="17" t="s">
        <v>42</v>
      </c>
      <c r="B240" s="15">
        <v>757</v>
      </c>
      <c r="C240" s="16" t="s">
        <v>72</v>
      </c>
      <c r="D240" s="16" t="s">
        <v>26</v>
      </c>
      <c r="E240" s="16" t="s">
        <v>276</v>
      </c>
      <c r="F240" s="16" t="s">
        <v>43</v>
      </c>
      <c r="G240" s="9"/>
    </row>
    <row r="241" spans="1:7" hidden="1">
      <c r="A241" s="17" t="s">
        <v>345</v>
      </c>
      <c r="B241" s="15">
        <v>757</v>
      </c>
      <c r="C241" s="16" t="s">
        <v>72</v>
      </c>
      <c r="D241" s="16" t="s">
        <v>26</v>
      </c>
      <c r="E241" s="16" t="s">
        <v>276</v>
      </c>
      <c r="F241" s="16" t="s">
        <v>346</v>
      </c>
      <c r="G241" s="9">
        <f>G242</f>
        <v>0</v>
      </c>
    </row>
    <row r="242" spans="1:7" hidden="1">
      <c r="A242" s="17" t="s">
        <v>363</v>
      </c>
      <c r="B242" s="15">
        <v>757</v>
      </c>
      <c r="C242" s="16" t="s">
        <v>72</v>
      </c>
      <c r="D242" s="16" t="s">
        <v>26</v>
      </c>
      <c r="E242" s="16" t="s">
        <v>276</v>
      </c>
      <c r="F242" s="16" t="s">
        <v>364</v>
      </c>
      <c r="G242" s="9"/>
    </row>
    <row r="243" spans="1:7" ht="38.25" hidden="1">
      <c r="A243" s="17" t="s">
        <v>379</v>
      </c>
      <c r="B243" s="15">
        <v>757</v>
      </c>
      <c r="C243" s="16" t="s">
        <v>72</v>
      </c>
      <c r="D243" s="16" t="s">
        <v>26</v>
      </c>
      <c r="E243" s="16" t="s">
        <v>378</v>
      </c>
      <c r="F243" s="16"/>
      <c r="G243" s="9">
        <f>G244</f>
        <v>0</v>
      </c>
    </row>
    <row r="244" spans="1:7" ht="25.5" hidden="1">
      <c r="A244" s="17" t="s">
        <v>40</v>
      </c>
      <c r="B244" s="15">
        <v>757</v>
      </c>
      <c r="C244" s="16" t="s">
        <v>72</v>
      </c>
      <c r="D244" s="16" t="s">
        <v>26</v>
      </c>
      <c r="E244" s="16" t="s">
        <v>378</v>
      </c>
      <c r="F244" s="16" t="s">
        <v>41</v>
      </c>
      <c r="G244" s="9">
        <f>G245</f>
        <v>0</v>
      </c>
    </row>
    <row r="245" spans="1:7" hidden="1">
      <c r="A245" s="17" t="s">
        <v>42</v>
      </c>
      <c r="B245" s="15">
        <v>757</v>
      </c>
      <c r="C245" s="16" t="s">
        <v>72</v>
      </c>
      <c r="D245" s="16" t="s">
        <v>26</v>
      </c>
      <c r="E245" s="16" t="s">
        <v>378</v>
      </c>
      <c r="F245" s="16" t="s">
        <v>43</v>
      </c>
      <c r="G245" s="9"/>
    </row>
    <row r="246" spans="1:7" ht="38.25" hidden="1">
      <c r="A246" s="17" t="s">
        <v>562</v>
      </c>
      <c r="B246" s="15">
        <v>757</v>
      </c>
      <c r="C246" s="16" t="s">
        <v>72</v>
      </c>
      <c r="D246" s="16" t="s">
        <v>26</v>
      </c>
      <c r="E246" s="16" t="s">
        <v>561</v>
      </c>
      <c r="F246" s="16"/>
      <c r="G246" s="9">
        <f>G247</f>
        <v>0</v>
      </c>
    </row>
    <row r="247" spans="1:7" ht="25.5" hidden="1">
      <c r="A247" s="17" t="s">
        <v>40</v>
      </c>
      <c r="B247" s="15">
        <v>757</v>
      </c>
      <c r="C247" s="16" t="s">
        <v>72</v>
      </c>
      <c r="D247" s="16" t="s">
        <v>26</v>
      </c>
      <c r="E247" s="16" t="s">
        <v>561</v>
      </c>
      <c r="F247" s="16" t="s">
        <v>41</v>
      </c>
      <c r="G247" s="9">
        <f>G248</f>
        <v>0</v>
      </c>
    </row>
    <row r="248" spans="1:7" hidden="1">
      <c r="A248" s="17" t="s">
        <v>42</v>
      </c>
      <c r="B248" s="15">
        <v>757</v>
      </c>
      <c r="C248" s="16" t="s">
        <v>72</v>
      </c>
      <c r="D248" s="16" t="s">
        <v>26</v>
      </c>
      <c r="E248" s="16" t="s">
        <v>561</v>
      </c>
      <c r="F248" s="16" t="s">
        <v>43</v>
      </c>
      <c r="G248" s="9"/>
    </row>
    <row r="249" spans="1:7" hidden="1">
      <c r="A249" s="17"/>
      <c r="B249" s="15"/>
      <c r="C249" s="16"/>
      <c r="D249" s="16"/>
      <c r="E249" s="16"/>
      <c r="F249" s="16"/>
      <c r="G249" s="9"/>
    </row>
    <row r="250" spans="1:7" hidden="1">
      <c r="A250" s="17"/>
      <c r="B250" s="15"/>
      <c r="C250" s="16"/>
      <c r="D250" s="16"/>
      <c r="E250" s="16"/>
      <c r="F250" s="16"/>
      <c r="G250" s="9"/>
    </row>
    <row r="251" spans="1:7" hidden="1">
      <c r="A251" s="17"/>
      <c r="B251" s="15"/>
      <c r="C251" s="16"/>
      <c r="D251" s="16"/>
      <c r="E251" s="16"/>
      <c r="F251" s="16"/>
      <c r="G251" s="9"/>
    </row>
    <row r="252" spans="1:7" hidden="1">
      <c r="A252" s="17"/>
      <c r="B252" s="15"/>
      <c r="C252" s="16"/>
      <c r="D252" s="16"/>
      <c r="E252" s="16"/>
      <c r="F252" s="16"/>
      <c r="G252" s="9"/>
    </row>
    <row r="253" spans="1:7" hidden="1">
      <c r="A253" s="17"/>
      <c r="B253" s="15"/>
      <c r="C253" s="16"/>
      <c r="D253" s="16"/>
      <c r="E253" s="16"/>
      <c r="F253" s="16"/>
      <c r="G253" s="9"/>
    </row>
    <row r="254" spans="1:7" hidden="1">
      <c r="A254" s="17" t="s">
        <v>241</v>
      </c>
      <c r="B254" s="15">
        <v>757</v>
      </c>
      <c r="C254" s="16" t="s">
        <v>72</v>
      </c>
      <c r="D254" s="16" t="s">
        <v>26</v>
      </c>
      <c r="E254" s="16" t="s">
        <v>240</v>
      </c>
      <c r="F254" s="16"/>
      <c r="G254" s="9">
        <f>G256</f>
        <v>0</v>
      </c>
    </row>
    <row r="255" spans="1:7" ht="25.5" hidden="1">
      <c r="A255" s="17" t="s">
        <v>40</v>
      </c>
      <c r="B255" s="15">
        <v>757</v>
      </c>
      <c r="C255" s="16" t="s">
        <v>72</v>
      </c>
      <c r="D255" s="16" t="s">
        <v>26</v>
      </c>
      <c r="E255" s="16" t="s">
        <v>240</v>
      </c>
      <c r="F255" s="16" t="s">
        <v>41</v>
      </c>
      <c r="G255" s="9">
        <f>G256</f>
        <v>0</v>
      </c>
    </row>
    <row r="256" spans="1:7" hidden="1">
      <c r="A256" s="17" t="s">
        <v>42</v>
      </c>
      <c r="B256" s="15">
        <v>757</v>
      </c>
      <c r="C256" s="16" t="s">
        <v>72</v>
      </c>
      <c r="D256" s="16" t="s">
        <v>26</v>
      </c>
      <c r="E256" s="16" t="s">
        <v>240</v>
      </c>
      <c r="F256" s="16" t="s">
        <v>43</v>
      </c>
      <c r="G256" s="9"/>
    </row>
    <row r="257" spans="1:7" ht="51" hidden="1">
      <c r="A257" s="17" t="s">
        <v>299</v>
      </c>
      <c r="B257" s="15">
        <v>757</v>
      </c>
      <c r="C257" s="16" t="s">
        <v>72</v>
      </c>
      <c r="D257" s="16" t="s">
        <v>26</v>
      </c>
      <c r="E257" s="16" t="s">
        <v>5</v>
      </c>
      <c r="F257" s="16"/>
      <c r="G257" s="9">
        <f>G259</f>
        <v>0</v>
      </c>
    </row>
    <row r="258" spans="1:7" ht="25.5" hidden="1">
      <c r="A258" s="17" t="s">
        <v>40</v>
      </c>
      <c r="B258" s="15">
        <v>757</v>
      </c>
      <c r="C258" s="16" t="s">
        <v>72</v>
      </c>
      <c r="D258" s="16" t="s">
        <v>26</v>
      </c>
      <c r="E258" s="16" t="s">
        <v>5</v>
      </c>
      <c r="F258" s="16" t="s">
        <v>41</v>
      </c>
      <c r="G258" s="9">
        <f>G259</f>
        <v>0</v>
      </c>
    </row>
    <row r="259" spans="1:7" hidden="1">
      <c r="A259" s="17" t="s">
        <v>42</v>
      </c>
      <c r="B259" s="15">
        <v>757</v>
      </c>
      <c r="C259" s="16" t="s">
        <v>72</v>
      </c>
      <c r="D259" s="16" t="s">
        <v>26</v>
      </c>
      <c r="E259" s="16" t="s">
        <v>5</v>
      </c>
      <c r="F259" s="16" t="s">
        <v>43</v>
      </c>
      <c r="G259" s="9"/>
    </row>
    <row r="260" spans="1:7" ht="68.25" hidden="1" customHeight="1">
      <c r="A260" s="17" t="s">
        <v>301</v>
      </c>
      <c r="B260" s="15">
        <v>757</v>
      </c>
      <c r="C260" s="16" t="s">
        <v>72</v>
      </c>
      <c r="D260" s="16" t="s">
        <v>26</v>
      </c>
      <c r="E260" s="16" t="s">
        <v>300</v>
      </c>
      <c r="F260" s="16"/>
      <c r="G260" s="9">
        <f>G261</f>
        <v>0</v>
      </c>
    </row>
    <row r="261" spans="1:7" ht="25.5" hidden="1">
      <c r="A261" s="17" t="s">
        <v>40</v>
      </c>
      <c r="B261" s="15">
        <v>757</v>
      </c>
      <c r="C261" s="16" t="s">
        <v>72</v>
      </c>
      <c r="D261" s="16" t="s">
        <v>26</v>
      </c>
      <c r="E261" s="16" t="s">
        <v>300</v>
      </c>
      <c r="F261" s="16" t="s">
        <v>41</v>
      </c>
      <c r="G261" s="9">
        <f>G262</f>
        <v>0</v>
      </c>
    </row>
    <row r="262" spans="1:7" hidden="1">
      <c r="A262" s="17" t="s">
        <v>42</v>
      </c>
      <c r="B262" s="15">
        <v>757</v>
      </c>
      <c r="C262" s="16" t="s">
        <v>72</v>
      </c>
      <c r="D262" s="16" t="s">
        <v>26</v>
      </c>
      <c r="E262" s="16" t="s">
        <v>300</v>
      </c>
      <c r="F262" s="16" t="s">
        <v>43</v>
      </c>
      <c r="G262" s="9"/>
    </row>
    <row r="263" spans="1:7" ht="45.75" hidden="1" customHeight="1">
      <c r="A263" s="17" t="s">
        <v>302</v>
      </c>
      <c r="B263" s="15">
        <v>757</v>
      </c>
      <c r="C263" s="16" t="s">
        <v>72</v>
      </c>
      <c r="D263" s="16" t="s">
        <v>26</v>
      </c>
      <c r="E263" s="16" t="s">
        <v>303</v>
      </c>
      <c r="F263" s="16"/>
      <c r="G263" s="9">
        <f>G264</f>
        <v>0</v>
      </c>
    </row>
    <row r="264" spans="1:7" ht="25.5" hidden="1">
      <c r="A264" s="17" t="s">
        <v>40</v>
      </c>
      <c r="B264" s="15">
        <v>757</v>
      </c>
      <c r="C264" s="16" t="s">
        <v>72</v>
      </c>
      <c r="D264" s="16" t="s">
        <v>26</v>
      </c>
      <c r="E264" s="16" t="s">
        <v>303</v>
      </c>
      <c r="F264" s="16" t="s">
        <v>41</v>
      </c>
      <c r="G264" s="9">
        <f>G265</f>
        <v>0</v>
      </c>
    </row>
    <row r="265" spans="1:7" hidden="1">
      <c r="A265" s="17" t="s">
        <v>42</v>
      </c>
      <c r="B265" s="15">
        <v>757</v>
      </c>
      <c r="C265" s="16" t="s">
        <v>72</v>
      </c>
      <c r="D265" s="16" t="s">
        <v>26</v>
      </c>
      <c r="E265" s="16" t="s">
        <v>303</v>
      </c>
      <c r="F265" s="16" t="s">
        <v>43</v>
      </c>
      <c r="G265" s="9"/>
    </row>
    <row r="266" spans="1:7" ht="66.75" hidden="1" customHeight="1">
      <c r="A266" s="17" t="s">
        <v>301</v>
      </c>
      <c r="B266" s="15">
        <v>757</v>
      </c>
      <c r="C266" s="16" t="s">
        <v>72</v>
      </c>
      <c r="D266" s="16" t="s">
        <v>26</v>
      </c>
      <c r="E266" s="16" t="s">
        <v>304</v>
      </c>
      <c r="F266" s="16"/>
      <c r="G266" s="9">
        <f>G267</f>
        <v>0</v>
      </c>
    </row>
    <row r="267" spans="1:7" ht="25.5" hidden="1">
      <c r="A267" s="17" t="s">
        <v>40</v>
      </c>
      <c r="B267" s="15">
        <v>757</v>
      </c>
      <c r="C267" s="16" t="s">
        <v>72</v>
      </c>
      <c r="D267" s="16" t="s">
        <v>26</v>
      </c>
      <c r="E267" s="16" t="s">
        <v>304</v>
      </c>
      <c r="F267" s="16" t="s">
        <v>41</v>
      </c>
      <c r="G267" s="9">
        <f>G268</f>
        <v>0</v>
      </c>
    </row>
    <row r="268" spans="1:7" hidden="1">
      <c r="A268" s="17" t="s">
        <v>42</v>
      </c>
      <c r="B268" s="15">
        <v>757</v>
      </c>
      <c r="C268" s="16" t="s">
        <v>72</v>
      </c>
      <c r="D268" s="16" t="s">
        <v>26</v>
      </c>
      <c r="E268" s="16" t="s">
        <v>304</v>
      </c>
      <c r="F268" s="16" t="s">
        <v>43</v>
      </c>
      <c r="G268" s="9"/>
    </row>
    <row r="269" spans="1:7" ht="27.75" hidden="1" customHeight="1">
      <c r="A269" s="17" t="s">
        <v>655</v>
      </c>
      <c r="B269" s="15">
        <v>757</v>
      </c>
      <c r="C269" s="16" t="s">
        <v>72</v>
      </c>
      <c r="D269" s="16" t="s">
        <v>26</v>
      </c>
      <c r="E269" s="16" t="s">
        <v>443</v>
      </c>
      <c r="F269" s="16"/>
      <c r="G269" s="9">
        <f>G270</f>
        <v>0</v>
      </c>
    </row>
    <row r="270" spans="1:7" ht="25.5" hidden="1">
      <c r="A270" s="17" t="s">
        <v>40</v>
      </c>
      <c r="B270" s="15">
        <v>757</v>
      </c>
      <c r="C270" s="16" t="s">
        <v>72</v>
      </c>
      <c r="D270" s="16" t="s">
        <v>26</v>
      </c>
      <c r="E270" s="16" t="s">
        <v>443</v>
      </c>
      <c r="F270" s="16" t="s">
        <v>41</v>
      </c>
      <c r="G270" s="9">
        <f>G271</f>
        <v>0</v>
      </c>
    </row>
    <row r="271" spans="1:7" hidden="1">
      <c r="A271" s="17" t="s">
        <v>42</v>
      </c>
      <c r="B271" s="15">
        <v>757</v>
      </c>
      <c r="C271" s="16" t="s">
        <v>72</v>
      </c>
      <c r="D271" s="16" t="s">
        <v>26</v>
      </c>
      <c r="E271" s="16" t="s">
        <v>443</v>
      </c>
      <c r="F271" s="16" t="s">
        <v>43</v>
      </c>
      <c r="G271" s="9"/>
    </row>
    <row r="272" spans="1:7" ht="54.75" hidden="1" customHeight="1">
      <c r="A272" s="17" t="s">
        <v>306</v>
      </c>
      <c r="B272" s="15">
        <v>757</v>
      </c>
      <c r="C272" s="16" t="s">
        <v>72</v>
      </c>
      <c r="D272" s="16" t="s">
        <v>26</v>
      </c>
      <c r="E272" s="16" t="s">
        <v>305</v>
      </c>
      <c r="F272" s="16"/>
      <c r="G272" s="9">
        <f>G273</f>
        <v>0</v>
      </c>
    </row>
    <row r="273" spans="1:7" ht="25.5" hidden="1">
      <c r="A273" s="17" t="s">
        <v>40</v>
      </c>
      <c r="B273" s="15">
        <v>757</v>
      </c>
      <c r="C273" s="16" t="s">
        <v>72</v>
      </c>
      <c r="D273" s="16" t="s">
        <v>26</v>
      </c>
      <c r="E273" s="16" t="s">
        <v>305</v>
      </c>
      <c r="F273" s="16" t="s">
        <v>41</v>
      </c>
      <c r="G273" s="9">
        <f>G274</f>
        <v>0</v>
      </c>
    </row>
    <row r="274" spans="1:7" hidden="1">
      <c r="A274" s="17" t="s">
        <v>42</v>
      </c>
      <c r="B274" s="15">
        <v>757</v>
      </c>
      <c r="C274" s="16" t="s">
        <v>72</v>
      </c>
      <c r="D274" s="16" t="s">
        <v>26</v>
      </c>
      <c r="E274" s="16" t="s">
        <v>305</v>
      </c>
      <c r="F274" s="16" t="s">
        <v>43</v>
      </c>
      <c r="G274" s="9"/>
    </row>
    <row r="275" spans="1:7" hidden="1">
      <c r="A275" s="42" t="s">
        <v>362</v>
      </c>
      <c r="B275" s="15">
        <v>757</v>
      </c>
      <c r="C275" s="16" t="s">
        <v>72</v>
      </c>
      <c r="D275" s="16" t="s">
        <v>26</v>
      </c>
      <c r="E275" s="16" t="s">
        <v>477</v>
      </c>
      <c r="F275" s="16"/>
      <c r="G275" s="9">
        <f>G276</f>
        <v>0</v>
      </c>
    </row>
    <row r="276" spans="1:7" hidden="1">
      <c r="A276" s="42" t="s">
        <v>362</v>
      </c>
      <c r="B276" s="15">
        <v>757</v>
      </c>
      <c r="C276" s="16" t="s">
        <v>72</v>
      </c>
      <c r="D276" s="16" t="s">
        <v>26</v>
      </c>
      <c r="E276" s="16" t="s">
        <v>568</v>
      </c>
      <c r="F276" s="16"/>
      <c r="G276" s="9">
        <f>G277</f>
        <v>0</v>
      </c>
    </row>
    <row r="277" spans="1:7" ht="25.5" hidden="1">
      <c r="A277" s="17" t="s">
        <v>40</v>
      </c>
      <c r="B277" s="15">
        <v>757</v>
      </c>
      <c r="C277" s="16" t="s">
        <v>72</v>
      </c>
      <c r="D277" s="16" t="s">
        <v>26</v>
      </c>
      <c r="E277" s="16" t="s">
        <v>568</v>
      </c>
      <c r="F277" s="16" t="s">
        <v>41</v>
      </c>
      <c r="G277" s="9">
        <f>G278</f>
        <v>0</v>
      </c>
    </row>
    <row r="278" spans="1:7" hidden="1">
      <c r="A278" s="17" t="s">
        <v>42</v>
      </c>
      <c r="B278" s="15">
        <v>757</v>
      </c>
      <c r="C278" s="16" t="s">
        <v>72</v>
      </c>
      <c r="D278" s="16" t="s">
        <v>26</v>
      </c>
      <c r="E278" s="16" t="s">
        <v>568</v>
      </c>
      <c r="F278" s="16" t="s">
        <v>43</v>
      </c>
      <c r="G278" s="9"/>
    </row>
    <row r="279" spans="1:7" ht="76.5">
      <c r="A279" s="17" t="s">
        <v>824</v>
      </c>
      <c r="B279" s="15">
        <v>757</v>
      </c>
      <c r="C279" s="16" t="s">
        <v>72</v>
      </c>
      <c r="D279" s="16" t="s">
        <v>26</v>
      </c>
      <c r="E279" s="16" t="s">
        <v>823</v>
      </c>
      <c r="F279" s="16"/>
      <c r="G279" s="9">
        <f>G280</f>
        <v>944460</v>
      </c>
    </row>
    <row r="280" spans="1:7">
      <c r="A280" s="17" t="s">
        <v>42</v>
      </c>
      <c r="B280" s="15">
        <v>757</v>
      </c>
      <c r="C280" s="16" t="s">
        <v>72</v>
      </c>
      <c r="D280" s="16" t="s">
        <v>26</v>
      </c>
      <c r="E280" s="16" t="s">
        <v>823</v>
      </c>
      <c r="F280" s="16" t="s">
        <v>43</v>
      </c>
      <c r="G280" s="9">
        <v>944460</v>
      </c>
    </row>
    <row r="281" spans="1:7" ht="19.5" customHeight="1">
      <c r="A281" s="17" t="s">
        <v>822</v>
      </c>
      <c r="B281" s="15">
        <v>757</v>
      </c>
      <c r="C281" s="16" t="s">
        <v>72</v>
      </c>
      <c r="D281" s="16" t="s">
        <v>26</v>
      </c>
      <c r="E281" s="16" t="s">
        <v>240</v>
      </c>
      <c r="F281" s="16"/>
      <c r="G281" s="111">
        <f>G282</f>
        <v>85437.75</v>
      </c>
    </row>
    <row r="282" spans="1:7" ht="19.5" customHeight="1">
      <c r="A282" s="17" t="s">
        <v>42</v>
      </c>
      <c r="B282" s="15">
        <v>757</v>
      </c>
      <c r="C282" s="16" t="s">
        <v>72</v>
      </c>
      <c r="D282" s="16" t="s">
        <v>26</v>
      </c>
      <c r="E282" s="16" t="s">
        <v>240</v>
      </c>
      <c r="F282" s="16" t="s">
        <v>43</v>
      </c>
      <c r="G282" s="111">
        <v>85437.75</v>
      </c>
    </row>
    <row r="283" spans="1:7" ht="19.5" customHeight="1">
      <c r="A283" s="17" t="s">
        <v>862</v>
      </c>
      <c r="B283" s="15">
        <v>757</v>
      </c>
      <c r="C283" s="16" t="s">
        <v>72</v>
      </c>
      <c r="D283" s="16" t="s">
        <v>26</v>
      </c>
      <c r="E283" s="16" t="s">
        <v>900</v>
      </c>
      <c r="F283" s="16"/>
      <c r="G283" s="111">
        <f>G284</f>
        <v>3184946.1</v>
      </c>
    </row>
    <row r="284" spans="1:7" ht="19.5" customHeight="1">
      <c r="A284" s="17" t="s">
        <v>42</v>
      </c>
      <c r="B284" s="15">
        <v>757</v>
      </c>
      <c r="C284" s="16" t="s">
        <v>72</v>
      </c>
      <c r="D284" s="16" t="s">
        <v>26</v>
      </c>
      <c r="E284" s="16" t="s">
        <v>900</v>
      </c>
      <c r="F284" s="16" t="s">
        <v>43</v>
      </c>
      <c r="G284" s="111">
        <v>3184946.1</v>
      </c>
    </row>
    <row r="285" spans="1:7" ht="38.25">
      <c r="A285" s="17" t="s">
        <v>379</v>
      </c>
      <c r="B285" s="15">
        <v>757</v>
      </c>
      <c r="C285" s="16" t="s">
        <v>72</v>
      </c>
      <c r="D285" s="16" t="s">
        <v>26</v>
      </c>
      <c r="E285" s="16" t="s">
        <v>378</v>
      </c>
      <c r="F285" s="16"/>
      <c r="G285" s="9">
        <f>G286</f>
        <v>1091327.5</v>
      </c>
    </row>
    <row r="286" spans="1:7">
      <c r="A286" s="17" t="s">
        <v>42</v>
      </c>
      <c r="B286" s="15">
        <v>757</v>
      </c>
      <c r="C286" s="16" t="s">
        <v>72</v>
      </c>
      <c r="D286" s="16" t="s">
        <v>26</v>
      </c>
      <c r="E286" s="16" t="s">
        <v>378</v>
      </c>
      <c r="F286" s="16" t="s">
        <v>43</v>
      </c>
      <c r="G286" s="9">
        <v>1091327.5</v>
      </c>
    </row>
    <row r="287" spans="1:7">
      <c r="A287" s="17" t="s">
        <v>897</v>
      </c>
      <c r="B287" s="15">
        <v>757</v>
      </c>
      <c r="C287" s="16" t="s">
        <v>72</v>
      </c>
      <c r="D287" s="16" t="s">
        <v>26</v>
      </c>
      <c r="E287" s="16" t="s">
        <v>896</v>
      </c>
      <c r="F287" s="16"/>
      <c r="G287" s="9">
        <f>G288</f>
        <v>72000</v>
      </c>
    </row>
    <row r="288" spans="1:7" ht="25.5">
      <c r="A288" s="17" t="s">
        <v>40</v>
      </c>
      <c r="B288" s="15">
        <v>757</v>
      </c>
      <c r="C288" s="16" t="s">
        <v>72</v>
      </c>
      <c r="D288" s="16" t="s">
        <v>26</v>
      </c>
      <c r="E288" s="16" t="s">
        <v>896</v>
      </c>
      <c r="F288" s="16" t="s">
        <v>41</v>
      </c>
      <c r="G288" s="9">
        <f>G289</f>
        <v>72000</v>
      </c>
    </row>
    <row r="289" spans="1:8">
      <c r="A289" s="17" t="s">
        <v>42</v>
      </c>
      <c r="B289" s="15">
        <v>757</v>
      </c>
      <c r="C289" s="16" t="s">
        <v>72</v>
      </c>
      <c r="D289" s="16" t="s">
        <v>26</v>
      </c>
      <c r="E289" s="16" t="s">
        <v>896</v>
      </c>
      <c r="F289" s="16" t="s">
        <v>43</v>
      </c>
      <c r="G289" s="9">
        <v>72000</v>
      </c>
    </row>
    <row r="290" spans="1:8" hidden="1">
      <c r="A290" s="17"/>
      <c r="B290" s="15"/>
      <c r="C290" s="16"/>
      <c r="D290" s="16"/>
      <c r="E290" s="16"/>
      <c r="F290" s="16"/>
      <c r="G290" s="9"/>
    </row>
    <row r="291" spans="1:8" ht="37.5" customHeight="1">
      <c r="A291" s="17" t="s">
        <v>899</v>
      </c>
      <c r="B291" s="15">
        <v>757</v>
      </c>
      <c r="C291" s="16" t="s">
        <v>72</v>
      </c>
      <c r="D291" s="16" t="s">
        <v>26</v>
      </c>
      <c r="E291" s="16" t="s">
        <v>898</v>
      </c>
      <c r="F291" s="16"/>
      <c r="G291" s="9">
        <f>G292</f>
        <v>266300</v>
      </c>
    </row>
    <row r="292" spans="1:8" ht="25.5">
      <c r="A292" s="17" t="s">
        <v>40</v>
      </c>
      <c r="B292" s="15">
        <v>757</v>
      </c>
      <c r="C292" s="16" t="s">
        <v>72</v>
      </c>
      <c r="D292" s="16" t="s">
        <v>26</v>
      </c>
      <c r="E292" s="16" t="s">
        <v>898</v>
      </c>
      <c r="F292" s="16" t="s">
        <v>41</v>
      </c>
      <c r="G292" s="9">
        <f>G293</f>
        <v>266300</v>
      </c>
    </row>
    <row r="293" spans="1:8">
      <c r="A293" s="17" t="s">
        <v>42</v>
      </c>
      <c r="B293" s="15">
        <v>757</v>
      </c>
      <c r="C293" s="16" t="s">
        <v>72</v>
      </c>
      <c r="D293" s="16" t="s">
        <v>26</v>
      </c>
      <c r="E293" s="16" t="s">
        <v>898</v>
      </c>
      <c r="F293" s="16" t="s">
        <v>43</v>
      </c>
      <c r="G293" s="9">
        <v>266300</v>
      </c>
    </row>
    <row r="294" spans="1:8">
      <c r="A294" s="17" t="s">
        <v>549</v>
      </c>
      <c r="B294" s="15">
        <v>757</v>
      </c>
      <c r="C294" s="16" t="s">
        <v>72</v>
      </c>
      <c r="D294" s="16" t="s">
        <v>26</v>
      </c>
      <c r="E294" s="16" t="s">
        <v>775</v>
      </c>
      <c r="F294" s="16"/>
      <c r="G294" s="9">
        <f>G295</f>
        <v>36694</v>
      </c>
    </row>
    <row r="295" spans="1:8">
      <c r="A295" s="17" t="s">
        <v>675</v>
      </c>
      <c r="B295" s="15">
        <v>757</v>
      </c>
      <c r="C295" s="16" t="s">
        <v>72</v>
      </c>
      <c r="D295" s="16" t="s">
        <v>26</v>
      </c>
      <c r="E295" s="16" t="s">
        <v>774</v>
      </c>
      <c r="F295" s="16"/>
      <c r="G295" s="9">
        <f>G296</f>
        <v>36694</v>
      </c>
    </row>
    <row r="296" spans="1:8">
      <c r="A296" s="17" t="s">
        <v>659</v>
      </c>
      <c r="B296" s="15">
        <v>757</v>
      </c>
      <c r="C296" s="16" t="s">
        <v>72</v>
      </c>
      <c r="D296" s="16" t="s">
        <v>26</v>
      </c>
      <c r="E296" s="16" t="s">
        <v>774</v>
      </c>
      <c r="F296" s="16" t="s">
        <v>658</v>
      </c>
      <c r="G296" s="9">
        <v>36694</v>
      </c>
    </row>
    <row r="297" spans="1:8" hidden="1">
      <c r="A297" s="17"/>
      <c r="B297" s="15"/>
      <c r="C297" s="16"/>
      <c r="D297" s="16"/>
      <c r="E297" s="16"/>
      <c r="F297" s="16"/>
      <c r="G297" s="9"/>
    </row>
    <row r="298" spans="1:8">
      <c r="A298" s="17" t="s">
        <v>362</v>
      </c>
      <c r="B298" s="15">
        <v>757</v>
      </c>
      <c r="C298" s="16" t="s">
        <v>72</v>
      </c>
      <c r="D298" s="16" t="s">
        <v>26</v>
      </c>
      <c r="E298" s="16" t="s">
        <v>902</v>
      </c>
      <c r="F298" s="16"/>
      <c r="G298" s="9">
        <f>G300</f>
        <v>3500</v>
      </c>
    </row>
    <row r="299" spans="1:8">
      <c r="A299" s="17" t="s">
        <v>362</v>
      </c>
      <c r="B299" s="15">
        <v>757</v>
      </c>
      <c r="C299" s="16" t="s">
        <v>72</v>
      </c>
      <c r="D299" s="16" t="s">
        <v>26</v>
      </c>
      <c r="E299" s="16" t="s">
        <v>901</v>
      </c>
      <c r="F299" s="16"/>
      <c r="G299" s="9">
        <f>G300</f>
        <v>3500</v>
      </c>
    </row>
    <row r="300" spans="1:8">
      <c r="A300" s="17" t="s">
        <v>345</v>
      </c>
      <c r="B300" s="15">
        <v>757</v>
      </c>
      <c r="C300" s="16" t="s">
        <v>72</v>
      </c>
      <c r="D300" s="16" t="s">
        <v>26</v>
      </c>
      <c r="E300" s="16" t="s">
        <v>901</v>
      </c>
      <c r="F300" s="16" t="s">
        <v>346</v>
      </c>
      <c r="G300" s="9">
        <f>G301</f>
        <v>3500</v>
      </c>
    </row>
    <row r="301" spans="1:8">
      <c r="A301" s="17" t="s">
        <v>373</v>
      </c>
      <c r="B301" s="15">
        <v>757</v>
      </c>
      <c r="C301" s="16" t="s">
        <v>72</v>
      </c>
      <c r="D301" s="16" t="s">
        <v>26</v>
      </c>
      <c r="E301" s="16" t="s">
        <v>901</v>
      </c>
      <c r="F301" s="16" t="s">
        <v>374</v>
      </c>
      <c r="G301" s="9">
        <v>3500</v>
      </c>
    </row>
    <row r="302" spans="1:8" s="32" customFormat="1" ht="22.5" customHeight="1">
      <c r="A302" s="14" t="s">
        <v>89</v>
      </c>
      <c r="B302" s="15">
        <v>757</v>
      </c>
      <c r="C302" s="16" t="s">
        <v>72</v>
      </c>
      <c r="D302" s="16" t="s">
        <v>90</v>
      </c>
      <c r="E302" s="16"/>
      <c r="F302" s="16"/>
      <c r="G302" s="30">
        <f>G311+G303</f>
        <v>7932456</v>
      </c>
      <c r="H302" s="31"/>
    </row>
    <row r="303" spans="1:8" s="36" customFormat="1" ht="29.25" hidden="1" customHeight="1">
      <c r="A303" s="34" t="s">
        <v>801</v>
      </c>
      <c r="B303" s="15">
        <v>757</v>
      </c>
      <c r="C303" s="16" t="s">
        <v>72</v>
      </c>
      <c r="D303" s="16" t="s">
        <v>90</v>
      </c>
      <c r="E303" s="16" t="s">
        <v>435</v>
      </c>
      <c r="F303" s="16"/>
      <c r="G303" s="111">
        <f>G304+G308</f>
        <v>0</v>
      </c>
      <c r="H303" s="35"/>
    </row>
    <row r="304" spans="1:8" s="36" customFormat="1" ht="30.75" hidden="1" customHeight="1">
      <c r="A304" s="34" t="s">
        <v>380</v>
      </c>
      <c r="B304" s="15">
        <v>757</v>
      </c>
      <c r="C304" s="16" t="s">
        <v>72</v>
      </c>
      <c r="D304" s="16" t="s">
        <v>90</v>
      </c>
      <c r="E304" s="16" t="s">
        <v>381</v>
      </c>
      <c r="F304" s="16"/>
      <c r="G304" s="111">
        <f>G305</f>
        <v>0</v>
      </c>
      <c r="H304" s="35"/>
    </row>
    <row r="305" spans="1:8" s="36" customFormat="1" ht="36.75" hidden="1" customHeight="1">
      <c r="A305" s="17" t="s">
        <v>49</v>
      </c>
      <c r="B305" s="15">
        <v>757</v>
      </c>
      <c r="C305" s="16" t="s">
        <v>72</v>
      </c>
      <c r="D305" s="16" t="s">
        <v>90</v>
      </c>
      <c r="E305" s="16" t="s">
        <v>381</v>
      </c>
      <c r="F305" s="16" t="s">
        <v>50</v>
      </c>
      <c r="G305" s="111">
        <f>G306</f>
        <v>0</v>
      </c>
      <c r="H305" s="35"/>
    </row>
    <row r="306" spans="1:8" s="36" customFormat="1" ht="34.5" hidden="1" customHeight="1">
      <c r="A306" s="17" t="s">
        <v>51</v>
      </c>
      <c r="B306" s="15">
        <v>757</v>
      </c>
      <c r="C306" s="16" t="s">
        <v>72</v>
      </c>
      <c r="D306" s="16" t="s">
        <v>90</v>
      </c>
      <c r="E306" s="16" t="s">
        <v>381</v>
      </c>
      <c r="F306" s="16" t="s">
        <v>52</v>
      </c>
      <c r="G306" s="111"/>
      <c r="H306" s="35"/>
    </row>
    <row r="307" spans="1:8" s="36" customFormat="1" ht="12.75" hidden="1" customHeight="1">
      <c r="A307" s="34" t="s">
        <v>91</v>
      </c>
      <c r="B307" s="15">
        <v>757</v>
      </c>
      <c r="C307" s="16" t="s">
        <v>72</v>
      </c>
      <c r="D307" s="16" t="s">
        <v>90</v>
      </c>
      <c r="E307" s="16" t="s">
        <v>436</v>
      </c>
      <c r="F307" s="16" t="s">
        <v>53</v>
      </c>
      <c r="G307" s="111"/>
      <c r="H307" s="35"/>
    </row>
    <row r="308" spans="1:8" s="36" customFormat="1" ht="27.75" hidden="1" customHeight="1">
      <c r="A308" s="34" t="s">
        <v>292</v>
      </c>
      <c r="B308" s="15">
        <v>757</v>
      </c>
      <c r="C308" s="16" t="s">
        <v>72</v>
      </c>
      <c r="D308" s="16" t="s">
        <v>90</v>
      </c>
      <c r="E308" s="16" t="s">
        <v>436</v>
      </c>
      <c r="F308" s="16"/>
      <c r="G308" s="111">
        <f>G309</f>
        <v>0</v>
      </c>
      <c r="H308" s="35"/>
    </row>
    <row r="309" spans="1:8" ht="25.5" hidden="1">
      <c r="A309" s="17" t="s">
        <v>40</v>
      </c>
      <c r="B309" s="15">
        <v>757</v>
      </c>
      <c r="C309" s="16" t="s">
        <v>72</v>
      </c>
      <c r="D309" s="16" t="s">
        <v>90</v>
      </c>
      <c r="E309" s="16" t="s">
        <v>436</v>
      </c>
      <c r="F309" s="16" t="s">
        <v>41</v>
      </c>
      <c r="G309" s="9">
        <f>G310</f>
        <v>0</v>
      </c>
    </row>
    <row r="310" spans="1:8" hidden="1">
      <c r="A310" s="17" t="s">
        <v>42</v>
      </c>
      <c r="B310" s="15">
        <v>757</v>
      </c>
      <c r="C310" s="16" t="s">
        <v>72</v>
      </c>
      <c r="D310" s="16" t="s">
        <v>90</v>
      </c>
      <c r="E310" s="16" t="s">
        <v>436</v>
      </c>
      <c r="F310" s="16" t="s">
        <v>43</v>
      </c>
      <c r="G310" s="9"/>
    </row>
    <row r="311" spans="1:8" ht="25.5">
      <c r="A311" s="17" t="s">
        <v>835</v>
      </c>
      <c r="B311" s="15">
        <v>757</v>
      </c>
      <c r="C311" s="16" t="s">
        <v>72</v>
      </c>
      <c r="D311" s="16" t="s">
        <v>90</v>
      </c>
      <c r="E311" s="16" t="s">
        <v>422</v>
      </c>
      <c r="F311" s="16"/>
      <c r="G311" s="33">
        <f>G312</f>
        <v>7932456</v>
      </c>
    </row>
    <row r="312" spans="1:8" s="32" customFormat="1" ht="25.5">
      <c r="A312" s="14" t="s">
        <v>121</v>
      </c>
      <c r="B312" s="15">
        <v>757</v>
      </c>
      <c r="C312" s="16" t="s">
        <v>72</v>
      </c>
      <c r="D312" s="16" t="s">
        <v>90</v>
      </c>
      <c r="E312" s="16" t="s">
        <v>437</v>
      </c>
      <c r="F312" s="16"/>
      <c r="G312" s="33">
        <f>G313+G315+G317</f>
        <v>7932456</v>
      </c>
      <c r="H312" s="31"/>
    </row>
    <row r="313" spans="1:8" s="36" customFormat="1" ht="51">
      <c r="A313" s="17" t="s">
        <v>92</v>
      </c>
      <c r="B313" s="15">
        <v>757</v>
      </c>
      <c r="C313" s="16" t="s">
        <v>72</v>
      </c>
      <c r="D313" s="16" t="s">
        <v>90</v>
      </c>
      <c r="E313" s="16" t="s">
        <v>437</v>
      </c>
      <c r="F313" s="16" t="s">
        <v>95</v>
      </c>
      <c r="G313" s="111">
        <f>G314</f>
        <v>7343229</v>
      </c>
      <c r="H313" s="35"/>
    </row>
    <row r="314" spans="1:8" s="36" customFormat="1" ht="25.5">
      <c r="A314" s="17" t="s">
        <v>93</v>
      </c>
      <c r="B314" s="15">
        <v>757</v>
      </c>
      <c r="C314" s="16" t="s">
        <v>72</v>
      </c>
      <c r="D314" s="16" t="s">
        <v>90</v>
      </c>
      <c r="E314" s="16" t="s">
        <v>437</v>
      </c>
      <c r="F314" s="16" t="s">
        <v>96</v>
      </c>
      <c r="G314" s="111">
        <v>7343229</v>
      </c>
      <c r="H314" s="35"/>
    </row>
    <row r="315" spans="1:8" s="36" customFormat="1" ht="28.5" customHeight="1">
      <c r="A315" s="17" t="s">
        <v>49</v>
      </c>
      <c r="B315" s="15">
        <v>757</v>
      </c>
      <c r="C315" s="16" t="s">
        <v>72</v>
      </c>
      <c r="D315" s="16" t="s">
        <v>90</v>
      </c>
      <c r="E315" s="16" t="s">
        <v>437</v>
      </c>
      <c r="F315" s="16" t="s">
        <v>50</v>
      </c>
      <c r="G315" s="111">
        <f>G316</f>
        <v>589227</v>
      </c>
      <c r="H315" s="35"/>
    </row>
    <row r="316" spans="1:8" s="36" customFormat="1" ht="25.5">
      <c r="A316" s="17" t="s">
        <v>51</v>
      </c>
      <c r="B316" s="15">
        <v>757</v>
      </c>
      <c r="C316" s="16" t="s">
        <v>72</v>
      </c>
      <c r="D316" s="16" t="s">
        <v>90</v>
      </c>
      <c r="E316" s="16" t="s">
        <v>437</v>
      </c>
      <c r="F316" s="16" t="s">
        <v>52</v>
      </c>
      <c r="G316" s="111">
        <v>589227</v>
      </c>
      <c r="H316" s="35"/>
    </row>
    <row r="317" spans="1:8" hidden="1">
      <c r="A317" s="17" t="s">
        <v>100</v>
      </c>
      <c r="B317" s="15">
        <v>757</v>
      </c>
      <c r="C317" s="16" t="s">
        <v>72</v>
      </c>
      <c r="D317" s="16" t="s">
        <v>90</v>
      </c>
      <c r="E317" s="16" t="s">
        <v>437</v>
      </c>
      <c r="F317" s="16" t="s">
        <v>101</v>
      </c>
      <c r="G317" s="30">
        <f>G319+G318</f>
        <v>0</v>
      </c>
    </row>
    <row r="318" spans="1:8" hidden="1">
      <c r="A318" s="17" t="s">
        <v>659</v>
      </c>
      <c r="B318" s="15">
        <v>757</v>
      </c>
      <c r="C318" s="16" t="s">
        <v>72</v>
      </c>
      <c r="D318" s="16" t="s">
        <v>90</v>
      </c>
      <c r="E318" s="16" t="s">
        <v>437</v>
      </c>
      <c r="F318" s="16" t="s">
        <v>658</v>
      </c>
      <c r="G318" s="30"/>
    </row>
    <row r="319" spans="1:8" hidden="1">
      <c r="A319" s="17" t="s">
        <v>103</v>
      </c>
      <c r="B319" s="15">
        <v>757</v>
      </c>
      <c r="C319" s="16" t="s">
        <v>72</v>
      </c>
      <c r="D319" s="16" t="s">
        <v>90</v>
      </c>
      <c r="E319" s="16" t="s">
        <v>437</v>
      </c>
      <c r="F319" s="16" t="s">
        <v>104</v>
      </c>
      <c r="G319" s="30"/>
    </row>
    <row r="320" spans="1:8" s="36" customFormat="1" ht="12.75" customHeight="1">
      <c r="A320" s="12" t="s">
        <v>326</v>
      </c>
      <c r="B320" s="22" t="s">
        <v>86</v>
      </c>
      <c r="C320" s="8" t="s">
        <v>108</v>
      </c>
      <c r="D320" s="16"/>
      <c r="E320" s="16"/>
      <c r="F320" s="16"/>
      <c r="G320" s="111">
        <f>G321</f>
        <v>19280655</v>
      </c>
      <c r="H320" s="35"/>
    </row>
    <row r="321" spans="1:8" s="36" customFormat="1" ht="12.75" customHeight="1">
      <c r="A321" s="17" t="s">
        <v>107</v>
      </c>
      <c r="B321" s="15">
        <v>757</v>
      </c>
      <c r="C321" s="16" t="s">
        <v>108</v>
      </c>
      <c r="D321" s="16" t="s">
        <v>109</v>
      </c>
      <c r="E321" s="16"/>
      <c r="F321" s="16"/>
      <c r="G321" s="111">
        <f>G322</f>
        <v>19280655</v>
      </c>
      <c r="H321" s="35"/>
    </row>
    <row r="322" spans="1:8" s="36" customFormat="1" ht="30.75" customHeight="1">
      <c r="A322" s="135" t="s">
        <v>795</v>
      </c>
      <c r="B322" s="15">
        <v>757</v>
      </c>
      <c r="C322" s="16" t="s">
        <v>108</v>
      </c>
      <c r="D322" s="16" t="s">
        <v>109</v>
      </c>
      <c r="E322" s="16" t="s">
        <v>438</v>
      </c>
      <c r="F322" s="16"/>
      <c r="G322" s="111">
        <f>G323+G326+G329+G335+G338</f>
        <v>19280655</v>
      </c>
      <c r="H322" s="35"/>
    </row>
    <row r="323" spans="1:8" s="36" customFormat="1" ht="19.5" hidden="1" customHeight="1">
      <c r="A323" s="34" t="s">
        <v>383</v>
      </c>
      <c r="B323" s="15">
        <v>757</v>
      </c>
      <c r="C323" s="16" t="s">
        <v>108</v>
      </c>
      <c r="D323" s="16" t="s">
        <v>109</v>
      </c>
      <c r="E323" s="16" t="s">
        <v>382</v>
      </c>
      <c r="F323" s="16"/>
      <c r="G323" s="111">
        <f>G324</f>
        <v>0</v>
      </c>
      <c r="H323" s="35"/>
    </row>
    <row r="324" spans="1:8" s="36" customFormat="1" ht="30.75" hidden="1" customHeight="1">
      <c r="A324" s="17" t="s">
        <v>334</v>
      </c>
      <c r="B324" s="15">
        <v>757</v>
      </c>
      <c r="C324" s="16" t="s">
        <v>108</v>
      </c>
      <c r="D324" s="16" t="s">
        <v>109</v>
      </c>
      <c r="E324" s="16" t="s">
        <v>382</v>
      </c>
      <c r="F324" s="16" t="s">
        <v>335</v>
      </c>
      <c r="G324" s="111">
        <f>G325</f>
        <v>0</v>
      </c>
      <c r="H324" s="35"/>
    </row>
    <row r="325" spans="1:8" s="36" customFormat="1" ht="30.75" hidden="1" customHeight="1">
      <c r="A325" s="17" t="s">
        <v>336</v>
      </c>
      <c r="B325" s="15">
        <v>757</v>
      </c>
      <c r="C325" s="16" t="s">
        <v>108</v>
      </c>
      <c r="D325" s="16" t="s">
        <v>109</v>
      </c>
      <c r="E325" s="16" t="s">
        <v>382</v>
      </c>
      <c r="F325" s="16" t="s">
        <v>337</v>
      </c>
      <c r="G325" s="111"/>
      <c r="H325" s="35"/>
    </row>
    <row r="326" spans="1:8" s="36" customFormat="1" ht="20.25" hidden="1" customHeight="1">
      <c r="A326" s="34" t="s">
        <v>383</v>
      </c>
      <c r="B326" s="15">
        <v>757</v>
      </c>
      <c r="C326" s="16" t="s">
        <v>108</v>
      </c>
      <c r="D326" s="16" t="s">
        <v>109</v>
      </c>
      <c r="E326" s="16" t="s">
        <v>384</v>
      </c>
      <c r="F326" s="16"/>
      <c r="G326" s="111">
        <f>G327</f>
        <v>0</v>
      </c>
      <c r="H326" s="35"/>
    </row>
    <row r="327" spans="1:8" s="36" customFormat="1" ht="30.75" hidden="1" customHeight="1">
      <c r="A327" s="17" t="s">
        <v>334</v>
      </c>
      <c r="B327" s="15">
        <v>757</v>
      </c>
      <c r="C327" s="16" t="s">
        <v>108</v>
      </c>
      <c r="D327" s="16" t="s">
        <v>109</v>
      </c>
      <c r="E327" s="16" t="s">
        <v>384</v>
      </c>
      <c r="F327" s="16" t="s">
        <v>335</v>
      </c>
      <c r="G327" s="111">
        <f>G328</f>
        <v>0</v>
      </c>
      <c r="H327" s="35"/>
    </row>
    <row r="328" spans="1:8" s="36" customFormat="1" ht="30.75" hidden="1" customHeight="1">
      <c r="A328" s="17" t="s">
        <v>336</v>
      </c>
      <c r="B328" s="15">
        <v>757</v>
      </c>
      <c r="C328" s="16" t="s">
        <v>108</v>
      </c>
      <c r="D328" s="16" t="s">
        <v>109</v>
      </c>
      <c r="E328" s="16" t="s">
        <v>384</v>
      </c>
      <c r="F328" s="16" t="s">
        <v>337</v>
      </c>
      <c r="G328" s="111"/>
      <c r="H328" s="35"/>
    </row>
    <row r="329" spans="1:8" s="36" customFormat="1" ht="27" hidden="1" customHeight="1">
      <c r="A329" s="34" t="s">
        <v>736</v>
      </c>
      <c r="B329" s="15">
        <v>757</v>
      </c>
      <c r="C329" s="16" t="s">
        <v>108</v>
      </c>
      <c r="D329" s="16" t="s">
        <v>109</v>
      </c>
      <c r="E329" s="16" t="s">
        <v>439</v>
      </c>
      <c r="F329" s="16"/>
      <c r="G329" s="111">
        <f>G330</f>
        <v>0</v>
      </c>
      <c r="H329" s="35"/>
    </row>
    <row r="330" spans="1:8" ht="18.75" hidden="1" customHeight="1">
      <c r="A330" s="17" t="s">
        <v>334</v>
      </c>
      <c r="B330" s="15">
        <v>757</v>
      </c>
      <c r="C330" s="16" t="s">
        <v>108</v>
      </c>
      <c r="D330" s="16" t="s">
        <v>109</v>
      </c>
      <c r="E330" s="16" t="s">
        <v>439</v>
      </c>
      <c r="F330" s="16" t="s">
        <v>335</v>
      </c>
      <c r="G330" s="111">
        <f>G331</f>
        <v>0</v>
      </c>
    </row>
    <row r="331" spans="1:8" ht="33" hidden="1" customHeight="1">
      <c r="A331" s="17" t="s">
        <v>336</v>
      </c>
      <c r="B331" s="15">
        <v>757</v>
      </c>
      <c r="C331" s="16" t="s">
        <v>108</v>
      </c>
      <c r="D331" s="16" t="s">
        <v>109</v>
      </c>
      <c r="E331" s="16" t="s">
        <v>439</v>
      </c>
      <c r="F331" s="16" t="s">
        <v>337</v>
      </c>
      <c r="G331" s="111">
        <v>0</v>
      </c>
    </row>
    <row r="332" spans="1:8" s="36" customFormat="1" ht="70.5" hidden="1" customHeight="1">
      <c r="A332" s="34" t="s">
        <v>213</v>
      </c>
      <c r="B332" s="15">
        <v>757</v>
      </c>
      <c r="C332" s="16" t="s">
        <v>108</v>
      </c>
      <c r="D332" s="16" t="s">
        <v>109</v>
      </c>
      <c r="E332" s="16" t="s">
        <v>212</v>
      </c>
      <c r="F332" s="16"/>
      <c r="G332" s="111">
        <f>G333</f>
        <v>0</v>
      </c>
      <c r="H332" s="35"/>
    </row>
    <row r="333" spans="1:8" ht="18.75" hidden="1" customHeight="1">
      <c r="A333" s="17" t="s">
        <v>334</v>
      </c>
      <c r="B333" s="15">
        <v>757</v>
      </c>
      <c r="C333" s="16" t="s">
        <v>108</v>
      </c>
      <c r="D333" s="16" t="s">
        <v>109</v>
      </c>
      <c r="E333" s="16" t="s">
        <v>212</v>
      </c>
      <c r="F333" s="16" t="s">
        <v>335</v>
      </c>
      <c r="G333" s="111"/>
    </row>
    <row r="334" spans="1:8" ht="33" hidden="1" customHeight="1">
      <c r="A334" s="17" t="s">
        <v>336</v>
      </c>
      <c r="B334" s="15">
        <v>757</v>
      </c>
      <c r="C334" s="16" t="s">
        <v>108</v>
      </c>
      <c r="D334" s="16" t="s">
        <v>109</v>
      </c>
      <c r="E334" s="16" t="s">
        <v>212</v>
      </c>
      <c r="F334" s="16" t="s">
        <v>337</v>
      </c>
      <c r="G334" s="111">
        <v>0</v>
      </c>
    </row>
    <row r="335" spans="1:8" ht="33" customHeight="1">
      <c r="A335" s="17" t="s">
        <v>383</v>
      </c>
      <c r="B335" s="15">
        <v>757</v>
      </c>
      <c r="C335" s="16" t="s">
        <v>108</v>
      </c>
      <c r="D335" s="16" t="s">
        <v>109</v>
      </c>
      <c r="E335" s="16" t="s">
        <v>903</v>
      </c>
      <c r="F335" s="16"/>
      <c r="G335" s="111">
        <f>G336</f>
        <v>19043640</v>
      </c>
    </row>
    <row r="336" spans="1:8" ht="33" customHeight="1">
      <c r="A336" s="17" t="s">
        <v>334</v>
      </c>
      <c r="B336" s="15">
        <v>757</v>
      </c>
      <c r="C336" s="16" t="s">
        <v>108</v>
      </c>
      <c r="D336" s="16" t="s">
        <v>109</v>
      </c>
      <c r="E336" s="16" t="s">
        <v>903</v>
      </c>
      <c r="F336" s="16" t="s">
        <v>335</v>
      </c>
      <c r="G336" s="111">
        <f>G337</f>
        <v>19043640</v>
      </c>
    </row>
    <row r="337" spans="1:8" ht="33" customHeight="1">
      <c r="A337" s="17" t="s">
        <v>336</v>
      </c>
      <c r="B337" s="15">
        <v>757</v>
      </c>
      <c r="C337" s="16" t="s">
        <v>108</v>
      </c>
      <c r="D337" s="16" t="s">
        <v>109</v>
      </c>
      <c r="E337" s="16" t="s">
        <v>903</v>
      </c>
      <c r="F337" s="16" t="s">
        <v>337</v>
      </c>
      <c r="G337" s="111">
        <f>13724638.9+5319001.1</f>
        <v>19043640</v>
      </c>
    </row>
    <row r="338" spans="1:8" ht="82.5" customHeight="1">
      <c r="A338" s="58" t="s">
        <v>905</v>
      </c>
      <c r="B338" s="15">
        <v>757</v>
      </c>
      <c r="C338" s="16" t="s">
        <v>108</v>
      </c>
      <c r="D338" s="16" t="s">
        <v>109</v>
      </c>
      <c r="E338" s="16" t="s">
        <v>904</v>
      </c>
      <c r="F338" s="16"/>
      <c r="G338" s="111">
        <f>G339</f>
        <v>237015</v>
      </c>
    </row>
    <row r="339" spans="1:8" ht="33" customHeight="1">
      <c r="A339" s="17" t="s">
        <v>334</v>
      </c>
      <c r="B339" s="15">
        <v>757</v>
      </c>
      <c r="C339" s="16" t="s">
        <v>108</v>
      </c>
      <c r="D339" s="16" t="s">
        <v>109</v>
      </c>
      <c r="E339" s="16" t="s">
        <v>904</v>
      </c>
      <c r="F339" s="16" t="s">
        <v>335</v>
      </c>
      <c r="G339" s="111">
        <f>G340</f>
        <v>237015</v>
      </c>
    </row>
    <row r="340" spans="1:8" ht="33" customHeight="1">
      <c r="A340" s="17" t="s">
        <v>336</v>
      </c>
      <c r="B340" s="15">
        <v>757</v>
      </c>
      <c r="C340" s="16" t="s">
        <v>108</v>
      </c>
      <c r="D340" s="16" t="s">
        <v>109</v>
      </c>
      <c r="E340" s="16" t="s">
        <v>904</v>
      </c>
      <c r="F340" s="16" t="s">
        <v>337</v>
      </c>
      <c r="G340" s="111">
        <f>118507.5+118507.5</f>
        <v>237015</v>
      </c>
    </row>
    <row r="341" spans="1:8" s="36" customFormat="1" ht="17.25" customHeight="1">
      <c r="A341" s="6" t="s">
        <v>728</v>
      </c>
      <c r="B341" s="40">
        <v>757</v>
      </c>
      <c r="C341" s="41" t="s">
        <v>113</v>
      </c>
      <c r="D341" s="41"/>
      <c r="E341" s="41"/>
      <c r="F341" s="41"/>
      <c r="G341" s="112">
        <f>G342</f>
        <v>1898000</v>
      </c>
      <c r="H341" s="35"/>
    </row>
    <row r="342" spans="1:8" s="38" customFormat="1" ht="15" customHeight="1">
      <c r="A342" s="17" t="s">
        <v>112</v>
      </c>
      <c r="B342" s="15">
        <v>757</v>
      </c>
      <c r="C342" s="16" t="s">
        <v>113</v>
      </c>
      <c r="D342" s="16" t="s">
        <v>37</v>
      </c>
      <c r="E342" s="44"/>
      <c r="F342" s="44"/>
      <c r="G342" s="33">
        <f>G343</f>
        <v>1898000</v>
      </c>
      <c r="H342" s="37"/>
    </row>
    <row r="343" spans="1:8" s="32" customFormat="1" ht="28.5" customHeight="1">
      <c r="A343" s="42" t="s">
        <v>803</v>
      </c>
      <c r="B343" s="15">
        <v>757</v>
      </c>
      <c r="C343" s="16" t="s">
        <v>113</v>
      </c>
      <c r="D343" s="16" t="s">
        <v>37</v>
      </c>
      <c r="E343" s="16" t="s">
        <v>424</v>
      </c>
      <c r="F343" s="16"/>
      <c r="G343" s="111">
        <f>G350+G344+G347</f>
        <v>1898000</v>
      </c>
      <c r="H343" s="31"/>
    </row>
    <row r="344" spans="1:8" s="4" customFormat="1" ht="25.5">
      <c r="A344" s="17" t="s">
        <v>865</v>
      </c>
      <c r="B344" s="15">
        <v>757</v>
      </c>
      <c r="C344" s="16" t="s">
        <v>113</v>
      </c>
      <c r="D344" s="16" t="s">
        <v>37</v>
      </c>
      <c r="E344" s="16" t="s">
        <v>863</v>
      </c>
      <c r="F344" s="16"/>
      <c r="G344" s="111">
        <f>G345</f>
        <v>1080000</v>
      </c>
      <c r="H344" s="3"/>
    </row>
    <row r="345" spans="1:8" s="4" customFormat="1">
      <c r="A345" s="17" t="s">
        <v>345</v>
      </c>
      <c r="B345" s="15">
        <v>757</v>
      </c>
      <c r="C345" s="16" t="s">
        <v>113</v>
      </c>
      <c r="D345" s="16" t="s">
        <v>37</v>
      </c>
      <c r="E345" s="16" t="s">
        <v>863</v>
      </c>
      <c r="F345" s="16" t="s">
        <v>346</v>
      </c>
      <c r="G345" s="111">
        <f>G346</f>
        <v>1080000</v>
      </c>
      <c r="H345" s="3"/>
    </row>
    <row r="346" spans="1:8" s="4" customFormat="1">
      <c r="A346" s="17" t="s">
        <v>363</v>
      </c>
      <c r="B346" s="15">
        <v>757</v>
      </c>
      <c r="C346" s="16" t="s">
        <v>113</v>
      </c>
      <c r="D346" s="16" t="s">
        <v>37</v>
      </c>
      <c r="E346" s="16" t="s">
        <v>863</v>
      </c>
      <c r="F346" s="16" t="s">
        <v>364</v>
      </c>
      <c r="G346" s="111">
        <v>1080000</v>
      </c>
      <c r="H346" s="3"/>
    </row>
    <row r="347" spans="1:8" s="4" customFormat="1" ht="25.5">
      <c r="A347" s="17" t="s">
        <v>866</v>
      </c>
      <c r="B347" s="15">
        <v>757</v>
      </c>
      <c r="C347" s="16" t="s">
        <v>113</v>
      </c>
      <c r="D347" s="16" t="s">
        <v>37</v>
      </c>
      <c r="E347" s="16" t="s">
        <v>864</v>
      </c>
      <c r="F347" s="16"/>
      <c r="G347" s="111">
        <f>G348</f>
        <v>438000</v>
      </c>
      <c r="H347" s="3"/>
    </row>
    <row r="348" spans="1:8" s="4" customFormat="1">
      <c r="A348" s="17" t="s">
        <v>345</v>
      </c>
      <c r="B348" s="15">
        <v>757</v>
      </c>
      <c r="C348" s="16" t="s">
        <v>113</v>
      </c>
      <c r="D348" s="16" t="s">
        <v>37</v>
      </c>
      <c r="E348" s="16" t="s">
        <v>864</v>
      </c>
      <c r="F348" s="16" t="s">
        <v>346</v>
      </c>
      <c r="G348" s="111">
        <f>G349</f>
        <v>438000</v>
      </c>
      <c r="H348" s="3"/>
    </row>
    <row r="349" spans="1:8" s="4" customFormat="1">
      <c r="A349" s="17" t="s">
        <v>363</v>
      </c>
      <c r="B349" s="15">
        <v>757</v>
      </c>
      <c r="C349" s="16" t="s">
        <v>113</v>
      </c>
      <c r="D349" s="16" t="s">
        <v>37</v>
      </c>
      <c r="E349" s="16" t="s">
        <v>864</v>
      </c>
      <c r="F349" s="16" t="s">
        <v>364</v>
      </c>
      <c r="G349" s="111">
        <v>438000</v>
      </c>
      <c r="H349" s="3"/>
    </row>
    <row r="350" spans="1:8" s="32" customFormat="1" ht="27.75" customHeight="1">
      <c r="A350" s="42" t="s">
        <v>114</v>
      </c>
      <c r="B350" s="15">
        <v>757</v>
      </c>
      <c r="C350" s="16" t="s">
        <v>113</v>
      </c>
      <c r="D350" s="16" t="s">
        <v>37</v>
      </c>
      <c r="E350" s="16" t="s">
        <v>440</v>
      </c>
      <c r="F350" s="16"/>
      <c r="G350" s="111">
        <f>G351+G353+G355</f>
        <v>380000</v>
      </c>
      <c r="H350" s="31"/>
    </row>
    <row r="351" spans="1:8" s="36" customFormat="1" ht="51">
      <c r="A351" s="17" t="s">
        <v>92</v>
      </c>
      <c r="B351" s="15">
        <v>757</v>
      </c>
      <c r="C351" s="16" t="s">
        <v>113</v>
      </c>
      <c r="D351" s="16" t="s">
        <v>37</v>
      </c>
      <c r="E351" s="16" t="s">
        <v>440</v>
      </c>
      <c r="F351" s="16" t="s">
        <v>95</v>
      </c>
      <c r="G351" s="111">
        <f>G352</f>
        <v>65000</v>
      </c>
      <c r="H351" s="35"/>
    </row>
    <row r="352" spans="1:8" s="36" customFormat="1" ht="25.5">
      <c r="A352" s="17" t="s">
        <v>93</v>
      </c>
      <c r="B352" s="15">
        <v>757</v>
      </c>
      <c r="C352" s="16" t="s">
        <v>113</v>
      </c>
      <c r="D352" s="16" t="s">
        <v>37</v>
      </c>
      <c r="E352" s="16" t="s">
        <v>440</v>
      </c>
      <c r="F352" s="16" t="s">
        <v>96</v>
      </c>
      <c r="G352" s="111">
        <v>65000</v>
      </c>
      <c r="H352" s="35"/>
    </row>
    <row r="353" spans="1:8" s="36" customFormat="1" ht="28.5" customHeight="1">
      <c r="A353" s="17" t="s">
        <v>49</v>
      </c>
      <c r="B353" s="15">
        <v>757</v>
      </c>
      <c r="C353" s="16" t="s">
        <v>113</v>
      </c>
      <c r="D353" s="16" t="s">
        <v>37</v>
      </c>
      <c r="E353" s="16" t="s">
        <v>440</v>
      </c>
      <c r="F353" s="16" t="s">
        <v>50</v>
      </c>
      <c r="G353" s="111">
        <f>G354</f>
        <v>315000</v>
      </c>
      <c r="H353" s="35"/>
    </row>
    <row r="354" spans="1:8" s="36" customFormat="1" ht="25.5">
      <c r="A354" s="17" t="s">
        <v>51</v>
      </c>
      <c r="B354" s="15">
        <v>757</v>
      </c>
      <c r="C354" s="16" t="s">
        <v>113</v>
      </c>
      <c r="D354" s="16" t="s">
        <v>37</v>
      </c>
      <c r="E354" s="16" t="s">
        <v>440</v>
      </c>
      <c r="F354" s="16" t="s">
        <v>52</v>
      </c>
      <c r="G354" s="111">
        <v>315000</v>
      </c>
      <c r="H354" s="35"/>
    </row>
    <row r="355" spans="1:8" s="36" customFormat="1" hidden="1">
      <c r="A355" s="17" t="s">
        <v>100</v>
      </c>
      <c r="B355" s="15">
        <v>757</v>
      </c>
      <c r="C355" s="16" t="s">
        <v>113</v>
      </c>
      <c r="D355" s="16" t="s">
        <v>37</v>
      </c>
      <c r="E355" s="16" t="s">
        <v>440</v>
      </c>
      <c r="F355" s="16" t="s">
        <v>101</v>
      </c>
      <c r="G355" s="111">
        <f>G356</f>
        <v>0</v>
      </c>
      <c r="H355" s="35"/>
    </row>
    <row r="356" spans="1:8" s="36" customFormat="1" hidden="1">
      <c r="A356" s="17" t="s">
        <v>103</v>
      </c>
      <c r="B356" s="15">
        <v>757</v>
      </c>
      <c r="C356" s="16" t="s">
        <v>113</v>
      </c>
      <c r="D356" s="16" t="s">
        <v>37</v>
      </c>
      <c r="E356" s="16" t="s">
        <v>440</v>
      </c>
      <c r="F356" s="16" t="s">
        <v>104</v>
      </c>
      <c r="G356" s="111"/>
      <c r="H356" s="35"/>
    </row>
    <row r="357" spans="1:8" s="24" customFormat="1">
      <c r="A357" s="161" t="s">
        <v>117</v>
      </c>
      <c r="B357" s="162"/>
      <c r="C357" s="163"/>
      <c r="D357" s="163"/>
      <c r="E357" s="163"/>
      <c r="F357" s="163"/>
      <c r="G357" s="164">
        <f>G35+G160+G341+G320+G16+G22</f>
        <v>186423259.53999999</v>
      </c>
      <c r="H357" s="23"/>
    </row>
    <row r="358" spans="1:8" s="76" customFormat="1" ht="38.25">
      <c r="A358" s="173" t="s">
        <v>118</v>
      </c>
      <c r="B358" s="169">
        <v>763</v>
      </c>
      <c r="C358" s="170"/>
      <c r="D358" s="170"/>
      <c r="E358" s="170"/>
      <c r="F358" s="170"/>
      <c r="G358" s="171"/>
      <c r="H358" s="75"/>
    </row>
    <row r="359" spans="1:8">
      <c r="A359" s="6" t="s">
        <v>25</v>
      </c>
      <c r="B359" s="7">
        <v>763</v>
      </c>
      <c r="C359" s="8" t="s">
        <v>26</v>
      </c>
      <c r="D359" s="8"/>
      <c r="E359" s="8"/>
      <c r="F359" s="8"/>
      <c r="G359" s="43">
        <f>G360+G369</f>
        <v>9829453.0199999996</v>
      </c>
    </row>
    <row r="360" spans="1:8" s="38" customFormat="1" ht="38.25">
      <c r="A360" s="17" t="s">
        <v>120</v>
      </c>
      <c r="B360" s="15">
        <v>763</v>
      </c>
      <c r="C360" s="16" t="s">
        <v>26</v>
      </c>
      <c r="D360" s="16" t="s">
        <v>90</v>
      </c>
      <c r="E360" s="16"/>
      <c r="F360" s="44"/>
      <c r="G360" s="111">
        <f>SUM(G361)</f>
        <v>9729453.0199999996</v>
      </c>
      <c r="H360" s="37"/>
    </row>
    <row r="361" spans="1:8" s="38" customFormat="1" ht="38.25">
      <c r="A361" s="17" t="s">
        <v>789</v>
      </c>
      <c r="B361" s="15">
        <v>763</v>
      </c>
      <c r="C361" s="16" t="s">
        <v>26</v>
      </c>
      <c r="D361" s="16" t="s">
        <v>90</v>
      </c>
      <c r="E361" s="16" t="s">
        <v>441</v>
      </c>
      <c r="F361" s="44"/>
      <c r="G361" s="111">
        <f>G362</f>
        <v>9729453.0199999996</v>
      </c>
      <c r="H361" s="37"/>
    </row>
    <row r="362" spans="1:8" s="38" customFormat="1" ht="25.5">
      <c r="A362" s="17" t="s">
        <v>121</v>
      </c>
      <c r="B362" s="15">
        <v>763</v>
      </c>
      <c r="C362" s="16" t="s">
        <v>26</v>
      </c>
      <c r="D362" s="16" t="s">
        <v>90</v>
      </c>
      <c r="E362" s="16" t="s">
        <v>444</v>
      </c>
      <c r="F362" s="44"/>
      <c r="G362" s="111">
        <f>SUM(G363+G365+G368)</f>
        <v>9729453.0199999996</v>
      </c>
      <c r="H362" s="37"/>
    </row>
    <row r="363" spans="1:8" ht="51">
      <c r="A363" s="17" t="s">
        <v>92</v>
      </c>
      <c r="B363" s="15">
        <v>763</v>
      </c>
      <c r="C363" s="16" t="s">
        <v>26</v>
      </c>
      <c r="D363" s="16" t="s">
        <v>90</v>
      </c>
      <c r="E363" s="16" t="s">
        <v>444</v>
      </c>
      <c r="F363" s="16" t="s">
        <v>95</v>
      </c>
      <c r="G363" s="111">
        <f>SUM(G364)</f>
        <v>8724044</v>
      </c>
    </row>
    <row r="364" spans="1:8" ht="25.5">
      <c r="A364" s="17" t="s">
        <v>93</v>
      </c>
      <c r="B364" s="15">
        <v>763</v>
      </c>
      <c r="C364" s="16" t="s">
        <v>26</v>
      </c>
      <c r="D364" s="16" t="s">
        <v>90</v>
      </c>
      <c r="E364" s="16" t="s">
        <v>444</v>
      </c>
      <c r="F364" s="16" t="s">
        <v>96</v>
      </c>
      <c r="G364" s="111">
        <f>6669773+2014271+40000</f>
        <v>8724044</v>
      </c>
    </row>
    <row r="365" spans="1:8" ht="25.5">
      <c r="A365" s="17" t="s">
        <v>49</v>
      </c>
      <c r="B365" s="15">
        <v>763</v>
      </c>
      <c r="C365" s="16" t="s">
        <v>26</v>
      </c>
      <c r="D365" s="16" t="s">
        <v>90</v>
      </c>
      <c r="E365" s="16" t="s">
        <v>444</v>
      </c>
      <c r="F365" s="16" t="s">
        <v>50</v>
      </c>
      <c r="G365" s="111">
        <f>SUM(G366)</f>
        <v>995748.02</v>
      </c>
    </row>
    <row r="366" spans="1:8" ht="25.5">
      <c r="A366" s="17" t="s">
        <v>51</v>
      </c>
      <c r="B366" s="15">
        <v>763</v>
      </c>
      <c r="C366" s="16" t="s">
        <v>26</v>
      </c>
      <c r="D366" s="16" t="s">
        <v>90</v>
      </c>
      <c r="E366" s="16" t="s">
        <v>444</v>
      </c>
      <c r="F366" s="16" t="s">
        <v>52</v>
      </c>
      <c r="G366" s="111">
        <f>700000+269592+30222-9661+5595.02</f>
        <v>995748.02</v>
      </c>
    </row>
    <row r="367" spans="1:8" ht="19.5" customHeight="1">
      <c r="A367" s="34" t="s">
        <v>100</v>
      </c>
      <c r="B367" s="15">
        <v>763</v>
      </c>
      <c r="C367" s="16" t="s">
        <v>26</v>
      </c>
      <c r="D367" s="16" t="s">
        <v>90</v>
      </c>
      <c r="E367" s="16" t="s">
        <v>444</v>
      </c>
      <c r="F367" s="16" t="s">
        <v>101</v>
      </c>
      <c r="G367" s="111">
        <f>G368</f>
        <v>9661</v>
      </c>
    </row>
    <row r="368" spans="1:8" ht="16.5" customHeight="1">
      <c r="A368" s="34" t="s">
        <v>325</v>
      </c>
      <c r="B368" s="15">
        <v>763</v>
      </c>
      <c r="C368" s="16" t="s">
        <v>26</v>
      </c>
      <c r="D368" s="16" t="s">
        <v>90</v>
      </c>
      <c r="E368" s="16" t="s">
        <v>444</v>
      </c>
      <c r="F368" s="16" t="s">
        <v>104</v>
      </c>
      <c r="G368" s="111">
        <f>9661</f>
        <v>9661</v>
      </c>
    </row>
    <row r="369" spans="1:7" ht="18.75" customHeight="1">
      <c r="A369" s="45" t="s">
        <v>31</v>
      </c>
      <c r="B369" s="15">
        <v>763</v>
      </c>
      <c r="C369" s="16" t="s">
        <v>26</v>
      </c>
      <c r="D369" s="16" t="s">
        <v>32</v>
      </c>
      <c r="E369" s="16"/>
      <c r="F369" s="16"/>
      <c r="G369" s="111">
        <f>G370</f>
        <v>100000</v>
      </c>
    </row>
    <row r="370" spans="1:7" ht="50.25" customHeight="1">
      <c r="A370" s="17" t="s">
        <v>797</v>
      </c>
      <c r="B370" s="15">
        <v>763</v>
      </c>
      <c r="C370" s="16" t="s">
        <v>26</v>
      </c>
      <c r="D370" s="16" t="s">
        <v>32</v>
      </c>
      <c r="E370" s="16" t="s">
        <v>441</v>
      </c>
      <c r="F370" s="16"/>
      <c r="G370" s="111">
        <f>G371+G374</f>
        <v>100000</v>
      </c>
    </row>
    <row r="371" spans="1:7" ht="21" customHeight="1">
      <c r="A371" s="17" t="s">
        <v>137</v>
      </c>
      <c r="B371" s="15">
        <v>763</v>
      </c>
      <c r="C371" s="16" t="s">
        <v>26</v>
      </c>
      <c r="D371" s="16" t="s">
        <v>32</v>
      </c>
      <c r="E371" s="16" t="s">
        <v>445</v>
      </c>
      <c r="F371" s="16"/>
      <c r="G371" s="111">
        <f>G372</f>
        <v>85718.43</v>
      </c>
    </row>
    <row r="372" spans="1:7" ht="27.75" customHeight="1">
      <c r="A372" s="17" t="s">
        <v>49</v>
      </c>
      <c r="B372" s="15">
        <v>763</v>
      </c>
      <c r="C372" s="16" t="s">
        <v>26</v>
      </c>
      <c r="D372" s="16" t="s">
        <v>32</v>
      </c>
      <c r="E372" s="16" t="s">
        <v>445</v>
      </c>
      <c r="F372" s="16" t="s">
        <v>50</v>
      </c>
      <c r="G372" s="111">
        <f>G373</f>
        <v>85718.43</v>
      </c>
    </row>
    <row r="373" spans="1:7" ht="28.5" customHeight="1">
      <c r="A373" s="17" t="s">
        <v>51</v>
      </c>
      <c r="B373" s="15">
        <v>763</v>
      </c>
      <c r="C373" s="16" t="s">
        <v>26</v>
      </c>
      <c r="D373" s="16" t="s">
        <v>32</v>
      </c>
      <c r="E373" s="16" t="s">
        <v>445</v>
      </c>
      <c r="F373" s="16" t="s">
        <v>52</v>
      </c>
      <c r="G373" s="111">
        <f>100000-14281.57</f>
        <v>85718.43</v>
      </c>
    </row>
    <row r="374" spans="1:7" ht="34.5" customHeight="1">
      <c r="A374" s="17" t="s">
        <v>828</v>
      </c>
      <c r="B374" s="15">
        <v>763</v>
      </c>
      <c r="C374" s="16" t="s">
        <v>26</v>
      </c>
      <c r="D374" s="16" t="s">
        <v>32</v>
      </c>
      <c r="E374" s="16" t="s">
        <v>827</v>
      </c>
      <c r="F374" s="16"/>
      <c r="G374" s="111">
        <f>G375+G377</f>
        <v>14281.57</v>
      </c>
    </row>
    <row r="375" spans="1:7" ht="27.75" customHeight="1">
      <c r="A375" s="17" t="s">
        <v>49</v>
      </c>
      <c r="B375" s="15">
        <v>763</v>
      </c>
      <c r="C375" s="16" t="s">
        <v>26</v>
      </c>
      <c r="D375" s="16" t="s">
        <v>32</v>
      </c>
      <c r="E375" s="16" t="s">
        <v>827</v>
      </c>
      <c r="F375" s="16" t="s">
        <v>50</v>
      </c>
      <c r="G375" s="111">
        <f>G376</f>
        <v>11430.57</v>
      </c>
    </row>
    <row r="376" spans="1:7" ht="28.5" customHeight="1">
      <c r="A376" s="17" t="s">
        <v>51</v>
      </c>
      <c r="B376" s="15">
        <v>763</v>
      </c>
      <c r="C376" s="16" t="s">
        <v>26</v>
      </c>
      <c r="D376" s="16" t="s">
        <v>32</v>
      </c>
      <c r="E376" s="16" t="s">
        <v>827</v>
      </c>
      <c r="F376" s="16" t="s">
        <v>52</v>
      </c>
      <c r="G376" s="111">
        <v>11430.57</v>
      </c>
    </row>
    <row r="377" spans="1:7" ht="28.5" customHeight="1">
      <c r="A377" s="34" t="s">
        <v>100</v>
      </c>
      <c r="B377" s="15">
        <v>763</v>
      </c>
      <c r="C377" s="16" t="s">
        <v>26</v>
      </c>
      <c r="D377" s="16" t="s">
        <v>32</v>
      </c>
      <c r="E377" s="16" t="s">
        <v>827</v>
      </c>
      <c r="F377" s="16" t="s">
        <v>101</v>
      </c>
      <c r="G377" s="111">
        <f>G378</f>
        <v>2851</v>
      </c>
    </row>
    <row r="378" spans="1:7" ht="28.5" customHeight="1">
      <c r="A378" s="34" t="s">
        <v>325</v>
      </c>
      <c r="B378" s="15">
        <v>763</v>
      </c>
      <c r="C378" s="16" t="s">
        <v>26</v>
      </c>
      <c r="D378" s="16" t="s">
        <v>32</v>
      </c>
      <c r="E378" s="16" t="s">
        <v>827</v>
      </c>
      <c r="F378" s="16" t="s">
        <v>104</v>
      </c>
      <c r="G378" s="111">
        <v>2851</v>
      </c>
    </row>
    <row r="379" spans="1:7">
      <c r="A379" s="12" t="s">
        <v>138</v>
      </c>
      <c r="B379" s="7">
        <v>763</v>
      </c>
      <c r="C379" s="8" t="s">
        <v>90</v>
      </c>
      <c r="D379" s="8"/>
      <c r="E379" s="8"/>
      <c r="F379" s="8"/>
      <c r="G379" s="43">
        <f>SUM(G380)</f>
        <v>565000</v>
      </c>
    </row>
    <row r="380" spans="1:7">
      <c r="A380" s="17" t="s">
        <v>139</v>
      </c>
      <c r="B380" s="15">
        <v>763</v>
      </c>
      <c r="C380" s="16" t="s">
        <v>90</v>
      </c>
      <c r="D380" s="16" t="s">
        <v>140</v>
      </c>
      <c r="E380" s="16"/>
      <c r="F380" s="16"/>
      <c r="G380" s="111">
        <f>G381</f>
        <v>565000</v>
      </c>
    </row>
    <row r="381" spans="1:7" ht="38.25">
      <c r="A381" s="17" t="s">
        <v>797</v>
      </c>
      <c r="B381" s="15">
        <v>763</v>
      </c>
      <c r="C381" s="16" t="s">
        <v>90</v>
      </c>
      <c r="D381" s="16" t="s">
        <v>140</v>
      </c>
      <c r="E381" s="16" t="s">
        <v>441</v>
      </c>
      <c r="F381" s="16"/>
      <c r="G381" s="111">
        <f>G382+G395</f>
        <v>565000</v>
      </c>
    </row>
    <row r="382" spans="1:7" ht="111" customHeight="1">
      <c r="A382" s="17" t="s">
        <v>572</v>
      </c>
      <c r="B382" s="15">
        <v>763</v>
      </c>
      <c r="C382" s="16" t="s">
        <v>90</v>
      </c>
      <c r="D382" s="16" t="s">
        <v>140</v>
      </c>
      <c r="E382" s="16" t="s">
        <v>448</v>
      </c>
      <c r="F382" s="16"/>
      <c r="G382" s="111">
        <f>SUM(G383)+G393</f>
        <v>365000</v>
      </c>
    </row>
    <row r="383" spans="1:7" ht="25.5">
      <c r="A383" s="17" t="s">
        <v>49</v>
      </c>
      <c r="B383" s="15">
        <v>763</v>
      </c>
      <c r="C383" s="16" t="s">
        <v>90</v>
      </c>
      <c r="D383" s="16" t="s">
        <v>140</v>
      </c>
      <c r="E383" s="16" t="s">
        <v>448</v>
      </c>
      <c r="F383" s="16" t="s">
        <v>50</v>
      </c>
      <c r="G383" s="111">
        <f>SUM(G384)</f>
        <v>365000</v>
      </c>
    </row>
    <row r="384" spans="1:7" ht="25.5" customHeight="1">
      <c r="A384" s="17" t="s">
        <v>51</v>
      </c>
      <c r="B384" s="15">
        <v>763</v>
      </c>
      <c r="C384" s="16" t="s">
        <v>90</v>
      </c>
      <c r="D384" s="16" t="s">
        <v>140</v>
      </c>
      <c r="E384" s="16" t="s">
        <v>448</v>
      </c>
      <c r="F384" s="16" t="s">
        <v>52</v>
      </c>
      <c r="G384" s="111">
        <v>365000</v>
      </c>
    </row>
    <row r="385" spans="1:8" ht="25.5" hidden="1" customHeight="1">
      <c r="A385" s="17"/>
      <c r="B385" s="15"/>
      <c r="C385" s="16"/>
      <c r="D385" s="16"/>
      <c r="E385" s="16" t="s">
        <v>448</v>
      </c>
      <c r="F385" s="16"/>
      <c r="G385" s="111"/>
    </row>
    <row r="386" spans="1:8" ht="25.5" hidden="1" customHeight="1">
      <c r="A386" s="17"/>
      <c r="B386" s="15"/>
      <c r="C386" s="16"/>
      <c r="D386" s="16"/>
      <c r="E386" s="16" t="s">
        <v>448</v>
      </c>
      <c r="F386" s="16"/>
      <c r="G386" s="111"/>
    </row>
    <row r="387" spans="1:8" ht="25.5" hidden="1" customHeight="1">
      <c r="A387" s="17"/>
      <c r="B387" s="15"/>
      <c r="C387" s="16"/>
      <c r="D387" s="16"/>
      <c r="E387" s="16" t="s">
        <v>448</v>
      </c>
      <c r="F387" s="16"/>
      <c r="G387" s="111"/>
    </row>
    <row r="388" spans="1:8" ht="25.5" hidden="1" customHeight="1">
      <c r="A388" s="17"/>
      <c r="B388" s="15"/>
      <c r="C388" s="16"/>
      <c r="D388" s="16"/>
      <c r="E388" s="16" t="s">
        <v>448</v>
      </c>
      <c r="F388" s="16"/>
      <c r="G388" s="111"/>
    </row>
    <row r="389" spans="1:8" ht="25.5" hidden="1" customHeight="1">
      <c r="A389" s="17"/>
      <c r="B389" s="15"/>
      <c r="C389" s="16"/>
      <c r="D389" s="16"/>
      <c r="E389" s="16" t="s">
        <v>448</v>
      </c>
      <c r="F389" s="16"/>
      <c r="G389" s="111"/>
    </row>
    <row r="390" spans="1:8" ht="25.5" hidden="1" customHeight="1">
      <c r="A390" s="17"/>
      <c r="B390" s="15"/>
      <c r="C390" s="16"/>
      <c r="D390" s="16"/>
      <c r="E390" s="16" t="s">
        <v>448</v>
      </c>
      <c r="F390" s="16"/>
      <c r="G390" s="111"/>
    </row>
    <row r="391" spans="1:8" ht="25.5" hidden="1" customHeight="1">
      <c r="A391" s="17"/>
      <c r="B391" s="15"/>
      <c r="C391" s="16"/>
      <c r="D391" s="16"/>
      <c r="E391" s="16" t="s">
        <v>448</v>
      </c>
      <c r="F391" s="16"/>
      <c r="G391" s="111"/>
    </row>
    <row r="392" spans="1:8" ht="25.5" hidden="1">
      <c r="A392" s="34" t="s">
        <v>91</v>
      </c>
      <c r="B392" s="15">
        <v>763</v>
      </c>
      <c r="C392" s="16" t="s">
        <v>90</v>
      </c>
      <c r="D392" s="16" t="s">
        <v>140</v>
      </c>
      <c r="E392" s="16" t="s">
        <v>448</v>
      </c>
      <c r="F392" s="16" t="s">
        <v>53</v>
      </c>
      <c r="G392" s="111"/>
    </row>
    <row r="393" spans="1:8" ht="25.5" hidden="1" customHeight="1">
      <c r="A393" s="34" t="s">
        <v>100</v>
      </c>
      <c r="B393" s="15">
        <v>763</v>
      </c>
      <c r="C393" s="16" t="s">
        <v>90</v>
      </c>
      <c r="D393" s="16" t="s">
        <v>140</v>
      </c>
      <c r="E393" s="16" t="s">
        <v>448</v>
      </c>
      <c r="F393" s="16" t="s">
        <v>101</v>
      </c>
      <c r="G393" s="111">
        <f>G394</f>
        <v>0</v>
      </c>
    </row>
    <row r="394" spans="1:8" ht="25.5" hidden="1" customHeight="1">
      <c r="A394" s="34" t="s">
        <v>325</v>
      </c>
      <c r="B394" s="15">
        <v>763</v>
      </c>
      <c r="C394" s="16" t="s">
        <v>90</v>
      </c>
      <c r="D394" s="16" t="s">
        <v>140</v>
      </c>
      <c r="E394" s="16" t="s">
        <v>448</v>
      </c>
      <c r="F394" s="16" t="s">
        <v>104</v>
      </c>
      <c r="G394" s="111"/>
    </row>
    <row r="395" spans="1:8" ht="122.25" customHeight="1">
      <c r="A395" s="34" t="s">
        <v>563</v>
      </c>
      <c r="B395" s="15">
        <v>763</v>
      </c>
      <c r="C395" s="16" t="s">
        <v>90</v>
      </c>
      <c r="D395" s="16" t="s">
        <v>140</v>
      </c>
      <c r="E395" s="16" t="s">
        <v>449</v>
      </c>
      <c r="F395" s="16"/>
      <c r="G395" s="111">
        <f>G396+G398</f>
        <v>200000</v>
      </c>
    </row>
    <row r="396" spans="1:8" ht="25.5">
      <c r="A396" s="17" t="s">
        <v>49</v>
      </c>
      <c r="B396" s="15">
        <v>763</v>
      </c>
      <c r="C396" s="16" t="s">
        <v>90</v>
      </c>
      <c r="D396" s="16" t="s">
        <v>140</v>
      </c>
      <c r="E396" s="16" t="s">
        <v>449</v>
      </c>
      <c r="F396" s="16" t="s">
        <v>50</v>
      </c>
      <c r="G396" s="111">
        <f>SUM(G397)</f>
        <v>200000</v>
      </c>
    </row>
    <row r="397" spans="1:8" ht="25.5" customHeight="1">
      <c r="A397" s="17" t="s">
        <v>51</v>
      </c>
      <c r="B397" s="15">
        <v>763</v>
      </c>
      <c r="C397" s="16" t="s">
        <v>90</v>
      </c>
      <c r="D397" s="16" t="s">
        <v>140</v>
      </c>
      <c r="E397" s="16" t="s">
        <v>449</v>
      </c>
      <c r="F397" s="16" t="s">
        <v>52</v>
      </c>
      <c r="G397" s="111">
        <v>200000</v>
      </c>
    </row>
    <row r="398" spans="1:8" ht="25.5" hidden="1" customHeight="1">
      <c r="A398" s="34" t="s">
        <v>100</v>
      </c>
      <c r="B398" s="15">
        <v>763</v>
      </c>
      <c r="C398" s="16" t="s">
        <v>90</v>
      </c>
      <c r="D398" s="16" t="s">
        <v>140</v>
      </c>
      <c r="E398" s="16" t="s">
        <v>449</v>
      </c>
      <c r="F398" s="16" t="s">
        <v>101</v>
      </c>
      <c r="G398" s="111">
        <f>G399</f>
        <v>0</v>
      </c>
    </row>
    <row r="399" spans="1:8" ht="25.5" hidden="1" customHeight="1">
      <c r="A399" s="34" t="s">
        <v>659</v>
      </c>
      <c r="B399" s="15">
        <v>763</v>
      </c>
      <c r="C399" s="16" t="s">
        <v>90</v>
      </c>
      <c r="D399" s="16" t="s">
        <v>140</v>
      </c>
      <c r="E399" s="16" t="s">
        <v>449</v>
      </c>
      <c r="F399" s="16" t="s">
        <v>658</v>
      </c>
      <c r="G399" s="111"/>
    </row>
    <row r="400" spans="1:8" s="24" customFormat="1">
      <c r="A400" s="161" t="s">
        <v>117</v>
      </c>
      <c r="B400" s="162"/>
      <c r="C400" s="163"/>
      <c r="D400" s="163"/>
      <c r="E400" s="163"/>
      <c r="F400" s="163"/>
      <c r="G400" s="164">
        <f>G359+G379</f>
        <v>10394453.02</v>
      </c>
      <c r="H400" s="23"/>
    </row>
    <row r="401" spans="1:15" s="78" customFormat="1" ht="34.5" customHeight="1">
      <c r="A401" s="173" t="s">
        <v>141</v>
      </c>
      <c r="B401" s="169">
        <v>774</v>
      </c>
      <c r="C401" s="170"/>
      <c r="D401" s="170"/>
      <c r="E401" s="170"/>
      <c r="F401" s="170"/>
      <c r="G401" s="171"/>
      <c r="H401" s="77"/>
    </row>
    <row r="402" spans="1:15" ht="25.5">
      <c r="A402" s="12" t="s">
        <v>360</v>
      </c>
      <c r="B402" s="7">
        <v>774</v>
      </c>
      <c r="C402" s="8" t="s">
        <v>109</v>
      </c>
      <c r="D402" s="8"/>
      <c r="E402" s="8"/>
      <c r="F402" s="8"/>
      <c r="G402" s="43">
        <f>G403+G435+G430</f>
        <v>50000</v>
      </c>
    </row>
    <row r="403" spans="1:15" s="54" customFormat="1" ht="25.5">
      <c r="A403" s="17" t="s">
        <v>678</v>
      </c>
      <c r="B403" s="15">
        <v>774</v>
      </c>
      <c r="C403" s="16" t="s">
        <v>109</v>
      </c>
      <c r="D403" s="16" t="s">
        <v>629</v>
      </c>
      <c r="E403" s="16"/>
      <c r="F403" s="16"/>
      <c r="G403" s="111">
        <f>G404+G412</f>
        <v>50000</v>
      </c>
      <c r="H403" s="53"/>
    </row>
    <row r="404" spans="1:15" ht="38.25">
      <c r="A404" s="17" t="s">
        <v>807</v>
      </c>
      <c r="B404" s="15">
        <v>774</v>
      </c>
      <c r="C404" s="16" t="s">
        <v>109</v>
      </c>
      <c r="D404" s="16" t="s">
        <v>629</v>
      </c>
      <c r="E404" s="16" t="s">
        <v>519</v>
      </c>
      <c r="F404" s="16"/>
      <c r="G404" s="111">
        <f>G405</f>
        <v>50000</v>
      </c>
    </row>
    <row r="405" spans="1:15" ht="38.25">
      <c r="A405" s="17" t="s">
        <v>680</v>
      </c>
      <c r="B405" s="15">
        <v>774</v>
      </c>
      <c r="C405" s="16" t="s">
        <v>109</v>
      </c>
      <c r="D405" s="16" t="s">
        <v>629</v>
      </c>
      <c r="E405" s="16" t="s">
        <v>520</v>
      </c>
      <c r="F405" s="16"/>
      <c r="G405" s="111">
        <f>G406</f>
        <v>50000</v>
      </c>
    </row>
    <row r="406" spans="1:15" ht="25.5">
      <c r="A406" s="17" t="s">
        <v>51</v>
      </c>
      <c r="B406" s="15">
        <v>774</v>
      </c>
      <c r="C406" s="16" t="s">
        <v>109</v>
      </c>
      <c r="D406" s="16" t="s">
        <v>629</v>
      </c>
      <c r="E406" s="16" t="s">
        <v>520</v>
      </c>
      <c r="F406" s="16" t="s">
        <v>50</v>
      </c>
      <c r="G406" s="111">
        <f>G407</f>
        <v>50000</v>
      </c>
    </row>
    <row r="407" spans="1:15" ht="31.5" customHeight="1">
      <c r="A407" s="17" t="s">
        <v>51</v>
      </c>
      <c r="B407" s="15">
        <v>774</v>
      </c>
      <c r="C407" s="16" t="s">
        <v>109</v>
      </c>
      <c r="D407" s="16" t="s">
        <v>629</v>
      </c>
      <c r="E407" s="16" t="s">
        <v>520</v>
      </c>
      <c r="F407" s="16" t="s">
        <v>52</v>
      </c>
      <c r="G407" s="111">
        <v>50000</v>
      </c>
    </row>
    <row r="408" spans="1:15">
      <c r="A408" s="12" t="s">
        <v>34</v>
      </c>
      <c r="B408" s="7">
        <v>774</v>
      </c>
      <c r="C408" s="8" t="s">
        <v>35</v>
      </c>
      <c r="D408" s="8"/>
      <c r="E408" s="8"/>
      <c r="F408" s="8"/>
      <c r="G408" s="43">
        <f>G409+G457+G594+G614+G555</f>
        <v>864360567.69999993</v>
      </c>
      <c r="I408" s="2"/>
    </row>
    <row r="409" spans="1:15">
      <c r="A409" s="17" t="s">
        <v>142</v>
      </c>
      <c r="B409" s="15">
        <v>774</v>
      </c>
      <c r="C409" s="16" t="s">
        <v>35</v>
      </c>
      <c r="D409" s="16" t="s">
        <v>26</v>
      </c>
      <c r="E409" s="16"/>
      <c r="F409" s="16"/>
      <c r="G409" s="111">
        <f>G410+G453</f>
        <v>293575353</v>
      </c>
      <c r="O409" s="2"/>
    </row>
    <row r="410" spans="1:15" s="19" customFormat="1" ht="25.5">
      <c r="A410" s="17" t="s">
        <v>788</v>
      </c>
      <c r="B410" s="15">
        <v>774</v>
      </c>
      <c r="C410" s="16" t="s">
        <v>35</v>
      </c>
      <c r="D410" s="16" t="s">
        <v>26</v>
      </c>
      <c r="E410" s="16" t="s">
        <v>418</v>
      </c>
      <c r="F410" s="16"/>
      <c r="G410" s="111">
        <f>G411+G414+G417+G425+G433+G430+G421</f>
        <v>293515353</v>
      </c>
      <c r="H410" s="18"/>
      <c r="O410" s="18"/>
    </row>
    <row r="411" spans="1:15" ht="25.5" hidden="1">
      <c r="A411" s="17" t="s">
        <v>386</v>
      </c>
      <c r="B411" s="15">
        <v>774</v>
      </c>
      <c r="C411" s="16" t="s">
        <v>35</v>
      </c>
      <c r="D411" s="16" t="s">
        <v>26</v>
      </c>
      <c r="E411" s="16" t="s">
        <v>259</v>
      </c>
      <c r="F411" s="16"/>
      <c r="G411" s="111">
        <f>G412</f>
        <v>0</v>
      </c>
    </row>
    <row r="412" spans="1:15" ht="25.5" hidden="1">
      <c r="A412" s="17" t="s">
        <v>40</v>
      </c>
      <c r="B412" s="15">
        <v>774</v>
      </c>
      <c r="C412" s="16" t="s">
        <v>35</v>
      </c>
      <c r="D412" s="16" t="s">
        <v>26</v>
      </c>
      <c r="E412" s="16" t="s">
        <v>259</v>
      </c>
      <c r="F412" s="16" t="s">
        <v>41</v>
      </c>
      <c r="G412" s="111">
        <f>G413</f>
        <v>0</v>
      </c>
    </row>
    <row r="413" spans="1:15" hidden="1">
      <c r="A413" s="17" t="s">
        <v>42</v>
      </c>
      <c r="B413" s="15">
        <v>774</v>
      </c>
      <c r="C413" s="16" t="s">
        <v>35</v>
      </c>
      <c r="D413" s="16" t="s">
        <v>26</v>
      </c>
      <c r="E413" s="16" t="s">
        <v>259</v>
      </c>
      <c r="F413" s="16" t="s">
        <v>43</v>
      </c>
      <c r="G413" s="111"/>
    </row>
    <row r="414" spans="1:15" ht="50.25" customHeight="1">
      <c r="A414" s="17" t="s">
        <v>7</v>
      </c>
      <c r="B414" s="16" t="s">
        <v>156</v>
      </c>
      <c r="C414" s="16" t="s">
        <v>35</v>
      </c>
      <c r="D414" s="16" t="s">
        <v>26</v>
      </c>
      <c r="E414" s="16" t="s">
        <v>278</v>
      </c>
      <c r="F414" s="16"/>
      <c r="G414" s="111">
        <f>G415</f>
        <v>17702640</v>
      </c>
    </row>
    <row r="415" spans="1:15" s="19" customFormat="1" ht="25.5">
      <c r="A415" s="17" t="s">
        <v>40</v>
      </c>
      <c r="B415" s="16" t="s">
        <v>156</v>
      </c>
      <c r="C415" s="16" t="s">
        <v>35</v>
      </c>
      <c r="D415" s="16" t="s">
        <v>26</v>
      </c>
      <c r="E415" s="16" t="s">
        <v>278</v>
      </c>
      <c r="F415" s="16" t="s">
        <v>41</v>
      </c>
      <c r="G415" s="111">
        <f>G416</f>
        <v>17702640</v>
      </c>
      <c r="H415" s="18"/>
    </row>
    <row r="416" spans="1:15" s="19" customFormat="1">
      <c r="A416" s="17" t="s">
        <v>42</v>
      </c>
      <c r="B416" s="16" t="s">
        <v>156</v>
      </c>
      <c r="C416" s="16" t="s">
        <v>35</v>
      </c>
      <c r="D416" s="16" t="s">
        <v>26</v>
      </c>
      <c r="E416" s="16" t="s">
        <v>278</v>
      </c>
      <c r="F416" s="16" t="s">
        <v>43</v>
      </c>
      <c r="G416" s="111">
        <v>17702640</v>
      </c>
      <c r="H416" s="18"/>
    </row>
    <row r="417" spans="1:9" s="19" customFormat="1" ht="15" customHeight="1">
      <c r="A417" s="17" t="s">
        <v>153</v>
      </c>
      <c r="B417" s="15">
        <v>774</v>
      </c>
      <c r="C417" s="16" t="s">
        <v>35</v>
      </c>
      <c r="D417" s="16" t="s">
        <v>26</v>
      </c>
      <c r="E417" s="16" t="s">
        <v>277</v>
      </c>
      <c r="F417" s="16"/>
      <c r="G417" s="111">
        <f>G418</f>
        <v>177041946</v>
      </c>
      <c r="H417" s="18"/>
    </row>
    <row r="418" spans="1:9" s="19" customFormat="1" ht="25.5">
      <c r="A418" s="17" t="s">
        <v>40</v>
      </c>
      <c r="B418" s="15">
        <v>774</v>
      </c>
      <c r="C418" s="16" t="s">
        <v>35</v>
      </c>
      <c r="D418" s="16" t="s">
        <v>26</v>
      </c>
      <c r="E418" s="16" t="s">
        <v>277</v>
      </c>
      <c r="F418" s="16" t="s">
        <v>41</v>
      </c>
      <c r="G418" s="111">
        <f>G419</f>
        <v>177041946</v>
      </c>
      <c r="H418" s="18"/>
    </row>
    <row r="419" spans="1:9" s="19" customFormat="1">
      <c r="A419" s="17" t="s">
        <v>42</v>
      </c>
      <c r="B419" s="15">
        <v>774</v>
      </c>
      <c r="C419" s="16" t="s">
        <v>35</v>
      </c>
      <c r="D419" s="16" t="s">
        <v>26</v>
      </c>
      <c r="E419" s="16" t="s">
        <v>277</v>
      </c>
      <c r="F419" s="16" t="s">
        <v>43</v>
      </c>
      <c r="G419" s="111">
        <v>177041946</v>
      </c>
      <c r="H419" s="18"/>
    </row>
    <row r="420" spans="1:9" s="19" customFormat="1" ht="51" hidden="1">
      <c r="A420" s="17" t="s">
        <v>44</v>
      </c>
      <c r="B420" s="15">
        <v>774</v>
      </c>
      <c r="C420" s="16" t="s">
        <v>35</v>
      </c>
      <c r="D420" s="16" t="s">
        <v>26</v>
      </c>
      <c r="E420" s="16" t="s">
        <v>453</v>
      </c>
      <c r="F420" s="16" t="s">
        <v>154</v>
      </c>
      <c r="G420" s="111"/>
      <c r="H420" s="18"/>
      <c r="I420" s="18"/>
    </row>
    <row r="421" spans="1:9" s="19" customFormat="1" ht="25.5">
      <c r="A421" s="17" t="s">
        <v>0</v>
      </c>
      <c r="B421" s="15">
        <v>774</v>
      </c>
      <c r="C421" s="16" t="s">
        <v>35</v>
      </c>
      <c r="D421" s="16" t="s">
        <v>26</v>
      </c>
      <c r="E421" s="16" t="s">
        <v>455</v>
      </c>
      <c r="F421" s="16"/>
      <c r="G421" s="111">
        <f>G422</f>
        <v>1400000</v>
      </c>
      <c r="H421" s="18"/>
      <c r="I421" s="18"/>
    </row>
    <row r="422" spans="1:9" s="19" customFormat="1" ht="25.5">
      <c r="A422" s="17" t="s">
        <v>908</v>
      </c>
      <c r="B422" s="15">
        <v>774</v>
      </c>
      <c r="C422" s="16" t="s">
        <v>35</v>
      </c>
      <c r="D422" s="16" t="s">
        <v>26</v>
      </c>
      <c r="E422" s="16" t="s">
        <v>907</v>
      </c>
      <c r="F422" s="16"/>
      <c r="G422" s="111">
        <f>G423</f>
        <v>1400000</v>
      </c>
      <c r="H422" s="18"/>
      <c r="I422" s="18"/>
    </row>
    <row r="423" spans="1:9" s="19" customFormat="1" ht="25.5">
      <c r="A423" s="17" t="s">
        <v>40</v>
      </c>
      <c r="B423" s="15">
        <v>774</v>
      </c>
      <c r="C423" s="16" t="s">
        <v>35</v>
      </c>
      <c r="D423" s="16" t="s">
        <v>26</v>
      </c>
      <c r="E423" s="16" t="s">
        <v>906</v>
      </c>
      <c r="F423" s="16" t="s">
        <v>41</v>
      </c>
      <c r="G423" s="111">
        <f>G424</f>
        <v>1400000</v>
      </c>
      <c r="H423" s="18"/>
      <c r="I423" s="18"/>
    </row>
    <row r="424" spans="1:9" s="19" customFormat="1">
      <c r="A424" s="17" t="s">
        <v>42</v>
      </c>
      <c r="B424" s="15">
        <v>774</v>
      </c>
      <c r="C424" s="16" t="s">
        <v>35</v>
      </c>
      <c r="D424" s="16" t="s">
        <v>26</v>
      </c>
      <c r="E424" s="16" t="s">
        <v>906</v>
      </c>
      <c r="F424" s="16" t="s">
        <v>43</v>
      </c>
      <c r="G424" s="111">
        <v>1400000</v>
      </c>
      <c r="H424" s="18"/>
      <c r="I424" s="18"/>
    </row>
    <row r="425" spans="1:9" s="19" customFormat="1" ht="25.5">
      <c r="A425" s="17" t="s">
        <v>155</v>
      </c>
      <c r="B425" s="15">
        <v>774</v>
      </c>
      <c r="C425" s="16" t="s">
        <v>35</v>
      </c>
      <c r="D425" s="16" t="s">
        <v>26</v>
      </c>
      <c r="E425" s="16" t="s">
        <v>454</v>
      </c>
      <c r="F425" s="16"/>
      <c r="G425" s="111">
        <f>G426</f>
        <v>93282167</v>
      </c>
      <c r="H425" s="18"/>
    </row>
    <row r="426" spans="1:9" s="19" customFormat="1" ht="25.5">
      <c r="A426" s="17" t="s">
        <v>40</v>
      </c>
      <c r="B426" s="15">
        <v>774</v>
      </c>
      <c r="C426" s="16" t="s">
        <v>35</v>
      </c>
      <c r="D426" s="16" t="s">
        <v>26</v>
      </c>
      <c r="E426" s="16" t="s">
        <v>454</v>
      </c>
      <c r="F426" s="16" t="s">
        <v>41</v>
      </c>
      <c r="G426" s="111">
        <f>G427</f>
        <v>93282167</v>
      </c>
      <c r="H426" s="18"/>
      <c r="I426" s="18"/>
    </row>
    <row r="427" spans="1:9" s="19" customFormat="1">
      <c r="A427" s="17" t="s">
        <v>42</v>
      </c>
      <c r="B427" s="15">
        <v>774</v>
      </c>
      <c r="C427" s="16" t="s">
        <v>35</v>
      </c>
      <c r="D427" s="16" t="s">
        <v>26</v>
      </c>
      <c r="E427" s="16" t="s">
        <v>454</v>
      </c>
      <c r="F427" s="16" t="s">
        <v>43</v>
      </c>
      <c r="G427" s="111">
        <f>92347267+194100+740800</f>
        <v>93282167</v>
      </c>
      <c r="H427" s="18"/>
    </row>
    <row r="428" spans="1:9" s="19" customFormat="1" ht="51" hidden="1">
      <c r="A428" s="17" t="s">
        <v>44</v>
      </c>
      <c r="B428" s="15">
        <v>774</v>
      </c>
      <c r="C428" s="16" t="s">
        <v>35</v>
      </c>
      <c r="D428" s="16" t="s">
        <v>26</v>
      </c>
      <c r="E428" s="16" t="s">
        <v>454</v>
      </c>
      <c r="F428" s="16" t="s">
        <v>154</v>
      </c>
      <c r="G428" s="111"/>
      <c r="H428" s="18"/>
    </row>
    <row r="429" spans="1:9" s="4" customFormat="1" hidden="1">
      <c r="A429" s="17" t="s">
        <v>45</v>
      </c>
      <c r="B429" s="15">
        <v>774</v>
      </c>
      <c r="C429" s="16" t="s">
        <v>35</v>
      </c>
      <c r="D429" s="16" t="s">
        <v>26</v>
      </c>
      <c r="E429" s="16" t="s">
        <v>454</v>
      </c>
      <c r="F429" s="16" t="s">
        <v>88</v>
      </c>
      <c r="G429" s="111"/>
      <c r="H429" s="3"/>
    </row>
    <row r="430" spans="1:9" ht="25.5" hidden="1">
      <c r="A430" s="17" t="s">
        <v>263</v>
      </c>
      <c r="B430" s="15">
        <v>757</v>
      </c>
      <c r="C430" s="16" t="s">
        <v>35</v>
      </c>
      <c r="D430" s="16" t="s">
        <v>26</v>
      </c>
      <c r="E430" s="16" t="s">
        <v>267</v>
      </c>
      <c r="F430" s="16"/>
      <c r="G430" s="111">
        <f>G431</f>
        <v>0</v>
      </c>
    </row>
    <row r="431" spans="1:9" ht="25.5" hidden="1">
      <c r="A431" s="17" t="s">
        <v>40</v>
      </c>
      <c r="B431" s="15">
        <v>757</v>
      </c>
      <c r="C431" s="16" t="s">
        <v>35</v>
      </c>
      <c r="D431" s="16" t="s">
        <v>26</v>
      </c>
      <c r="E431" s="16" t="s">
        <v>267</v>
      </c>
      <c r="F431" s="16" t="s">
        <v>41</v>
      </c>
      <c r="G431" s="111">
        <f>G432</f>
        <v>0</v>
      </c>
    </row>
    <row r="432" spans="1:9" ht="19.5" hidden="1" customHeight="1">
      <c r="A432" s="17" t="s">
        <v>42</v>
      </c>
      <c r="B432" s="15">
        <v>757</v>
      </c>
      <c r="C432" s="16" t="s">
        <v>35</v>
      </c>
      <c r="D432" s="16" t="s">
        <v>26</v>
      </c>
      <c r="E432" s="16" t="s">
        <v>267</v>
      </c>
      <c r="F432" s="16" t="s">
        <v>43</v>
      </c>
      <c r="G432" s="111"/>
    </row>
    <row r="433" spans="1:8" s="4" customFormat="1" ht="25.5">
      <c r="A433" s="17" t="s">
        <v>0</v>
      </c>
      <c r="B433" s="15">
        <v>774</v>
      </c>
      <c r="C433" s="16" t="s">
        <v>35</v>
      </c>
      <c r="D433" s="16" t="s">
        <v>26</v>
      </c>
      <c r="E433" s="16" t="s">
        <v>455</v>
      </c>
      <c r="F433" s="16"/>
      <c r="G433" s="111">
        <f>G434+G437+G440+G443+G446+G449</f>
        <v>4088600</v>
      </c>
      <c r="H433" s="3"/>
    </row>
    <row r="434" spans="1:8" s="4" customFormat="1" hidden="1">
      <c r="A434" s="17" t="s">
        <v>1</v>
      </c>
      <c r="B434" s="15">
        <v>774</v>
      </c>
      <c r="C434" s="16" t="s">
        <v>35</v>
      </c>
      <c r="D434" s="16" t="s">
        <v>26</v>
      </c>
      <c r="E434" s="16" t="s">
        <v>456</v>
      </c>
      <c r="F434" s="16"/>
      <c r="G434" s="111">
        <f>G435</f>
        <v>0</v>
      </c>
      <c r="H434" s="3"/>
    </row>
    <row r="435" spans="1:8" s="4" customFormat="1" ht="25.5" hidden="1">
      <c r="A435" s="17" t="s">
        <v>40</v>
      </c>
      <c r="B435" s="15">
        <v>774</v>
      </c>
      <c r="C435" s="16" t="s">
        <v>35</v>
      </c>
      <c r="D435" s="16" t="s">
        <v>26</v>
      </c>
      <c r="E435" s="16" t="s">
        <v>456</v>
      </c>
      <c r="F435" s="16" t="s">
        <v>41</v>
      </c>
      <c r="G435" s="111">
        <f>G436</f>
        <v>0</v>
      </c>
      <c r="H435" s="3"/>
    </row>
    <row r="436" spans="1:8" s="4" customFormat="1" ht="23.25" hidden="1" customHeight="1">
      <c r="A436" s="17" t="s">
        <v>42</v>
      </c>
      <c r="B436" s="15">
        <v>774</v>
      </c>
      <c r="C436" s="16" t="s">
        <v>35</v>
      </c>
      <c r="D436" s="16" t="s">
        <v>26</v>
      </c>
      <c r="E436" s="16" t="s">
        <v>456</v>
      </c>
      <c r="F436" s="16" t="s">
        <v>43</v>
      </c>
      <c r="G436" s="111"/>
      <c r="H436" s="3"/>
    </row>
    <row r="437" spans="1:8" ht="25.5" customHeight="1">
      <c r="A437" s="17" t="s">
        <v>606</v>
      </c>
      <c r="B437" s="15">
        <v>774</v>
      </c>
      <c r="C437" s="16" t="s">
        <v>35</v>
      </c>
      <c r="D437" s="16" t="s">
        <v>26</v>
      </c>
      <c r="E437" s="16" t="s">
        <v>605</v>
      </c>
      <c r="F437" s="15"/>
      <c r="G437" s="111">
        <f>G438</f>
        <v>1329600</v>
      </c>
    </row>
    <row r="438" spans="1:8" ht="25.5" customHeight="1">
      <c r="A438" s="17" t="s">
        <v>40</v>
      </c>
      <c r="B438" s="15">
        <v>774</v>
      </c>
      <c r="C438" s="16" t="s">
        <v>35</v>
      </c>
      <c r="D438" s="16" t="s">
        <v>26</v>
      </c>
      <c r="E438" s="16" t="s">
        <v>605</v>
      </c>
      <c r="F438" s="16" t="s">
        <v>41</v>
      </c>
      <c r="G438" s="111">
        <f>G439</f>
        <v>1329600</v>
      </c>
    </row>
    <row r="439" spans="1:8" ht="25.5" customHeight="1">
      <c r="A439" s="17" t="s">
        <v>42</v>
      </c>
      <c r="B439" s="15">
        <v>774</v>
      </c>
      <c r="C439" s="16" t="s">
        <v>35</v>
      </c>
      <c r="D439" s="16" t="s">
        <v>26</v>
      </c>
      <c r="E439" s="16" t="s">
        <v>605</v>
      </c>
      <c r="F439" s="16" t="s">
        <v>43</v>
      </c>
      <c r="G439" s="111">
        <v>1329600</v>
      </c>
    </row>
    <row r="440" spans="1:8" ht="96" hidden="1" customHeight="1">
      <c r="A440" s="17" t="s">
        <v>8</v>
      </c>
      <c r="B440" s="15">
        <v>774</v>
      </c>
      <c r="C440" s="16" t="s">
        <v>35</v>
      </c>
      <c r="D440" s="16" t="s">
        <v>26</v>
      </c>
      <c r="E440" s="16" t="s">
        <v>9</v>
      </c>
      <c r="F440" s="15"/>
      <c r="G440" s="111">
        <f>G441</f>
        <v>0</v>
      </c>
    </row>
    <row r="441" spans="1:8" ht="25.5" hidden="1" customHeight="1">
      <c r="A441" s="17" t="s">
        <v>40</v>
      </c>
      <c r="B441" s="15">
        <v>774</v>
      </c>
      <c r="C441" s="16" t="s">
        <v>35</v>
      </c>
      <c r="D441" s="16" t="s">
        <v>26</v>
      </c>
      <c r="E441" s="16" t="s">
        <v>9</v>
      </c>
      <c r="F441" s="16" t="s">
        <v>41</v>
      </c>
      <c r="G441" s="111">
        <f>G442</f>
        <v>0</v>
      </c>
    </row>
    <row r="442" spans="1:8" ht="25.5" hidden="1" customHeight="1">
      <c r="A442" s="17" t="s">
        <v>42</v>
      </c>
      <c r="B442" s="15">
        <v>774</v>
      </c>
      <c r="C442" s="16" t="s">
        <v>35</v>
      </c>
      <c r="D442" s="16" t="s">
        <v>26</v>
      </c>
      <c r="E442" s="16" t="s">
        <v>9</v>
      </c>
      <c r="F442" s="16" t="s">
        <v>43</v>
      </c>
      <c r="G442" s="111"/>
    </row>
    <row r="443" spans="1:8" ht="96" hidden="1" customHeight="1">
      <c r="A443" s="58" t="s">
        <v>66</v>
      </c>
      <c r="B443" s="15">
        <v>774</v>
      </c>
      <c r="C443" s="16" t="s">
        <v>35</v>
      </c>
      <c r="D443" s="16" t="s">
        <v>26</v>
      </c>
      <c r="E443" s="16" t="s">
        <v>65</v>
      </c>
      <c r="F443" s="15"/>
      <c r="G443" s="111">
        <f>G444</f>
        <v>0</v>
      </c>
    </row>
    <row r="444" spans="1:8" ht="25.5" hidden="1" customHeight="1">
      <c r="A444" s="17" t="s">
        <v>40</v>
      </c>
      <c r="B444" s="15">
        <v>774</v>
      </c>
      <c r="C444" s="16" t="s">
        <v>35</v>
      </c>
      <c r="D444" s="16" t="s">
        <v>26</v>
      </c>
      <c r="E444" s="16" t="s">
        <v>9</v>
      </c>
      <c r="F444" s="16" t="s">
        <v>41</v>
      </c>
      <c r="G444" s="111">
        <f>G445</f>
        <v>0</v>
      </c>
    </row>
    <row r="445" spans="1:8" ht="25.5" hidden="1" customHeight="1">
      <c r="A445" s="17" t="s">
        <v>42</v>
      </c>
      <c r="B445" s="15">
        <v>774</v>
      </c>
      <c r="C445" s="16" t="s">
        <v>35</v>
      </c>
      <c r="D445" s="16" t="s">
        <v>26</v>
      </c>
      <c r="E445" s="16" t="s">
        <v>9</v>
      </c>
      <c r="F445" s="16" t="s">
        <v>43</v>
      </c>
      <c r="G445" s="111"/>
    </row>
    <row r="446" spans="1:8" s="4" customFormat="1">
      <c r="A446" s="17" t="s">
        <v>1</v>
      </c>
      <c r="B446" s="15">
        <v>774</v>
      </c>
      <c r="C446" s="16" t="s">
        <v>35</v>
      </c>
      <c r="D446" s="16" t="s">
        <v>26</v>
      </c>
      <c r="E446" s="16" t="s">
        <v>456</v>
      </c>
      <c r="F446" s="16"/>
      <c r="G446" s="111">
        <f>G447</f>
        <v>2059000</v>
      </c>
      <c r="H446" s="3"/>
    </row>
    <row r="447" spans="1:8" s="4" customFormat="1" ht="25.5">
      <c r="A447" s="17" t="s">
        <v>40</v>
      </c>
      <c r="B447" s="15">
        <v>774</v>
      </c>
      <c r="C447" s="16" t="s">
        <v>35</v>
      </c>
      <c r="D447" s="16" t="s">
        <v>26</v>
      </c>
      <c r="E447" s="16" t="s">
        <v>456</v>
      </c>
      <c r="F447" s="16" t="s">
        <v>41</v>
      </c>
      <c r="G447" s="111">
        <f>G448</f>
        <v>2059000</v>
      </c>
      <c r="H447" s="3"/>
    </row>
    <row r="448" spans="1:8" s="4" customFormat="1">
      <c r="A448" s="17" t="s">
        <v>42</v>
      </c>
      <c r="B448" s="15">
        <v>774</v>
      </c>
      <c r="C448" s="16" t="s">
        <v>35</v>
      </c>
      <c r="D448" s="16" t="s">
        <v>26</v>
      </c>
      <c r="E448" s="16" t="s">
        <v>456</v>
      </c>
      <c r="F448" s="16" t="s">
        <v>43</v>
      </c>
      <c r="G448" s="111">
        <f>1700000-29000-442000+530000+300000</f>
        <v>2059000</v>
      </c>
      <c r="H448" s="3"/>
    </row>
    <row r="449" spans="1:15" s="4" customFormat="1" ht="38.25">
      <c r="A449" s="17" t="s">
        <v>813</v>
      </c>
      <c r="B449" s="15">
        <v>774</v>
      </c>
      <c r="C449" s="16" t="s">
        <v>35</v>
      </c>
      <c r="D449" s="16" t="s">
        <v>26</v>
      </c>
      <c r="E449" s="16" t="s">
        <v>771</v>
      </c>
      <c r="F449" s="16"/>
      <c r="G449" s="111">
        <f>G450</f>
        <v>700000</v>
      </c>
      <c r="H449" s="3"/>
    </row>
    <row r="450" spans="1:15" s="4" customFormat="1" ht="25.5">
      <c r="A450" s="17" t="s">
        <v>40</v>
      </c>
      <c r="B450" s="15">
        <v>774</v>
      </c>
      <c r="C450" s="16" t="s">
        <v>35</v>
      </c>
      <c r="D450" s="16" t="s">
        <v>26</v>
      </c>
      <c r="E450" s="16" t="s">
        <v>771</v>
      </c>
      <c r="F450" s="16" t="s">
        <v>41</v>
      </c>
      <c r="G450" s="111">
        <f>G451</f>
        <v>700000</v>
      </c>
      <c r="H450" s="3"/>
    </row>
    <row r="451" spans="1:15" s="4" customFormat="1">
      <c r="A451" s="17" t="s">
        <v>42</v>
      </c>
      <c r="B451" s="15">
        <v>774</v>
      </c>
      <c r="C451" s="16" t="s">
        <v>35</v>
      </c>
      <c r="D451" s="16" t="s">
        <v>26</v>
      </c>
      <c r="E451" s="16" t="s">
        <v>771</v>
      </c>
      <c r="F451" s="16" t="s">
        <v>43</v>
      </c>
      <c r="G451" s="111">
        <v>700000</v>
      </c>
      <c r="H451" s="3"/>
    </row>
    <row r="452" spans="1:15" s="4" customFormat="1" hidden="1">
      <c r="A452" s="17"/>
      <c r="B452" s="15"/>
      <c r="C452" s="16"/>
      <c r="D452" s="16"/>
      <c r="E452" s="16"/>
      <c r="F452" s="16"/>
      <c r="G452" s="111"/>
      <c r="H452" s="3"/>
    </row>
    <row r="453" spans="1:15" s="19" customFormat="1" ht="25.5" customHeight="1">
      <c r="A453" s="14" t="s">
        <v>794</v>
      </c>
      <c r="B453" s="15">
        <v>774</v>
      </c>
      <c r="C453" s="16" t="s">
        <v>35</v>
      </c>
      <c r="D453" s="16" t="s">
        <v>26</v>
      </c>
      <c r="E453" s="16" t="s">
        <v>457</v>
      </c>
      <c r="F453" s="16"/>
      <c r="G453" s="111">
        <f>G454</f>
        <v>60000</v>
      </c>
      <c r="H453" s="18"/>
      <c r="J453" s="18"/>
    </row>
    <row r="454" spans="1:15" s="19" customFormat="1" ht="25.5">
      <c r="A454" s="17" t="s">
        <v>180</v>
      </c>
      <c r="B454" s="16" t="s">
        <v>156</v>
      </c>
      <c r="C454" s="16" t="s">
        <v>35</v>
      </c>
      <c r="D454" s="16" t="s">
        <v>26</v>
      </c>
      <c r="E454" s="16" t="s">
        <v>458</v>
      </c>
      <c r="F454" s="16"/>
      <c r="G454" s="111">
        <f>G455</f>
        <v>60000</v>
      </c>
      <c r="H454" s="18"/>
      <c r="I454" s="18"/>
    </row>
    <row r="455" spans="1:15" s="19" customFormat="1" ht="30.75" customHeight="1">
      <c r="A455" s="17" t="s">
        <v>40</v>
      </c>
      <c r="B455" s="16" t="s">
        <v>156</v>
      </c>
      <c r="C455" s="16" t="s">
        <v>35</v>
      </c>
      <c r="D455" s="16" t="s">
        <v>26</v>
      </c>
      <c r="E455" s="16" t="s">
        <v>458</v>
      </c>
      <c r="F455" s="16" t="s">
        <v>41</v>
      </c>
      <c r="G455" s="111">
        <f>G456</f>
        <v>60000</v>
      </c>
      <c r="H455" s="18"/>
    </row>
    <row r="456" spans="1:15" s="19" customFormat="1">
      <c r="A456" s="17" t="s">
        <v>42</v>
      </c>
      <c r="B456" s="16" t="s">
        <v>156</v>
      </c>
      <c r="C456" s="16" t="s">
        <v>35</v>
      </c>
      <c r="D456" s="16" t="s">
        <v>26</v>
      </c>
      <c r="E456" s="16" t="s">
        <v>458</v>
      </c>
      <c r="F456" s="16" t="s">
        <v>43</v>
      </c>
      <c r="G456" s="111">
        <v>60000</v>
      </c>
      <c r="H456" s="18"/>
    </row>
    <row r="457" spans="1:15" ht="22.5" customHeight="1">
      <c r="A457" s="14" t="s">
        <v>36</v>
      </c>
      <c r="B457" s="16" t="s">
        <v>156</v>
      </c>
      <c r="C457" s="16" t="s">
        <v>35</v>
      </c>
      <c r="D457" s="16" t="s">
        <v>37</v>
      </c>
      <c r="E457" s="16"/>
      <c r="F457" s="16"/>
      <c r="G457" s="111">
        <f>G463+G547+G543++G551+G458</f>
        <v>467042631.39999998</v>
      </c>
    </row>
    <row r="458" spans="1:15" ht="51">
      <c r="A458" s="17" t="s">
        <v>800</v>
      </c>
      <c r="B458" s="57">
        <v>774</v>
      </c>
      <c r="C458" s="16" t="s">
        <v>35</v>
      </c>
      <c r="D458" s="16" t="s">
        <v>37</v>
      </c>
      <c r="E458" s="16" t="s">
        <v>450</v>
      </c>
      <c r="F458" s="16"/>
      <c r="G458" s="111">
        <f>G459</f>
        <v>1400000</v>
      </c>
    </row>
    <row r="459" spans="1:15" ht="25.5">
      <c r="A459" s="17" t="s">
        <v>837</v>
      </c>
      <c r="B459" s="57">
        <v>774</v>
      </c>
      <c r="C459" s="16" t="s">
        <v>35</v>
      </c>
      <c r="D459" s="16" t="s">
        <v>37</v>
      </c>
      <c r="E459" s="16" t="s">
        <v>836</v>
      </c>
      <c r="F459" s="16"/>
      <c r="G459" s="111">
        <f>G461</f>
        <v>1400000</v>
      </c>
    </row>
    <row r="460" spans="1:15" ht="40.5" customHeight="1">
      <c r="A460" s="17" t="s">
        <v>159</v>
      </c>
      <c r="B460" s="57">
        <v>774</v>
      </c>
      <c r="C460" s="16" t="s">
        <v>35</v>
      </c>
      <c r="D460" s="16" t="s">
        <v>37</v>
      </c>
      <c r="E460" s="16" t="s">
        <v>836</v>
      </c>
      <c r="F460" s="16" t="s">
        <v>698</v>
      </c>
      <c r="G460" s="111">
        <f>G461</f>
        <v>1400000</v>
      </c>
    </row>
    <row r="461" spans="1:15" ht="66" customHeight="1">
      <c r="A461" s="58" t="s">
        <v>929</v>
      </c>
      <c r="B461" s="57">
        <v>774</v>
      </c>
      <c r="C461" s="16" t="s">
        <v>35</v>
      </c>
      <c r="D461" s="16" t="s">
        <v>37</v>
      </c>
      <c r="E461" s="16" t="s">
        <v>836</v>
      </c>
      <c r="F461" s="16" t="s">
        <v>928</v>
      </c>
      <c r="G461" s="111">
        <f>G462</f>
        <v>1400000</v>
      </c>
    </row>
    <row r="462" spans="1:15" hidden="1">
      <c r="A462" s="17" t="s">
        <v>42</v>
      </c>
      <c r="B462" s="57">
        <v>774</v>
      </c>
      <c r="C462" s="16" t="s">
        <v>35</v>
      </c>
      <c r="D462" s="16" t="s">
        <v>37</v>
      </c>
      <c r="E462" s="16" t="s">
        <v>836</v>
      </c>
      <c r="F462" s="16" t="s">
        <v>887</v>
      </c>
      <c r="G462" s="111">
        <v>1400000</v>
      </c>
    </row>
    <row r="463" spans="1:15" s="32" customFormat="1" ht="25.5">
      <c r="A463" s="17" t="s">
        <v>788</v>
      </c>
      <c r="B463" s="16" t="s">
        <v>156</v>
      </c>
      <c r="C463" s="16" t="s">
        <v>35</v>
      </c>
      <c r="D463" s="16" t="s">
        <v>37</v>
      </c>
      <c r="E463" s="16" t="s">
        <v>418</v>
      </c>
      <c r="F463" s="44"/>
      <c r="G463" s="111">
        <f>G464+G539+G511+G492+G527+G477</f>
        <v>465592631.39999998</v>
      </c>
      <c r="H463" s="31"/>
    </row>
    <row r="464" spans="1:15" ht="30.75" customHeight="1">
      <c r="A464" s="17" t="s">
        <v>152</v>
      </c>
      <c r="B464" s="16" t="s">
        <v>156</v>
      </c>
      <c r="C464" s="16" t="s">
        <v>35</v>
      </c>
      <c r="D464" s="16" t="s">
        <v>37</v>
      </c>
      <c r="E464" s="16" t="s">
        <v>451</v>
      </c>
      <c r="F464" s="16"/>
      <c r="G464" s="111">
        <f>G465+G468+G471+G474+G486+G489+G480+G483</f>
        <v>455045084</v>
      </c>
      <c r="I464" s="2"/>
      <c r="O464" s="2"/>
    </row>
    <row r="465" spans="1:8" ht="50.25" customHeight="1">
      <c r="A465" s="17" t="s">
        <v>7</v>
      </c>
      <c r="B465" s="16" t="s">
        <v>156</v>
      </c>
      <c r="C465" s="16" t="s">
        <v>35</v>
      </c>
      <c r="D465" s="16" t="s">
        <v>37</v>
      </c>
      <c r="E465" s="16" t="s">
        <v>278</v>
      </c>
      <c r="F465" s="16"/>
      <c r="G465" s="111">
        <f>G466</f>
        <v>26644480</v>
      </c>
    </row>
    <row r="466" spans="1:8" s="19" customFormat="1" ht="25.5">
      <c r="A466" s="17" t="s">
        <v>40</v>
      </c>
      <c r="B466" s="16" t="s">
        <v>156</v>
      </c>
      <c r="C466" s="16" t="s">
        <v>35</v>
      </c>
      <c r="D466" s="16" t="s">
        <v>37</v>
      </c>
      <c r="E466" s="16" t="s">
        <v>278</v>
      </c>
      <c r="F466" s="16" t="s">
        <v>41</v>
      </c>
      <c r="G466" s="111">
        <f>G467</f>
        <v>26644480</v>
      </c>
      <c r="H466" s="18"/>
    </row>
    <row r="467" spans="1:8" s="19" customFormat="1">
      <c r="A467" s="17" t="s">
        <v>42</v>
      </c>
      <c r="B467" s="16" t="s">
        <v>156</v>
      </c>
      <c r="C467" s="16" t="s">
        <v>35</v>
      </c>
      <c r="D467" s="16" t="s">
        <v>37</v>
      </c>
      <c r="E467" s="16" t="s">
        <v>278</v>
      </c>
      <c r="F467" s="16" t="s">
        <v>43</v>
      </c>
      <c r="G467" s="111">
        <v>26644480</v>
      </c>
      <c r="H467" s="18"/>
    </row>
    <row r="468" spans="1:8" s="19" customFormat="1" ht="15" customHeight="1">
      <c r="A468" s="17" t="s">
        <v>153</v>
      </c>
      <c r="B468" s="16" t="s">
        <v>156</v>
      </c>
      <c r="C468" s="16" t="s">
        <v>35</v>
      </c>
      <c r="D468" s="16" t="s">
        <v>37</v>
      </c>
      <c r="E468" s="16" t="s">
        <v>453</v>
      </c>
      <c r="F468" s="16"/>
      <c r="G468" s="111">
        <f>G469</f>
        <v>305084107</v>
      </c>
      <c r="H468" s="18"/>
    </row>
    <row r="469" spans="1:8" s="19" customFormat="1" ht="25.5">
      <c r="A469" s="17" t="s">
        <v>40</v>
      </c>
      <c r="B469" s="16" t="s">
        <v>156</v>
      </c>
      <c r="C469" s="16" t="s">
        <v>35</v>
      </c>
      <c r="D469" s="16" t="s">
        <v>37</v>
      </c>
      <c r="E469" s="16" t="s">
        <v>453</v>
      </c>
      <c r="F469" s="16" t="s">
        <v>41</v>
      </c>
      <c r="G469" s="111">
        <f>G470</f>
        <v>305084107</v>
      </c>
      <c r="H469" s="18"/>
    </row>
    <row r="470" spans="1:8" s="19" customFormat="1">
      <c r="A470" s="17" t="s">
        <v>42</v>
      </c>
      <c r="B470" s="16" t="s">
        <v>156</v>
      </c>
      <c r="C470" s="16" t="s">
        <v>35</v>
      </c>
      <c r="D470" s="16" t="s">
        <v>37</v>
      </c>
      <c r="E470" s="16" t="s">
        <v>277</v>
      </c>
      <c r="F470" s="16" t="s">
        <v>43</v>
      </c>
      <c r="G470" s="111">
        <v>305084107</v>
      </c>
      <c r="H470" s="18"/>
    </row>
    <row r="471" spans="1:8" s="19" customFormat="1" ht="25.5">
      <c r="A471" s="17" t="s">
        <v>613</v>
      </c>
      <c r="B471" s="16" t="s">
        <v>156</v>
      </c>
      <c r="C471" s="16" t="s">
        <v>35</v>
      </c>
      <c r="D471" s="16" t="s">
        <v>37</v>
      </c>
      <c r="E471" s="16" t="s">
        <v>277</v>
      </c>
      <c r="F471" s="16"/>
      <c r="G471" s="111">
        <f>G472</f>
        <v>5500000</v>
      </c>
      <c r="H471" s="18"/>
    </row>
    <row r="472" spans="1:8" s="19" customFormat="1">
      <c r="A472" s="17" t="s">
        <v>100</v>
      </c>
      <c r="B472" s="16" t="s">
        <v>156</v>
      </c>
      <c r="C472" s="16" t="s">
        <v>35</v>
      </c>
      <c r="D472" s="16" t="s">
        <v>37</v>
      </c>
      <c r="E472" s="16" t="s">
        <v>277</v>
      </c>
      <c r="F472" s="16" t="s">
        <v>101</v>
      </c>
      <c r="G472" s="111">
        <f>G473</f>
        <v>5500000</v>
      </c>
      <c r="H472" s="18"/>
    </row>
    <row r="473" spans="1:8" s="19" customFormat="1">
      <c r="A473" s="17" t="s">
        <v>375</v>
      </c>
      <c r="B473" s="16" t="s">
        <v>156</v>
      </c>
      <c r="C473" s="16" t="s">
        <v>35</v>
      </c>
      <c r="D473" s="16" t="s">
        <v>37</v>
      </c>
      <c r="E473" s="16" t="s">
        <v>277</v>
      </c>
      <c r="F473" s="16" t="s">
        <v>376</v>
      </c>
      <c r="G473" s="111">
        <v>5500000</v>
      </c>
      <c r="H473" s="18"/>
    </row>
    <row r="474" spans="1:8" ht="39.75" customHeight="1">
      <c r="A474" s="17" t="s">
        <v>229</v>
      </c>
      <c r="B474" s="16" t="s">
        <v>156</v>
      </c>
      <c r="C474" s="16" t="s">
        <v>35</v>
      </c>
      <c r="D474" s="16" t="s">
        <v>37</v>
      </c>
      <c r="E474" s="16" t="s">
        <v>460</v>
      </c>
      <c r="F474" s="16"/>
      <c r="G474" s="111">
        <f>G475</f>
        <v>116665350</v>
      </c>
    </row>
    <row r="475" spans="1:8" ht="25.5">
      <c r="A475" s="17" t="s">
        <v>40</v>
      </c>
      <c r="B475" s="16" t="s">
        <v>156</v>
      </c>
      <c r="C475" s="16" t="s">
        <v>35</v>
      </c>
      <c r="D475" s="16" t="s">
        <v>37</v>
      </c>
      <c r="E475" s="16" t="s">
        <v>460</v>
      </c>
      <c r="F475" s="16" t="s">
        <v>41</v>
      </c>
      <c r="G475" s="111">
        <f>G476</f>
        <v>116665350</v>
      </c>
    </row>
    <row r="476" spans="1:8">
      <c r="A476" s="17" t="s">
        <v>42</v>
      </c>
      <c r="B476" s="16" t="s">
        <v>156</v>
      </c>
      <c r="C476" s="16" t="s">
        <v>35</v>
      </c>
      <c r="D476" s="16" t="s">
        <v>37</v>
      </c>
      <c r="E476" s="16" t="s">
        <v>460</v>
      </c>
      <c r="F476" s="16" t="s">
        <v>43</v>
      </c>
      <c r="G476" s="111">
        <f>115467130+150000+1048220</f>
        <v>116665350</v>
      </c>
    </row>
    <row r="477" spans="1:8" ht="33" hidden="1" customHeight="1">
      <c r="A477" s="17" t="s">
        <v>263</v>
      </c>
      <c r="B477" s="16" t="s">
        <v>156</v>
      </c>
      <c r="C477" s="16" t="s">
        <v>35</v>
      </c>
      <c r="D477" s="16" t="s">
        <v>37</v>
      </c>
      <c r="E477" s="16" t="s">
        <v>268</v>
      </c>
      <c r="F477" s="16"/>
      <c r="G477" s="111">
        <f>G478</f>
        <v>0</v>
      </c>
    </row>
    <row r="478" spans="1:8" ht="25.5" hidden="1">
      <c r="A478" s="17" t="s">
        <v>40</v>
      </c>
      <c r="B478" s="16" t="s">
        <v>156</v>
      </c>
      <c r="C478" s="16" t="s">
        <v>35</v>
      </c>
      <c r="D478" s="16" t="s">
        <v>37</v>
      </c>
      <c r="E478" s="16" t="s">
        <v>268</v>
      </c>
      <c r="F478" s="16" t="s">
        <v>41</v>
      </c>
      <c r="G478" s="111">
        <f>G479</f>
        <v>0</v>
      </c>
    </row>
    <row r="479" spans="1:8" hidden="1">
      <c r="A479" s="17" t="s">
        <v>42</v>
      </c>
      <c r="B479" s="16" t="s">
        <v>156</v>
      </c>
      <c r="C479" s="16" t="s">
        <v>35</v>
      </c>
      <c r="D479" s="16" t="s">
        <v>37</v>
      </c>
      <c r="E479" s="16" t="s">
        <v>268</v>
      </c>
      <c r="F479" s="16" t="s">
        <v>43</v>
      </c>
      <c r="G479" s="111"/>
    </row>
    <row r="480" spans="1:8" s="4" customFormat="1">
      <c r="A480" s="17" t="s">
        <v>811</v>
      </c>
      <c r="B480" s="15">
        <v>774</v>
      </c>
      <c r="C480" s="16" t="s">
        <v>35</v>
      </c>
      <c r="D480" s="16" t="s">
        <v>37</v>
      </c>
      <c r="E480" s="16" t="s">
        <v>846</v>
      </c>
      <c r="F480" s="16"/>
      <c r="G480" s="111">
        <f>G481</f>
        <v>560000</v>
      </c>
      <c r="H480" s="3"/>
    </row>
    <row r="481" spans="1:8" s="4" customFormat="1" ht="25.5">
      <c r="A481" s="17" t="s">
        <v>40</v>
      </c>
      <c r="B481" s="15">
        <v>774</v>
      </c>
      <c r="C481" s="16" t="s">
        <v>35</v>
      </c>
      <c r="D481" s="16" t="s">
        <v>37</v>
      </c>
      <c r="E481" s="16" t="s">
        <v>846</v>
      </c>
      <c r="F481" s="16" t="s">
        <v>41</v>
      </c>
      <c r="G481" s="111">
        <f>G482</f>
        <v>560000</v>
      </c>
      <c r="H481" s="3"/>
    </row>
    <row r="482" spans="1:8" s="4" customFormat="1">
      <c r="A482" s="17" t="s">
        <v>42</v>
      </c>
      <c r="B482" s="15">
        <v>774</v>
      </c>
      <c r="C482" s="16" t="s">
        <v>35</v>
      </c>
      <c r="D482" s="16" t="s">
        <v>37</v>
      </c>
      <c r="E482" s="16" t="s">
        <v>846</v>
      </c>
      <c r="F482" s="16" t="s">
        <v>43</v>
      </c>
      <c r="G482" s="111">
        <v>560000</v>
      </c>
      <c r="H482" s="3"/>
    </row>
    <row r="483" spans="1:8" s="4" customFormat="1" ht="38.25">
      <c r="A483" s="17" t="s">
        <v>878</v>
      </c>
      <c r="B483" s="15">
        <v>774</v>
      </c>
      <c r="C483" s="16" t="s">
        <v>35</v>
      </c>
      <c r="D483" s="16" t="s">
        <v>37</v>
      </c>
      <c r="E483" s="16" t="s">
        <v>877</v>
      </c>
      <c r="F483" s="16"/>
      <c r="G483" s="111">
        <f>G484</f>
        <v>466200</v>
      </c>
      <c r="H483" s="3"/>
    </row>
    <row r="484" spans="1:8" s="4" customFormat="1" ht="25.5">
      <c r="A484" s="17" t="s">
        <v>40</v>
      </c>
      <c r="B484" s="15">
        <v>774</v>
      </c>
      <c r="C484" s="16" t="s">
        <v>35</v>
      </c>
      <c r="D484" s="16" t="s">
        <v>37</v>
      </c>
      <c r="E484" s="16" t="s">
        <v>877</v>
      </c>
      <c r="F484" s="16" t="s">
        <v>41</v>
      </c>
      <c r="G484" s="111">
        <f>G485</f>
        <v>466200</v>
      </c>
      <c r="H484" s="3"/>
    </row>
    <row r="485" spans="1:8" s="4" customFormat="1">
      <c r="A485" s="17" t="s">
        <v>42</v>
      </c>
      <c r="B485" s="15">
        <v>774</v>
      </c>
      <c r="C485" s="16" t="s">
        <v>35</v>
      </c>
      <c r="D485" s="16" t="s">
        <v>37</v>
      </c>
      <c r="E485" s="16" t="s">
        <v>877</v>
      </c>
      <c r="F485" s="16" t="s">
        <v>43</v>
      </c>
      <c r="G485" s="111">
        <v>466200</v>
      </c>
      <c r="H485" s="3"/>
    </row>
    <row r="486" spans="1:8" s="19" customFormat="1" ht="63.75">
      <c r="A486" s="17" t="s">
        <v>234</v>
      </c>
      <c r="B486" s="16" t="s">
        <v>156</v>
      </c>
      <c r="C486" s="16" t="s">
        <v>35</v>
      </c>
      <c r="D486" s="16" t="s">
        <v>37</v>
      </c>
      <c r="E486" s="16" t="s">
        <v>787</v>
      </c>
      <c r="F486" s="16"/>
      <c r="G486" s="111">
        <f>G487</f>
        <v>124947</v>
      </c>
      <c r="H486" s="18"/>
    </row>
    <row r="487" spans="1:8" s="19" customFormat="1" ht="25.5">
      <c r="A487" s="17" t="s">
        <v>40</v>
      </c>
      <c r="B487" s="16" t="s">
        <v>156</v>
      </c>
      <c r="C487" s="16" t="s">
        <v>35</v>
      </c>
      <c r="D487" s="16" t="s">
        <v>37</v>
      </c>
      <c r="E487" s="16" t="s">
        <v>787</v>
      </c>
      <c r="F487" s="16" t="s">
        <v>41</v>
      </c>
      <c r="G487" s="111">
        <f>G488</f>
        <v>124947</v>
      </c>
      <c r="H487" s="18"/>
    </row>
    <row r="488" spans="1:8" s="19" customFormat="1">
      <c r="A488" s="17" t="s">
        <v>42</v>
      </c>
      <c r="B488" s="16" t="s">
        <v>156</v>
      </c>
      <c r="C488" s="16" t="s">
        <v>35</v>
      </c>
      <c r="D488" s="16" t="s">
        <v>37</v>
      </c>
      <c r="E488" s="16" t="s">
        <v>787</v>
      </c>
      <c r="F488" s="16" t="s">
        <v>43</v>
      </c>
      <c r="G488" s="111">
        <v>124947</v>
      </c>
      <c r="H488" s="18"/>
    </row>
    <row r="489" spans="1:8" s="4" customFormat="1" ht="12.75" hidden="1" customHeight="1">
      <c r="A489" s="17"/>
      <c r="B489" s="15"/>
      <c r="C489" s="16"/>
      <c r="D489" s="16"/>
      <c r="E489" s="16"/>
      <c r="F489" s="16"/>
      <c r="G489" s="111"/>
      <c r="H489" s="3"/>
    </row>
    <row r="490" spans="1:8" s="4" customFormat="1" ht="12.75" hidden="1" customHeight="1">
      <c r="A490" s="17"/>
      <c r="B490" s="15"/>
      <c r="C490" s="16"/>
      <c r="D490" s="16"/>
      <c r="E490" s="16"/>
      <c r="F490" s="16"/>
      <c r="G490" s="111"/>
      <c r="H490" s="3"/>
    </row>
    <row r="491" spans="1:8" s="4" customFormat="1" ht="12.75" hidden="1" customHeight="1">
      <c r="A491" s="17"/>
      <c r="B491" s="15"/>
      <c r="C491" s="16"/>
      <c r="D491" s="16"/>
      <c r="E491" s="16"/>
      <c r="F491" s="16"/>
      <c r="G491" s="111"/>
      <c r="H491" s="3"/>
    </row>
    <row r="492" spans="1:8" s="4" customFormat="1" ht="25.5">
      <c r="A492" s="17" t="s">
        <v>0</v>
      </c>
      <c r="B492" s="15">
        <v>774</v>
      </c>
      <c r="C492" s="16" t="s">
        <v>35</v>
      </c>
      <c r="D492" s="16" t="s">
        <v>37</v>
      </c>
      <c r="E492" s="16" t="s">
        <v>455</v>
      </c>
      <c r="F492" s="16"/>
      <c r="G492" s="111">
        <f>G499+G502+G505+G508+G493+G518+G521+G524+G530+G496+G536</f>
        <v>10244547.4</v>
      </c>
      <c r="H492" s="3"/>
    </row>
    <row r="493" spans="1:8" hidden="1">
      <c r="A493" s="17" t="s">
        <v>544</v>
      </c>
      <c r="B493" s="15">
        <v>774</v>
      </c>
      <c r="C493" s="16" t="s">
        <v>35</v>
      </c>
      <c r="D493" s="16" t="s">
        <v>37</v>
      </c>
      <c r="E493" s="16" t="s">
        <v>67</v>
      </c>
      <c r="F493" s="16"/>
      <c r="G493" s="9">
        <f>G494</f>
        <v>0</v>
      </c>
    </row>
    <row r="494" spans="1:8" ht="25.5" hidden="1">
      <c r="A494" s="17" t="s">
        <v>40</v>
      </c>
      <c r="B494" s="15">
        <v>774</v>
      </c>
      <c r="C494" s="16" t="s">
        <v>35</v>
      </c>
      <c r="D494" s="16" t="s">
        <v>37</v>
      </c>
      <c r="E494" s="16" t="s">
        <v>67</v>
      </c>
      <c r="F494" s="16" t="s">
        <v>41</v>
      </c>
      <c r="G494" s="9">
        <f>G495</f>
        <v>0</v>
      </c>
    </row>
    <row r="495" spans="1:8" hidden="1">
      <c r="A495" s="17" t="s">
        <v>42</v>
      </c>
      <c r="B495" s="15">
        <v>774</v>
      </c>
      <c r="C495" s="16" t="s">
        <v>35</v>
      </c>
      <c r="D495" s="16" t="s">
        <v>37</v>
      </c>
      <c r="E495" s="16" t="s">
        <v>67</v>
      </c>
      <c r="F495" s="16" t="s">
        <v>43</v>
      </c>
      <c r="G495" s="9"/>
    </row>
    <row r="496" spans="1:8" ht="38.25">
      <c r="A496" s="17" t="s">
        <v>911</v>
      </c>
      <c r="B496" s="15">
        <v>774</v>
      </c>
      <c r="C496" s="16" t="s">
        <v>35</v>
      </c>
      <c r="D496" s="16" t="s">
        <v>37</v>
      </c>
      <c r="E496" s="16" t="s">
        <v>910</v>
      </c>
      <c r="F496" s="16"/>
      <c r="G496" s="9">
        <f>G497</f>
        <v>1000000</v>
      </c>
    </row>
    <row r="497" spans="1:8" ht="25.5">
      <c r="A497" s="17" t="s">
        <v>40</v>
      </c>
      <c r="B497" s="15">
        <v>774</v>
      </c>
      <c r="C497" s="16" t="s">
        <v>35</v>
      </c>
      <c r="D497" s="16" t="s">
        <v>37</v>
      </c>
      <c r="E497" s="16" t="s">
        <v>910</v>
      </c>
      <c r="F497" s="16" t="s">
        <v>41</v>
      </c>
      <c r="G497" s="9">
        <f>G498</f>
        <v>1000000</v>
      </c>
    </row>
    <row r="498" spans="1:8">
      <c r="A498" s="17" t="s">
        <v>42</v>
      </c>
      <c r="B498" s="15">
        <v>774</v>
      </c>
      <c r="C498" s="16" t="s">
        <v>35</v>
      </c>
      <c r="D498" s="16" t="s">
        <v>37</v>
      </c>
      <c r="E498" s="16" t="s">
        <v>910</v>
      </c>
      <c r="F498" s="16" t="s">
        <v>43</v>
      </c>
      <c r="G498" s="9">
        <v>1000000</v>
      </c>
    </row>
    <row r="499" spans="1:8" s="4" customFormat="1">
      <c r="A499" s="17" t="s">
        <v>1</v>
      </c>
      <c r="B499" s="15">
        <v>774</v>
      </c>
      <c r="C499" s="16" t="s">
        <v>35</v>
      </c>
      <c r="D499" s="16" t="s">
        <v>37</v>
      </c>
      <c r="E499" s="16" t="s">
        <v>456</v>
      </c>
      <c r="F499" s="16"/>
      <c r="G499" s="111">
        <f>G500</f>
        <v>4375295</v>
      </c>
      <c r="H499" s="3"/>
    </row>
    <row r="500" spans="1:8" s="4" customFormat="1" ht="25.5">
      <c r="A500" s="17" t="s">
        <v>40</v>
      </c>
      <c r="B500" s="15">
        <v>774</v>
      </c>
      <c r="C500" s="16" t="s">
        <v>35</v>
      </c>
      <c r="D500" s="16" t="s">
        <v>37</v>
      </c>
      <c r="E500" s="16" t="s">
        <v>456</v>
      </c>
      <c r="F500" s="16" t="s">
        <v>41</v>
      </c>
      <c r="G500" s="111">
        <f>G501</f>
        <v>4375295</v>
      </c>
      <c r="H500" s="3"/>
    </row>
    <row r="501" spans="1:8" s="4" customFormat="1">
      <c r="A501" s="17" t="s">
        <v>42</v>
      </c>
      <c r="B501" s="15">
        <v>774</v>
      </c>
      <c r="C501" s="16" t="s">
        <v>35</v>
      </c>
      <c r="D501" s="16" t="s">
        <v>37</v>
      </c>
      <c r="E501" s="16" t="s">
        <v>456</v>
      </c>
      <c r="F501" s="16" t="s">
        <v>43</v>
      </c>
      <c r="G501" s="111">
        <v>4375295</v>
      </c>
      <c r="H501" s="3"/>
    </row>
    <row r="502" spans="1:8" s="4" customFormat="1" ht="25.5">
      <c r="A502" s="17" t="s">
        <v>606</v>
      </c>
      <c r="B502" s="15">
        <v>774</v>
      </c>
      <c r="C502" s="16" t="s">
        <v>35</v>
      </c>
      <c r="D502" s="16" t="s">
        <v>37</v>
      </c>
      <c r="E502" s="16" t="s">
        <v>605</v>
      </c>
      <c r="F502" s="16"/>
      <c r="G502" s="111">
        <f>G503</f>
        <v>1625068</v>
      </c>
      <c r="H502" s="3"/>
    </row>
    <row r="503" spans="1:8" s="4" customFormat="1" ht="25.5">
      <c r="A503" s="17" t="s">
        <v>40</v>
      </c>
      <c r="B503" s="15">
        <v>774</v>
      </c>
      <c r="C503" s="16" t="s">
        <v>35</v>
      </c>
      <c r="D503" s="16" t="s">
        <v>37</v>
      </c>
      <c r="E503" s="16" t="s">
        <v>605</v>
      </c>
      <c r="F503" s="16" t="s">
        <v>41</v>
      </c>
      <c r="G503" s="111">
        <f>G504</f>
        <v>1625068</v>
      </c>
      <c r="H503" s="3"/>
    </row>
    <row r="504" spans="1:8" s="4" customFormat="1">
      <c r="A504" s="17" t="s">
        <v>42</v>
      </c>
      <c r="B504" s="15">
        <v>774</v>
      </c>
      <c r="C504" s="16" t="s">
        <v>35</v>
      </c>
      <c r="D504" s="16" t="s">
        <v>37</v>
      </c>
      <c r="E504" s="16" t="s">
        <v>605</v>
      </c>
      <c r="F504" s="16" t="s">
        <v>43</v>
      </c>
      <c r="G504" s="111">
        <v>1625068</v>
      </c>
      <c r="H504" s="3"/>
    </row>
    <row r="505" spans="1:8" s="4" customFormat="1" ht="38.25" hidden="1">
      <c r="A505" s="17" t="s">
        <v>395</v>
      </c>
      <c r="B505" s="15">
        <v>774</v>
      </c>
      <c r="C505" s="16" t="s">
        <v>35</v>
      </c>
      <c r="D505" s="16" t="s">
        <v>37</v>
      </c>
      <c r="E505" s="16" t="s">
        <v>392</v>
      </c>
      <c r="F505" s="16"/>
      <c r="G505" s="111">
        <f>G506</f>
        <v>0</v>
      </c>
      <c r="H505" s="3"/>
    </row>
    <row r="506" spans="1:8" s="4" customFormat="1" ht="25.5" hidden="1">
      <c r="A506" s="17" t="s">
        <v>40</v>
      </c>
      <c r="B506" s="15">
        <v>774</v>
      </c>
      <c r="C506" s="16" t="s">
        <v>35</v>
      </c>
      <c r="D506" s="16" t="s">
        <v>37</v>
      </c>
      <c r="E506" s="16" t="s">
        <v>392</v>
      </c>
      <c r="F506" s="16" t="s">
        <v>41</v>
      </c>
      <c r="G506" s="111">
        <f>G507</f>
        <v>0</v>
      </c>
      <c r="H506" s="3"/>
    </row>
    <row r="507" spans="1:8" s="4" customFormat="1" hidden="1">
      <c r="A507" s="17" t="s">
        <v>42</v>
      </c>
      <c r="B507" s="15">
        <v>774</v>
      </c>
      <c r="C507" s="16" t="s">
        <v>35</v>
      </c>
      <c r="D507" s="16" t="s">
        <v>37</v>
      </c>
      <c r="E507" s="16" t="s">
        <v>392</v>
      </c>
      <c r="F507" s="16" t="s">
        <v>43</v>
      </c>
      <c r="G507" s="111"/>
      <c r="H507" s="3"/>
    </row>
    <row r="508" spans="1:8" s="4" customFormat="1" ht="38.25" hidden="1">
      <c r="A508" s="17" t="s">
        <v>397</v>
      </c>
      <c r="B508" s="15">
        <v>774</v>
      </c>
      <c r="C508" s="16" t="s">
        <v>35</v>
      </c>
      <c r="D508" s="16" t="s">
        <v>37</v>
      </c>
      <c r="E508" s="16" t="s">
        <v>396</v>
      </c>
      <c r="F508" s="16"/>
      <c r="G508" s="111">
        <f>G509</f>
        <v>0</v>
      </c>
      <c r="H508" s="3"/>
    </row>
    <row r="509" spans="1:8" s="4" customFormat="1" ht="25.5" hidden="1">
      <c r="A509" s="17" t="s">
        <v>40</v>
      </c>
      <c r="B509" s="15">
        <v>774</v>
      </c>
      <c r="C509" s="16" t="s">
        <v>35</v>
      </c>
      <c r="D509" s="16" t="s">
        <v>37</v>
      </c>
      <c r="E509" s="16" t="s">
        <v>396</v>
      </c>
      <c r="F509" s="16" t="s">
        <v>41</v>
      </c>
      <c r="G509" s="111">
        <f>G510</f>
        <v>0</v>
      </c>
      <c r="H509" s="3"/>
    </row>
    <row r="510" spans="1:8" s="4" customFormat="1" hidden="1">
      <c r="A510" s="17" t="s">
        <v>42</v>
      </c>
      <c r="B510" s="15">
        <v>774</v>
      </c>
      <c r="C510" s="16" t="s">
        <v>35</v>
      </c>
      <c r="D510" s="16" t="s">
        <v>37</v>
      </c>
      <c r="E510" s="16" t="s">
        <v>396</v>
      </c>
      <c r="F510" s="16" t="s">
        <v>43</v>
      </c>
      <c r="G510" s="111"/>
      <c r="H510" s="3"/>
    </row>
    <row r="511" spans="1:8" s="19" customFormat="1" ht="21.75" hidden="1" customHeight="1">
      <c r="A511" s="14" t="s">
        <v>230</v>
      </c>
      <c r="B511" s="15">
        <v>774</v>
      </c>
      <c r="C511" s="16" t="s">
        <v>35</v>
      </c>
      <c r="D511" s="16" t="s">
        <v>37</v>
      </c>
      <c r="E511" s="16" t="s">
        <v>419</v>
      </c>
      <c r="F511" s="16"/>
      <c r="G511" s="111">
        <f>G512+G515</f>
        <v>0</v>
      </c>
      <c r="H511" s="18"/>
    </row>
    <row r="512" spans="1:8" s="19" customFormat="1" hidden="1">
      <c r="A512" s="14" t="s">
        <v>231</v>
      </c>
      <c r="B512" s="15">
        <v>774</v>
      </c>
      <c r="C512" s="16" t="s">
        <v>35</v>
      </c>
      <c r="D512" s="16" t="s">
        <v>37</v>
      </c>
      <c r="E512" s="16" t="s">
        <v>420</v>
      </c>
      <c r="F512" s="16"/>
      <c r="G512" s="111">
        <f>G513</f>
        <v>0</v>
      </c>
      <c r="H512" s="18"/>
    </row>
    <row r="513" spans="1:8" s="19" customFormat="1" ht="25.5" hidden="1">
      <c r="A513" s="17" t="s">
        <v>40</v>
      </c>
      <c r="B513" s="15">
        <v>774</v>
      </c>
      <c r="C513" s="16" t="s">
        <v>35</v>
      </c>
      <c r="D513" s="16" t="s">
        <v>37</v>
      </c>
      <c r="E513" s="16" t="s">
        <v>420</v>
      </c>
      <c r="F513" s="16" t="s">
        <v>41</v>
      </c>
      <c r="G513" s="111">
        <f>G514</f>
        <v>0</v>
      </c>
      <c r="H513" s="18"/>
    </row>
    <row r="514" spans="1:8" s="19" customFormat="1" ht="13.5" hidden="1" customHeight="1">
      <c r="A514" s="17" t="s">
        <v>42</v>
      </c>
      <c r="B514" s="15">
        <v>774</v>
      </c>
      <c r="C514" s="16" t="s">
        <v>35</v>
      </c>
      <c r="D514" s="16" t="s">
        <v>37</v>
      </c>
      <c r="E514" s="16" t="s">
        <v>420</v>
      </c>
      <c r="F514" s="16" t="s">
        <v>43</v>
      </c>
      <c r="G514" s="111"/>
      <c r="H514" s="18"/>
    </row>
    <row r="515" spans="1:8" s="19" customFormat="1" ht="61.5" hidden="1" customHeight="1">
      <c r="A515" s="14" t="s">
        <v>706</v>
      </c>
      <c r="B515" s="15">
        <v>774</v>
      </c>
      <c r="C515" s="16" t="s">
        <v>35</v>
      </c>
      <c r="D515" s="16" t="s">
        <v>37</v>
      </c>
      <c r="E515" s="16" t="s">
        <v>421</v>
      </c>
      <c r="F515" s="16"/>
      <c r="G515" s="111">
        <f>G516</f>
        <v>0</v>
      </c>
      <c r="H515" s="18"/>
    </row>
    <row r="516" spans="1:8" s="19" customFormat="1" ht="25.5" hidden="1">
      <c r="A516" s="17" t="s">
        <v>40</v>
      </c>
      <c r="B516" s="15">
        <v>774</v>
      </c>
      <c r="C516" s="16" t="s">
        <v>35</v>
      </c>
      <c r="D516" s="16" t="s">
        <v>37</v>
      </c>
      <c r="E516" s="16" t="s">
        <v>421</v>
      </c>
      <c r="F516" s="16" t="s">
        <v>41</v>
      </c>
      <c r="G516" s="111">
        <f>G517</f>
        <v>0</v>
      </c>
      <c r="H516" s="18"/>
    </row>
    <row r="517" spans="1:8" s="19" customFormat="1" hidden="1">
      <c r="A517" s="17" t="s">
        <v>42</v>
      </c>
      <c r="B517" s="15">
        <v>774</v>
      </c>
      <c r="C517" s="16" t="s">
        <v>35</v>
      </c>
      <c r="D517" s="16" t="s">
        <v>37</v>
      </c>
      <c r="E517" s="16" t="s">
        <v>421</v>
      </c>
      <c r="F517" s="16" t="s">
        <v>43</v>
      </c>
      <c r="G517" s="111"/>
      <c r="H517" s="18"/>
    </row>
    <row r="518" spans="1:8" s="4" customFormat="1" ht="38.25">
      <c r="A518" s="17" t="s">
        <v>813</v>
      </c>
      <c r="B518" s="15">
        <v>774</v>
      </c>
      <c r="C518" s="16" t="s">
        <v>35</v>
      </c>
      <c r="D518" s="16" t="s">
        <v>37</v>
      </c>
      <c r="E518" s="16" t="s">
        <v>771</v>
      </c>
      <c r="F518" s="16"/>
      <c r="G518" s="111">
        <f>G519</f>
        <v>300000</v>
      </c>
      <c r="H518" s="3"/>
    </row>
    <row r="519" spans="1:8" s="4" customFormat="1" ht="25.5">
      <c r="A519" s="17" t="s">
        <v>40</v>
      </c>
      <c r="B519" s="15">
        <v>774</v>
      </c>
      <c r="C519" s="16" t="s">
        <v>35</v>
      </c>
      <c r="D519" s="16" t="s">
        <v>37</v>
      </c>
      <c r="E519" s="16" t="s">
        <v>771</v>
      </c>
      <c r="F519" s="16" t="s">
        <v>41</v>
      </c>
      <c r="G519" s="111">
        <f>G520</f>
        <v>300000</v>
      </c>
      <c r="H519" s="3"/>
    </row>
    <row r="520" spans="1:8" s="4" customFormat="1">
      <c r="A520" s="17" t="s">
        <v>42</v>
      </c>
      <c r="B520" s="15">
        <v>774</v>
      </c>
      <c r="C520" s="16" t="s">
        <v>35</v>
      </c>
      <c r="D520" s="16" t="s">
        <v>37</v>
      </c>
      <c r="E520" s="16" t="s">
        <v>771</v>
      </c>
      <c r="F520" s="16" t="s">
        <v>43</v>
      </c>
      <c r="G520" s="111">
        <v>300000</v>
      </c>
      <c r="H520" s="3"/>
    </row>
    <row r="521" spans="1:8" s="4" customFormat="1" ht="25.5">
      <c r="A521" s="17" t="s">
        <v>812</v>
      </c>
      <c r="B521" s="15">
        <v>774</v>
      </c>
      <c r="C521" s="16" t="s">
        <v>35</v>
      </c>
      <c r="D521" s="16" t="s">
        <v>37</v>
      </c>
      <c r="E521" s="16" t="s">
        <v>772</v>
      </c>
      <c r="F521" s="16"/>
      <c r="G521" s="111">
        <f>G522</f>
        <v>1000000</v>
      </c>
      <c r="H521" s="3"/>
    </row>
    <row r="522" spans="1:8" s="4" customFormat="1" ht="25.5">
      <c r="A522" s="17" t="s">
        <v>40</v>
      </c>
      <c r="B522" s="15">
        <v>774</v>
      </c>
      <c r="C522" s="16" t="s">
        <v>35</v>
      </c>
      <c r="D522" s="16" t="s">
        <v>37</v>
      </c>
      <c r="E522" s="16" t="s">
        <v>772</v>
      </c>
      <c r="F522" s="16" t="s">
        <v>41</v>
      </c>
      <c r="G522" s="111">
        <f>G523</f>
        <v>1000000</v>
      </c>
      <c r="H522" s="3"/>
    </row>
    <row r="523" spans="1:8" s="4" customFormat="1">
      <c r="A523" s="17" t="s">
        <v>42</v>
      </c>
      <c r="B523" s="15">
        <v>774</v>
      </c>
      <c r="C523" s="16" t="s">
        <v>35</v>
      </c>
      <c r="D523" s="16" t="s">
        <v>37</v>
      </c>
      <c r="E523" s="16" t="s">
        <v>772</v>
      </c>
      <c r="F523" s="16" t="s">
        <v>43</v>
      </c>
      <c r="G523" s="111">
        <v>1000000</v>
      </c>
      <c r="H523" s="3"/>
    </row>
    <row r="524" spans="1:8" s="4" customFormat="1" hidden="1">
      <c r="A524" s="17" t="s">
        <v>811</v>
      </c>
      <c r="B524" s="15">
        <v>774</v>
      </c>
      <c r="C524" s="16" t="s">
        <v>35</v>
      </c>
      <c r="D524" s="16" t="s">
        <v>37</v>
      </c>
      <c r="E524" s="16" t="s">
        <v>773</v>
      </c>
      <c r="F524" s="16"/>
      <c r="G524" s="111">
        <f>G525</f>
        <v>0</v>
      </c>
      <c r="H524" s="3"/>
    </row>
    <row r="525" spans="1:8" s="4" customFormat="1" ht="25.5" hidden="1">
      <c r="A525" s="17" t="s">
        <v>40</v>
      </c>
      <c r="B525" s="15">
        <v>774</v>
      </c>
      <c r="C525" s="16" t="s">
        <v>35</v>
      </c>
      <c r="D525" s="16" t="s">
        <v>37</v>
      </c>
      <c r="E525" s="16" t="s">
        <v>773</v>
      </c>
      <c r="F525" s="16" t="s">
        <v>41</v>
      </c>
      <c r="G525" s="111">
        <f>G526</f>
        <v>0</v>
      </c>
      <c r="H525" s="3"/>
    </row>
    <row r="526" spans="1:8" s="4" customFormat="1" hidden="1">
      <c r="A526" s="17" t="s">
        <v>42</v>
      </c>
      <c r="B526" s="15">
        <v>774</v>
      </c>
      <c r="C526" s="16" t="s">
        <v>35</v>
      </c>
      <c r="D526" s="16" t="s">
        <v>37</v>
      </c>
      <c r="E526" s="16" t="s">
        <v>773</v>
      </c>
      <c r="F526" s="16" t="s">
        <v>43</v>
      </c>
      <c r="G526" s="111">
        <v>0</v>
      </c>
      <c r="H526" s="3"/>
    </row>
    <row r="527" spans="1:8" ht="25.5" hidden="1">
      <c r="A527" s="17" t="s">
        <v>386</v>
      </c>
      <c r="B527" s="15">
        <v>774</v>
      </c>
      <c r="C527" s="16" t="s">
        <v>35</v>
      </c>
      <c r="D527" s="16" t="s">
        <v>37</v>
      </c>
      <c r="E527" s="16" t="s">
        <v>259</v>
      </c>
      <c r="F527" s="16"/>
      <c r="G527" s="111">
        <f>G528</f>
        <v>0</v>
      </c>
    </row>
    <row r="528" spans="1:8" ht="25.5" hidden="1">
      <c r="A528" s="17" t="s">
        <v>40</v>
      </c>
      <c r="B528" s="15">
        <v>774</v>
      </c>
      <c r="C528" s="16" t="s">
        <v>35</v>
      </c>
      <c r="D528" s="16" t="s">
        <v>37</v>
      </c>
      <c r="E528" s="16" t="s">
        <v>259</v>
      </c>
      <c r="F528" s="16" t="s">
        <v>41</v>
      </c>
      <c r="G528" s="111">
        <f>G529</f>
        <v>0</v>
      </c>
    </row>
    <row r="529" spans="1:8" hidden="1">
      <c r="A529" s="17" t="s">
        <v>42</v>
      </c>
      <c r="B529" s="15">
        <v>774</v>
      </c>
      <c r="C529" s="16" t="s">
        <v>35</v>
      </c>
      <c r="D529" s="16" t="s">
        <v>37</v>
      </c>
      <c r="E529" s="16" t="s">
        <v>259</v>
      </c>
      <c r="F529" s="16" t="s">
        <v>43</v>
      </c>
      <c r="G529" s="111"/>
    </row>
    <row r="530" spans="1:8">
      <c r="A530" s="17" t="s">
        <v>362</v>
      </c>
      <c r="B530" s="15">
        <v>774</v>
      </c>
      <c r="C530" s="16" t="s">
        <v>35</v>
      </c>
      <c r="D530" s="16" t="s">
        <v>37</v>
      </c>
      <c r="E530" s="16" t="s">
        <v>825</v>
      </c>
      <c r="F530" s="16"/>
      <c r="G530" s="111">
        <f>G531</f>
        <v>91184.4</v>
      </c>
    </row>
    <row r="531" spans="1:8">
      <c r="A531" s="17" t="s">
        <v>42</v>
      </c>
      <c r="B531" s="15">
        <v>774</v>
      </c>
      <c r="C531" s="16" t="s">
        <v>35</v>
      </c>
      <c r="D531" s="16" t="s">
        <v>37</v>
      </c>
      <c r="E531" s="16" t="s">
        <v>825</v>
      </c>
      <c r="F531" s="16" t="s">
        <v>43</v>
      </c>
      <c r="G531" s="111">
        <v>91184.4</v>
      </c>
    </row>
    <row r="532" spans="1:8" hidden="1">
      <c r="A532" s="17"/>
      <c r="B532" s="15"/>
      <c r="C532" s="16"/>
      <c r="D532" s="16"/>
      <c r="E532" s="16"/>
      <c r="F532" s="16"/>
      <c r="G532" s="111"/>
    </row>
    <row r="533" spans="1:8" hidden="1">
      <c r="A533" s="17"/>
      <c r="B533" s="15"/>
      <c r="C533" s="16"/>
      <c r="D533" s="16"/>
      <c r="E533" s="16"/>
      <c r="F533" s="16"/>
      <c r="G533" s="111"/>
    </row>
    <row r="534" spans="1:8" hidden="1">
      <c r="A534" s="17"/>
      <c r="B534" s="15"/>
      <c r="C534" s="16"/>
      <c r="D534" s="16"/>
      <c r="E534" s="16"/>
      <c r="F534" s="16"/>
      <c r="G534" s="111"/>
    </row>
    <row r="535" spans="1:8" hidden="1">
      <c r="A535" s="17"/>
      <c r="B535" s="15"/>
      <c r="C535" s="16"/>
      <c r="D535" s="16"/>
      <c r="E535" s="16"/>
      <c r="F535" s="16"/>
      <c r="G535" s="111"/>
    </row>
    <row r="536" spans="1:8" ht="41.25" customHeight="1">
      <c r="A536" s="17" t="s">
        <v>913</v>
      </c>
      <c r="B536" s="15">
        <v>774</v>
      </c>
      <c r="C536" s="16" t="s">
        <v>35</v>
      </c>
      <c r="D536" s="16" t="s">
        <v>37</v>
      </c>
      <c r="E536" s="16" t="s">
        <v>912</v>
      </c>
      <c r="F536" s="16"/>
      <c r="G536" s="111">
        <f>G537</f>
        <v>1853000</v>
      </c>
    </row>
    <row r="537" spans="1:8" ht="25.5">
      <c r="A537" s="17" t="s">
        <v>40</v>
      </c>
      <c r="B537" s="15">
        <v>774</v>
      </c>
      <c r="C537" s="16" t="s">
        <v>35</v>
      </c>
      <c r="D537" s="16" t="s">
        <v>37</v>
      </c>
      <c r="E537" s="16" t="s">
        <v>912</v>
      </c>
      <c r="F537" s="16" t="s">
        <v>41</v>
      </c>
      <c r="G537" s="111">
        <f>G538</f>
        <v>1853000</v>
      </c>
    </row>
    <row r="538" spans="1:8">
      <c r="A538" s="17" t="s">
        <v>42</v>
      </c>
      <c r="B538" s="15">
        <v>774</v>
      </c>
      <c r="C538" s="16" t="s">
        <v>35</v>
      </c>
      <c r="D538" s="16" t="s">
        <v>37</v>
      </c>
      <c r="E538" s="16" t="s">
        <v>912</v>
      </c>
      <c r="F538" s="16" t="s">
        <v>43</v>
      </c>
      <c r="G538" s="111">
        <v>1853000</v>
      </c>
    </row>
    <row r="539" spans="1:8" s="4" customFormat="1" ht="18.75" customHeight="1">
      <c r="A539" s="17" t="s">
        <v>33</v>
      </c>
      <c r="B539" s="15">
        <v>774</v>
      </c>
      <c r="C539" s="16" t="s">
        <v>35</v>
      </c>
      <c r="D539" s="16" t="s">
        <v>37</v>
      </c>
      <c r="E539" s="16" t="s">
        <v>462</v>
      </c>
      <c r="F539" s="16"/>
      <c r="G539" s="111">
        <f>G540</f>
        <v>303000</v>
      </c>
      <c r="H539" s="3"/>
    </row>
    <row r="540" spans="1:8" s="4" customFormat="1" ht="24.75" customHeight="1">
      <c r="A540" s="17" t="s">
        <v>323</v>
      </c>
      <c r="B540" s="15">
        <v>774</v>
      </c>
      <c r="C540" s="16" t="s">
        <v>35</v>
      </c>
      <c r="D540" s="16" t="s">
        <v>37</v>
      </c>
      <c r="E540" s="16" t="s">
        <v>463</v>
      </c>
      <c r="F540" s="16"/>
      <c r="G540" s="111">
        <f>G541</f>
        <v>303000</v>
      </c>
      <c r="H540" s="3"/>
    </row>
    <row r="541" spans="1:8" s="19" customFormat="1" ht="25.5">
      <c r="A541" s="17" t="s">
        <v>40</v>
      </c>
      <c r="B541" s="16" t="s">
        <v>156</v>
      </c>
      <c r="C541" s="16" t="s">
        <v>35</v>
      </c>
      <c r="D541" s="16" t="s">
        <v>37</v>
      </c>
      <c r="E541" s="16" t="s">
        <v>463</v>
      </c>
      <c r="F541" s="16" t="s">
        <v>41</v>
      </c>
      <c r="G541" s="111">
        <f>G542</f>
        <v>303000</v>
      </c>
      <c r="H541" s="18"/>
    </row>
    <row r="542" spans="1:8" s="19" customFormat="1">
      <c r="A542" s="17" t="s">
        <v>42</v>
      </c>
      <c r="B542" s="16" t="s">
        <v>156</v>
      </c>
      <c r="C542" s="16" t="s">
        <v>35</v>
      </c>
      <c r="D542" s="16" t="s">
        <v>37</v>
      </c>
      <c r="E542" s="16" t="s">
        <v>463</v>
      </c>
      <c r="F542" s="16" t="s">
        <v>43</v>
      </c>
      <c r="G542" s="111">
        <v>303000</v>
      </c>
      <c r="H542" s="18"/>
    </row>
    <row r="543" spans="1:8" hidden="1">
      <c r="A543" s="42" t="s">
        <v>362</v>
      </c>
      <c r="B543" s="16" t="s">
        <v>156</v>
      </c>
      <c r="C543" s="16" t="s">
        <v>35</v>
      </c>
      <c r="D543" s="16" t="s">
        <v>37</v>
      </c>
      <c r="E543" s="16" t="s">
        <v>477</v>
      </c>
      <c r="F543" s="16"/>
      <c r="G543" s="9">
        <f>G544</f>
        <v>0</v>
      </c>
    </row>
    <row r="544" spans="1:8" hidden="1">
      <c r="A544" s="42" t="s">
        <v>362</v>
      </c>
      <c r="B544" s="16" t="s">
        <v>156</v>
      </c>
      <c r="C544" s="16" t="s">
        <v>35</v>
      </c>
      <c r="D544" s="16" t="s">
        <v>37</v>
      </c>
      <c r="E544" s="16" t="s">
        <v>568</v>
      </c>
      <c r="F544" s="16"/>
      <c r="G544" s="9">
        <f>G545</f>
        <v>0</v>
      </c>
    </row>
    <row r="545" spans="1:10" ht="25.5" hidden="1">
      <c r="A545" s="17" t="s">
        <v>40</v>
      </c>
      <c r="B545" s="16" t="s">
        <v>156</v>
      </c>
      <c r="C545" s="16" t="s">
        <v>35</v>
      </c>
      <c r="D545" s="16" t="s">
        <v>37</v>
      </c>
      <c r="E545" s="16" t="s">
        <v>568</v>
      </c>
      <c r="F545" s="16" t="s">
        <v>41</v>
      </c>
      <c r="G545" s="9">
        <f>G546</f>
        <v>0</v>
      </c>
    </row>
    <row r="546" spans="1:10" hidden="1">
      <c r="A546" s="17" t="s">
        <v>42</v>
      </c>
      <c r="B546" s="16" t="s">
        <v>156</v>
      </c>
      <c r="C546" s="16" t="s">
        <v>35</v>
      </c>
      <c r="D546" s="16" t="s">
        <v>37</v>
      </c>
      <c r="E546" s="16" t="s">
        <v>568</v>
      </c>
      <c r="F546" s="16" t="s">
        <v>43</v>
      </c>
      <c r="G546" s="9"/>
    </row>
    <row r="547" spans="1:10" s="32" customFormat="1" ht="12" hidden="1" customHeight="1">
      <c r="A547" s="17" t="s">
        <v>47</v>
      </c>
      <c r="B547" s="16" t="s">
        <v>156</v>
      </c>
      <c r="C547" s="16" t="s">
        <v>35</v>
      </c>
      <c r="D547" s="16" t="s">
        <v>37</v>
      </c>
      <c r="E547" s="16" t="s">
        <v>426</v>
      </c>
      <c r="F547" s="44"/>
      <c r="G547" s="111">
        <f>G548</f>
        <v>0</v>
      </c>
      <c r="H547" s="31"/>
    </row>
    <row r="548" spans="1:10" s="19" customFormat="1" ht="63.75" hidden="1">
      <c r="A548" s="17" t="s">
        <v>234</v>
      </c>
      <c r="B548" s="16" t="s">
        <v>156</v>
      </c>
      <c r="C548" s="16" t="s">
        <v>35</v>
      </c>
      <c r="D548" s="16" t="s">
        <v>37</v>
      </c>
      <c r="E548" s="16" t="s">
        <v>464</v>
      </c>
      <c r="F548" s="16"/>
      <c r="G548" s="111">
        <f>G549</f>
        <v>0</v>
      </c>
      <c r="H548" s="18"/>
    </row>
    <row r="549" spans="1:10" s="19" customFormat="1" ht="25.5" hidden="1">
      <c r="A549" s="17" t="s">
        <v>40</v>
      </c>
      <c r="B549" s="16" t="s">
        <v>156</v>
      </c>
      <c r="C549" s="16" t="s">
        <v>35</v>
      </c>
      <c r="D549" s="16" t="s">
        <v>37</v>
      </c>
      <c r="E549" s="16" t="s">
        <v>464</v>
      </c>
      <c r="F549" s="16" t="s">
        <v>41</v>
      </c>
      <c r="G549" s="111">
        <f>G550</f>
        <v>0</v>
      </c>
      <c r="H549" s="18"/>
    </row>
    <row r="550" spans="1:10" s="19" customFormat="1" hidden="1">
      <c r="A550" s="17" t="s">
        <v>42</v>
      </c>
      <c r="B550" s="16" t="s">
        <v>156</v>
      </c>
      <c r="C550" s="16" t="s">
        <v>35</v>
      </c>
      <c r="D550" s="16" t="s">
        <v>37</v>
      </c>
      <c r="E550" s="16" t="s">
        <v>464</v>
      </c>
      <c r="F550" s="16" t="s">
        <v>43</v>
      </c>
      <c r="G550" s="111"/>
      <c r="H550" s="18"/>
    </row>
    <row r="551" spans="1:10" s="19" customFormat="1" ht="25.5" customHeight="1">
      <c r="A551" s="14" t="s">
        <v>794</v>
      </c>
      <c r="B551" s="15">
        <v>774</v>
      </c>
      <c r="C551" s="16" t="s">
        <v>35</v>
      </c>
      <c r="D551" s="16" t="s">
        <v>37</v>
      </c>
      <c r="E551" s="16" t="s">
        <v>457</v>
      </c>
      <c r="F551" s="16"/>
      <c r="G551" s="111">
        <f>G552</f>
        <v>50000</v>
      </c>
      <c r="H551" s="18"/>
      <c r="J551" s="18"/>
    </row>
    <row r="552" spans="1:10" s="19" customFormat="1" ht="25.5">
      <c r="A552" s="17" t="s">
        <v>180</v>
      </c>
      <c r="B552" s="16" t="s">
        <v>156</v>
      </c>
      <c r="C552" s="16" t="s">
        <v>35</v>
      </c>
      <c r="D552" s="16" t="s">
        <v>37</v>
      </c>
      <c r="E552" s="16" t="s">
        <v>458</v>
      </c>
      <c r="F552" s="16"/>
      <c r="G552" s="111">
        <f>G553</f>
        <v>50000</v>
      </c>
      <c r="H552" s="18"/>
      <c r="I552" s="18"/>
    </row>
    <row r="553" spans="1:10" s="19" customFormat="1" ht="30.75" customHeight="1">
      <c r="A553" s="17" t="s">
        <v>40</v>
      </c>
      <c r="B553" s="16" t="s">
        <v>156</v>
      </c>
      <c r="C553" s="16" t="s">
        <v>35</v>
      </c>
      <c r="D553" s="16" t="s">
        <v>37</v>
      </c>
      <c r="E553" s="16" t="s">
        <v>458</v>
      </c>
      <c r="F553" s="16" t="s">
        <v>41</v>
      </c>
      <c r="G553" s="111">
        <f>G554</f>
        <v>50000</v>
      </c>
      <c r="H553" s="18"/>
    </row>
    <row r="554" spans="1:10" s="19" customFormat="1">
      <c r="A554" s="17" t="s">
        <v>42</v>
      </c>
      <c r="B554" s="16" t="s">
        <v>156</v>
      </c>
      <c r="C554" s="16" t="s">
        <v>35</v>
      </c>
      <c r="D554" s="16" t="s">
        <v>37</v>
      </c>
      <c r="E554" s="16" t="s">
        <v>458</v>
      </c>
      <c r="F554" s="16" t="s">
        <v>43</v>
      </c>
      <c r="G554" s="111">
        <v>50000</v>
      </c>
      <c r="H554" s="18"/>
    </row>
    <row r="555" spans="1:10" ht="18.75" customHeight="1">
      <c r="A555" s="17" t="s">
        <v>157</v>
      </c>
      <c r="B555" s="15">
        <v>774</v>
      </c>
      <c r="C555" s="16" t="s">
        <v>35</v>
      </c>
      <c r="D555" s="16" t="s">
        <v>109</v>
      </c>
      <c r="E555" s="16"/>
      <c r="F555" s="15"/>
      <c r="G555" s="111">
        <f>G557+G590</f>
        <v>84449770.799999997</v>
      </c>
    </row>
    <row r="556" spans="1:10" ht="18.75" hidden="1" customHeight="1">
      <c r="A556" s="17"/>
      <c r="B556" s="15"/>
      <c r="C556" s="16"/>
      <c r="D556" s="16"/>
      <c r="E556" s="16"/>
      <c r="F556" s="15"/>
      <c r="G556" s="111"/>
    </row>
    <row r="557" spans="1:10" s="32" customFormat="1" ht="25.5">
      <c r="A557" s="17" t="s">
        <v>788</v>
      </c>
      <c r="B557" s="16" t="s">
        <v>156</v>
      </c>
      <c r="C557" s="16" t="s">
        <v>35</v>
      </c>
      <c r="D557" s="16" t="s">
        <v>109</v>
      </c>
      <c r="E557" s="16" t="s">
        <v>418</v>
      </c>
      <c r="F557" s="44"/>
      <c r="G557" s="111">
        <f>G558+G586+G580+G577+G574+G583+G565</f>
        <v>84360329</v>
      </c>
      <c r="H557" s="31"/>
      <c r="J557" s="31">
        <f>G570+G573</f>
        <v>79428449</v>
      </c>
    </row>
    <row r="558" spans="1:10" ht="30.75" customHeight="1">
      <c r="A558" s="17" t="s">
        <v>152</v>
      </c>
      <c r="B558" s="16" t="s">
        <v>156</v>
      </c>
      <c r="C558" s="16" t="s">
        <v>35</v>
      </c>
      <c r="D558" s="16" t="s">
        <v>109</v>
      </c>
      <c r="E558" s="16" t="s">
        <v>451</v>
      </c>
      <c r="F558" s="16"/>
      <c r="G558" s="111">
        <f>G568+G571+G559+G562</f>
        <v>80853529</v>
      </c>
      <c r="I558" s="2"/>
    </row>
    <row r="559" spans="1:10" ht="45" customHeight="1">
      <c r="A559" s="17" t="s">
        <v>7</v>
      </c>
      <c r="B559" s="16" t="s">
        <v>156</v>
      </c>
      <c r="C559" s="16" t="s">
        <v>35</v>
      </c>
      <c r="D559" s="16" t="s">
        <v>109</v>
      </c>
      <c r="E559" s="16" t="s">
        <v>278</v>
      </c>
      <c r="F559" s="16"/>
      <c r="G559" s="111">
        <f>G560</f>
        <v>1425080</v>
      </c>
    </row>
    <row r="560" spans="1:10" s="19" customFormat="1" ht="25.5">
      <c r="A560" s="17" t="s">
        <v>40</v>
      </c>
      <c r="B560" s="16" t="s">
        <v>156</v>
      </c>
      <c r="C560" s="16" t="s">
        <v>35</v>
      </c>
      <c r="D560" s="16" t="s">
        <v>109</v>
      </c>
      <c r="E560" s="16" t="s">
        <v>278</v>
      </c>
      <c r="F560" s="16" t="s">
        <v>41</v>
      </c>
      <c r="G560" s="111">
        <f>G561</f>
        <v>1425080</v>
      </c>
      <c r="H560" s="18"/>
    </row>
    <row r="561" spans="1:10" s="19" customFormat="1">
      <c r="A561" s="17" t="s">
        <v>42</v>
      </c>
      <c r="B561" s="16" t="s">
        <v>156</v>
      </c>
      <c r="C561" s="16" t="s">
        <v>35</v>
      </c>
      <c r="D561" s="16" t="s">
        <v>109</v>
      </c>
      <c r="E561" s="16" t="s">
        <v>278</v>
      </c>
      <c r="F561" s="16" t="s">
        <v>43</v>
      </c>
      <c r="G561" s="111">
        <v>1425080</v>
      </c>
      <c r="H561" s="18"/>
    </row>
    <row r="562" spans="1:10" ht="33.75" customHeight="1">
      <c r="A562" s="17" t="s">
        <v>886</v>
      </c>
      <c r="B562" s="16" t="s">
        <v>156</v>
      </c>
      <c r="C562" s="16" t="s">
        <v>35</v>
      </c>
      <c r="D562" s="16" t="s">
        <v>109</v>
      </c>
      <c r="E562" s="16" t="s">
        <v>869</v>
      </c>
      <c r="F562" s="16"/>
      <c r="G562" s="111">
        <f>G563</f>
        <v>0</v>
      </c>
    </row>
    <row r="563" spans="1:10" ht="25.5">
      <c r="A563" s="17" t="s">
        <v>40</v>
      </c>
      <c r="B563" s="16" t="s">
        <v>156</v>
      </c>
      <c r="C563" s="16" t="s">
        <v>35</v>
      </c>
      <c r="D563" s="16" t="s">
        <v>109</v>
      </c>
      <c r="E563" s="16" t="s">
        <v>869</v>
      </c>
      <c r="F563" s="16" t="s">
        <v>41</v>
      </c>
      <c r="G563" s="111">
        <f>G564</f>
        <v>0</v>
      </c>
    </row>
    <row r="564" spans="1:10">
      <c r="A564" s="17" t="s">
        <v>42</v>
      </c>
      <c r="B564" s="16" t="s">
        <v>156</v>
      </c>
      <c r="C564" s="16" t="s">
        <v>35</v>
      </c>
      <c r="D564" s="16" t="s">
        <v>109</v>
      </c>
      <c r="E564" s="16" t="s">
        <v>869</v>
      </c>
      <c r="F564" s="16" t="s">
        <v>43</v>
      </c>
      <c r="G564" s="111">
        <f>1195000-1195000</f>
        <v>0</v>
      </c>
    </row>
    <row r="565" spans="1:10" ht="34.5" customHeight="1">
      <c r="A565" s="17" t="s">
        <v>917</v>
      </c>
      <c r="B565" s="16" t="s">
        <v>156</v>
      </c>
      <c r="C565" s="16" t="s">
        <v>35</v>
      </c>
      <c r="D565" s="16" t="s">
        <v>109</v>
      </c>
      <c r="E565" s="16" t="s">
        <v>916</v>
      </c>
      <c r="F565" s="16"/>
      <c r="G565" s="111">
        <f>G566</f>
        <v>1534000</v>
      </c>
    </row>
    <row r="566" spans="1:10" ht="25.5">
      <c r="A566" s="17" t="s">
        <v>40</v>
      </c>
      <c r="B566" s="16" t="s">
        <v>156</v>
      </c>
      <c r="C566" s="16" t="s">
        <v>35</v>
      </c>
      <c r="D566" s="16" t="s">
        <v>109</v>
      </c>
      <c r="E566" s="16" t="s">
        <v>916</v>
      </c>
      <c r="F566" s="16" t="s">
        <v>41</v>
      </c>
      <c r="G566" s="111">
        <f>G567</f>
        <v>1534000</v>
      </c>
    </row>
    <row r="567" spans="1:10">
      <c r="A567" s="17" t="s">
        <v>42</v>
      </c>
      <c r="B567" s="16" t="s">
        <v>156</v>
      </c>
      <c r="C567" s="16" t="s">
        <v>35</v>
      </c>
      <c r="D567" s="16" t="s">
        <v>109</v>
      </c>
      <c r="E567" s="16" t="s">
        <v>916</v>
      </c>
      <c r="F567" s="16" t="s">
        <v>43</v>
      </c>
      <c r="G567" s="111">
        <v>1534000</v>
      </c>
    </row>
    <row r="568" spans="1:10" s="19" customFormat="1" ht="15" customHeight="1">
      <c r="A568" s="17" t="s">
        <v>153</v>
      </c>
      <c r="B568" s="16" t="s">
        <v>156</v>
      </c>
      <c r="C568" s="16" t="s">
        <v>35</v>
      </c>
      <c r="D568" s="16" t="s">
        <v>109</v>
      </c>
      <c r="E568" s="16" t="s">
        <v>277</v>
      </c>
      <c r="F568" s="16"/>
      <c r="G568" s="111">
        <f>G569</f>
        <v>69246447</v>
      </c>
      <c r="H568" s="18"/>
    </row>
    <row r="569" spans="1:10" s="19" customFormat="1" ht="25.5">
      <c r="A569" s="17" t="s">
        <v>40</v>
      </c>
      <c r="B569" s="16" t="s">
        <v>156</v>
      </c>
      <c r="C569" s="16" t="s">
        <v>35</v>
      </c>
      <c r="D569" s="16" t="s">
        <v>109</v>
      </c>
      <c r="E569" s="16" t="s">
        <v>277</v>
      </c>
      <c r="F569" s="16" t="s">
        <v>41</v>
      </c>
      <c r="G569" s="111">
        <f>G570</f>
        <v>69246447</v>
      </c>
      <c r="H569" s="18"/>
      <c r="J569" s="18">
        <f>G570+G573</f>
        <v>79428449</v>
      </c>
    </row>
    <row r="570" spans="1:10" s="19" customFormat="1">
      <c r="A570" s="17" t="s">
        <v>42</v>
      </c>
      <c r="B570" s="16" t="s">
        <v>156</v>
      </c>
      <c r="C570" s="16" t="s">
        <v>35</v>
      </c>
      <c r="D570" s="16" t="s">
        <v>109</v>
      </c>
      <c r="E570" s="16" t="s">
        <v>277</v>
      </c>
      <c r="F570" s="16" t="s">
        <v>43</v>
      </c>
      <c r="G570" s="111">
        <v>69246447</v>
      </c>
      <c r="H570" s="18"/>
    </row>
    <row r="571" spans="1:10" ht="25.5">
      <c r="A571" s="17" t="s">
        <v>39</v>
      </c>
      <c r="B571" s="16" t="s">
        <v>156</v>
      </c>
      <c r="C571" s="16" t="s">
        <v>35</v>
      </c>
      <c r="D571" s="16" t="s">
        <v>109</v>
      </c>
      <c r="E571" s="16" t="s">
        <v>461</v>
      </c>
      <c r="F571" s="16"/>
      <c r="G571" s="111">
        <f>G572</f>
        <v>10182002</v>
      </c>
    </row>
    <row r="572" spans="1:10" ht="25.5">
      <c r="A572" s="17" t="s">
        <v>40</v>
      </c>
      <c r="B572" s="16" t="s">
        <v>156</v>
      </c>
      <c r="C572" s="16" t="s">
        <v>35</v>
      </c>
      <c r="D572" s="16" t="s">
        <v>109</v>
      </c>
      <c r="E572" s="16" t="s">
        <v>461</v>
      </c>
      <c r="F572" s="16" t="s">
        <v>41</v>
      </c>
      <c r="G572" s="111">
        <f>G573</f>
        <v>10182002</v>
      </c>
    </row>
    <row r="573" spans="1:10">
      <c r="A573" s="17" t="s">
        <v>42</v>
      </c>
      <c r="B573" s="16" t="s">
        <v>156</v>
      </c>
      <c r="C573" s="16" t="s">
        <v>35</v>
      </c>
      <c r="D573" s="16" t="s">
        <v>109</v>
      </c>
      <c r="E573" s="16" t="s">
        <v>461</v>
      </c>
      <c r="F573" s="16" t="s">
        <v>43</v>
      </c>
      <c r="G573" s="111">
        <f>10135722+46280</f>
        <v>10182002</v>
      </c>
    </row>
    <row r="574" spans="1:10" ht="16.5" customHeight="1">
      <c r="A574" s="17" t="s">
        <v>1</v>
      </c>
      <c r="B574" s="15">
        <v>774</v>
      </c>
      <c r="C574" s="16" t="s">
        <v>35</v>
      </c>
      <c r="D574" s="16" t="s">
        <v>109</v>
      </c>
      <c r="E574" s="16" t="s">
        <v>456</v>
      </c>
      <c r="F574" s="16"/>
      <c r="G574" s="111">
        <f>G575</f>
        <v>0</v>
      </c>
    </row>
    <row r="575" spans="1:10" ht="25.5">
      <c r="A575" s="17" t="s">
        <v>40</v>
      </c>
      <c r="B575" s="15">
        <v>774</v>
      </c>
      <c r="C575" s="16" t="s">
        <v>35</v>
      </c>
      <c r="D575" s="16" t="s">
        <v>109</v>
      </c>
      <c r="E575" s="16" t="s">
        <v>456</v>
      </c>
      <c r="F575" s="16" t="s">
        <v>41</v>
      </c>
      <c r="G575" s="111">
        <f>G576</f>
        <v>0</v>
      </c>
    </row>
    <row r="576" spans="1:10" ht="15" customHeight="1">
      <c r="A576" s="17" t="s">
        <v>42</v>
      </c>
      <c r="B576" s="15">
        <v>774</v>
      </c>
      <c r="C576" s="16" t="s">
        <v>35</v>
      </c>
      <c r="D576" s="16" t="s">
        <v>109</v>
      </c>
      <c r="E576" s="16" t="s">
        <v>456</v>
      </c>
      <c r="F576" s="16" t="s">
        <v>43</v>
      </c>
      <c r="G576" s="111">
        <f>310000+29000-339000</f>
        <v>0</v>
      </c>
    </row>
    <row r="577" spans="1:16" s="4" customFormat="1" ht="25.5">
      <c r="A577" s="17" t="s">
        <v>606</v>
      </c>
      <c r="B577" s="15">
        <v>774</v>
      </c>
      <c r="C577" s="16" t="s">
        <v>35</v>
      </c>
      <c r="D577" s="16" t="s">
        <v>109</v>
      </c>
      <c r="E577" s="16" t="s">
        <v>605</v>
      </c>
      <c r="F577" s="16"/>
      <c r="G577" s="111">
        <f>G578</f>
        <v>90400</v>
      </c>
      <c r="H577" s="3"/>
      <c r="P577" s="201"/>
    </row>
    <row r="578" spans="1:16" s="4" customFormat="1" ht="25.5">
      <c r="A578" s="17" t="s">
        <v>40</v>
      </c>
      <c r="B578" s="15">
        <v>774</v>
      </c>
      <c r="C578" s="16" t="s">
        <v>35</v>
      </c>
      <c r="D578" s="16" t="s">
        <v>109</v>
      </c>
      <c r="E578" s="16" t="s">
        <v>605</v>
      </c>
      <c r="F578" s="16" t="s">
        <v>41</v>
      </c>
      <c r="G578" s="111">
        <f>G579</f>
        <v>90400</v>
      </c>
      <c r="H578" s="3"/>
    </row>
    <row r="579" spans="1:16" s="4" customFormat="1">
      <c r="A579" s="17" t="s">
        <v>42</v>
      </c>
      <c r="B579" s="15">
        <v>774</v>
      </c>
      <c r="C579" s="16" t="s">
        <v>35</v>
      </c>
      <c r="D579" s="16" t="s">
        <v>109</v>
      </c>
      <c r="E579" s="16" t="s">
        <v>605</v>
      </c>
      <c r="F579" s="16" t="s">
        <v>43</v>
      </c>
      <c r="G579" s="111">
        <v>90400</v>
      </c>
      <c r="H579" s="3"/>
    </row>
    <row r="580" spans="1:16" ht="25.5" hidden="1">
      <c r="A580" s="17" t="s">
        <v>386</v>
      </c>
      <c r="B580" s="15">
        <v>774</v>
      </c>
      <c r="C580" s="16" t="s">
        <v>35</v>
      </c>
      <c r="D580" s="16" t="s">
        <v>109</v>
      </c>
      <c r="E580" s="16" t="s">
        <v>259</v>
      </c>
      <c r="F580" s="16"/>
      <c r="G580" s="111">
        <f>G581</f>
        <v>0</v>
      </c>
    </row>
    <row r="581" spans="1:16" ht="25.5" hidden="1">
      <c r="A581" s="17" t="s">
        <v>40</v>
      </c>
      <c r="B581" s="15">
        <v>774</v>
      </c>
      <c r="C581" s="16" t="s">
        <v>35</v>
      </c>
      <c r="D581" s="16" t="s">
        <v>109</v>
      </c>
      <c r="E581" s="16" t="s">
        <v>259</v>
      </c>
      <c r="F581" s="16" t="s">
        <v>41</v>
      </c>
      <c r="G581" s="111">
        <f>G582</f>
        <v>0</v>
      </c>
    </row>
    <row r="582" spans="1:16" hidden="1">
      <c r="A582" s="17" t="s">
        <v>42</v>
      </c>
      <c r="B582" s="15">
        <v>774</v>
      </c>
      <c r="C582" s="16" t="s">
        <v>35</v>
      </c>
      <c r="D582" s="16" t="s">
        <v>109</v>
      </c>
      <c r="E582" s="16" t="s">
        <v>259</v>
      </c>
      <c r="F582" s="16" t="s">
        <v>43</v>
      </c>
      <c r="G582" s="111"/>
    </row>
    <row r="583" spans="1:16" ht="25.5">
      <c r="A583" s="17" t="s">
        <v>865</v>
      </c>
      <c r="B583" s="15">
        <v>774</v>
      </c>
      <c r="C583" s="16" t="s">
        <v>35</v>
      </c>
      <c r="D583" s="16" t="s">
        <v>109</v>
      </c>
      <c r="E583" s="16" t="s">
        <v>909</v>
      </c>
      <c r="F583" s="16"/>
      <c r="G583" s="111">
        <f>G584</f>
        <v>1752400</v>
      </c>
    </row>
    <row r="584" spans="1:16" ht="25.5">
      <c r="A584" s="17" t="s">
        <v>40</v>
      </c>
      <c r="B584" s="15">
        <v>774</v>
      </c>
      <c r="C584" s="16" t="s">
        <v>35</v>
      </c>
      <c r="D584" s="16" t="s">
        <v>109</v>
      </c>
      <c r="E584" s="16" t="s">
        <v>909</v>
      </c>
      <c r="F584" s="16" t="s">
        <v>41</v>
      </c>
      <c r="G584" s="111">
        <f>G585</f>
        <v>1752400</v>
      </c>
    </row>
    <row r="585" spans="1:16" ht="20.25" customHeight="1">
      <c r="A585" s="17" t="s">
        <v>42</v>
      </c>
      <c r="B585" s="15">
        <v>774</v>
      </c>
      <c r="C585" s="16" t="s">
        <v>35</v>
      </c>
      <c r="D585" s="16" t="s">
        <v>109</v>
      </c>
      <c r="E585" s="16" t="s">
        <v>909</v>
      </c>
      <c r="F585" s="16" t="s">
        <v>43</v>
      </c>
      <c r="G585" s="111">
        <v>1752400</v>
      </c>
    </row>
    <row r="586" spans="1:16" ht="25.5">
      <c r="A586" s="17" t="s">
        <v>33</v>
      </c>
      <c r="B586" s="16" t="s">
        <v>156</v>
      </c>
      <c r="C586" s="16" t="s">
        <v>35</v>
      </c>
      <c r="D586" s="16" t="s">
        <v>109</v>
      </c>
      <c r="E586" s="16" t="s">
        <v>462</v>
      </c>
      <c r="F586" s="16"/>
      <c r="G586" s="111">
        <f>G587</f>
        <v>130000</v>
      </c>
    </row>
    <row r="587" spans="1:16" ht="27" customHeight="1">
      <c r="A587" s="17" t="s">
        <v>323</v>
      </c>
      <c r="B587" s="16" t="s">
        <v>156</v>
      </c>
      <c r="C587" s="16" t="s">
        <v>35</v>
      </c>
      <c r="D587" s="16" t="s">
        <v>109</v>
      </c>
      <c r="E587" s="16" t="s">
        <v>463</v>
      </c>
      <c r="F587" s="16"/>
      <c r="G587" s="111">
        <f>G588</f>
        <v>130000</v>
      </c>
    </row>
    <row r="588" spans="1:16" ht="25.5">
      <c r="A588" s="17" t="s">
        <v>40</v>
      </c>
      <c r="B588" s="16" t="s">
        <v>156</v>
      </c>
      <c r="C588" s="16" t="s">
        <v>35</v>
      </c>
      <c r="D588" s="16" t="s">
        <v>109</v>
      </c>
      <c r="E588" s="16" t="s">
        <v>463</v>
      </c>
      <c r="F588" s="16" t="s">
        <v>41</v>
      </c>
      <c r="G588" s="111">
        <f>G589</f>
        <v>130000</v>
      </c>
    </row>
    <row r="589" spans="1:16">
      <c r="A589" s="17" t="s">
        <v>42</v>
      </c>
      <c r="B589" s="16" t="s">
        <v>156</v>
      </c>
      <c r="C589" s="16" t="s">
        <v>35</v>
      </c>
      <c r="D589" s="16" t="s">
        <v>109</v>
      </c>
      <c r="E589" s="16" t="s">
        <v>463</v>
      </c>
      <c r="F589" s="16" t="s">
        <v>43</v>
      </c>
      <c r="G589" s="111">
        <v>130000</v>
      </c>
    </row>
    <row r="590" spans="1:16" s="19" customFormat="1">
      <c r="A590" s="14" t="s">
        <v>362</v>
      </c>
      <c r="B590" s="16" t="s">
        <v>156</v>
      </c>
      <c r="C590" s="16" t="s">
        <v>35</v>
      </c>
      <c r="D590" s="16" t="s">
        <v>109</v>
      </c>
      <c r="E590" s="16" t="s">
        <v>477</v>
      </c>
      <c r="F590" s="16"/>
      <c r="G590" s="111">
        <f>G591</f>
        <v>89441.8</v>
      </c>
      <c r="H590" s="18"/>
    </row>
    <row r="591" spans="1:16" s="19" customFormat="1">
      <c r="A591" s="17" t="s">
        <v>362</v>
      </c>
      <c r="B591" s="16" t="s">
        <v>156</v>
      </c>
      <c r="C591" s="16" t="s">
        <v>35</v>
      </c>
      <c r="D591" s="16" t="s">
        <v>109</v>
      </c>
      <c r="E591" s="16" t="s">
        <v>568</v>
      </c>
      <c r="F591" s="16"/>
      <c r="G591" s="111">
        <f>G592</f>
        <v>89441.8</v>
      </c>
      <c r="H591" s="18"/>
    </row>
    <row r="592" spans="1:16" s="19" customFormat="1" ht="24.75" customHeight="1">
      <c r="A592" s="17" t="s">
        <v>40</v>
      </c>
      <c r="B592" s="16" t="s">
        <v>156</v>
      </c>
      <c r="C592" s="16" t="s">
        <v>35</v>
      </c>
      <c r="D592" s="16" t="s">
        <v>109</v>
      </c>
      <c r="E592" s="16" t="s">
        <v>568</v>
      </c>
      <c r="F592" s="16" t="s">
        <v>41</v>
      </c>
      <c r="G592" s="111">
        <f>G593</f>
        <v>89441.8</v>
      </c>
      <c r="H592" s="18"/>
    </row>
    <row r="593" spans="1:8" s="19" customFormat="1">
      <c r="A593" s="17" t="s">
        <v>42</v>
      </c>
      <c r="B593" s="16" t="s">
        <v>156</v>
      </c>
      <c r="C593" s="16" t="s">
        <v>35</v>
      </c>
      <c r="D593" s="16" t="s">
        <v>109</v>
      </c>
      <c r="E593" s="16" t="s">
        <v>568</v>
      </c>
      <c r="F593" s="16" t="s">
        <v>43</v>
      </c>
      <c r="G593" s="111">
        <v>89441.8</v>
      </c>
      <c r="H593" s="18"/>
    </row>
    <row r="594" spans="1:8">
      <c r="A594" s="17" t="s">
        <v>576</v>
      </c>
      <c r="B594" s="16" t="s">
        <v>156</v>
      </c>
      <c r="C594" s="16" t="s">
        <v>35</v>
      </c>
      <c r="D594" s="16" t="s">
        <v>35</v>
      </c>
      <c r="E594" s="16"/>
      <c r="F594" s="16"/>
      <c r="G594" s="111">
        <f>G595</f>
        <v>5028699.5</v>
      </c>
    </row>
    <row r="595" spans="1:8" s="32" customFormat="1" ht="25.5">
      <c r="A595" s="17" t="s">
        <v>788</v>
      </c>
      <c r="B595" s="16" t="s">
        <v>156</v>
      </c>
      <c r="C595" s="16" t="s">
        <v>35</v>
      </c>
      <c r="D595" s="16" t="s">
        <v>35</v>
      </c>
      <c r="E595" s="16" t="s">
        <v>418</v>
      </c>
      <c r="F595" s="44"/>
      <c r="G595" s="111">
        <f>G596</f>
        <v>5028699.5</v>
      </c>
      <c r="H595" s="31"/>
    </row>
    <row r="596" spans="1:8" s="19" customFormat="1" ht="21.75" customHeight="1">
      <c r="A596" s="14" t="s">
        <v>230</v>
      </c>
      <c r="B596" s="16" t="s">
        <v>156</v>
      </c>
      <c r="C596" s="16" t="s">
        <v>35</v>
      </c>
      <c r="D596" s="16" t="s">
        <v>35</v>
      </c>
      <c r="E596" s="16" t="s">
        <v>419</v>
      </c>
      <c r="F596" s="16"/>
      <c r="G596" s="111">
        <f>G600+G605+G597</f>
        <v>5028699.5</v>
      </c>
      <c r="H596" s="18"/>
    </row>
    <row r="597" spans="1:8" hidden="1">
      <c r="A597" s="17" t="s">
        <v>544</v>
      </c>
      <c r="B597" s="16" t="s">
        <v>156</v>
      </c>
      <c r="C597" s="16" t="s">
        <v>35</v>
      </c>
      <c r="D597" s="16" t="s">
        <v>35</v>
      </c>
      <c r="E597" s="16" t="s">
        <v>68</v>
      </c>
      <c r="F597" s="16"/>
      <c r="G597" s="9">
        <f>G598</f>
        <v>0</v>
      </c>
    </row>
    <row r="598" spans="1:8" ht="25.5" hidden="1">
      <c r="A598" s="17" t="s">
        <v>40</v>
      </c>
      <c r="B598" s="16" t="s">
        <v>156</v>
      </c>
      <c r="C598" s="16" t="s">
        <v>35</v>
      </c>
      <c r="D598" s="16" t="s">
        <v>35</v>
      </c>
      <c r="E598" s="16" t="s">
        <v>68</v>
      </c>
      <c r="F598" s="16" t="s">
        <v>41</v>
      </c>
      <c r="G598" s="9">
        <f>G599</f>
        <v>0</v>
      </c>
    </row>
    <row r="599" spans="1:8" hidden="1">
      <c r="A599" s="17" t="s">
        <v>42</v>
      </c>
      <c r="B599" s="16" t="s">
        <v>156</v>
      </c>
      <c r="C599" s="16" t="s">
        <v>35</v>
      </c>
      <c r="D599" s="16" t="s">
        <v>35</v>
      </c>
      <c r="E599" s="16" t="s">
        <v>68</v>
      </c>
      <c r="F599" s="16" t="s">
        <v>43</v>
      </c>
      <c r="G599" s="9"/>
    </row>
    <row r="600" spans="1:8" s="19" customFormat="1" ht="52.5" customHeight="1">
      <c r="A600" s="14" t="s">
        <v>247</v>
      </c>
      <c r="B600" s="16" t="s">
        <v>156</v>
      </c>
      <c r="C600" s="16" t="s">
        <v>35</v>
      </c>
      <c r="D600" s="16" t="s">
        <v>35</v>
      </c>
      <c r="E600" s="16" t="s">
        <v>283</v>
      </c>
      <c r="F600" s="16"/>
      <c r="G600" s="111">
        <f>G601+G603</f>
        <v>4286500</v>
      </c>
      <c r="H600" s="18"/>
    </row>
    <row r="601" spans="1:8" s="19" customFormat="1" ht="25.5" hidden="1">
      <c r="A601" s="17" t="s">
        <v>49</v>
      </c>
      <c r="B601" s="16" t="s">
        <v>156</v>
      </c>
      <c r="C601" s="16" t="s">
        <v>35</v>
      </c>
      <c r="D601" s="16" t="s">
        <v>35</v>
      </c>
      <c r="E601" s="16" t="s">
        <v>283</v>
      </c>
      <c r="F601" s="16" t="s">
        <v>50</v>
      </c>
      <c r="G601" s="111">
        <f>G602</f>
        <v>0</v>
      </c>
      <c r="H601" s="18"/>
    </row>
    <row r="602" spans="1:8" s="19" customFormat="1" ht="25.5" hidden="1">
      <c r="A602" s="17" t="s">
        <v>51</v>
      </c>
      <c r="B602" s="16" t="s">
        <v>156</v>
      </c>
      <c r="C602" s="16" t="s">
        <v>35</v>
      </c>
      <c r="D602" s="16" t="s">
        <v>35</v>
      </c>
      <c r="E602" s="16" t="s">
        <v>283</v>
      </c>
      <c r="F602" s="16" t="s">
        <v>52</v>
      </c>
      <c r="G602" s="111"/>
      <c r="H602" s="18"/>
    </row>
    <row r="603" spans="1:8" s="19" customFormat="1" ht="25.5">
      <c r="A603" s="17" t="s">
        <v>40</v>
      </c>
      <c r="B603" s="16" t="s">
        <v>156</v>
      </c>
      <c r="C603" s="16" t="s">
        <v>35</v>
      </c>
      <c r="D603" s="16" t="s">
        <v>35</v>
      </c>
      <c r="E603" s="16" t="s">
        <v>283</v>
      </c>
      <c r="F603" s="16" t="s">
        <v>41</v>
      </c>
      <c r="G603" s="111">
        <f>G604</f>
        <v>4286500</v>
      </c>
      <c r="H603" s="18"/>
    </row>
    <row r="604" spans="1:8" s="19" customFormat="1" ht="13.5" customHeight="1">
      <c r="A604" s="17" t="s">
        <v>42</v>
      </c>
      <c r="B604" s="16" t="s">
        <v>156</v>
      </c>
      <c r="C604" s="16" t="s">
        <v>35</v>
      </c>
      <c r="D604" s="16" t="s">
        <v>35</v>
      </c>
      <c r="E604" s="16" t="s">
        <v>283</v>
      </c>
      <c r="F604" s="16" t="s">
        <v>43</v>
      </c>
      <c r="G604" s="111">
        <v>4286500</v>
      </c>
      <c r="H604" s="18"/>
    </row>
    <row r="605" spans="1:8" s="19" customFormat="1" ht="61.5" customHeight="1">
      <c r="A605" s="14" t="s">
        <v>706</v>
      </c>
      <c r="B605" s="16" t="s">
        <v>156</v>
      </c>
      <c r="C605" s="16" t="s">
        <v>35</v>
      </c>
      <c r="D605" s="16" t="s">
        <v>35</v>
      </c>
      <c r="E605" s="16" t="s">
        <v>421</v>
      </c>
      <c r="F605" s="16"/>
      <c r="G605" s="111">
        <f>G606+G610+G608+G612</f>
        <v>742199.5</v>
      </c>
      <c r="H605" s="18"/>
    </row>
    <row r="606" spans="1:8" s="19" customFormat="1" ht="25.5">
      <c r="A606" s="17" t="s">
        <v>49</v>
      </c>
      <c r="B606" s="16" t="s">
        <v>156</v>
      </c>
      <c r="C606" s="16" t="s">
        <v>35</v>
      </c>
      <c r="D606" s="16" t="s">
        <v>35</v>
      </c>
      <c r="E606" s="16" t="s">
        <v>421</v>
      </c>
      <c r="F606" s="16" t="s">
        <v>50</v>
      </c>
      <c r="G606" s="111">
        <f>G607</f>
        <v>324496.7</v>
      </c>
      <c r="H606" s="18"/>
    </row>
    <row r="607" spans="1:8" s="19" customFormat="1" ht="25.5">
      <c r="A607" s="17" t="s">
        <v>51</v>
      </c>
      <c r="B607" s="16" t="s">
        <v>156</v>
      </c>
      <c r="C607" s="16" t="s">
        <v>35</v>
      </c>
      <c r="D607" s="16" t="s">
        <v>35</v>
      </c>
      <c r="E607" s="16" t="s">
        <v>421</v>
      </c>
      <c r="F607" s="16" t="s">
        <v>52</v>
      </c>
      <c r="G607" s="111">
        <v>324496.7</v>
      </c>
      <c r="H607" s="18"/>
    </row>
    <row r="608" spans="1:8" s="19" customFormat="1" hidden="1">
      <c r="A608" s="17" t="s">
        <v>334</v>
      </c>
      <c r="B608" s="16" t="s">
        <v>156</v>
      </c>
      <c r="C608" s="16" t="s">
        <v>35</v>
      </c>
      <c r="D608" s="16" t="s">
        <v>35</v>
      </c>
      <c r="E608" s="16" t="s">
        <v>421</v>
      </c>
      <c r="F608" s="16" t="s">
        <v>335</v>
      </c>
      <c r="G608" s="111">
        <f>G609</f>
        <v>0</v>
      </c>
      <c r="H608" s="18"/>
    </row>
    <row r="609" spans="1:8" s="19" customFormat="1" ht="25.5" hidden="1">
      <c r="A609" s="17" t="s">
        <v>336</v>
      </c>
      <c r="B609" s="16" t="s">
        <v>156</v>
      </c>
      <c r="C609" s="16" t="s">
        <v>35</v>
      </c>
      <c r="D609" s="16" t="s">
        <v>35</v>
      </c>
      <c r="E609" s="16" t="s">
        <v>421</v>
      </c>
      <c r="F609" s="16" t="s">
        <v>337</v>
      </c>
      <c r="G609" s="111"/>
      <c r="H609" s="18"/>
    </row>
    <row r="610" spans="1:8" s="19" customFormat="1" ht="25.5" hidden="1">
      <c r="A610" s="17" t="s">
        <v>40</v>
      </c>
      <c r="B610" s="16" t="s">
        <v>156</v>
      </c>
      <c r="C610" s="16" t="s">
        <v>35</v>
      </c>
      <c r="D610" s="16" t="s">
        <v>35</v>
      </c>
      <c r="E610" s="16" t="s">
        <v>421</v>
      </c>
      <c r="F610" s="16" t="s">
        <v>41</v>
      </c>
      <c r="G610" s="111">
        <f>G611</f>
        <v>0</v>
      </c>
      <c r="H610" s="18"/>
    </row>
    <row r="611" spans="1:8" s="19" customFormat="1" hidden="1">
      <c r="A611" s="17" t="s">
        <v>42</v>
      </c>
      <c r="B611" s="16" t="s">
        <v>156</v>
      </c>
      <c r="C611" s="16" t="s">
        <v>35</v>
      </c>
      <c r="D611" s="16" t="s">
        <v>35</v>
      </c>
      <c r="E611" s="16" t="s">
        <v>421</v>
      </c>
      <c r="F611" s="16" t="s">
        <v>43</v>
      </c>
      <c r="G611" s="111"/>
      <c r="H611" s="18"/>
    </row>
    <row r="612" spans="1:8" s="19" customFormat="1" ht="25.5">
      <c r="A612" s="17" t="s">
        <v>40</v>
      </c>
      <c r="B612" s="16" t="s">
        <v>156</v>
      </c>
      <c r="C612" s="16" t="s">
        <v>35</v>
      </c>
      <c r="D612" s="16" t="s">
        <v>35</v>
      </c>
      <c r="E612" s="16" t="s">
        <v>421</v>
      </c>
      <c r="F612" s="16" t="s">
        <v>41</v>
      </c>
      <c r="G612" s="111">
        <f>G613</f>
        <v>417702.8</v>
      </c>
      <c r="H612" s="18"/>
    </row>
    <row r="613" spans="1:8" s="19" customFormat="1">
      <c r="A613" s="17" t="s">
        <v>42</v>
      </c>
      <c r="B613" s="16" t="s">
        <v>156</v>
      </c>
      <c r="C613" s="16" t="s">
        <v>35</v>
      </c>
      <c r="D613" s="16" t="s">
        <v>35</v>
      </c>
      <c r="E613" s="16" t="s">
        <v>421</v>
      </c>
      <c r="F613" s="16" t="s">
        <v>43</v>
      </c>
      <c r="G613" s="111">
        <f>175503.3+242199.5</f>
        <v>417702.8</v>
      </c>
      <c r="H613" s="18"/>
    </row>
    <row r="614" spans="1:8">
      <c r="A614" s="17" t="s">
        <v>236</v>
      </c>
      <c r="B614" s="16" t="s">
        <v>156</v>
      </c>
      <c r="C614" s="16" t="s">
        <v>35</v>
      </c>
      <c r="D614" s="16" t="s">
        <v>237</v>
      </c>
      <c r="E614" s="16"/>
      <c r="F614" s="16"/>
      <c r="G614" s="111">
        <f>G616</f>
        <v>14264113</v>
      </c>
    </row>
    <row r="615" spans="1:8" ht="38.25" hidden="1">
      <c r="A615" s="14" t="s">
        <v>238</v>
      </c>
      <c r="B615" s="16" t="s">
        <v>156</v>
      </c>
      <c r="C615" s="16" t="s">
        <v>35</v>
      </c>
      <c r="D615" s="16" t="s">
        <v>237</v>
      </c>
      <c r="E615" s="16"/>
      <c r="F615" s="16"/>
      <c r="G615" s="111"/>
    </row>
    <row r="616" spans="1:8" ht="25.5">
      <c r="A616" s="17" t="s">
        <v>788</v>
      </c>
      <c r="B616" s="16" t="s">
        <v>156</v>
      </c>
      <c r="C616" s="16" t="s">
        <v>35</v>
      </c>
      <c r="D616" s="16" t="s">
        <v>237</v>
      </c>
      <c r="E616" s="16" t="s">
        <v>418</v>
      </c>
      <c r="F616" s="16"/>
      <c r="G616" s="111">
        <f>G621+G617</f>
        <v>14264113</v>
      </c>
    </row>
    <row r="617" spans="1:8" s="19" customFormat="1" ht="30" customHeight="1">
      <c r="A617" s="17" t="s">
        <v>152</v>
      </c>
      <c r="B617" s="16" t="s">
        <v>156</v>
      </c>
      <c r="C617" s="16" t="s">
        <v>35</v>
      </c>
      <c r="D617" s="16" t="s">
        <v>237</v>
      </c>
      <c r="E617" s="16" t="s">
        <v>451</v>
      </c>
      <c r="F617" s="16"/>
      <c r="G617" s="111">
        <f>G618</f>
        <v>893401</v>
      </c>
      <c r="H617" s="18"/>
    </row>
    <row r="618" spans="1:8" s="19" customFormat="1" ht="31.5" customHeight="1">
      <c r="A618" s="47" t="s">
        <v>239</v>
      </c>
      <c r="B618" s="16" t="s">
        <v>156</v>
      </c>
      <c r="C618" s="16" t="s">
        <v>35</v>
      </c>
      <c r="D618" s="16" t="s">
        <v>237</v>
      </c>
      <c r="E618" s="16" t="s">
        <v>465</v>
      </c>
      <c r="F618" s="16"/>
      <c r="G618" s="111">
        <f>G619</f>
        <v>893401</v>
      </c>
      <c r="H618" s="18"/>
    </row>
    <row r="619" spans="1:8" s="19" customFormat="1" ht="25.5">
      <c r="A619" s="17" t="s">
        <v>40</v>
      </c>
      <c r="B619" s="16" t="s">
        <v>156</v>
      </c>
      <c r="C619" s="16" t="s">
        <v>35</v>
      </c>
      <c r="D619" s="16" t="s">
        <v>237</v>
      </c>
      <c r="E619" s="16" t="s">
        <v>465</v>
      </c>
      <c r="F619" s="16" t="s">
        <v>41</v>
      </c>
      <c r="G619" s="111">
        <f>G620</f>
        <v>893401</v>
      </c>
      <c r="H619" s="18"/>
    </row>
    <row r="620" spans="1:8">
      <c r="A620" s="17" t="s">
        <v>42</v>
      </c>
      <c r="B620" s="16" t="s">
        <v>156</v>
      </c>
      <c r="C620" s="16" t="s">
        <v>35</v>
      </c>
      <c r="D620" s="16" t="s">
        <v>237</v>
      </c>
      <c r="E620" s="16" t="s">
        <v>465</v>
      </c>
      <c r="F620" s="16" t="s">
        <v>43</v>
      </c>
      <c r="G620" s="111">
        <v>893401</v>
      </c>
    </row>
    <row r="621" spans="1:8" s="19" customFormat="1" ht="32.25" customHeight="1">
      <c r="A621" s="17" t="s">
        <v>324</v>
      </c>
      <c r="B621" s="16" t="s">
        <v>156</v>
      </c>
      <c r="C621" s="16" t="s">
        <v>35</v>
      </c>
      <c r="D621" s="16" t="s">
        <v>237</v>
      </c>
      <c r="E621" s="16" t="s">
        <v>466</v>
      </c>
      <c r="F621" s="16"/>
      <c r="G621" s="111">
        <f>G622</f>
        <v>13370712</v>
      </c>
      <c r="H621" s="18"/>
    </row>
    <row r="622" spans="1:8" s="19" customFormat="1" ht="25.5">
      <c r="A622" s="17" t="s">
        <v>121</v>
      </c>
      <c r="B622" s="16" t="s">
        <v>156</v>
      </c>
      <c r="C622" s="16" t="s">
        <v>35</v>
      </c>
      <c r="D622" s="16" t="s">
        <v>237</v>
      </c>
      <c r="E622" s="16" t="s">
        <v>467</v>
      </c>
      <c r="F622" s="16"/>
      <c r="G622" s="111">
        <f>G623+G627+G629</f>
        <v>13370712</v>
      </c>
      <c r="H622" s="18"/>
    </row>
    <row r="623" spans="1:8" ht="51">
      <c r="A623" s="17" t="s">
        <v>92</v>
      </c>
      <c r="B623" s="16" t="s">
        <v>156</v>
      </c>
      <c r="C623" s="16" t="s">
        <v>35</v>
      </c>
      <c r="D623" s="16" t="s">
        <v>237</v>
      </c>
      <c r="E623" s="16" t="s">
        <v>467</v>
      </c>
      <c r="F623" s="16" t="s">
        <v>95</v>
      </c>
      <c r="G623" s="111">
        <f>G624</f>
        <v>12545832</v>
      </c>
    </row>
    <row r="624" spans="1:8" ht="25.5">
      <c r="A624" s="17" t="s">
        <v>93</v>
      </c>
      <c r="B624" s="16" t="s">
        <v>156</v>
      </c>
      <c r="C624" s="16" t="s">
        <v>35</v>
      </c>
      <c r="D624" s="16" t="s">
        <v>237</v>
      </c>
      <c r="E624" s="16" t="s">
        <v>467</v>
      </c>
      <c r="F624" s="16" t="s">
        <v>96</v>
      </c>
      <c r="G624" s="111">
        <f>9439963+2850869+192000+63000</f>
        <v>12545832</v>
      </c>
    </row>
    <row r="625" spans="1:8" ht="25.5" hidden="1">
      <c r="A625" s="34" t="s">
        <v>94</v>
      </c>
      <c r="B625" s="16" t="s">
        <v>156</v>
      </c>
      <c r="C625" s="16" t="s">
        <v>35</v>
      </c>
      <c r="D625" s="16" t="s">
        <v>237</v>
      </c>
      <c r="E625" s="16" t="s">
        <v>467</v>
      </c>
      <c r="F625" s="16" t="s">
        <v>97</v>
      </c>
      <c r="G625" s="111"/>
    </row>
    <row r="626" spans="1:8" ht="25.5" hidden="1">
      <c r="A626" s="34" t="s">
        <v>98</v>
      </c>
      <c r="B626" s="16" t="s">
        <v>156</v>
      </c>
      <c r="C626" s="16" t="s">
        <v>35</v>
      </c>
      <c r="D626" s="16" t="s">
        <v>237</v>
      </c>
      <c r="E626" s="16" t="s">
        <v>467</v>
      </c>
      <c r="F626" s="16" t="s">
        <v>99</v>
      </c>
      <c r="G626" s="111"/>
    </row>
    <row r="627" spans="1:8" ht="25.5">
      <c r="A627" s="17" t="s">
        <v>49</v>
      </c>
      <c r="B627" s="16" t="s">
        <v>156</v>
      </c>
      <c r="C627" s="16" t="s">
        <v>35</v>
      </c>
      <c r="D627" s="16" t="s">
        <v>237</v>
      </c>
      <c r="E627" s="16" t="s">
        <v>467</v>
      </c>
      <c r="F627" s="16" t="s">
        <v>50</v>
      </c>
      <c r="G627" s="111">
        <f>G628</f>
        <v>773440</v>
      </c>
    </row>
    <row r="628" spans="1:8" ht="25.5">
      <c r="A628" s="17" t="s">
        <v>51</v>
      </c>
      <c r="B628" s="16" t="s">
        <v>156</v>
      </c>
      <c r="C628" s="16" t="s">
        <v>35</v>
      </c>
      <c r="D628" s="16" t="s">
        <v>237</v>
      </c>
      <c r="E628" s="16" t="s">
        <v>467</v>
      </c>
      <c r="F628" s="16" t="s">
        <v>52</v>
      </c>
      <c r="G628" s="111">
        <v>773440</v>
      </c>
    </row>
    <row r="629" spans="1:8">
      <c r="A629" s="17" t="s">
        <v>100</v>
      </c>
      <c r="B629" s="16" t="s">
        <v>156</v>
      </c>
      <c r="C629" s="16" t="s">
        <v>35</v>
      </c>
      <c r="D629" s="16" t="s">
        <v>237</v>
      </c>
      <c r="E629" s="16" t="s">
        <v>467</v>
      </c>
      <c r="F629" s="16" t="s">
        <v>101</v>
      </c>
      <c r="G629" s="30">
        <f>G630</f>
        <v>51440</v>
      </c>
    </row>
    <row r="630" spans="1:8">
      <c r="A630" s="17" t="s">
        <v>103</v>
      </c>
      <c r="B630" s="16" t="s">
        <v>156</v>
      </c>
      <c r="C630" s="16" t="s">
        <v>35</v>
      </c>
      <c r="D630" s="16" t="s">
        <v>237</v>
      </c>
      <c r="E630" s="16" t="s">
        <v>467</v>
      </c>
      <c r="F630" s="16" t="s">
        <v>104</v>
      </c>
      <c r="G630" s="30">
        <v>51440</v>
      </c>
    </row>
    <row r="631" spans="1:8">
      <c r="A631" s="12" t="s">
        <v>326</v>
      </c>
      <c r="B631" s="22" t="s">
        <v>156</v>
      </c>
      <c r="C631" s="8" t="s">
        <v>108</v>
      </c>
      <c r="D631" s="8"/>
      <c r="E631" s="8"/>
      <c r="F631" s="8"/>
      <c r="G631" s="43">
        <f>G634+G641</f>
        <v>7808100</v>
      </c>
    </row>
    <row r="632" spans="1:8" hidden="1">
      <c r="A632" s="12"/>
      <c r="B632" s="22"/>
      <c r="C632" s="8"/>
      <c r="D632" s="8"/>
      <c r="E632" s="8"/>
      <c r="F632" s="8"/>
      <c r="G632" s="43"/>
    </row>
    <row r="633" spans="1:8" hidden="1">
      <c r="A633" s="12"/>
      <c r="B633" s="22"/>
      <c r="C633" s="8"/>
      <c r="D633" s="8"/>
      <c r="E633" s="8"/>
      <c r="F633" s="8"/>
      <c r="G633" s="43"/>
    </row>
    <row r="634" spans="1:8">
      <c r="A634" s="17" t="s">
        <v>327</v>
      </c>
      <c r="B634" s="16" t="s">
        <v>156</v>
      </c>
      <c r="C634" s="16" t="s">
        <v>108</v>
      </c>
      <c r="D634" s="16" t="s">
        <v>26</v>
      </c>
      <c r="E634" s="16"/>
      <c r="F634" s="16"/>
      <c r="G634" s="111">
        <f>G636</f>
        <v>92400</v>
      </c>
    </row>
    <row r="635" spans="1:8" s="32" customFormat="1" hidden="1">
      <c r="A635" s="49" t="s">
        <v>328</v>
      </c>
      <c r="B635" s="16" t="s">
        <v>156</v>
      </c>
      <c r="C635" s="44" t="s">
        <v>108</v>
      </c>
      <c r="D635" s="44" t="s">
        <v>26</v>
      </c>
      <c r="E635" s="44" t="s">
        <v>329</v>
      </c>
      <c r="F635" s="44" t="s">
        <v>330</v>
      </c>
      <c r="G635" s="113"/>
      <c r="H635" s="31"/>
    </row>
    <row r="636" spans="1:8" s="50" customFormat="1" ht="30.75" customHeight="1">
      <c r="A636" s="17" t="s">
        <v>790</v>
      </c>
      <c r="B636" s="16" t="s">
        <v>156</v>
      </c>
      <c r="C636" s="16" t="s">
        <v>108</v>
      </c>
      <c r="D636" s="16" t="s">
        <v>26</v>
      </c>
      <c r="E636" s="16" t="s">
        <v>589</v>
      </c>
      <c r="F636" s="44"/>
      <c r="G636" s="111">
        <f>G637</f>
        <v>92400</v>
      </c>
      <c r="H636" s="31"/>
    </row>
    <row r="637" spans="1:8" s="50" customFormat="1">
      <c r="A637" s="17" t="s">
        <v>333</v>
      </c>
      <c r="B637" s="16" t="s">
        <v>156</v>
      </c>
      <c r="C637" s="16" t="s">
        <v>108</v>
      </c>
      <c r="D637" s="16" t="s">
        <v>26</v>
      </c>
      <c r="E637" s="16" t="s">
        <v>595</v>
      </c>
      <c r="F637" s="44"/>
      <c r="G637" s="111">
        <f>G638</f>
        <v>92400</v>
      </c>
      <c r="H637" s="31"/>
    </row>
    <row r="638" spans="1:8" s="50" customFormat="1">
      <c r="A638" s="17" t="s">
        <v>334</v>
      </c>
      <c r="B638" s="16" t="s">
        <v>156</v>
      </c>
      <c r="C638" s="16" t="s">
        <v>108</v>
      </c>
      <c r="D638" s="16" t="s">
        <v>26</v>
      </c>
      <c r="E638" s="16" t="s">
        <v>595</v>
      </c>
      <c r="F638" s="16" t="s">
        <v>335</v>
      </c>
      <c r="G638" s="111">
        <f>G639</f>
        <v>92400</v>
      </c>
      <c r="H638" s="31"/>
    </row>
    <row r="639" spans="1:8" s="51" customFormat="1" ht="25.5">
      <c r="A639" s="17" t="s">
        <v>336</v>
      </c>
      <c r="B639" s="16" t="s">
        <v>156</v>
      </c>
      <c r="C639" s="16" t="s">
        <v>108</v>
      </c>
      <c r="D639" s="16" t="s">
        <v>26</v>
      </c>
      <c r="E639" s="16" t="s">
        <v>595</v>
      </c>
      <c r="F639" s="16" t="s">
        <v>337</v>
      </c>
      <c r="G639" s="111">
        <v>92400</v>
      </c>
      <c r="H639" s="2"/>
    </row>
    <row r="640" spans="1:8" s="51" customFormat="1" ht="25.5" hidden="1">
      <c r="A640" s="34" t="s">
        <v>338</v>
      </c>
      <c r="B640" s="16" t="s">
        <v>156</v>
      </c>
      <c r="C640" s="16" t="s">
        <v>108</v>
      </c>
      <c r="D640" s="16" t="s">
        <v>26</v>
      </c>
      <c r="E640" s="16" t="s">
        <v>595</v>
      </c>
      <c r="F640" s="16" t="s">
        <v>339</v>
      </c>
      <c r="G640" s="111"/>
      <c r="H640" s="2"/>
    </row>
    <row r="641" spans="1:9">
      <c r="A641" s="14" t="s">
        <v>340</v>
      </c>
      <c r="B641" s="16" t="s">
        <v>156</v>
      </c>
      <c r="C641" s="16" t="s">
        <v>108</v>
      </c>
      <c r="D641" s="16" t="s">
        <v>90</v>
      </c>
      <c r="E641" s="16"/>
      <c r="F641" s="16"/>
      <c r="G641" s="111">
        <f>G657+G642</f>
        <v>7715700</v>
      </c>
    </row>
    <row r="642" spans="1:9" s="32" customFormat="1" ht="25.5">
      <c r="A642" s="17" t="s">
        <v>788</v>
      </c>
      <c r="B642" s="16" t="s">
        <v>156</v>
      </c>
      <c r="C642" s="16" t="s">
        <v>108</v>
      </c>
      <c r="D642" s="16" t="s">
        <v>90</v>
      </c>
      <c r="E642" s="16" t="s">
        <v>418</v>
      </c>
      <c r="F642" s="44"/>
      <c r="G642" s="111">
        <f>G643</f>
        <v>651800</v>
      </c>
      <c r="H642" s="31"/>
    </row>
    <row r="643" spans="1:9" ht="30.75" customHeight="1">
      <c r="A643" s="17" t="s">
        <v>152</v>
      </c>
      <c r="B643" s="16" t="s">
        <v>156</v>
      </c>
      <c r="C643" s="16" t="s">
        <v>108</v>
      </c>
      <c r="D643" s="16" t="s">
        <v>90</v>
      </c>
      <c r="E643" s="16" t="s">
        <v>451</v>
      </c>
      <c r="F643" s="16"/>
      <c r="G643" s="111">
        <f>G644+G654</f>
        <v>651800</v>
      </c>
      <c r="I643" s="2"/>
    </row>
    <row r="644" spans="1:9" s="19" customFormat="1" ht="56.25" customHeight="1">
      <c r="A644" s="152" t="s">
        <v>102</v>
      </c>
      <c r="B644" s="16" t="s">
        <v>156</v>
      </c>
      <c r="C644" s="16" t="s">
        <v>108</v>
      </c>
      <c r="D644" s="16" t="s">
        <v>90</v>
      </c>
      <c r="E644" s="16" t="s">
        <v>748</v>
      </c>
      <c r="F644" s="16"/>
      <c r="G644" s="111">
        <f>G645</f>
        <v>651800</v>
      </c>
      <c r="H644" s="18"/>
    </row>
    <row r="645" spans="1:9" s="19" customFormat="1" ht="25.5">
      <c r="A645" s="17" t="s">
        <v>40</v>
      </c>
      <c r="B645" s="16" t="s">
        <v>156</v>
      </c>
      <c r="C645" s="16" t="s">
        <v>108</v>
      </c>
      <c r="D645" s="16" t="s">
        <v>90</v>
      </c>
      <c r="E645" s="16" t="s">
        <v>748</v>
      </c>
      <c r="F645" s="16" t="s">
        <v>41</v>
      </c>
      <c r="G645" s="111">
        <f>G646</f>
        <v>651800</v>
      </c>
      <c r="H645" s="18"/>
    </row>
    <row r="646" spans="1:9" s="19" customFormat="1">
      <c r="A646" s="17" t="s">
        <v>42</v>
      </c>
      <c r="B646" s="16" t="s">
        <v>156</v>
      </c>
      <c r="C646" s="16" t="s">
        <v>108</v>
      </c>
      <c r="D646" s="16" t="s">
        <v>90</v>
      </c>
      <c r="E646" s="16" t="s">
        <v>748</v>
      </c>
      <c r="F646" s="16" t="s">
        <v>43</v>
      </c>
      <c r="G646" s="111">
        <f>223400+428400</f>
        <v>651800</v>
      </c>
      <c r="H646" s="18"/>
    </row>
    <row r="647" spans="1:9" s="19" customFormat="1" ht="51" hidden="1">
      <c r="A647" s="17" t="s">
        <v>44</v>
      </c>
      <c r="B647" s="16" t="s">
        <v>156</v>
      </c>
      <c r="C647" s="16" t="s">
        <v>108</v>
      </c>
      <c r="D647" s="16" t="s">
        <v>90</v>
      </c>
      <c r="E647" s="16" t="s">
        <v>459</v>
      </c>
      <c r="F647" s="16" t="s">
        <v>154</v>
      </c>
      <c r="G647" s="111"/>
      <c r="H647" s="18"/>
    </row>
    <row r="648" spans="1:9" s="19" customFormat="1" ht="63.75" hidden="1">
      <c r="A648" s="17" t="s">
        <v>608</v>
      </c>
      <c r="B648" s="16" t="s">
        <v>156</v>
      </c>
      <c r="C648" s="16" t="s">
        <v>108</v>
      </c>
      <c r="D648" s="16" t="s">
        <v>90</v>
      </c>
      <c r="E648" s="16" t="s">
        <v>607</v>
      </c>
      <c r="F648" s="16"/>
      <c r="G648" s="111">
        <f>G649</f>
        <v>0</v>
      </c>
      <c r="H648" s="18"/>
    </row>
    <row r="649" spans="1:9" s="19" customFormat="1" ht="25.5" hidden="1">
      <c r="A649" s="17" t="s">
        <v>40</v>
      </c>
      <c r="B649" s="16" t="s">
        <v>156</v>
      </c>
      <c r="C649" s="16" t="s">
        <v>108</v>
      </c>
      <c r="D649" s="16" t="s">
        <v>90</v>
      </c>
      <c r="E649" s="16" t="s">
        <v>607</v>
      </c>
      <c r="F649" s="16" t="s">
        <v>41</v>
      </c>
      <c r="G649" s="111">
        <f>G650</f>
        <v>0</v>
      </c>
      <c r="H649" s="18"/>
    </row>
    <row r="650" spans="1:9" s="19" customFormat="1" hidden="1">
      <c r="A650" s="17" t="s">
        <v>42</v>
      </c>
      <c r="B650" s="16" t="s">
        <v>156</v>
      </c>
      <c r="C650" s="16" t="s">
        <v>108</v>
      </c>
      <c r="D650" s="16" t="s">
        <v>90</v>
      </c>
      <c r="E650" s="16" t="s">
        <v>607</v>
      </c>
      <c r="F650" s="16" t="s">
        <v>43</v>
      </c>
      <c r="G650" s="111"/>
      <c r="H650" s="18"/>
    </row>
    <row r="651" spans="1:9" ht="50.25" hidden="1" customHeight="1">
      <c r="A651" s="17" t="s">
        <v>7</v>
      </c>
      <c r="B651" s="16" t="s">
        <v>156</v>
      </c>
      <c r="C651" s="16" t="s">
        <v>108</v>
      </c>
      <c r="D651" s="16" t="s">
        <v>90</v>
      </c>
      <c r="E651" s="16" t="s">
        <v>452</v>
      </c>
      <c r="F651" s="16"/>
      <c r="G651" s="111">
        <f>G652</f>
        <v>0</v>
      </c>
    </row>
    <row r="652" spans="1:9" s="19" customFormat="1" ht="25.5" hidden="1">
      <c r="A652" s="17" t="s">
        <v>40</v>
      </c>
      <c r="B652" s="16" t="s">
        <v>156</v>
      </c>
      <c r="C652" s="16" t="s">
        <v>108</v>
      </c>
      <c r="D652" s="16" t="s">
        <v>90</v>
      </c>
      <c r="E652" s="16" t="s">
        <v>452</v>
      </c>
      <c r="F652" s="16" t="s">
        <v>41</v>
      </c>
      <c r="G652" s="111">
        <f>G653</f>
        <v>0</v>
      </c>
      <c r="H652" s="18"/>
    </row>
    <row r="653" spans="1:9" s="19" customFormat="1" hidden="1">
      <c r="A653" s="17" t="s">
        <v>42</v>
      </c>
      <c r="B653" s="16" t="s">
        <v>156</v>
      </c>
      <c r="C653" s="16" t="s">
        <v>108</v>
      </c>
      <c r="D653" s="16" t="s">
        <v>90</v>
      </c>
      <c r="E653" s="16" t="s">
        <v>452</v>
      </c>
      <c r="F653" s="16" t="s">
        <v>43</v>
      </c>
      <c r="G653" s="111"/>
      <c r="H653" s="18"/>
    </row>
    <row r="654" spans="1:9" s="19" customFormat="1" ht="56.25" hidden="1" customHeight="1">
      <c r="A654" s="17" t="s">
        <v>608</v>
      </c>
      <c r="B654" s="16" t="s">
        <v>156</v>
      </c>
      <c r="C654" s="16" t="s">
        <v>108</v>
      </c>
      <c r="D654" s="16" t="s">
        <v>90</v>
      </c>
      <c r="E654" s="16" t="s">
        <v>607</v>
      </c>
      <c r="F654" s="16"/>
      <c r="G654" s="111">
        <f>G655</f>
        <v>0</v>
      </c>
      <c r="H654" s="18"/>
    </row>
    <row r="655" spans="1:9" s="19" customFormat="1" ht="25.5" hidden="1">
      <c r="A655" s="17" t="s">
        <v>40</v>
      </c>
      <c r="B655" s="16" t="s">
        <v>156</v>
      </c>
      <c r="C655" s="16" t="s">
        <v>108</v>
      </c>
      <c r="D655" s="16" t="s">
        <v>90</v>
      </c>
      <c r="E655" s="16" t="s">
        <v>607</v>
      </c>
      <c r="F655" s="16" t="s">
        <v>41</v>
      </c>
      <c r="G655" s="111">
        <f>G656</f>
        <v>0</v>
      </c>
      <c r="H655" s="18"/>
    </row>
    <row r="656" spans="1:9" s="19" customFormat="1" hidden="1">
      <c r="A656" s="17" t="s">
        <v>42</v>
      </c>
      <c r="B656" s="16" t="s">
        <v>156</v>
      </c>
      <c r="C656" s="16" t="s">
        <v>108</v>
      </c>
      <c r="D656" s="16" t="s">
        <v>90</v>
      </c>
      <c r="E656" s="16" t="s">
        <v>607</v>
      </c>
      <c r="F656" s="16" t="s">
        <v>43</v>
      </c>
      <c r="G656" s="111"/>
      <c r="H656" s="18"/>
    </row>
    <row r="657" spans="1:11" s="32" customFormat="1">
      <c r="A657" s="17" t="s">
        <v>332</v>
      </c>
      <c r="B657" s="16" t="s">
        <v>156</v>
      </c>
      <c r="C657" s="16" t="s">
        <v>108</v>
      </c>
      <c r="D657" s="16" t="s">
        <v>90</v>
      </c>
      <c r="E657" s="16" t="s">
        <v>468</v>
      </c>
      <c r="F657" s="44"/>
      <c r="G657" s="111">
        <f>G658</f>
        <v>7063900</v>
      </c>
      <c r="H657" s="31"/>
    </row>
    <row r="658" spans="1:11" s="32" customFormat="1" ht="54.75" customHeight="1">
      <c r="A658" s="14" t="s">
        <v>341</v>
      </c>
      <c r="B658" s="16" t="s">
        <v>156</v>
      </c>
      <c r="C658" s="16" t="s">
        <v>108</v>
      </c>
      <c r="D658" s="16" t="s">
        <v>90</v>
      </c>
      <c r="E658" s="16" t="s">
        <v>469</v>
      </c>
      <c r="F658" s="44"/>
      <c r="G658" s="111">
        <f>G659</f>
        <v>7063900</v>
      </c>
      <c r="H658" s="31"/>
      <c r="J658" s="31">
        <f>G419+G470+G473+G570</f>
        <v>556872500</v>
      </c>
      <c r="K658" s="31" t="e">
        <f>J658+#REF!+G602+G660</f>
        <v>#REF!</v>
      </c>
    </row>
    <row r="659" spans="1:11" s="32" customFormat="1" ht="25.5">
      <c r="A659" s="17" t="s">
        <v>40</v>
      </c>
      <c r="B659" s="16" t="s">
        <v>156</v>
      </c>
      <c r="C659" s="16" t="s">
        <v>108</v>
      </c>
      <c r="D659" s="16" t="s">
        <v>90</v>
      </c>
      <c r="E659" s="16" t="s">
        <v>469</v>
      </c>
      <c r="F659" s="16" t="s">
        <v>41</v>
      </c>
      <c r="G659" s="111">
        <f>G660</f>
        <v>7063900</v>
      </c>
      <c r="H659" s="31"/>
    </row>
    <row r="660" spans="1:11">
      <c r="A660" s="17" t="s">
        <v>42</v>
      </c>
      <c r="B660" s="16" t="s">
        <v>156</v>
      </c>
      <c r="C660" s="16" t="s">
        <v>108</v>
      </c>
      <c r="D660" s="16" t="s">
        <v>90</v>
      </c>
      <c r="E660" s="16" t="s">
        <v>469</v>
      </c>
      <c r="F660" s="16" t="s">
        <v>43</v>
      </c>
      <c r="G660" s="111">
        <v>7063900</v>
      </c>
    </row>
    <row r="661" spans="1:11" ht="14.25" hidden="1" customHeight="1">
      <c r="A661" s="17" t="s">
        <v>45</v>
      </c>
      <c r="B661" s="16" t="s">
        <v>156</v>
      </c>
      <c r="C661" s="16" t="s">
        <v>108</v>
      </c>
      <c r="D661" s="16" t="s">
        <v>90</v>
      </c>
      <c r="E661" s="16" t="s">
        <v>469</v>
      </c>
      <c r="F661" s="16" t="s">
        <v>88</v>
      </c>
      <c r="G661" s="111"/>
    </row>
    <row r="662" spans="1:11" s="24" customFormat="1">
      <c r="A662" s="161" t="s">
        <v>117</v>
      </c>
      <c r="B662" s="162"/>
      <c r="C662" s="163"/>
      <c r="D662" s="163"/>
      <c r="E662" s="163"/>
      <c r="F662" s="163"/>
      <c r="G662" s="164">
        <f>G408+G631+G402</f>
        <v>872218667.69999993</v>
      </c>
      <c r="H662" s="23"/>
      <c r="J662" s="24">
        <v>643835027</v>
      </c>
      <c r="K662" s="23">
        <f>J662-G662</f>
        <v>-228383640.69999993</v>
      </c>
    </row>
    <row r="663" spans="1:11" ht="36" customHeight="1">
      <c r="A663" s="173" t="s">
        <v>342</v>
      </c>
      <c r="B663" s="169">
        <v>792</v>
      </c>
      <c r="C663" s="169"/>
      <c r="D663" s="169"/>
      <c r="E663" s="169"/>
      <c r="F663" s="169"/>
      <c r="G663" s="171"/>
      <c r="J663" s="2"/>
    </row>
    <row r="664" spans="1:11">
      <c r="A664" s="6" t="s">
        <v>25</v>
      </c>
      <c r="B664" s="21">
        <v>792</v>
      </c>
      <c r="C664" s="8" t="s">
        <v>26</v>
      </c>
      <c r="D664" s="8"/>
      <c r="E664" s="8"/>
      <c r="F664" s="8"/>
      <c r="G664" s="43">
        <f>G665+G671+G687</f>
        <v>16280629.48</v>
      </c>
    </row>
    <row r="665" spans="1:11" ht="38.25">
      <c r="A665" s="17" t="s">
        <v>120</v>
      </c>
      <c r="B665" s="15">
        <v>792</v>
      </c>
      <c r="C665" s="16" t="s">
        <v>26</v>
      </c>
      <c r="D665" s="16" t="s">
        <v>90</v>
      </c>
      <c r="E665" s="16"/>
      <c r="F665" s="16"/>
      <c r="G665" s="111">
        <f>G666</f>
        <v>1012500</v>
      </c>
    </row>
    <row r="666" spans="1:11" s="32" customFormat="1" ht="38.25">
      <c r="A666" s="17" t="s">
        <v>793</v>
      </c>
      <c r="B666" s="15">
        <v>792</v>
      </c>
      <c r="C666" s="16" t="s">
        <v>26</v>
      </c>
      <c r="D666" s="16" t="s">
        <v>90</v>
      </c>
      <c r="E666" s="16" t="s">
        <v>470</v>
      </c>
      <c r="F666" s="44"/>
      <c r="G666" s="111">
        <f>G668</f>
        <v>1012500</v>
      </c>
      <c r="H666" s="31"/>
    </row>
    <row r="667" spans="1:11" s="32" customFormat="1" ht="25.5">
      <c r="A667" s="17" t="s">
        <v>343</v>
      </c>
      <c r="B667" s="15">
        <v>792</v>
      </c>
      <c r="C667" s="16" t="s">
        <v>26</v>
      </c>
      <c r="D667" s="16" t="s">
        <v>90</v>
      </c>
      <c r="E667" s="16" t="s">
        <v>784</v>
      </c>
      <c r="F667" s="44"/>
      <c r="G667" s="111">
        <f>G668</f>
        <v>1012500</v>
      </c>
      <c r="H667" s="31"/>
    </row>
    <row r="668" spans="1:11" ht="25.5">
      <c r="A668" s="17" t="s">
        <v>344</v>
      </c>
      <c r="B668" s="15">
        <v>792</v>
      </c>
      <c r="C668" s="16" t="s">
        <v>26</v>
      </c>
      <c r="D668" s="16" t="s">
        <v>90</v>
      </c>
      <c r="E668" s="16" t="s">
        <v>784</v>
      </c>
      <c r="F668" s="16"/>
      <c r="G668" s="111">
        <f>G669</f>
        <v>1012500</v>
      </c>
    </row>
    <row r="669" spans="1:11">
      <c r="A669" s="17" t="s">
        <v>345</v>
      </c>
      <c r="B669" s="15">
        <v>792</v>
      </c>
      <c r="C669" s="16" t="s">
        <v>26</v>
      </c>
      <c r="D669" s="16" t="s">
        <v>90</v>
      </c>
      <c r="E669" s="16" t="s">
        <v>784</v>
      </c>
      <c r="F669" s="16" t="s">
        <v>346</v>
      </c>
      <c r="G669" s="111">
        <f>G670</f>
        <v>1012500</v>
      </c>
    </row>
    <row r="670" spans="1:11">
      <c r="A670" s="17" t="s">
        <v>347</v>
      </c>
      <c r="B670" s="15">
        <v>792</v>
      </c>
      <c r="C670" s="16" t="s">
        <v>26</v>
      </c>
      <c r="D670" s="16" t="s">
        <v>90</v>
      </c>
      <c r="E670" s="16" t="s">
        <v>784</v>
      </c>
      <c r="F670" s="16" t="s">
        <v>348</v>
      </c>
      <c r="G670" s="111">
        <v>1012500</v>
      </c>
    </row>
    <row r="671" spans="1:11" ht="38.25">
      <c r="A671" s="17" t="s">
        <v>349</v>
      </c>
      <c r="B671" s="15">
        <v>792</v>
      </c>
      <c r="C671" s="16" t="s">
        <v>26</v>
      </c>
      <c r="D671" s="16" t="s">
        <v>350</v>
      </c>
      <c r="E671" s="16"/>
      <c r="F671" s="16"/>
      <c r="G671" s="111">
        <f>G672</f>
        <v>12804892</v>
      </c>
    </row>
    <row r="672" spans="1:11" s="38" customFormat="1" ht="48" customHeight="1">
      <c r="A672" s="17" t="s">
        <v>793</v>
      </c>
      <c r="B672" s="15">
        <v>792</v>
      </c>
      <c r="C672" s="16" t="s">
        <v>26</v>
      </c>
      <c r="D672" s="16" t="s">
        <v>350</v>
      </c>
      <c r="E672" s="16" t="s">
        <v>470</v>
      </c>
      <c r="F672" s="44"/>
      <c r="G672" s="111">
        <f>G673</f>
        <v>12804892</v>
      </c>
      <c r="H672" s="37"/>
    </row>
    <row r="673" spans="1:8" s="54" customFormat="1" ht="41.25" customHeight="1">
      <c r="A673" s="17" t="s">
        <v>351</v>
      </c>
      <c r="B673" s="15">
        <v>792</v>
      </c>
      <c r="C673" s="16" t="s">
        <v>26</v>
      </c>
      <c r="D673" s="16" t="s">
        <v>350</v>
      </c>
      <c r="E673" s="16" t="s">
        <v>475</v>
      </c>
      <c r="F673" s="16"/>
      <c r="G673" s="111">
        <f>G674</f>
        <v>12804892</v>
      </c>
      <c r="H673" s="53"/>
    </row>
    <row r="674" spans="1:8" s="54" customFormat="1" ht="42" customHeight="1">
      <c r="A674" s="17" t="s">
        <v>121</v>
      </c>
      <c r="B674" s="15">
        <v>792</v>
      </c>
      <c r="C674" s="16" t="s">
        <v>26</v>
      </c>
      <c r="D674" s="16" t="s">
        <v>350</v>
      </c>
      <c r="E674" s="16" t="s">
        <v>476</v>
      </c>
      <c r="F674" s="16"/>
      <c r="G674" s="111">
        <f>G675+G679+G683+G685</f>
        <v>12804892</v>
      </c>
      <c r="H674" s="53"/>
    </row>
    <row r="675" spans="1:8" s="54" customFormat="1" ht="51">
      <c r="A675" s="17" t="s">
        <v>92</v>
      </c>
      <c r="B675" s="15">
        <v>792</v>
      </c>
      <c r="C675" s="16" t="s">
        <v>26</v>
      </c>
      <c r="D675" s="16" t="s">
        <v>350</v>
      </c>
      <c r="E675" s="16" t="s">
        <v>476</v>
      </c>
      <c r="F675" s="16" t="s">
        <v>95</v>
      </c>
      <c r="G675" s="111">
        <f>G676</f>
        <v>11340344</v>
      </c>
      <c r="H675" s="53"/>
    </row>
    <row r="676" spans="1:8" s="54" customFormat="1" ht="25.5">
      <c r="A676" s="17" t="s">
        <v>93</v>
      </c>
      <c r="B676" s="15">
        <v>792</v>
      </c>
      <c r="C676" s="16" t="s">
        <v>26</v>
      </c>
      <c r="D676" s="16" t="s">
        <v>350</v>
      </c>
      <c r="E676" s="16" t="s">
        <v>476</v>
      </c>
      <c r="F676" s="16" t="s">
        <v>96</v>
      </c>
      <c r="G676" s="111">
        <f>8583982+2592362+164000</f>
        <v>11340344</v>
      </c>
      <c r="H676" s="53"/>
    </row>
    <row r="677" spans="1:8" s="54" customFormat="1" ht="25.5" hidden="1">
      <c r="A677" s="106" t="s">
        <v>94</v>
      </c>
      <c r="B677" s="15">
        <v>792</v>
      </c>
      <c r="C677" s="16" t="s">
        <v>26</v>
      </c>
      <c r="D677" s="16" t="s">
        <v>350</v>
      </c>
      <c r="E677" s="16" t="s">
        <v>476</v>
      </c>
      <c r="F677" s="16" t="s">
        <v>97</v>
      </c>
      <c r="G677" s="111"/>
      <c r="H677" s="53"/>
    </row>
    <row r="678" spans="1:8" s="54" customFormat="1" ht="25.5" hidden="1">
      <c r="A678" s="106" t="s">
        <v>98</v>
      </c>
      <c r="B678" s="15">
        <v>792</v>
      </c>
      <c r="C678" s="16" t="s">
        <v>26</v>
      </c>
      <c r="D678" s="16" t="s">
        <v>350</v>
      </c>
      <c r="E678" s="16" t="s">
        <v>476</v>
      </c>
      <c r="F678" s="16" t="s">
        <v>99</v>
      </c>
      <c r="G678" s="111"/>
      <c r="H678" s="53"/>
    </row>
    <row r="679" spans="1:8" s="54" customFormat="1" ht="25.5">
      <c r="A679" s="17" t="s">
        <v>49</v>
      </c>
      <c r="B679" s="15">
        <v>792</v>
      </c>
      <c r="C679" s="16" t="s">
        <v>26</v>
      </c>
      <c r="D679" s="16" t="s">
        <v>350</v>
      </c>
      <c r="E679" s="16" t="s">
        <v>476</v>
      </c>
      <c r="F679" s="16" t="s">
        <v>50</v>
      </c>
      <c r="G679" s="111">
        <f>G680</f>
        <v>1444548</v>
      </c>
      <c r="H679" s="53"/>
    </row>
    <row r="680" spans="1:8" s="54" customFormat="1" ht="25.5">
      <c r="A680" s="17" t="s">
        <v>51</v>
      </c>
      <c r="B680" s="15">
        <v>792</v>
      </c>
      <c r="C680" s="16" t="s">
        <v>26</v>
      </c>
      <c r="D680" s="16" t="s">
        <v>350</v>
      </c>
      <c r="E680" s="16" t="s">
        <v>476</v>
      </c>
      <c r="F680" s="16" t="s">
        <v>52</v>
      </c>
      <c r="G680" s="111">
        <v>1444548</v>
      </c>
      <c r="H680" s="53"/>
    </row>
    <row r="681" spans="1:8" s="54" customFormat="1" ht="25.5" hidden="1">
      <c r="A681" s="17" t="s">
        <v>352</v>
      </c>
      <c r="B681" s="15">
        <v>792</v>
      </c>
      <c r="C681" s="16" t="s">
        <v>26</v>
      </c>
      <c r="D681" s="16" t="s">
        <v>350</v>
      </c>
      <c r="E681" s="16" t="s">
        <v>476</v>
      </c>
      <c r="F681" s="16" t="s">
        <v>353</v>
      </c>
      <c r="G681" s="111"/>
      <c r="H681" s="53"/>
    </row>
    <row r="682" spans="1:8" s="54" customFormat="1" ht="39" hidden="1" customHeight="1">
      <c r="A682" s="17" t="s">
        <v>652</v>
      </c>
      <c r="B682" s="15">
        <v>792</v>
      </c>
      <c r="C682" s="16" t="s">
        <v>26</v>
      </c>
      <c r="D682" s="16" t="s">
        <v>350</v>
      </c>
      <c r="E682" s="16" t="s">
        <v>476</v>
      </c>
      <c r="F682" s="16" t="s">
        <v>53</v>
      </c>
      <c r="G682" s="111"/>
      <c r="H682" s="53"/>
    </row>
    <row r="683" spans="1:8" s="54" customFormat="1" ht="25.5" hidden="1">
      <c r="A683" s="17" t="s">
        <v>51</v>
      </c>
      <c r="B683" s="15">
        <v>792</v>
      </c>
      <c r="C683" s="16" t="s">
        <v>26</v>
      </c>
      <c r="D683" s="16" t="s">
        <v>350</v>
      </c>
      <c r="E683" s="16" t="s">
        <v>476</v>
      </c>
      <c r="F683" s="16" t="s">
        <v>101</v>
      </c>
      <c r="G683" s="111">
        <f>G684</f>
        <v>0</v>
      </c>
      <c r="H683" s="53"/>
    </row>
    <row r="684" spans="1:8" s="54" customFormat="1" hidden="1">
      <c r="A684" s="17" t="s">
        <v>325</v>
      </c>
      <c r="B684" s="15">
        <v>792</v>
      </c>
      <c r="C684" s="16" t="s">
        <v>26</v>
      </c>
      <c r="D684" s="16" t="s">
        <v>350</v>
      </c>
      <c r="E684" s="16" t="s">
        <v>476</v>
      </c>
      <c r="F684" s="16" t="s">
        <v>104</v>
      </c>
      <c r="G684" s="111"/>
      <c r="H684" s="53"/>
    </row>
    <row r="685" spans="1:8" s="54" customFormat="1">
      <c r="A685" s="34" t="s">
        <v>100</v>
      </c>
      <c r="B685" s="15">
        <v>792</v>
      </c>
      <c r="C685" s="16" t="s">
        <v>26</v>
      </c>
      <c r="D685" s="16" t="s">
        <v>350</v>
      </c>
      <c r="E685" s="16" t="s">
        <v>476</v>
      </c>
      <c r="F685" s="16" t="s">
        <v>101</v>
      </c>
      <c r="G685" s="111">
        <f>G686</f>
        <v>20000</v>
      </c>
      <c r="H685" s="53"/>
    </row>
    <row r="686" spans="1:8" s="54" customFormat="1">
      <c r="A686" s="34" t="s">
        <v>325</v>
      </c>
      <c r="B686" s="15">
        <v>792</v>
      </c>
      <c r="C686" s="16" t="s">
        <v>26</v>
      </c>
      <c r="D686" s="16" t="s">
        <v>350</v>
      </c>
      <c r="E686" s="16" t="s">
        <v>476</v>
      </c>
      <c r="F686" s="16" t="s">
        <v>104</v>
      </c>
      <c r="G686" s="111">
        <v>20000</v>
      </c>
      <c r="H686" s="53"/>
    </row>
    <row r="687" spans="1:8">
      <c r="A687" s="45" t="s">
        <v>31</v>
      </c>
      <c r="B687" s="15">
        <v>792</v>
      </c>
      <c r="C687" s="16" t="s">
        <v>26</v>
      </c>
      <c r="D687" s="16" t="s">
        <v>32</v>
      </c>
      <c r="E687" s="16"/>
      <c r="F687" s="16"/>
      <c r="G687" s="111">
        <f>G688</f>
        <v>2463237.48</v>
      </c>
    </row>
    <row r="688" spans="1:8" s="38" customFormat="1" ht="15" customHeight="1">
      <c r="A688" s="17" t="s">
        <v>168</v>
      </c>
      <c r="B688" s="15">
        <v>792</v>
      </c>
      <c r="C688" s="16" t="s">
        <v>26</v>
      </c>
      <c r="D688" s="16" t="s">
        <v>32</v>
      </c>
      <c r="E688" s="15" t="s">
        <v>446</v>
      </c>
      <c r="F688" s="16"/>
      <c r="G688" s="111">
        <f>G698+G689+G696+G701</f>
        <v>2463237.48</v>
      </c>
      <c r="H688" s="37"/>
    </row>
    <row r="689" spans="1:7" ht="18.75" hidden="1" customHeight="1">
      <c r="A689" s="17" t="s">
        <v>659</v>
      </c>
      <c r="B689" s="15">
        <v>792</v>
      </c>
      <c r="C689" s="16" t="s">
        <v>26</v>
      </c>
      <c r="D689" s="16" t="s">
        <v>32</v>
      </c>
      <c r="E689" s="16" t="s">
        <v>447</v>
      </c>
      <c r="F689" s="16"/>
      <c r="G689" s="111">
        <f>G690</f>
        <v>0</v>
      </c>
    </row>
    <row r="690" spans="1:7" ht="19.5" hidden="1" customHeight="1">
      <c r="A690" s="17" t="s">
        <v>100</v>
      </c>
      <c r="B690" s="15">
        <v>792</v>
      </c>
      <c r="C690" s="16" t="s">
        <v>26</v>
      </c>
      <c r="D690" s="16" t="s">
        <v>32</v>
      </c>
      <c r="E690" s="16" t="s">
        <v>447</v>
      </c>
      <c r="F690" s="16" t="s">
        <v>101</v>
      </c>
      <c r="G690" s="111">
        <f>G691+G692</f>
        <v>0</v>
      </c>
    </row>
    <row r="691" spans="1:7" ht="18.75" hidden="1" customHeight="1">
      <c r="A691" s="17" t="s">
        <v>659</v>
      </c>
      <c r="B691" s="15">
        <v>792</v>
      </c>
      <c r="C691" s="16" t="s">
        <v>26</v>
      </c>
      <c r="D691" s="16" t="s">
        <v>32</v>
      </c>
      <c r="E691" s="16" t="s">
        <v>447</v>
      </c>
      <c r="F691" s="16" t="s">
        <v>658</v>
      </c>
      <c r="G691" s="111"/>
    </row>
    <row r="692" spans="1:7" ht="18.75" hidden="1" customHeight="1">
      <c r="A692" s="17" t="s">
        <v>325</v>
      </c>
      <c r="B692" s="15">
        <v>792</v>
      </c>
      <c r="C692" s="16" t="s">
        <v>26</v>
      </c>
      <c r="D692" s="16" t="s">
        <v>32</v>
      </c>
      <c r="E692" s="16" t="s">
        <v>447</v>
      </c>
      <c r="F692" s="16" t="s">
        <v>104</v>
      </c>
      <c r="G692" s="111"/>
    </row>
    <row r="693" spans="1:7" ht="18.75" hidden="1" customHeight="1">
      <c r="A693" s="17"/>
      <c r="B693" s="15"/>
      <c r="C693" s="16"/>
      <c r="D693" s="16"/>
      <c r="E693" s="16"/>
      <c r="F693" s="16"/>
      <c r="G693" s="111"/>
    </row>
    <row r="694" spans="1:7" ht="18.75" customHeight="1">
      <c r="A694" s="17" t="s">
        <v>675</v>
      </c>
      <c r="B694" s="15">
        <v>792</v>
      </c>
      <c r="C694" s="16" t="s">
        <v>26</v>
      </c>
      <c r="D694" s="16" t="s">
        <v>32</v>
      </c>
      <c r="E694" s="16" t="s">
        <v>447</v>
      </c>
      <c r="F694" s="16"/>
      <c r="G694" s="111">
        <f>G695+G697</f>
        <v>2459020.48</v>
      </c>
    </row>
    <row r="695" spans="1:7" ht="18.75" customHeight="1">
      <c r="A695" s="17" t="s">
        <v>100</v>
      </c>
      <c r="B695" s="15">
        <v>792</v>
      </c>
      <c r="C695" s="16" t="s">
        <v>26</v>
      </c>
      <c r="D695" s="16" t="s">
        <v>32</v>
      </c>
      <c r="E695" s="16" t="s">
        <v>447</v>
      </c>
      <c r="F695" s="16" t="s">
        <v>101</v>
      </c>
      <c r="G695" s="111">
        <f>G696</f>
        <v>2459020.48</v>
      </c>
    </row>
    <row r="696" spans="1:7" ht="18.75" customHeight="1">
      <c r="A696" s="17" t="s">
        <v>659</v>
      </c>
      <c r="B696" s="15">
        <v>792</v>
      </c>
      <c r="C696" s="16" t="s">
        <v>26</v>
      </c>
      <c r="D696" s="16" t="s">
        <v>32</v>
      </c>
      <c r="E696" s="16" t="s">
        <v>447</v>
      </c>
      <c r="F696" s="16" t="s">
        <v>658</v>
      </c>
      <c r="G696" s="111">
        <v>2459020.48</v>
      </c>
    </row>
    <row r="697" spans="1:7" hidden="1">
      <c r="A697" s="17" t="s">
        <v>100</v>
      </c>
      <c r="B697" s="15">
        <v>792</v>
      </c>
      <c r="C697" s="16" t="s">
        <v>26</v>
      </c>
      <c r="D697" s="16" t="s">
        <v>32</v>
      </c>
      <c r="E697" s="16" t="s">
        <v>167</v>
      </c>
      <c r="F697" s="16" t="s">
        <v>101</v>
      </c>
      <c r="G697" s="111">
        <f>G698</f>
        <v>0</v>
      </c>
    </row>
    <row r="698" spans="1:7" hidden="1">
      <c r="A698" s="17" t="s">
        <v>375</v>
      </c>
      <c r="B698" s="15">
        <v>792</v>
      </c>
      <c r="C698" s="16" t="s">
        <v>26</v>
      </c>
      <c r="D698" s="16" t="s">
        <v>32</v>
      </c>
      <c r="E698" s="16" t="s">
        <v>167</v>
      </c>
      <c r="F698" s="16" t="s">
        <v>376</v>
      </c>
      <c r="G698" s="111"/>
    </row>
    <row r="699" spans="1:7" hidden="1">
      <c r="A699" s="17" t="s">
        <v>100</v>
      </c>
      <c r="B699" s="15">
        <v>792</v>
      </c>
      <c r="C699" s="16" t="s">
        <v>26</v>
      </c>
      <c r="D699" s="16" t="s">
        <v>32</v>
      </c>
      <c r="E699" s="16" t="s">
        <v>167</v>
      </c>
      <c r="F699" s="16" t="s">
        <v>101</v>
      </c>
      <c r="G699" s="111">
        <f>G700</f>
        <v>0</v>
      </c>
    </row>
    <row r="700" spans="1:7" hidden="1">
      <c r="A700" s="17" t="s">
        <v>375</v>
      </c>
      <c r="B700" s="15">
        <v>792</v>
      </c>
      <c r="C700" s="16" t="s">
        <v>26</v>
      </c>
      <c r="D700" s="16" t="s">
        <v>32</v>
      </c>
      <c r="E700" s="16" t="s">
        <v>167</v>
      </c>
      <c r="F700" s="16" t="s">
        <v>376</v>
      </c>
      <c r="G700" s="111"/>
    </row>
    <row r="701" spans="1:7">
      <c r="A701" s="17" t="s">
        <v>890</v>
      </c>
      <c r="B701" s="15">
        <v>792</v>
      </c>
      <c r="C701" s="16" t="s">
        <v>26</v>
      </c>
      <c r="D701" s="16" t="s">
        <v>32</v>
      </c>
      <c r="E701" s="16" t="s">
        <v>889</v>
      </c>
      <c r="F701" s="16"/>
      <c r="G701" s="111">
        <f>G703</f>
        <v>4217</v>
      </c>
    </row>
    <row r="702" spans="1:7">
      <c r="A702" s="17" t="s">
        <v>100</v>
      </c>
      <c r="B702" s="15">
        <v>792</v>
      </c>
      <c r="C702" s="16" t="s">
        <v>26</v>
      </c>
      <c r="D702" s="16" t="s">
        <v>32</v>
      </c>
      <c r="E702" s="16" t="s">
        <v>889</v>
      </c>
      <c r="F702" s="16" t="s">
        <v>101</v>
      </c>
      <c r="G702" s="111">
        <f>G703</f>
        <v>4217</v>
      </c>
    </row>
    <row r="703" spans="1:7">
      <c r="A703" s="17" t="s">
        <v>934</v>
      </c>
      <c r="B703" s="15">
        <v>792</v>
      </c>
      <c r="C703" s="16" t="s">
        <v>26</v>
      </c>
      <c r="D703" s="16" t="s">
        <v>32</v>
      </c>
      <c r="E703" s="16" t="s">
        <v>889</v>
      </c>
      <c r="F703" s="16" t="s">
        <v>658</v>
      </c>
      <c r="G703" s="111">
        <v>4217</v>
      </c>
    </row>
    <row r="704" spans="1:7">
      <c r="A704" s="55" t="s">
        <v>357</v>
      </c>
      <c r="B704" s="21">
        <v>792</v>
      </c>
      <c r="C704" s="22" t="s">
        <v>37</v>
      </c>
      <c r="D704" s="22"/>
      <c r="E704" s="22"/>
      <c r="F704" s="22"/>
      <c r="G704" s="13">
        <f>G705</f>
        <v>2888900</v>
      </c>
    </row>
    <row r="705" spans="1:8">
      <c r="A705" s="45" t="s">
        <v>358</v>
      </c>
      <c r="B705" s="15">
        <v>792</v>
      </c>
      <c r="C705" s="16" t="s">
        <v>37</v>
      </c>
      <c r="D705" s="16" t="s">
        <v>109</v>
      </c>
      <c r="E705" s="16"/>
      <c r="F705" s="16"/>
      <c r="G705" s="111">
        <f>G706</f>
        <v>2888900</v>
      </c>
    </row>
    <row r="706" spans="1:8" s="32" customFormat="1" ht="38.25">
      <c r="A706" s="17" t="s">
        <v>793</v>
      </c>
      <c r="B706" s="15">
        <v>792</v>
      </c>
      <c r="C706" s="16" t="s">
        <v>37</v>
      </c>
      <c r="D706" s="16" t="s">
        <v>109</v>
      </c>
      <c r="E706" s="16" t="s">
        <v>470</v>
      </c>
      <c r="F706" s="44"/>
      <c r="G706" s="111">
        <f>G708</f>
        <v>2888900</v>
      </c>
      <c r="H706" s="31"/>
    </row>
    <row r="707" spans="1:8" s="32" customFormat="1" ht="25.5">
      <c r="A707" s="17" t="s">
        <v>343</v>
      </c>
      <c r="B707" s="15">
        <v>792</v>
      </c>
      <c r="C707" s="16" t="s">
        <v>37</v>
      </c>
      <c r="D707" s="16" t="s">
        <v>109</v>
      </c>
      <c r="E707" s="16" t="s">
        <v>471</v>
      </c>
      <c r="F707" s="44"/>
      <c r="G707" s="111">
        <f>G708</f>
        <v>2888900</v>
      </c>
      <c r="H707" s="31"/>
    </row>
    <row r="708" spans="1:8" s="32" customFormat="1" ht="25.5">
      <c r="A708" s="17" t="s">
        <v>359</v>
      </c>
      <c r="B708" s="15">
        <v>792</v>
      </c>
      <c r="C708" s="16" t="s">
        <v>37</v>
      </c>
      <c r="D708" s="16" t="s">
        <v>109</v>
      </c>
      <c r="E708" s="16" t="s">
        <v>783</v>
      </c>
      <c r="F708" s="44"/>
      <c r="G708" s="111">
        <f>G709</f>
        <v>2888900</v>
      </c>
      <c r="H708" s="31"/>
    </row>
    <row r="709" spans="1:8">
      <c r="A709" s="17" t="s">
        <v>345</v>
      </c>
      <c r="B709" s="15">
        <v>792</v>
      </c>
      <c r="C709" s="16" t="s">
        <v>37</v>
      </c>
      <c r="D709" s="16" t="s">
        <v>109</v>
      </c>
      <c r="E709" s="16" t="s">
        <v>783</v>
      </c>
      <c r="F709" s="16" t="s">
        <v>346</v>
      </c>
      <c r="G709" s="111">
        <f>G710</f>
        <v>2888900</v>
      </c>
    </row>
    <row r="710" spans="1:8">
      <c r="A710" s="17" t="s">
        <v>347</v>
      </c>
      <c r="B710" s="15">
        <v>792</v>
      </c>
      <c r="C710" s="16" t="s">
        <v>37</v>
      </c>
      <c r="D710" s="16" t="s">
        <v>109</v>
      </c>
      <c r="E710" s="16" t="s">
        <v>783</v>
      </c>
      <c r="F710" s="16" t="s">
        <v>348</v>
      </c>
      <c r="G710" s="111">
        <v>2888900</v>
      </c>
    </row>
    <row r="711" spans="1:8" s="24" customFormat="1" hidden="1">
      <c r="A711" s="12" t="s">
        <v>34</v>
      </c>
      <c r="B711" s="40">
        <v>792</v>
      </c>
      <c r="C711" s="41" t="s">
        <v>35</v>
      </c>
      <c r="D711" s="41"/>
      <c r="E711" s="41"/>
      <c r="F711" s="41"/>
      <c r="G711" s="112">
        <f>G712</f>
        <v>0</v>
      </c>
      <c r="H711" s="23"/>
    </row>
    <row r="712" spans="1:8" hidden="1">
      <c r="A712" s="14" t="s">
        <v>36</v>
      </c>
      <c r="B712" s="15">
        <v>792</v>
      </c>
      <c r="C712" s="16" t="s">
        <v>35</v>
      </c>
      <c r="D712" s="16" t="s">
        <v>37</v>
      </c>
      <c r="E712" s="16"/>
      <c r="F712" s="16"/>
      <c r="G712" s="111">
        <f>G713</f>
        <v>0</v>
      </c>
    </row>
    <row r="713" spans="1:8" hidden="1">
      <c r="A713" s="17" t="s">
        <v>47</v>
      </c>
      <c r="B713" s="15">
        <v>792</v>
      </c>
      <c r="C713" s="16" t="s">
        <v>35</v>
      </c>
      <c r="D713" s="16" t="s">
        <v>37</v>
      </c>
      <c r="E713" s="16" t="s">
        <v>426</v>
      </c>
      <c r="F713" s="16"/>
      <c r="G713" s="111">
        <f>G714</f>
        <v>0</v>
      </c>
    </row>
    <row r="714" spans="1:8" ht="25.5" hidden="1">
      <c r="A714" s="17" t="s">
        <v>386</v>
      </c>
      <c r="B714" s="15">
        <v>792</v>
      </c>
      <c r="C714" s="16" t="s">
        <v>35</v>
      </c>
      <c r="D714" s="16" t="s">
        <v>37</v>
      </c>
      <c r="E714" s="16" t="s">
        <v>385</v>
      </c>
      <c r="F714" s="16"/>
      <c r="G714" s="111">
        <f>G715</f>
        <v>0</v>
      </c>
    </row>
    <row r="715" spans="1:8" hidden="1">
      <c r="A715" s="17" t="s">
        <v>100</v>
      </c>
      <c r="B715" s="15">
        <v>792</v>
      </c>
      <c r="C715" s="16" t="s">
        <v>35</v>
      </c>
      <c r="D715" s="16" t="s">
        <v>37</v>
      </c>
      <c r="E715" s="16" t="s">
        <v>385</v>
      </c>
      <c r="F715" s="16" t="s">
        <v>101</v>
      </c>
      <c r="G715" s="111">
        <f>G716</f>
        <v>0</v>
      </c>
    </row>
    <row r="716" spans="1:8" hidden="1">
      <c r="A716" s="17" t="s">
        <v>375</v>
      </c>
      <c r="B716" s="15">
        <v>792</v>
      </c>
      <c r="C716" s="16" t="s">
        <v>35</v>
      </c>
      <c r="D716" s="16" t="s">
        <v>37</v>
      </c>
      <c r="E716" s="16" t="s">
        <v>385</v>
      </c>
      <c r="F716" s="16" t="s">
        <v>376</v>
      </c>
      <c r="G716" s="111"/>
    </row>
    <row r="717" spans="1:8" ht="13.5" customHeight="1">
      <c r="A717" s="65" t="s">
        <v>693</v>
      </c>
      <c r="B717" s="21">
        <v>792</v>
      </c>
      <c r="C717" s="8" t="s">
        <v>367</v>
      </c>
      <c r="D717" s="8"/>
      <c r="E717" s="8"/>
      <c r="F717" s="8"/>
      <c r="G717" s="43">
        <f>G718</f>
        <v>107237.08</v>
      </c>
    </row>
    <row r="718" spans="1:8">
      <c r="A718" s="14" t="s">
        <v>368</v>
      </c>
      <c r="B718" s="57">
        <v>792</v>
      </c>
      <c r="C718" s="16" t="s">
        <v>367</v>
      </c>
      <c r="D718" s="16" t="s">
        <v>26</v>
      </c>
      <c r="E718" s="16"/>
      <c r="F718" s="16"/>
      <c r="G718" s="111">
        <f>G719</f>
        <v>107237.08</v>
      </c>
    </row>
    <row r="719" spans="1:8" ht="25.5" customHeight="1">
      <c r="A719" s="17" t="s">
        <v>369</v>
      </c>
      <c r="B719" s="57">
        <v>792</v>
      </c>
      <c r="C719" s="16" t="s">
        <v>367</v>
      </c>
      <c r="D719" s="16" t="s">
        <v>26</v>
      </c>
      <c r="E719" s="16" t="s">
        <v>482</v>
      </c>
      <c r="F719" s="16"/>
      <c r="G719" s="111">
        <f>G720</f>
        <v>107237.08</v>
      </c>
    </row>
    <row r="720" spans="1:8">
      <c r="A720" s="17" t="s">
        <v>675</v>
      </c>
      <c r="B720" s="57">
        <v>792</v>
      </c>
      <c r="C720" s="16" t="s">
        <v>367</v>
      </c>
      <c r="D720" s="16" t="s">
        <v>26</v>
      </c>
      <c r="E720" s="16" t="s">
        <v>660</v>
      </c>
      <c r="F720" s="16"/>
      <c r="G720" s="111">
        <f>G721</f>
        <v>107237.08</v>
      </c>
    </row>
    <row r="721" spans="1:8" ht="25.5">
      <c r="A721" s="17" t="s">
        <v>49</v>
      </c>
      <c r="B721" s="57">
        <v>792</v>
      </c>
      <c r="C721" s="16" t="s">
        <v>367</v>
      </c>
      <c r="D721" s="16" t="s">
        <v>26</v>
      </c>
      <c r="E721" s="16" t="s">
        <v>660</v>
      </c>
      <c r="F721" s="16" t="s">
        <v>50</v>
      </c>
      <c r="G721" s="111">
        <f>G722</f>
        <v>107237.08</v>
      </c>
    </row>
    <row r="722" spans="1:8" ht="25.5">
      <c r="A722" s="17" t="s">
        <v>51</v>
      </c>
      <c r="B722" s="57">
        <v>792</v>
      </c>
      <c r="C722" s="16" t="s">
        <v>367</v>
      </c>
      <c r="D722" s="16" t="s">
        <v>26</v>
      </c>
      <c r="E722" s="16" t="s">
        <v>660</v>
      </c>
      <c r="F722" s="16" t="s">
        <v>52</v>
      </c>
      <c r="G722" s="111">
        <v>107237.08</v>
      </c>
    </row>
    <row r="723" spans="1:8">
      <c r="A723" s="12" t="s">
        <v>326</v>
      </c>
      <c r="B723" s="21">
        <v>792</v>
      </c>
      <c r="C723" s="8" t="s">
        <v>108</v>
      </c>
      <c r="D723" s="8"/>
      <c r="E723" s="8"/>
      <c r="F723" s="8"/>
      <c r="G723" s="43">
        <f>G724</f>
        <v>21544</v>
      </c>
    </row>
    <row r="724" spans="1:8">
      <c r="A724" s="17" t="s">
        <v>327</v>
      </c>
      <c r="B724" s="15">
        <v>792</v>
      </c>
      <c r="C724" s="16" t="s">
        <v>108</v>
      </c>
      <c r="D724" s="16" t="s">
        <v>26</v>
      </c>
      <c r="E724" s="16"/>
      <c r="F724" s="16"/>
      <c r="G724" s="111">
        <f>G725</f>
        <v>21544</v>
      </c>
    </row>
    <row r="725" spans="1:8" s="32" customFormat="1" ht="25.5">
      <c r="A725" s="17" t="s">
        <v>790</v>
      </c>
      <c r="B725" s="15">
        <v>792</v>
      </c>
      <c r="C725" s="16" t="s">
        <v>108</v>
      </c>
      <c r="D725" s="16" t="s">
        <v>26</v>
      </c>
      <c r="E725" s="16" t="s">
        <v>589</v>
      </c>
      <c r="F725" s="44"/>
      <c r="G725" s="111">
        <f>G726</f>
        <v>21544</v>
      </c>
      <c r="H725" s="31"/>
    </row>
    <row r="726" spans="1:8" s="32" customFormat="1">
      <c r="A726" s="17" t="s">
        <v>333</v>
      </c>
      <c r="B726" s="15">
        <v>792</v>
      </c>
      <c r="C726" s="16" t="s">
        <v>108</v>
      </c>
      <c r="D726" s="16" t="s">
        <v>26</v>
      </c>
      <c r="E726" s="16" t="s">
        <v>595</v>
      </c>
      <c r="F726" s="44"/>
      <c r="G726" s="111">
        <f>G727</f>
        <v>21544</v>
      </c>
      <c r="H726" s="31"/>
    </row>
    <row r="727" spans="1:8" s="32" customFormat="1">
      <c r="A727" s="17" t="s">
        <v>334</v>
      </c>
      <c r="B727" s="15">
        <v>792</v>
      </c>
      <c r="C727" s="16" t="s">
        <v>108</v>
      </c>
      <c r="D727" s="16" t="s">
        <v>26</v>
      </c>
      <c r="E727" s="16" t="s">
        <v>595</v>
      </c>
      <c r="F727" s="16" t="s">
        <v>335</v>
      </c>
      <c r="G727" s="111">
        <f>G728</f>
        <v>21544</v>
      </c>
      <c r="H727" s="31"/>
    </row>
    <row r="728" spans="1:8" s="4" customFormat="1" ht="25.5">
      <c r="A728" s="17" t="s">
        <v>336</v>
      </c>
      <c r="B728" s="15">
        <v>792</v>
      </c>
      <c r="C728" s="16" t="s">
        <v>108</v>
      </c>
      <c r="D728" s="16" t="s">
        <v>26</v>
      </c>
      <c r="E728" s="16" t="s">
        <v>595</v>
      </c>
      <c r="F728" s="16" t="s">
        <v>337</v>
      </c>
      <c r="G728" s="111">
        <v>21544</v>
      </c>
      <c r="H728" s="3"/>
    </row>
    <row r="729" spans="1:8" ht="25.5">
      <c r="A729" s="65" t="s">
        <v>620</v>
      </c>
      <c r="B729" s="21">
        <v>792</v>
      </c>
      <c r="C729" s="8" t="s">
        <v>32</v>
      </c>
      <c r="D729" s="8"/>
      <c r="E729" s="8"/>
      <c r="F729" s="8"/>
      <c r="G729" s="43">
        <f t="shared" ref="G729:G734" si="0">G730</f>
        <v>18124</v>
      </c>
    </row>
    <row r="730" spans="1:8" ht="28.5" customHeight="1">
      <c r="A730" s="14" t="s">
        <v>621</v>
      </c>
      <c r="B730" s="15">
        <v>792</v>
      </c>
      <c r="C730" s="16" t="s">
        <v>32</v>
      </c>
      <c r="D730" s="16" t="s">
        <v>26</v>
      </c>
      <c r="E730" s="41"/>
      <c r="F730" s="41"/>
      <c r="G730" s="111">
        <f t="shared" si="0"/>
        <v>18124</v>
      </c>
    </row>
    <row r="731" spans="1:8" s="32" customFormat="1" ht="38.25">
      <c r="A731" s="17" t="s">
        <v>793</v>
      </c>
      <c r="B731" s="15">
        <v>792</v>
      </c>
      <c r="C731" s="16" t="s">
        <v>32</v>
      </c>
      <c r="D731" s="16" t="s">
        <v>26</v>
      </c>
      <c r="E731" s="16" t="s">
        <v>470</v>
      </c>
      <c r="F731" s="44"/>
      <c r="G731" s="111">
        <f t="shared" si="0"/>
        <v>18124</v>
      </c>
      <c r="H731" s="31"/>
    </row>
    <row r="732" spans="1:8" s="32" customFormat="1" ht="25.5">
      <c r="A732" s="17" t="s">
        <v>622</v>
      </c>
      <c r="B732" s="15">
        <v>792</v>
      </c>
      <c r="C732" s="16" t="s">
        <v>32</v>
      </c>
      <c r="D732" s="16" t="s">
        <v>26</v>
      </c>
      <c r="E732" s="16" t="s">
        <v>483</v>
      </c>
      <c r="F732" s="44"/>
      <c r="G732" s="111">
        <f t="shared" si="0"/>
        <v>18124</v>
      </c>
      <c r="H732" s="31"/>
    </row>
    <row r="733" spans="1:8">
      <c r="A733" s="17" t="s">
        <v>623</v>
      </c>
      <c r="B733" s="15">
        <v>792</v>
      </c>
      <c r="C733" s="16" t="s">
        <v>32</v>
      </c>
      <c r="D733" s="16" t="s">
        <v>26</v>
      </c>
      <c r="E733" s="16" t="s">
        <v>484</v>
      </c>
      <c r="F733" s="16"/>
      <c r="G733" s="111">
        <f t="shared" si="0"/>
        <v>18124</v>
      </c>
    </row>
    <row r="734" spans="1:8">
      <c r="A734" s="17" t="s">
        <v>624</v>
      </c>
      <c r="B734" s="15">
        <v>792</v>
      </c>
      <c r="C734" s="16" t="s">
        <v>32</v>
      </c>
      <c r="D734" s="16" t="s">
        <v>26</v>
      </c>
      <c r="E734" s="16" t="s">
        <v>484</v>
      </c>
      <c r="F734" s="16" t="s">
        <v>625</v>
      </c>
      <c r="G734" s="111">
        <f t="shared" si="0"/>
        <v>18124</v>
      </c>
    </row>
    <row r="735" spans="1:8">
      <c r="A735" s="17" t="s">
        <v>626</v>
      </c>
      <c r="B735" s="15">
        <v>792</v>
      </c>
      <c r="C735" s="16" t="s">
        <v>32</v>
      </c>
      <c r="D735" s="16" t="s">
        <v>26</v>
      </c>
      <c r="E735" s="16" t="s">
        <v>484</v>
      </c>
      <c r="F735" s="16" t="s">
        <v>627</v>
      </c>
      <c r="G735" s="111">
        <v>18124</v>
      </c>
    </row>
    <row r="736" spans="1:8" ht="38.25">
      <c r="A736" s="65" t="s">
        <v>628</v>
      </c>
      <c r="B736" s="21">
        <v>792</v>
      </c>
      <c r="C736" s="8" t="s">
        <v>629</v>
      </c>
      <c r="D736" s="8"/>
      <c r="E736" s="8"/>
      <c r="F736" s="8"/>
      <c r="G736" s="43">
        <f>G740+G753+G749</f>
        <v>34416145</v>
      </c>
    </row>
    <row r="737" spans="1:8" ht="25.5" hidden="1">
      <c r="A737" s="66" t="s">
        <v>630</v>
      </c>
      <c r="B737" s="52">
        <v>792</v>
      </c>
      <c r="C737" s="11" t="s">
        <v>629</v>
      </c>
      <c r="D737" s="11" t="s">
        <v>26</v>
      </c>
      <c r="E737" s="11"/>
      <c r="F737" s="11"/>
      <c r="G737" s="27"/>
    </row>
    <row r="738" spans="1:8" s="32" customFormat="1" ht="50.25" hidden="1" customHeight="1">
      <c r="A738" s="108" t="s">
        <v>631</v>
      </c>
      <c r="B738" s="109">
        <v>792</v>
      </c>
      <c r="C738" s="110" t="s">
        <v>629</v>
      </c>
      <c r="D738" s="110" t="s">
        <v>26</v>
      </c>
      <c r="E738" s="110" t="s">
        <v>632</v>
      </c>
      <c r="F738" s="110" t="s">
        <v>633</v>
      </c>
      <c r="G738" s="114"/>
      <c r="H738" s="31"/>
    </row>
    <row r="739" spans="1:8" s="32" customFormat="1" ht="35.25" customHeight="1">
      <c r="A739" s="14" t="s">
        <v>630</v>
      </c>
      <c r="B739" s="15">
        <v>792</v>
      </c>
      <c r="C739" s="16" t="s">
        <v>629</v>
      </c>
      <c r="D739" s="16" t="s">
        <v>26</v>
      </c>
      <c r="E739" s="44"/>
      <c r="F739" s="44"/>
      <c r="G739" s="111">
        <f>G740</f>
        <v>19632181</v>
      </c>
      <c r="H739" s="31"/>
    </row>
    <row r="740" spans="1:8" s="19" customFormat="1" ht="38.25">
      <c r="A740" s="17" t="s">
        <v>793</v>
      </c>
      <c r="B740" s="15">
        <v>792</v>
      </c>
      <c r="C740" s="16" t="s">
        <v>629</v>
      </c>
      <c r="D740" s="16" t="s">
        <v>26</v>
      </c>
      <c r="E740" s="16" t="s">
        <v>470</v>
      </c>
      <c r="F740" s="16"/>
      <c r="G740" s="111">
        <f>G746+G742</f>
        <v>19632181</v>
      </c>
      <c r="H740" s="18"/>
    </row>
    <row r="741" spans="1:8" s="19" customFormat="1" ht="25.5">
      <c r="A741" s="17" t="s">
        <v>343</v>
      </c>
      <c r="B741" s="15">
        <v>792</v>
      </c>
      <c r="C741" s="16" t="s">
        <v>629</v>
      </c>
      <c r="D741" s="16" t="s">
        <v>26</v>
      </c>
      <c r="E741" s="16" t="s">
        <v>471</v>
      </c>
      <c r="F741" s="16"/>
      <c r="G741" s="111">
        <f>G746+G742</f>
        <v>19632181</v>
      </c>
      <c r="H741" s="18"/>
    </row>
    <row r="742" spans="1:8" s="32" customFormat="1" ht="29.25" customHeight="1">
      <c r="A742" s="17" t="s">
        <v>637</v>
      </c>
      <c r="B742" s="15">
        <v>792</v>
      </c>
      <c r="C742" s="16" t="s">
        <v>629</v>
      </c>
      <c r="D742" s="16" t="s">
        <v>26</v>
      </c>
      <c r="E742" s="16" t="s">
        <v>485</v>
      </c>
      <c r="F742" s="16"/>
      <c r="G742" s="111">
        <f>G743</f>
        <v>5907800</v>
      </c>
      <c r="H742" s="31"/>
    </row>
    <row r="743" spans="1:8" s="32" customFormat="1">
      <c r="A743" s="17" t="s">
        <v>345</v>
      </c>
      <c r="B743" s="15">
        <v>792</v>
      </c>
      <c r="C743" s="16" t="s">
        <v>629</v>
      </c>
      <c r="D743" s="16" t="s">
        <v>26</v>
      </c>
      <c r="E743" s="16" t="s">
        <v>485</v>
      </c>
      <c r="F743" s="16" t="s">
        <v>346</v>
      </c>
      <c r="G743" s="111">
        <f>G744</f>
        <v>5907800</v>
      </c>
      <c r="H743" s="31"/>
    </row>
    <row r="744" spans="1:8" s="4" customFormat="1">
      <c r="A744" s="17" t="s">
        <v>635</v>
      </c>
      <c r="B744" s="15">
        <v>792</v>
      </c>
      <c r="C744" s="16" t="s">
        <v>629</v>
      </c>
      <c r="D744" s="16" t="s">
        <v>26</v>
      </c>
      <c r="E744" s="16" t="s">
        <v>485</v>
      </c>
      <c r="F744" s="16" t="s">
        <v>636</v>
      </c>
      <c r="G744" s="111">
        <v>5907800</v>
      </c>
      <c r="H744" s="3"/>
    </row>
    <row r="745" spans="1:8" s="4" customFormat="1" hidden="1">
      <c r="A745" s="17" t="s">
        <v>11</v>
      </c>
      <c r="B745" s="15">
        <v>792</v>
      </c>
      <c r="C745" s="16" t="s">
        <v>629</v>
      </c>
      <c r="D745" s="16" t="s">
        <v>26</v>
      </c>
      <c r="E745" s="16" t="s">
        <v>485</v>
      </c>
      <c r="F745" s="16" t="s">
        <v>10</v>
      </c>
      <c r="G745" s="111"/>
      <c r="H745" s="3"/>
    </row>
    <row r="746" spans="1:8" s="19" customFormat="1" ht="25.5">
      <c r="A746" s="17" t="s">
        <v>634</v>
      </c>
      <c r="B746" s="15">
        <v>792</v>
      </c>
      <c r="C746" s="16" t="s">
        <v>629</v>
      </c>
      <c r="D746" s="16" t="s">
        <v>26</v>
      </c>
      <c r="E746" s="16" t="s">
        <v>585</v>
      </c>
      <c r="F746" s="16"/>
      <c r="G746" s="111">
        <f>G747</f>
        <v>13724381</v>
      </c>
      <c r="H746" s="18"/>
    </row>
    <row r="747" spans="1:8" s="19" customFormat="1">
      <c r="A747" s="17" t="s">
        <v>345</v>
      </c>
      <c r="B747" s="15">
        <v>792</v>
      </c>
      <c r="C747" s="16" t="s">
        <v>629</v>
      </c>
      <c r="D747" s="16" t="s">
        <v>26</v>
      </c>
      <c r="E747" s="16" t="s">
        <v>585</v>
      </c>
      <c r="F747" s="16" t="s">
        <v>346</v>
      </c>
      <c r="G747" s="111">
        <f>G748</f>
        <v>13724381</v>
      </c>
      <c r="H747" s="18"/>
    </row>
    <row r="748" spans="1:8" s="19" customFormat="1">
      <c r="A748" s="17" t="s">
        <v>635</v>
      </c>
      <c r="B748" s="15">
        <v>792</v>
      </c>
      <c r="C748" s="16" t="s">
        <v>629</v>
      </c>
      <c r="D748" s="16" t="s">
        <v>26</v>
      </c>
      <c r="E748" s="16" t="s">
        <v>585</v>
      </c>
      <c r="F748" s="16" t="s">
        <v>636</v>
      </c>
      <c r="G748" s="111">
        <v>13724381</v>
      </c>
      <c r="H748" s="18"/>
    </row>
    <row r="749" spans="1:8" s="19" customFormat="1" hidden="1">
      <c r="A749" s="17" t="s">
        <v>702</v>
      </c>
      <c r="B749" s="15">
        <v>792</v>
      </c>
      <c r="C749" s="16" t="s">
        <v>629</v>
      </c>
      <c r="D749" s="16" t="s">
        <v>37</v>
      </c>
      <c r="E749" s="16"/>
      <c r="F749" s="16"/>
      <c r="G749" s="111">
        <f>G750</f>
        <v>0</v>
      </c>
      <c r="H749" s="18"/>
    </row>
    <row r="750" spans="1:8" s="19" customFormat="1" ht="41.25" hidden="1" customHeight="1">
      <c r="A750" s="17" t="s">
        <v>704</v>
      </c>
      <c r="B750" s="15">
        <v>792</v>
      </c>
      <c r="C750" s="16" t="s">
        <v>629</v>
      </c>
      <c r="D750" s="16" t="s">
        <v>37</v>
      </c>
      <c r="E750" s="16" t="s">
        <v>703</v>
      </c>
      <c r="F750" s="16"/>
      <c r="G750" s="111">
        <f>G751</f>
        <v>0</v>
      </c>
      <c r="H750" s="18"/>
    </row>
    <row r="751" spans="1:8" s="19" customFormat="1" hidden="1">
      <c r="A751" s="17" t="s">
        <v>345</v>
      </c>
      <c r="B751" s="15">
        <v>792</v>
      </c>
      <c r="C751" s="16" t="s">
        <v>629</v>
      </c>
      <c r="D751" s="16" t="s">
        <v>37</v>
      </c>
      <c r="E751" s="16" t="s">
        <v>703</v>
      </c>
      <c r="F751" s="16" t="s">
        <v>346</v>
      </c>
      <c r="G751" s="111">
        <f>G752</f>
        <v>0</v>
      </c>
      <c r="H751" s="18"/>
    </row>
    <row r="752" spans="1:8" s="19" customFormat="1" hidden="1">
      <c r="A752" s="17" t="s">
        <v>635</v>
      </c>
      <c r="B752" s="15">
        <v>792</v>
      </c>
      <c r="C752" s="16" t="s">
        <v>629</v>
      </c>
      <c r="D752" s="16" t="s">
        <v>37</v>
      </c>
      <c r="E752" s="16" t="s">
        <v>703</v>
      </c>
      <c r="F752" s="16" t="s">
        <v>636</v>
      </c>
      <c r="G752" s="111"/>
      <c r="H752" s="18"/>
    </row>
    <row r="753" spans="1:10" ht="18.75" customHeight="1">
      <c r="A753" s="14" t="s">
        <v>638</v>
      </c>
      <c r="B753" s="15">
        <v>792</v>
      </c>
      <c r="C753" s="16" t="s">
        <v>629</v>
      </c>
      <c r="D753" s="16" t="s">
        <v>109</v>
      </c>
      <c r="E753" s="16"/>
      <c r="F753" s="16"/>
      <c r="G753" s="111">
        <f>G754</f>
        <v>14783964</v>
      </c>
    </row>
    <row r="754" spans="1:10" s="32" customFormat="1" ht="45" customHeight="1">
      <c r="A754" s="17" t="s">
        <v>793</v>
      </c>
      <c r="B754" s="15">
        <v>792</v>
      </c>
      <c r="C754" s="16" t="s">
        <v>629</v>
      </c>
      <c r="D754" s="16" t="s">
        <v>109</v>
      </c>
      <c r="E754" s="16" t="s">
        <v>470</v>
      </c>
      <c r="F754" s="16"/>
      <c r="G754" s="111">
        <f>G756</f>
        <v>14783964</v>
      </c>
      <c r="H754" s="31"/>
    </row>
    <row r="755" spans="1:10" s="4" customFormat="1" ht="25.5">
      <c r="A755" s="17" t="s">
        <v>343</v>
      </c>
      <c r="B755" s="15">
        <v>792</v>
      </c>
      <c r="C755" s="16" t="s">
        <v>629</v>
      </c>
      <c r="D755" s="16" t="s">
        <v>109</v>
      </c>
      <c r="E755" s="16" t="s">
        <v>471</v>
      </c>
      <c r="F755" s="16"/>
      <c r="G755" s="111">
        <f>G756</f>
        <v>14783964</v>
      </c>
      <c r="H755" s="3"/>
    </row>
    <row r="756" spans="1:10" s="4" customFormat="1">
      <c r="A756" s="17" t="s">
        <v>639</v>
      </c>
      <c r="B756" s="15">
        <v>792</v>
      </c>
      <c r="C756" s="16" t="s">
        <v>629</v>
      </c>
      <c r="D756" s="16" t="s">
        <v>109</v>
      </c>
      <c r="E756" s="16" t="s">
        <v>486</v>
      </c>
      <c r="F756" s="16"/>
      <c r="G756" s="111">
        <f>G757</f>
        <v>14783964</v>
      </c>
      <c r="H756" s="3"/>
    </row>
    <row r="757" spans="1:10" s="4" customFormat="1">
      <c r="A757" s="17" t="s">
        <v>345</v>
      </c>
      <c r="B757" s="15">
        <v>792</v>
      </c>
      <c r="C757" s="16" t="s">
        <v>629</v>
      </c>
      <c r="D757" s="16" t="s">
        <v>109</v>
      </c>
      <c r="E757" s="16" t="s">
        <v>486</v>
      </c>
      <c r="F757" s="16" t="s">
        <v>346</v>
      </c>
      <c r="G757" s="111">
        <f>G758</f>
        <v>14783964</v>
      </c>
      <c r="H757" s="3"/>
    </row>
    <row r="758" spans="1:10" s="4" customFormat="1">
      <c r="A758" s="17" t="s">
        <v>373</v>
      </c>
      <c r="B758" s="15">
        <v>792</v>
      </c>
      <c r="C758" s="16" t="s">
        <v>629</v>
      </c>
      <c r="D758" s="16" t="s">
        <v>109</v>
      </c>
      <c r="E758" s="16" t="s">
        <v>486</v>
      </c>
      <c r="F758" s="16" t="s">
        <v>374</v>
      </c>
      <c r="G758" s="111">
        <f>11944518+2839446</f>
        <v>14783964</v>
      </c>
      <c r="H758" s="3"/>
    </row>
    <row r="759" spans="1:10" s="4" customFormat="1" ht="47.25" hidden="1" customHeight="1">
      <c r="A759" s="17" t="s">
        <v>371</v>
      </c>
      <c r="B759" s="15">
        <v>792</v>
      </c>
      <c r="C759" s="16" t="s">
        <v>629</v>
      </c>
      <c r="D759" s="16" t="s">
        <v>109</v>
      </c>
      <c r="E759" s="16" t="s">
        <v>486</v>
      </c>
      <c r="F759" s="16" t="s">
        <v>372</v>
      </c>
      <c r="G759" s="111"/>
      <c r="H759" s="3"/>
    </row>
    <row r="760" spans="1:10" s="24" customFormat="1">
      <c r="A760" s="177" t="s">
        <v>117</v>
      </c>
      <c r="B760" s="162"/>
      <c r="C760" s="163"/>
      <c r="D760" s="163"/>
      <c r="E760" s="163"/>
      <c r="F760" s="163"/>
      <c r="G760" s="164">
        <f>G664+G704+G729+G736+G723+G711+G717</f>
        <v>53732579.560000002</v>
      </c>
      <c r="H760" s="23"/>
      <c r="I760" s="23"/>
      <c r="J760" s="23"/>
    </row>
    <row r="761" spans="1:10" ht="39" customHeight="1">
      <c r="A761" s="173" t="s">
        <v>640</v>
      </c>
      <c r="B761" s="169">
        <v>793</v>
      </c>
      <c r="C761" s="169"/>
      <c r="D761" s="169"/>
      <c r="E761" s="169"/>
      <c r="F761" s="169"/>
      <c r="G761" s="171"/>
    </row>
    <row r="762" spans="1:10">
      <c r="A762" s="6" t="s">
        <v>25</v>
      </c>
      <c r="B762" s="21">
        <v>793</v>
      </c>
      <c r="C762" s="8" t="s">
        <v>26</v>
      </c>
      <c r="D762" s="8"/>
      <c r="E762" s="8"/>
      <c r="F762" s="8"/>
      <c r="G762" s="43">
        <f>G763+G770+G858+G862+G847+G852</f>
        <v>50391777.579999998</v>
      </c>
    </row>
    <row r="763" spans="1:10" ht="25.5">
      <c r="A763" s="17" t="s">
        <v>641</v>
      </c>
      <c r="B763" s="15">
        <v>793</v>
      </c>
      <c r="C763" s="16" t="s">
        <v>26</v>
      </c>
      <c r="D763" s="16" t="s">
        <v>37</v>
      </c>
      <c r="E763" s="16"/>
      <c r="F763" s="16"/>
      <c r="G763" s="111">
        <f>G764</f>
        <v>1488015</v>
      </c>
    </row>
    <row r="764" spans="1:10" s="19" customFormat="1" ht="25.5">
      <c r="A764" s="17" t="s">
        <v>642</v>
      </c>
      <c r="B764" s="15">
        <v>793</v>
      </c>
      <c r="C764" s="16" t="s">
        <v>26</v>
      </c>
      <c r="D764" s="16" t="s">
        <v>37</v>
      </c>
      <c r="E764" s="16" t="s">
        <v>487</v>
      </c>
      <c r="F764" s="16"/>
      <c r="G764" s="111">
        <f>G765</f>
        <v>1488015</v>
      </c>
      <c r="H764" s="18"/>
      <c r="I764" s="18"/>
    </row>
    <row r="765" spans="1:10">
      <c r="A765" s="17" t="s">
        <v>644</v>
      </c>
      <c r="B765" s="15">
        <v>793</v>
      </c>
      <c r="C765" s="16" t="s">
        <v>26</v>
      </c>
      <c r="D765" s="16" t="s">
        <v>37</v>
      </c>
      <c r="E765" s="16" t="s">
        <v>488</v>
      </c>
      <c r="F765" s="16"/>
      <c r="G765" s="111">
        <f>G766</f>
        <v>1488015</v>
      </c>
    </row>
    <row r="766" spans="1:10" ht="25.5">
      <c r="A766" s="17" t="s">
        <v>121</v>
      </c>
      <c r="B766" s="15">
        <v>793</v>
      </c>
      <c r="C766" s="16" t="s">
        <v>26</v>
      </c>
      <c r="D766" s="16" t="s">
        <v>37</v>
      </c>
      <c r="E766" s="16" t="s">
        <v>489</v>
      </c>
      <c r="F766" s="16"/>
      <c r="G766" s="111">
        <f>G767</f>
        <v>1488015</v>
      </c>
    </row>
    <row r="767" spans="1:10" ht="51">
      <c r="A767" s="17" t="s">
        <v>645</v>
      </c>
      <c r="B767" s="15">
        <v>793</v>
      </c>
      <c r="C767" s="16" t="s">
        <v>26</v>
      </c>
      <c r="D767" s="16" t="s">
        <v>37</v>
      </c>
      <c r="E767" s="16" t="s">
        <v>489</v>
      </c>
      <c r="F767" s="16" t="s">
        <v>95</v>
      </c>
      <c r="G767" s="111">
        <f>G768</f>
        <v>1488015</v>
      </c>
    </row>
    <row r="768" spans="1:10" ht="25.5">
      <c r="A768" s="17" t="s">
        <v>93</v>
      </c>
      <c r="B768" s="15">
        <v>793</v>
      </c>
      <c r="C768" s="16" t="s">
        <v>26</v>
      </c>
      <c r="D768" s="16" t="s">
        <v>37</v>
      </c>
      <c r="E768" s="16" t="s">
        <v>489</v>
      </c>
      <c r="F768" s="16" t="s">
        <v>96</v>
      </c>
      <c r="G768" s="111">
        <f>1328789+401294-225672-16396</f>
        <v>1488015</v>
      </c>
    </row>
    <row r="769" spans="1:8" ht="25.5" hidden="1">
      <c r="A769" s="17" t="s">
        <v>94</v>
      </c>
      <c r="B769" s="15">
        <v>793</v>
      </c>
      <c r="C769" s="16" t="s">
        <v>26</v>
      </c>
      <c r="D769" s="16" t="s">
        <v>37</v>
      </c>
      <c r="E769" s="16" t="s">
        <v>489</v>
      </c>
      <c r="F769" s="16" t="s">
        <v>97</v>
      </c>
      <c r="G769" s="111"/>
    </row>
    <row r="770" spans="1:8" ht="38.25">
      <c r="A770" s="17" t="s">
        <v>120</v>
      </c>
      <c r="B770" s="15">
        <v>793</v>
      </c>
      <c r="C770" s="16" t="s">
        <v>26</v>
      </c>
      <c r="D770" s="16" t="s">
        <v>90</v>
      </c>
      <c r="E770" s="16"/>
      <c r="F770" s="16"/>
      <c r="G770" s="111">
        <f>G776+G771</f>
        <v>28455407.079999998</v>
      </c>
    </row>
    <row r="771" spans="1:8" ht="53.25" customHeight="1">
      <c r="A771" s="42" t="s">
        <v>799</v>
      </c>
      <c r="B771" s="15">
        <v>793</v>
      </c>
      <c r="C771" s="16" t="s">
        <v>26</v>
      </c>
      <c r="D771" s="16" t="s">
        <v>90</v>
      </c>
      <c r="E771" s="15" t="s">
        <v>490</v>
      </c>
      <c r="F771" s="15"/>
      <c r="G771" s="111">
        <f>G774</f>
        <v>25000</v>
      </c>
    </row>
    <row r="772" spans="1:8" ht="25.5">
      <c r="A772" s="17" t="s">
        <v>650</v>
      </c>
      <c r="B772" s="15">
        <v>793</v>
      </c>
      <c r="C772" s="16" t="s">
        <v>26</v>
      </c>
      <c r="D772" s="16" t="s">
        <v>90</v>
      </c>
      <c r="E772" s="16" t="s">
        <v>491</v>
      </c>
      <c r="F772" s="16"/>
      <c r="G772" s="111">
        <f>G773</f>
        <v>25000</v>
      </c>
    </row>
    <row r="773" spans="1:8">
      <c r="A773" s="17" t="s">
        <v>651</v>
      </c>
      <c r="B773" s="15">
        <v>793</v>
      </c>
      <c r="C773" s="16" t="s">
        <v>26</v>
      </c>
      <c r="D773" s="16" t="s">
        <v>90</v>
      </c>
      <c r="E773" s="16" t="s">
        <v>491</v>
      </c>
      <c r="F773" s="16" t="s">
        <v>50</v>
      </c>
      <c r="G773" s="111">
        <f>G774</f>
        <v>25000</v>
      </c>
    </row>
    <row r="774" spans="1:8" ht="25.5">
      <c r="A774" s="17" t="s">
        <v>51</v>
      </c>
      <c r="B774" s="15">
        <v>793</v>
      </c>
      <c r="C774" s="16" t="s">
        <v>26</v>
      </c>
      <c r="D774" s="16" t="s">
        <v>90</v>
      </c>
      <c r="E774" s="16" t="s">
        <v>491</v>
      </c>
      <c r="F774" s="16" t="s">
        <v>52</v>
      </c>
      <c r="G774" s="111">
        <v>25000</v>
      </c>
    </row>
    <row r="775" spans="1:8" ht="33" hidden="1" customHeight="1">
      <c r="A775" s="17" t="s">
        <v>652</v>
      </c>
      <c r="B775" s="15">
        <v>793</v>
      </c>
      <c r="C775" s="16" t="s">
        <v>26</v>
      </c>
      <c r="D775" s="16" t="s">
        <v>90</v>
      </c>
      <c r="E775" s="16" t="s">
        <v>491</v>
      </c>
      <c r="F775" s="16" t="s">
        <v>53</v>
      </c>
      <c r="G775" s="111"/>
    </row>
    <row r="776" spans="1:8" s="54" customFormat="1" ht="25.5">
      <c r="A776" s="17" t="s">
        <v>642</v>
      </c>
      <c r="B776" s="15">
        <v>793</v>
      </c>
      <c r="C776" s="16" t="s">
        <v>26</v>
      </c>
      <c r="D776" s="16" t="s">
        <v>90</v>
      </c>
      <c r="E776" s="16" t="s">
        <v>487</v>
      </c>
      <c r="F776" s="16"/>
      <c r="G776" s="111">
        <f>G777</f>
        <v>28430407.079999998</v>
      </c>
      <c r="H776" s="53"/>
    </row>
    <row r="777" spans="1:8" s="54" customFormat="1">
      <c r="A777" s="67" t="s">
        <v>653</v>
      </c>
      <c r="B777" s="15">
        <v>793</v>
      </c>
      <c r="C777" s="16" t="s">
        <v>26</v>
      </c>
      <c r="D777" s="16" t="s">
        <v>90</v>
      </c>
      <c r="E777" s="16" t="s">
        <v>492</v>
      </c>
      <c r="F777" s="16"/>
      <c r="G777" s="111">
        <f>G778+G806+G814+G822+G842+G797+G837+G830</f>
        <v>28430407.079999998</v>
      </c>
      <c r="H777" s="53"/>
    </row>
    <row r="778" spans="1:8" s="54" customFormat="1" ht="25.5">
      <c r="A778" s="17" t="s">
        <v>121</v>
      </c>
      <c r="B778" s="15">
        <v>793</v>
      </c>
      <c r="C778" s="16" t="s">
        <v>26</v>
      </c>
      <c r="D778" s="16" t="s">
        <v>90</v>
      </c>
      <c r="E778" s="16" t="s">
        <v>493</v>
      </c>
      <c r="F778" s="16"/>
      <c r="G778" s="111">
        <f>G779+G783+G788+G786</f>
        <v>23353507.079999998</v>
      </c>
      <c r="H778" s="53"/>
    </row>
    <row r="779" spans="1:8" s="54" customFormat="1" ht="51">
      <c r="A779" s="17" t="s">
        <v>645</v>
      </c>
      <c r="B779" s="15">
        <v>793</v>
      </c>
      <c r="C779" s="16" t="s">
        <v>26</v>
      </c>
      <c r="D779" s="16" t="s">
        <v>90</v>
      </c>
      <c r="E779" s="16" t="s">
        <v>493</v>
      </c>
      <c r="F779" s="16" t="s">
        <v>95</v>
      </c>
      <c r="G779" s="111">
        <f>G780</f>
        <v>21480276.199999999</v>
      </c>
      <c r="H779" s="53"/>
    </row>
    <row r="780" spans="1:8" s="54" customFormat="1" ht="25.5">
      <c r="A780" s="17" t="s">
        <v>93</v>
      </c>
      <c r="B780" s="15">
        <v>793</v>
      </c>
      <c r="C780" s="16" t="s">
        <v>26</v>
      </c>
      <c r="D780" s="16" t="s">
        <v>90</v>
      </c>
      <c r="E780" s="16" t="s">
        <v>493</v>
      </c>
      <c r="F780" s="16" t="s">
        <v>96</v>
      </c>
      <c r="G780" s="111">
        <v>21480276.199999999</v>
      </c>
      <c r="H780" s="53"/>
    </row>
    <row r="781" spans="1:8" s="54" customFormat="1" ht="25.5" hidden="1">
      <c r="A781" s="17" t="s">
        <v>94</v>
      </c>
      <c r="B781" s="15">
        <v>793</v>
      </c>
      <c r="C781" s="16" t="s">
        <v>26</v>
      </c>
      <c r="D781" s="16" t="s">
        <v>90</v>
      </c>
      <c r="E781" s="16" t="s">
        <v>493</v>
      </c>
      <c r="F781" s="16" t="s">
        <v>97</v>
      </c>
      <c r="G781" s="111"/>
      <c r="H781" s="53"/>
    </row>
    <row r="782" spans="1:8" s="54" customFormat="1" ht="25.5" hidden="1">
      <c r="A782" s="17" t="s">
        <v>98</v>
      </c>
      <c r="B782" s="15">
        <v>793</v>
      </c>
      <c r="C782" s="16" t="s">
        <v>26</v>
      </c>
      <c r="D782" s="16" t="s">
        <v>90</v>
      </c>
      <c r="E782" s="16" t="s">
        <v>493</v>
      </c>
      <c r="F782" s="16" t="s">
        <v>99</v>
      </c>
      <c r="G782" s="111"/>
      <c r="H782" s="53"/>
    </row>
    <row r="783" spans="1:8" s="54" customFormat="1">
      <c r="A783" s="17" t="s">
        <v>651</v>
      </c>
      <c r="B783" s="15">
        <v>793</v>
      </c>
      <c r="C783" s="16" t="s">
        <v>26</v>
      </c>
      <c r="D783" s="16" t="s">
        <v>90</v>
      </c>
      <c r="E783" s="16" t="s">
        <v>493</v>
      </c>
      <c r="F783" s="16" t="s">
        <v>50</v>
      </c>
      <c r="G783" s="111">
        <f>G784</f>
        <v>1863130.88</v>
      </c>
      <c r="H783" s="53"/>
    </row>
    <row r="784" spans="1:8" s="54" customFormat="1" ht="25.5">
      <c r="A784" s="17" t="s">
        <v>51</v>
      </c>
      <c r="B784" s="15">
        <v>793</v>
      </c>
      <c r="C784" s="16" t="s">
        <v>26</v>
      </c>
      <c r="D784" s="16" t="s">
        <v>90</v>
      </c>
      <c r="E784" s="16" t="s">
        <v>493</v>
      </c>
      <c r="F784" s="16" t="s">
        <v>52</v>
      </c>
      <c r="G784" s="111">
        <v>1863130.88</v>
      </c>
      <c r="H784" s="53"/>
    </row>
    <row r="785" spans="1:8" s="54" customFormat="1" ht="25.5" hidden="1">
      <c r="A785" s="17" t="s">
        <v>652</v>
      </c>
      <c r="B785" s="15">
        <v>793</v>
      </c>
      <c r="C785" s="16" t="s">
        <v>26</v>
      </c>
      <c r="D785" s="16" t="s">
        <v>90</v>
      </c>
      <c r="E785" s="16" t="s">
        <v>493</v>
      </c>
      <c r="F785" s="16" t="s">
        <v>53</v>
      </c>
      <c r="G785" s="111"/>
      <c r="H785" s="53"/>
    </row>
    <row r="786" spans="1:8" s="54" customFormat="1" hidden="1">
      <c r="A786" s="17" t="s">
        <v>334</v>
      </c>
      <c r="B786" s="15">
        <v>793</v>
      </c>
      <c r="C786" s="16" t="s">
        <v>26</v>
      </c>
      <c r="D786" s="16" t="s">
        <v>90</v>
      </c>
      <c r="E786" s="16" t="s">
        <v>493</v>
      </c>
      <c r="F786" s="16" t="s">
        <v>335</v>
      </c>
      <c r="G786" s="111">
        <f>G787</f>
        <v>0</v>
      </c>
      <c r="H786" s="53"/>
    </row>
    <row r="787" spans="1:8" s="54" customFormat="1" ht="25.5" hidden="1">
      <c r="A787" s="17" t="s">
        <v>336</v>
      </c>
      <c r="B787" s="15">
        <v>793</v>
      </c>
      <c r="C787" s="16" t="s">
        <v>26</v>
      </c>
      <c r="D787" s="16" t="s">
        <v>90</v>
      </c>
      <c r="E787" s="16" t="s">
        <v>493</v>
      </c>
      <c r="F787" s="16" t="s">
        <v>337</v>
      </c>
      <c r="G787" s="111"/>
      <c r="H787" s="53"/>
    </row>
    <row r="788" spans="1:8" s="54" customFormat="1">
      <c r="A788" s="17" t="s">
        <v>100</v>
      </c>
      <c r="B788" s="15">
        <v>793</v>
      </c>
      <c r="C788" s="16" t="s">
        <v>26</v>
      </c>
      <c r="D788" s="16" t="s">
        <v>90</v>
      </c>
      <c r="E788" s="16" t="s">
        <v>493</v>
      </c>
      <c r="F788" s="16" t="s">
        <v>101</v>
      </c>
      <c r="G788" s="111">
        <f>G789+G790</f>
        <v>10100</v>
      </c>
      <c r="H788" s="53"/>
    </row>
    <row r="789" spans="1:8" s="54" customFormat="1" hidden="1">
      <c r="A789" s="17" t="s">
        <v>659</v>
      </c>
      <c r="B789" s="15">
        <v>793</v>
      </c>
      <c r="C789" s="16" t="s">
        <v>26</v>
      </c>
      <c r="D789" s="16" t="s">
        <v>90</v>
      </c>
      <c r="E789" s="16" t="s">
        <v>493</v>
      </c>
      <c r="F789" s="16" t="s">
        <v>658</v>
      </c>
      <c r="G789" s="111"/>
      <c r="H789" s="53"/>
    </row>
    <row r="790" spans="1:8" s="54" customFormat="1">
      <c r="A790" s="17" t="s">
        <v>325</v>
      </c>
      <c r="B790" s="15">
        <v>793</v>
      </c>
      <c r="C790" s="16" t="s">
        <v>26</v>
      </c>
      <c r="D790" s="16" t="s">
        <v>90</v>
      </c>
      <c r="E790" s="16" t="s">
        <v>493</v>
      </c>
      <c r="F790" s="16" t="s">
        <v>104</v>
      </c>
      <c r="G790" s="111">
        <v>10100</v>
      </c>
      <c r="H790" s="53"/>
    </row>
    <row r="791" spans="1:8" ht="25.5" hidden="1" customHeight="1">
      <c r="A791" s="17" t="s">
        <v>105</v>
      </c>
      <c r="B791" s="15">
        <v>793</v>
      </c>
      <c r="C791" s="16" t="s">
        <v>26</v>
      </c>
      <c r="D791" s="16" t="s">
        <v>90</v>
      </c>
      <c r="E791" s="16" t="s">
        <v>493</v>
      </c>
      <c r="F791" s="16" t="s">
        <v>106</v>
      </c>
      <c r="G791" s="111"/>
    </row>
    <row r="792" spans="1:8" ht="23.25" hidden="1" customHeight="1">
      <c r="A792" s="17" t="s">
        <v>123</v>
      </c>
      <c r="B792" s="15">
        <v>793</v>
      </c>
      <c r="C792" s="16" t="s">
        <v>26</v>
      </c>
      <c r="D792" s="16" t="s">
        <v>90</v>
      </c>
      <c r="E792" s="16" t="s">
        <v>493</v>
      </c>
      <c r="F792" s="16" t="s">
        <v>124</v>
      </c>
      <c r="G792" s="111"/>
    </row>
    <row r="793" spans="1:8" s="32" customFormat="1" ht="38.25" hidden="1">
      <c r="A793" s="49" t="s">
        <v>661</v>
      </c>
      <c r="B793" s="29">
        <v>793</v>
      </c>
      <c r="C793" s="44" t="s">
        <v>26</v>
      </c>
      <c r="D793" s="44" t="s">
        <v>90</v>
      </c>
      <c r="E793" s="44" t="s">
        <v>662</v>
      </c>
      <c r="F793" s="44" t="s">
        <v>41</v>
      </c>
      <c r="G793" s="113"/>
      <c r="H793" s="31"/>
    </row>
    <row r="794" spans="1:8" s="32" customFormat="1" ht="25.5" hidden="1">
      <c r="A794" s="17" t="s">
        <v>642</v>
      </c>
      <c r="B794" s="15">
        <v>793</v>
      </c>
      <c r="C794" s="16" t="s">
        <v>26</v>
      </c>
      <c r="D794" s="16" t="s">
        <v>90</v>
      </c>
      <c r="E794" s="16" t="s">
        <v>643</v>
      </c>
      <c r="F794" s="44"/>
      <c r="G794" s="113"/>
      <c r="H794" s="31"/>
    </row>
    <row r="795" spans="1:8" s="4" customFormat="1" ht="25.5" hidden="1">
      <c r="A795" s="17" t="s">
        <v>663</v>
      </c>
      <c r="B795" s="15">
        <v>793</v>
      </c>
      <c r="C795" s="16" t="s">
        <v>26</v>
      </c>
      <c r="D795" s="16" t="s">
        <v>90</v>
      </c>
      <c r="E795" s="16" t="s">
        <v>664</v>
      </c>
      <c r="F795" s="16"/>
      <c r="G795" s="111"/>
      <c r="H795" s="3"/>
    </row>
    <row r="796" spans="1:8" s="4" customFormat="1" hidden="1">
      <c r="A796" s="17"/>
      <c r="B796" s="15"/>
      <c r="C796" s="16"/>
      <c r="D796" s="16"/>
      <c r="E796" s="16"/>
      <c r="F796" s="16"/>
      <c r="G796" s="111"/>
      <c r="H796" s="3"/>
    </row>
    <row r="797" spans="1:8" s="4" customFormat="1" ht="25.5">
      <c r="A797" s="17" t="s">
        <v>918</v>
      </c>
      <c r="B797" s="15">
        <v>793</v>
      </c>
      <c r="C797" s="16" t="s">
        <v>26</v>
      </c>
      <c r="D797" s="16" t="s">
        <v>90</v>
      </c>
      <c r="E797" s="16" t="s">
        <v>776</v>
      </c>
      <c r="F797" s="16"/>
      <c r="G797" s="111">
        <f>G798+G802</f>
        <v>3486600</v>
      </c>
      <c r="H797" s="3"/>
    </row>
    <row r="798" spans="1:8" s="4" customFormat="1" ht="51">
      <c r="A798" s="17" t="s">
        <v>645</v>
      </c>
      <c r="B798" s="15">
        <v>793</v>
      </c>
      <c r="C798" s="16" t="s">
        <v>26</v>
      </c>
      <c r="D798" s="16" t="s">
        <v>90</v>
      </c>
      <c r="E798" s="16" t="s">
        <v>776</v>
      </c>
      <c r="F798" s="16" t="s">
        <v>95</v>
      </c>
      <c r="G798" s="111">
        <f>G799</f>
        <v>3415300</v>
      </c>
      <c r="H798" s="3"/>
    </row>
    <row r="799" spans="1:8" s="4" customFormat="1" ht="25.5">
      <c r="A799" s="17" t="s">
        <v>93</v>
      </c>
      <c r="B799" s="15">
        <v>793</v>
      </c>
      <c r="C799" s="16" t="s">
        <v>26</v>
      </c>
      <c r="D799" s="16" t="s">
        <v>90</v>
      </c>
      <c r="E799" s="16" t="s">
        <v>776</v>
      </c>
      <c r="F799" s="16" t="s">
        <v>96</v>
      </c>
      <c r="G799" s="111">
        <f>4490400-1075100</f>
        <v>3415300</v>
      </c>
      <c r="H799" s="3"/>
    </row>
    <row r="800" spans="1:8" s="4" customFormat="1" ht="25.5" hidden="1">
      <c r="A800" s="17" t="s">
        <v>94</v>
      </c>
      <c r="B800" s="15">
        <v>793</v>
      </c>
      <c r="C800" s="16" t="s">
        <v>26</v>
      </c>
      <c r="D800" s="16" t="s">
        <v>90</v>
      </c>
      <c r="E800" s="16" t="s">
        <v>776</v>
      </c>
      <c r="F800" s="16" t="s">
        <v>97</v>
      </c>
      <c r="G800" s="111"/>
      <c r="H800" s="3"/>
    </row>
    <row r="801" spans="1:8" s="4" customFormat="1" ht="25.5" hidden="1">
      <c r="A801" s="17" t="s">
        <v>98</v>
      </c>
      <c r="B801" s="15">
        <v>793</v>
      </c>
      <c r="C801" s="16" t="s">
        <v>26</v>
      </c>
      <c r="D801" s="16" t="s">
        <v>90</v>
      </c>
      <c r="E801" s="16" t="s">
        <v>776</v>
      </c>
      <c r="F801" s="16" t="s">
        <v>99</v>
      </c>
      <c r="G801" s="111"/>
      <c r="H801" s="3"/>
    </row>
    <row r="802" spans="1:8" s="4" customFormat="1">
      <c r="A802" s="17" t="s">
        <v>651</v>
      </c>
      <c r="B802" s="15">
        <v>793</v>
      </c>
      <c r="C802" s="16" t="s">
        <v>26</v>
      </c>
      <c r="D802" s="16" t="s">
        <v>90</v>
      </c>
      <c r="E802" s="16" t="s">
        <v>776</v>
      </c>
      <c r="F802" s="16" t="s">
        <v>50</v>
      </c>
      <c r="G802" s="111">
        <f>G803</f>
        <v>71300</v>
      </c>
      <c r="H802" s="3"/>
    </row>
    <row r="803" spans="1:8" s="4" customFormat="1" ht="25.5">
      <c r="A803" s="17" t="s">
        <v>51</v>
      </c>
      <c r="B803" s="15">
        <v>793</v>
      </c>
      <c r="C803" s="16" t="s">
        <v>26</v>
      </c>
      <c r="D803" s="16" t="s">
        <v>90</v>
      </c>
      <c r="E803" s="16" t="s">
        <v>776</v>
      </c>
      <c r="F803" s="16" t="s">
        <v>52</v>
      </c>
      <c r="G803" s="111">
        <f>295000-223700</f>
        <v>71300</v>
      </c>
      <c r="H803" s="3"/>
    </row>
    <row r="804" spans="1:8" s="4" customFormat="1" hidden="1">
      <c r="A804" s="17"/>
      <c r="B804" s="15"/>
      <c r="C804" s="16"/>
      <c r="D804" s="16"/>
      <c r="E804" s="16"/>
      <c r="F804" s="16"/>
      <c r="G804" s="111"/>
      <c r="H804" s="3"/>
    </row>
    <row r="805" spans="1:8" s="4" customFormat="1" hidden="1">
      <c r="A805" s="17"/>
      <c r="B805" s="15"/>
      <c r="C805" s="16"/>
      <c r="D805" s="16"/>
      <c r="E805" s="16"/>
      <c r="F805" s="16"/>
      <c r="G805" s="111"/>
      <c r="H805" s="3"/>
    </row>
    <row r="806" spans="1:8" s="4" customFormat="1" ht="25.5" hidden="1">
      <c r="A806" s="17" t="s">
        <v>665</v>
      </c>
      <c r="B806" s="15">
        <v>793</v>
      </c>
      <c r="C806" s="16" t="s">
        <v>26</v>
      </c>
      <c r="D806" s="16" t="s">
        <v>90</v>
      </c>
      <c r="E806" s="16" t="s">
        <v>280</v>
      </c>
      <c r="F806" s="16"/>
      <c r="G806" s="111">
        <f>G807+G811</f>
        <v>0</v>
      </c>
      <c r="H806" s="3"/>
    </row>
    <row r="807" spans="1:8" s="4" customFormat="1" ht="51" hidden="1">
      <c r="A807" s="17" t="s">
        <v>645</v>
      </c>
      <c r="B807" s="15">
        <v>793</v>
      </c>
      <c r="C807" s="16" t="s">
        <v>26</v>
      </c>
      <c r="D807" s="16" t="s">
        <v>90</v>
      </c>
      <c r="E807" s="16" t="s">
        <v>280</v>
      </c>
      <c r="F807" s="16" t="s">
        <v>95</v>
      </c>
      <c r="G807" s="111">
        <f>G808</f>
        <v>0</v>
      </c>
      <c r="H807" s="3"/>
    </row>
    <row r="808" spans="1:8" s="4" customFormat="1" ht="25.5" hidden="1">
      <c r="A808" s="17" t="s">
        <v>93</v>
      </c>
      <c r="B808" s="15">
        <v>793</v>
      </c>
      <c r="C808" s="16" t="s">
        <v>26</v>
      </c>
      <c r="D808" s="16" t="s">
        <v>90</v>
      </c>
      <c r="E808" s="16" t="s">
        <v>280</v>
      </c>
      <c r="F808" s="16" t="s">
        <v>96</v>
      </c>
      <c r="G808" s="111"/>
      <c r="H808" s="3"/>
    </row>
    <row r="809" spans="1:8" s="4" customFormat="1" ht="25.5" hidden="1">
      <c r="A809" s="17" t="s">
        <v>94</v>
      </c>
      <c r="B809" s="15">
        <v>793</v>
      </c>
      <c r="C809" s="16" t="s">
        <v>26</v>
      </c>
      <c r="D809" s="16" t="s">
        <v>90</v>
      </c>
      <c r="E809" s="16" t="s">
        <v>494</v>
      </c>
      <c r="F809" s="16" t="s">
        <v>97</v>
      </c>
      <c r="G809" s="111"/>
      <c r="H809" s="3"/>
    </row>
    <row r="810" spans="1:8" s="4" customFormat="1" ht="25.5" hidden="1">
      <c r="A810" s="17" t="s">
        <v>98</v>
      </c>
      <c r="B810" s="15">
        <v>793</v>
      </c>
      <c r="C810" s="16" t="s">
        <v>26</v>
      </c>
      <c r="D810" s="16" t="s">
        <v>90</v>
      </c>
      <c r="E810" s="16" t="s">
        <v>494</v>
      </c>
      <c r="F810" s="16" t="s">
        <v>99</v>
      </c>
      <c r="G810" s="111"/>
      <c r="H810" s="3"/>
    </row>
    <row r="811" spans="1:8" s="4" customFormat="1" hidden="1">
      <c r="A811" s="17" t="s">
        <v>651</v>
      </c>
      <c r="B811" s="15">
        <v>793</v>
      </c>
      <c r="C811" s="16" t="s">
        <v>26</v>
      </c>
      <c r="D811" s="16" t="s">
        <v>90</v>
      </c>
      <c r="E811" s="16" t="s">
        <v>280</v>
      </c>
      <c r="F811" s="16" t="s">
        <v>50</v>
      </c>
      <c r="G811" s="111">
        <f>G812</f>
        <v>0</v>
      </c>
      <c r="H811" s="3"/>
    </row>
    <row r="812" spans="1:8" s="4" customFormat="1" ht="25.5" hidden="1">
      <c r="A812" s="17" t="s">
        <v>51</v>
      </c>
      <c r="B812" s="15">
        <v>793</v>
      </c>
      <c r="C812" s="16" t="s">
        <v>26</v>
      </c>
      <c r="D812" s="16" t="s">
        <v>90</v>
      </c>
      <c r="E812" s="16" t="s">
        <v>280</v>
      </c>
      <c r="F812" s="16" t="s">
        <v>52</v>
      </c>
      <c r="G812" s="111"/>
      <c r="H812" s="3"/>
    </row>
    <row r="813" spans="1:8" s="4" customFormat="1" ht="25.5" hidden="1">
      <c r="A813" s="17" t="s">
        <v>652</v>
      </c>
      <c r="B813" s="15">
        <v>793</v>
      </c>
      <c r="C813" s="16" t="s">
        <v>26</v>
      </c>
      <c r="D813" s="16" t="s">
        <v>90</v>
      </c>
      <c r="E813" s="16" t="s">
        <v>494</v>
      </c>
      <c r="F813" s="16" t="s">
        <v>53</v>
      </c>
      <c r="G813" s="111"/>
      <c r="H813" s="3"/>
    </row>
    <row r="814" spans="1:8" ht="41.25" hidden="1" customHeight="1">
      <c r="A814" s="17" t="s">
        <v>670</v>
      </c>
      <c r="B814" s="15">
        <v>793</v>
      </c>
      <c r="C814" s="16" t="s">
        <v>26</v>
      </c>
      <c r="D814" s="16" t="s">
        <v>90</v>
      </c>
      <c r="E814" s="16" t="s">
        <v>279</v>
      </c>
      <c r="F814" s="16"/>
      <c r="G814" s="111">
        <f>G815+G819</f>
        <v>0</v>
      </c>
    </row>
    <row r="815" spans="1:8" ht="51" hidden="1">
      <c r="A815" s="17" t="s">
        <v>645</v>
      </c>
      <c r="B815" s="15">
        <v>793</v>
      </c>
      <c r="C815" s="16" t="s">
        <v>26</v>
      </c>
      <c r="D815" s="16" t="s">
        <v>90</v>
      </c>
      <c r="E815" s="16" t="s">
        <v>279</v>
      </c>
      <c r="F815" s="16" t="s">
        <v>95</v>
      </c>
      <c r="G815" s="111">
        <f>G816</f>
        <v>0</v>
      </c>
    </row>
    <row r="816" spans="1:8" ht="25.5" hidden="1" customHeight="1">
      <c r="A816" s="17" t="s">
        <v>93</v>
      </c>
      <c r="B816" s="15">
        <v>793</v>
      </c>
      <c r="C816" s="16" t="s">
        <v>26</v>
      </c>
      <c r="D816" s="16" t="s">
        <v>90</v>
      </c>
      <c r="E816" s="16" t="s">
        <v>279</v>
      </c>
      <c r="F816" s="16" t="s">
        <v>96</v>
      </c>
      <c r="G816" s="111"/>
    </row>
    <row r="817" spans="1:8" ht="25.5" hidden="1" customHeight="1">
      <c r="A817" s="17" t="s">
        <v>94</v>
      </c>
      <c r="B817" s="15">
        <v>793</v>
      </c>
      <c r="C817" s="16" t="s">
        <v>26</v>
      </c>
      <c r="D817" s="16" t="s">
        <v>90</v>
      </c>
      <c r="E817" s="16" t="s">
        <v>279</v>
      </c>
      <c r="F817" s="16" t="s">
        <v>97</v>
      </c>
      <c r="G817" s="111"/>
    </row>
    <row r="818" spans="1:8" ht="25.5" hidden="1" customHeight="1">
      <c r="A818" s="17" t="s">
        <v>98</v>
      </c>
      <c r="B818" s="15">
        <v>793</v>
      </c>
      <c r="C818" s="16" t="s">
        <v>26</v>
      </c>
      <c r="D818" s="16" t="s">
        <v>90</v>
      </c>
      <c r="E818" s="16" t="s">
        <v>279</v>
      </c>
      <c r="F818" s="16" t="s">
        <v>99</v>
      </c>
      <c r="G818" s="111"/>
    </row>
    <row r="819" spans="1:8" ht="19.5" hidden="1" customHeight="1">
      <c r="A819" s="17" t="s">
        <v>651</v>
      </c>
      <c r="B819" s="15">
        <v>793</v>
      </c>
      <c r="C819" s="16" t="s">
        <v>26</v>
      </c>
      <c r="D819" s="16" t="s">
        <v>90</v>
      </c>
      <c r="E819" s="16" t="s">
        <v>279</v>
      </c>
      <c r="F819" s="16" t="s">
        <v>50</v>
      </c>
      <c r="G819" s="111">
        <f>G820</f>
        <v>0</v>
      </c>
    </row>
    <row r="820" spans="1:8" ht="25.5" hidden="1" customHeight="1">
      <c r="A820" s="17" t="s">
        <v>51</v>
      </c>
      <c r="B820" s="15">
        <v>793</v>
      </c>
      <c r="C820" s="16" t="s">
        <v>26</v>
      </c>
      <c r="D820" s="16" t="s">
        <v>90</v>
      </c>
      <c r="E820" s="16" t="s">
        <v>279</v>
      </c>
      <c r="F820" s="16" t="s">
        <v>52</v>
      </c>
      <c r="G820" s="111"/>
    </row>
    <row r="821" spans="1:8" ht="25.5" hidden="1" customHeight="1">
      <c r="A821" s="17" t="s">
        <v>652</v>
      </c>
      <c r="B821" s="15">
        <v>793</v>
      </c>
      <c r="C821" s="16" t="s">
        <v>26</v>
      </c>
      <c r="D821" s="16" t="s">
        <v>90</v>
      </c>
      <c r="E821" s="16" t="s">
        <v>495</v>
      </c>
      <c r="F821" s="16" t="s">
        <v>53</v>
      </c>
      <c r="G821" s="111"/>
    </row>
    <row r="822" spans="1:8" ht="31.5" hidden="1" customHeight="1">
      <c r="A822" s="17" t="s">
        <v>671</v>
      </c>
      <c r="B822" s="15">
        <v>793</v>
      </c>
      <c r="C822" s="16" t="s">
        <v>26</v>
      </c>
      <c r="D822" s="16" t="s">
        <v>90</v>
      </c>
      <c r="E822" s="16" t="s">
        <v>281</v>
      </c>
      <c r="F822" s="16"/>
      <c r="G822" s="111">
        <f>G823+G827</f>
        <v>0</v>
      </c>
    </row>
    <row r="823" spans="1:8" ht="51" hidden="1">
      <c r="A823" s="17" t="s">
        <v>645</v>
      </c>
      <c r="B823" s="15">
        <v>793</v>
      </c>
      <c r="C823" s="16" t="s">
        <v>26</v>
      </c>
      <c r="D823" s="16" t="s">
        <v>90</v>
      </c>
      <c r="E823" s="16" t="s">
        <v>281</v>
      </c>
      <c r="F823" s="16" t="s">
        <v>95</v>
      </c>
      <c r="G823" s="111">
        <f>G824</f>
        <v>0</v>
      </c>
    </row>
    <row r="824" spans="1:8" ht="25.5" hidden="1" customHeight="1">
      <c r="A824" s="17" t="s">
        <v>93</v>
      </c>
      <c r="B824" s="15">
        <v>793</v>
      </c>
      <c r="C824" s="16" t="s">
        <v>26</v>
      </c>
      <c r="D824" s="16" t="s">
        <v>90</v>
      </c>
      <c r="E824" s="16" t="s">
        <v>281</v>
      </c>
      <c r="F824" s="16" t="s">
        <v>96</v>
      </c>
      <c r="G824" s="111"/>
    </row>
    <row r="825" spans="1:8" ht="25.5" hidden="1" customHeight="1">
      <c r="A825" s="17" t="s">
        <v>94</v>
      </c>
      <c r="B825" s="15">
        <v>793</v>
      </c>
      <c r="C825" s="16" t="s">
        <v>26</v>
      </c>
      <c r="D825" s="16" t="s">
        <v>90</v>
      </c>
      <c r="E825" s="16" t="s">
        <v>496</v>
      </c>
      <c r="F825" s="16" t="s">
        <v>97</v>
      </c>
      <c r="G825" s="111"/>
    </row>
    <row r="826" spans="1:8" ht="25.5" hidden="1" customHeight="1">
      <c r="A826" s="17" t="s">
        <v>98</v>
      </c>
      <c r="B826" s="15">
        <v>793</v>
      </c>
      <c r="C826" s="16" t="s">
        <v>26</v>
      </c>
      <c r="D826" s="16" t="s">
        <v>90</v>
      </c>
      <c r="E826" s="16" t="s">
        <v>496</v>
      </c>
      <c r="F826" s="16" t="s">
        <v>99</v>
      </c>
      <c r="G826" s="111"/>
    </row>
    <row r="827" spans="1:8" ht="25.5" hidden="1" customHeight="1">
      <c r="A827" s="17" t="s">
        <v>651</v>
      </c>
      <c r="B827" s="15">
        <v>793</v>
      </c>
      <c r="C827" s="16" t="s">
        <v>26</v>
      </c>
      <c r="D827" s="16" t="s">
        <v>90</v>
      </c>
      <c r="E827" s="16" t="s">
        <v>281</v>
      </c>
      <c r="F827" s="16" t="s">
        <v>50</v>
      </c>
      <c r="G827" s="111">
        <f>G828</f>
        <v>0</v>
      </c>
    </row>
    <row r="828" spans="1:8" ht="25.5" hidden="1" customHeight="1">
      <c r="A828" s="17" t="s">
        <v>51</v>
      </c>
      <c r="B828" s="15">
        <v>793</v>
      </c>
      <c r="C828" s="16" t="s">
        <v>26</v>
      </c>
      <c r="D828" s="16" t="s">
        <v>90</v>
      </c>
      <c r="E828" s="16" t="s">
        <v>281</v>
      </c>
      <c r="F828" s="16" t="s">
        <v>52</v>
      </c>
      <c r="G828" s="111"/>
    </row>
    <row r="829" spans="1:8" ht="25.5" hidden="1" customHeight="1">
      <c r="A829" s="17" t="s">
        <v>652</v>
      </c>
      <c r="B829" s="15">
        <v>793</v>
      </c>
      <c r="C829" s="16" t="s">
        <v>26</v>
      </c>
      <c r="D829" s="16" t="s">
        <v>90</v>
      </c>
      <c r="E829" s="16" t="s">
        <v>496</v>
      </c>
      <c r="F829" s="16" t="s">
        <v>53</v>
      </c>
      <c r="G829" s="111"/>
    </row>
    <row r="830" spans="1:8" s="4" customFormat="1" ht="25.5">
      <c r="A830" s="17" t="s">
        <v>920</v>
      </c>
      <c r="B830" s="15">
        <v>793</v>
      </c>
      <c r="C830" s="16" t="s">
        <v>26</v>
      </c>
      <c r="D830" s="16" t="s">
        <v>90</v>
      </c>
      <c r="E830" s="16" t="s">
        <v>919</v>
      </c>
      <c r="F830" s="16"/>
      <c r="G830" s="111">
        <f>G831+G835</f>
        <v>1298800</v>
      </c>
      <c r="H830" s="3"/>
    </row>
    <row r="831" spans="1:8" s="4" customFormat="1" ht="51">
      <c r="A831" s="17" t="s">
        <v>645</v>
      </c>
      <c r="B831" s="15">
        <v>793</v>
      </c>
      <c r="C831" s="16" t="s">
        <v>26</v>
      </c>
      <c r="D831" s="16" t="s">
        <v>90</v>
      </c>
      <c r="E831" s="16" t="s">
        <v>919</v>
      </c>
      <c r="F831" s="16" t="s">
        <v>95</v>
      </c>
      <c r="G831" s="111">
        <f>G832</f>
        <v>1254100</v>
      </c>
      <c r="H831" s="3"/>
    </row>
    <row r="832" spans="1:8" s="4" customFormat="1" ht="25.5">
      <c r="A832" s="17" t="s">
        <v>93</v>
      </c>
      <c r="B832" s="15">
        <v>793</v>
      </c>
      <c r="C832" s="16" t="s">
        <v>26</v>
      </c>
      <c r="D832" s="16" t="s">
        <v>90</v>
      </c>
      <c r="E832" s="16" t="s">
        <v>919</v>
      </c>
      <c r="F832" s="16" t="s">
        <v>96</v>
      </c>
      <c r="G832" s="111">
        <v>1254100</v>
      </c>
      <c r="H832" s="3"/>
    </row>
    <row r="833" spans="1:8" s="4" customFormat="1" ht="25.5" hidden="1">
      <c r="A833" s="17" t="s">
        <v>94</v>
      </c>
      <c r="B833" s="15">
        <v>793</v>
      </c>
      <c r="C833" s="16" t="s">
        <v>26</v>
      </c>
      <c r="D833" s="16" t="s">
        <v>90</v>
      </c>
      <c r="E833" s="16" t="s">
        <v>919</v>
      </c>
      <c r="F833" s="16" t="s">
        <v>97</v>
      </c>
      <c r="G833" s="111"/>
      <c r="H833" s="3"/>
    </row>
    <row r="834" spans="1:8" s="4" customFormat="1" ht="25.5" hidden="1">
      <c r="A834" s="17" t="s">
        <v>98</v>
      </c>
      <c r="B834" s="15">
        <v>793</v>
      </c>
      <c r="C834" s="16" t="s">
        <v>26</v>
      </c>
      <c r="D834" s="16" t="s">
        <v>90</v>
      </c>
      <c r="E834" s="16" t="s">
        <v>919</v>
      </c>
      <c r="F834" s="16" t="s">
        <v>99</v>
      </c>
      <c r="G834" s="111"/>
      <c r="H834" s="3"/>
    </row>
    <row r="835" spans="1:8" s="4" customFormat="1">
      <c r="A835" s="17" t="s">
        <v>651</v>
      </c>
      <c r="B835" s="15">
        <v>793</v>
      </c>
      <c r="C835" s="16" t="s">
        <v>26</v>
      </c>
      <c r="D835" s="16" t="s">
        <v>90</v>
      </c>
      <c r="E835" s="16" t="s">
        <v>919</v>
      </c>
      <c r="F835" s="16" t="s">
        <v>50</v>
      </c>
      <c r="G835" s="111">
        <f>G836</f>
        <v>44700</v>
      </c>
      <c r="H835" s="3"/>
    </row>
    <row r="836" spans="1:8" s="4" customFormat="1" ht="25.5">
      <c r="A836" s="17" t="s">
        <v>51</v>
      </c>
      <c r="B836" s="15">
        <v>793</v>
      </c>
      <c r="C836" s="16" t="s">
        <v>26</v>
      </c>
      <c r="D836" s="16" t="s">
        <v>90</v>
      </c>
      <c r="E836" s="16" t="s">
        <v>919</v>
      </c>
      <c r="F836" s="16" t="s">
        <v>52</v>
      </c>
      <c r="G836" s="111">
        <v>44700</v>
      </c>
      <c r="H836" s="3"/>
    </row>
    <row r="837" spans="1:8" ht="25.5" customHeight="1">
      <c r="A837" s="153" t="s">
        <v>665</v>
      </c>
      <c r="B837" s="15">
        <v>793</v>
      </c>
      <c r="C837" s="16" t="s">
        <v>26</v>
      </c>
      <c r="D837" s="16" t="s">
        <v>90</v>
      </c>
      <c r="E837" s="16" t="s">
        <v>494</v>
      </c>
      <c r="F837" s="16"/>
      <c r="G837" s="111">
        <f>G838+G840</f>
        <v>281500</v>
      </c>
    </row>
    <row r="838" spans="1:8" s="4" customFormat="1" ht="51">
      <c r="A838" s="17" t="s">
        <v>645</v>
      </c>
      <c r="B838" s="15">
        <v>793</v>
      </c>
      <c r="C838" s="16" t="s">
        <v>26</v>
      </c>
      <c r="D838" s="16" t="s">
        <v>90</v>
      </c>
      <c r="E838" s="16" t="s">
        <v>494</v>
      </c>
      <c r="F838" s="16" t="s">
        <v>95</v>
      </c>
      <c r="G838" s="111">
        <f>G839</f>
        <v>273580</v>
      </c>
      <c r="H838" s="3"/>
    </row>
    <row r="839" spans="1:8" s="4" customFormat="1" ht="25.5">
      <c r="A839" s="17" t="s">
        <v>93</v>
      </c>
      <c r="B839" s="15">
        <v>793</v>
      </c>
      <c r="C839" s="16" t="s">
        <v>26</v>
      </c>
      <c r="D839" s="16" t="s">
        <v>90</v>
      </c>
      <c r="E839" s="16" t="s">
        <v>494</v>
      </c>
      <c r="F839" s="16" t="s">
        <v>96</v>
      </c>
      <c r="G839" s="111">
        <v>273580</v>
      </c>
      <c r="H839" s="3"/>
    </row>
    <row r="840" spans="1:8" ht="25.5" customHeight="1">
      <c r="A840" s="17" t="s">
        <v>651</v>
      </c>
      <c r="B840" s="15">
        <v>793</v>
      </c>
      <c r="C840" s="16" t="s">
        <v>26</v>
      </c>
      <c r="D840" s="16" t="s">
        <v>90</v>
      </c>
      <c r="E840" s="16" t="s">
        <v>494</v>
      </c>
      <c r="F840" s="16" t="s">
        <v>50</v>
      </c>
      <c r="G840" s="111">
        <f>G841</f>
        <v>7920</v>
      </c>
    </row>
    <row r="841" spans="1:8" ht="25.5" customHeight="1">
      <c r="A841" s="17" t="s">
        <v>51</v>
      </c>
      <c r="B841" s="15">
        <v>793</v>
      </c>
      <c r="C841" s="16" t="s">
        <v>26</v>
      </c>
      <c r="D841" s="16" t="s">
        <v>90</v>
      </c>
      <c r="E841" s="16" t="s">
        <v>494</v>
      </c>
      <c r="F841" s="16" t="s">
        <v>52</v>
      </c>
      <c r="G841" s="111">
        <v>7920</v>
      </c>
    </row>
    <row r="842" spans="1:8" s="54" customFormat="1" ht="51">
      <c r="A842" s="17" t="s">
        <v>672</v>
      </c>
      <c r="B842" s="15">
        <v>793</v>
      </c>
      <c r="C842" s="16" t="s">
        <v>26</v>
      </c>
      <c r="D842" s="16" t="s">
        <v>90</v>
      </c>
      <c r="E842" s="16" t="s">
        <v>785</v>
      </c>
      <c r="F842" s="16"/>
      <c r="G842" s="111">
        <f>G845</f>
        <v>10000</v>
      </c>
      <c r="H842" s="53"/>
    </row>
    <row r="843" spans="1:8" s="54" customFormat="1" ht="51" hidden="1" customHeight="1">
      <c r="A843" s="17" t="s">
        <v>645</v>
      </c>
      <c r="B843" s="15">
        <v>793</v>
      </c>
      <c r="C843" s="16" t="s">
        <v>26</v>
      </c>
      <c r="D843" s="16" t="s">
        <v>90</v>
      </c>
      <c r="E843" s="16" t="s">
        <v>751</v>
      </c>
      <c r="F843" s="16" t="s">
        <v>95</v>
      </c>
      <c r="G843" s="111"/>
      <c r="H843" s="53"/>
    </row>
    <row r="844" spans="1:8" s="54" customFormat="1" ht="25.5" hidden="1">
      <c r="A844" s="17" t="s">
        <v>93</v>
      </c>
      <c r="B844" s="15">
        <v>793</v>
      </c>
      <c r="C844" s="16" t="s">
        <v>26</v>
      </c>
      <c r="D844" s="16" t="s">
        <v>90</v>
      </c>
      <c r="E844" s="16" t="s">
        <v>751</v>
      </c>
      <c r="F844" s="16" t="s">
        <v>96</v>
      </c>
      <c r="G844" s="111"/>
      <c r="H844" s="53"/>
    </row>
    <row r="845" spans="1:8" s="54" customFormat="1">
      <c r="A845" s="17" t="s">
        <v>651</v>
      </c>
      <c r="B845" s="15">
        <v>793</v>
      </c>
      <c r="C845" s="16" t="s">
        <v>26</v>
      </c>
      <c r="D845" s="16" t="s">
        <v>90</v>
      </c>
      <c r="E845" s="16" t="s">
        <v>785</v>
      </c>
      <c r="F845" s="16" t="s">
        <v>50</v>
      </c>
      <c r="G845" s="111">
        <f>G846</f>
        <v>10000</v>
      </c>
      <c r="H845" s="53"/>
    </row>
    <row r="846" spans="1:8" s="54" customFormat="1" ht="25.5">
      <c r="A846" s="17" t="s">
        <v>51</v>
      </c>
      <c r="B846" s="15">
        <v>793</v>
      </c>
      <c r="C846" s="16" t="s">
        <v>26</v>
      </c>
      <c r="D846" s="16" t="s">
        <v>90</v>
      </c>
      <c r="E846" s="16" t="s">
        <v>785</v>
      </c>
      <c r="F846" s="16" t="s">
        <v>52</v>
      </c>
      <c r="G846" s="111">
        <v>10000</v>
      </c>
      <c r="H846" s="53"/>
    </row>
    <row r="847" spans="1:8" s="54" customFormat="1">
      <c r="A847" s="17" t="s">
        <v>569</v>
      </c>
      <c r="B847" s="15">
        <v>793</v>
      </c>
      <c r="C847" s="16" t="s">
        <v>26</v>
      </c>
      <c r="D847" s="16" t="s">
        <v>367</v>
      </c>
      <c r="E847" s="16"/>
      <c r="F847" s="16"/>
      <c r="G847" s="111">
        <f>G848</f>
        <v>9600</v>
      </c>
      <c r="H847" s="53"/>
    </row>
    <row r="848" spans="1:8" s="54" customFormat="1">
      <c r="A848" s="17" t="s">
        <v>570</v>
      </c>
      <c r="B848" s="15">
        <v>793</v>
      </c>
      <c r="C848" s="16" t="s">
        <v>26</v>
      </c>
      <c r="D848" s="16" t="s">
        <v>367</v>
      </c>
      <c r="E848" s="16" t="s">
        <v>571</v>
      </c>
      <c r="F848" s="16"/>
      <c r="G848" s="111">
        <f>G849</f>
        <v>9600</v>
      </c>
      <c r="H848" s="53"/>
    </row>
    <row r="849" spans="1:8" s="54" customFormat="1" ht="38.25">
      <c r="A849" s="17" t="s">
        <v>575</v>
      </c>
      <c r="B849" s="15">
        <v>793</v>
      </c>
      <c r="C849" s="16" t="s">
        <v>26</v>
      </c>
      <c r="D849" s="16" t="s">
        <v>367</v>
      </c>
      <c r="E849" s="16" t="s">
        <v>753</v>
      </c>
      <c r="F849" s="16"/>
      <c r="G849" s="111">
        <f>G850</f>
        <v>9600</v>
      </c>
      <c r="H849" s="53"/>
    </row>
    <row r="850" spans="1:8" s="54" customFormat="1">
      <c r="A850" s="17" t="s">
        <v>651</v>
      </c>
      <c r="B850" s="15">
        <v>793</v>
      </c>
      <c r="C850" s="16" t="s">
        <v>26</v>
      </c>
      <c r="D850" s="16" t="s">
        <v>367</v>
      </c>
      <c r="E850" s="16" t="s">
        <v>753</v>
      </c>
      <c r="F850" s="16" t="s">
        <v>50</v>
      </c>
      <c r="G850" s="111">
        <f>G851</f>
        <v>9600</v>
      </c>
      <c r="H850" s="53"/>
    </row>
    <row r="851" spans="1:8" s="54" customFormat="1" ht="25.5">
      <c r="A851" s="17" t="s">
        <v>51</v>
      </c>
      <c r="B851" s="15">
        <v>793</v>
      </c>
      <c r="C851" s="16" t="s">
        <v>26</v>
      </c>
      <c r="D851" s="16" t="s">
        <v>367</v>
      </c>
      <c r="E851" s="16" t="s">
        <v>753</v>
      </c>
      <c r="F851" s="16" t="s">
        <v>52</v>
      </c>
      <c r="G851" s="111">
        <v>9600</v>
      </c>
      <c r="H851" s="53"/>
    </row>
    <row r="852" spans="1:8" s="54" customFormat="1" hidden="1">
      <c r="A852" s="17" t="s">
        <v>250</v>
      </c>
      <c r="B852" s="15">
        <v>793</v>
      </c>
      <c r="C852" s="16" t="s">
        <v>26</v>
      </c>
      <c r="D852" s="16" t="s">
        <v>35</v>
      </c>
      <c r="E852" s="16"/>
      <c r="F852" s="16"/>
      <c r="G852" s="111">
        <f>G853</f>
        <v>0</v>
      </c>
      <c r="H852" s="53"/>
    </row>
    <row r="853" spans="1:8" s="54" customFormat="1" ht="25.5" hidden="1">
      <c r="A853" s="17" t="s">
        <v>356</v>
      </c>
      <c r="B853" s="15">
        <v>793</v>
      </c>
      <c r="C853" s="16" t="s">
        <v>26</v>
      </c>
      <c r="D853" s="16" t="s">
        <v>35</v>
      </c>
      <c r="E853" s="16" t="s">
        <v>249</v>
      </c>
      <c r="F853" s="16"/>
      <c r="G853" s="111">
        <f>G854</f>
        <v>0</v>
      </c>
      <c r="H853" s="53"/>
    </row>
    <row r="854" spans="1:8" s="54" customFormat="1" hidden="1">
      <c r="A854" s="17" t="s">
        <v>251</v>
      </c>
      <c r="B854" s="15">
        <v>793</v>
      </c>
      <c r="C854" s="16" t="s">
        <v>26</v>
      </c>
      <c r="D854" s="16" t="s">
        <v>35</v>
      </c>
      <c r="E854" s="16" t="s">
        <v>248</v>
      </c>
      <c r="F854" s="16"/>
      <c r="G854" s="111">
        <f>G855</f>
        <v>0</v>
      </c>
      <c r="H854" s="53"/>
    </row>
    <row r="855" spans="1:8" s="54" customFormat="1" hidden="1">
      <c r="A855" s="17" t="s">
        <v>651</v>
      </c>
      <c r="B855" s="15">
        <v>793</v>
      </c>
      <c r="C855" s="16" t="s">
        <v>26</v>
      </c>
      <c r="D855" s="16" t="s">
        <v>35</v>
      </c>
      <c r="E855" s="16" t="s">
        <v>248</v>
      </c>
      <c r="F855" s="16" t="s">
        <v>50</v>
      </c>
      <c r="G855" s="111">
        <f>G856</f>
        <v>0</v>
      </c>
      <c r="H855" s="53"/>
    </row>
    <row r="856" spans="1:8" s="54" customFormat="1" ht="25.5" hidden="1">
      <c r="A856" s="17" t="s">
        <v>51</v>
      </c>
      <c r="B856" s="15">
        <v>793</v>
      </c>
      <c r="C856" s="16" t="s">
        <v>26</v>
      </c>
      <c r="D856" s="16" t="s">
        <v>35</v>
      </c>
      <c r="E856" s="16" t="s">
        <v>248</v>
      </c>
      <c r="F856" s="16" t="s">
        <v>52</v>
      </c>
      <c r="G856" s="111"/>
      <c r="H856" s="53"/>
    </row>
    <row r="857" spans="1:8" s="19" customFormat="1">
      <c r="A857" s="45" t="s">
        <v>673</v>
      </c>
      <c r="B857" s="15">
        <v>793</v>
      </c>
      <c r="C857" s="16" t="s">
        <v>26</v>
      </c>
      <c r="D857" s="16" t="s">
        <v>113</v>
      </c>
      <c r="E857" s="16"/>
      <c r="F857" s="16"/>
      <c r="G857" s="111">
        <f>G858</f>
        <v>465583.52</v>
      </c>
      <c r="H857" s="18"/>
    </row>
    <row r="858" spans="1:8" s="32" customFormat="1" ht="18" customHeight="1">
      <c r="A858" s="42" t="s">
        <v>362</v>
      </c>
      <c r="B858" s="15">
        <v>793</v>
      </c>
      <c r="C858" s="16" t="s">
        <v>26</v>
      </c>
      <c r="D858" s="16" t="s">
        <v>113</v>
      </c>
      <c r="E858" s="16" t="s">
        <v>477</v>
      </c>
      <c r="F858" s="44"/>
      <c r="G858" s="111">
        <f>G859</f>
        <v>465583.52</v>
      </c>
      <c r="H858" s="31"/>
    </row>
    <row r="859" spans="1:8">
      <c r="A859" s="42" t="s">
        <v>362</v>
      </c>
      <c r="B859" s="15">
        <v>793</v>
      </c>
      <c r="C859" s="16" t="s">
        <v>26</v>
      </c>
      <c r="D859" s="16" t="s">
        <v>113</v>
      </c>
      <c r="E859" s="16" t="s">
        <v>568</v>
      </c>
      <c r="F859" s="15"/>
      <c r="G859" s="111">
        <f>G860</f>
        <v>465583.52</v>
      </c>
    </row>
    <row r="860" spans="1:8">
      <c r="A860" s="17" t="s">
        <v>100</v>
      </c>
      <c r="B860" s="15">
        <v>793</v>
      </c>
      <c r="C860" s="16" t="s">
        <v>26</v>
      </c>
      <c r="D860" s="16" t="s">
        <v>113</v>
      </c>
      <c r="E860" s="16" t="s">
        <v>568</v>
      </c>
      <c r="F860" s="16" t="s">
        <v>101</v>
      </c>
      <c r="G860" s="111">
        <f>G861</f>
        <v>465583.52</v>
      </c>
    </row>
    <row r="861" spans="1:8">
      <c r="A861" s="17" t="s">
        <v>375</v>
      </c>
      <c r="B861" s="15">
        <v>793</v>
      </c>
      <c r="C861" s="16" t="s">
        <v>26</v>
      </c>
      <c r="D861" s="16" t="s">
        <v>113</v>
      </c>
      <c r="E861" s="16" t="s">
        <v>568</v>
      </c>
      <c r="F861" s="16" t="s">
        <v>376</v>
      </c>
      <c r="G861" s="111">
        <v>465583.52</v>
      </c>
    </row>
    <row r="862" spans="1:8">
      <c r="A862" s="45" t="s">
        <v>31</v>
      </c>
      <c r="B862" s="15">
        <v>793</v>
      </c>
      <c r="C862" s="16" t="s">
        <v>26</v>
      </c>
      <c r="D862" s="16" t="s">
        <v>32</v>
      </c>
      <c r="E862" s="16"/>
      <c r="F862" s="16"/>
      <c r="G862" s="111">
        <f>G863+G920+G938+G906+G943+G913</f>
        <v>19973171.980000004</v>
      </c>
    </row>
    <row r="863" spans="1:8" s="38" customFormat="1" ht="51">
      <c r="A863" s="17" t="s">
        <v>796</v>
      </c>
      <c r="B863" s="15">
        <v>793</v>
      </c>
      <c r="C863" s="16" t="s">
        <v>26</v>
      </c>
      <c r="D863" s="16" t="s">
        <v>32</v>
      </c>
      <c r="E863" s="15" t="s">
        <v>497</v>
      </c>
      <c r="F863" s="16"/>
      <c r="G863" s="111">
        <f>G878+G894+G886+G875+G864+G867+G901</f>
        <v>2551067</v>
      </c>
      <c r="H863" s="37"/>
    </row>
    <row r="864" spans="1:8" s="38" customFormat="1" ht="27.75" customHeight="1">
      <c r="A864" s="17" t="s">
        <v>399</v>
      </c>
      <c r="B864" s="15">
        <v>793</v>
      </c>
      <c r="C864" s="16" t="s">
        <v>26</v>
      </c>
      <c r="D864" s="16" t="s">
        <v>32</v>
      </c>
      <c r="E864" s="16" t="s">
        <v>765</v>
      </c>
      <c r="F864" s="16"/>
      <c r="G864" s="111">
        <f>G865</f>
        <v>300000</v>
      </c>
      <c r="H864" s="37"/>
    </row>
    <row r="865" spans="1:8" s="38" customFormat="1" ht="28.5" customHeight="1">
      <c r="A865" s="17" t="s">
        <v>40</v>
      </c>
      <c r="B865" s="15">
        <v>793</v>
      </c>
      <c r="C865" s="16" t="s">
        <v>26</v>
      </c>
      <c r="D865" s="16" t="s">
        <v>32</v>
      </c>
      <c r="E865" s="16" t="s">
        <v>765</v>
      </c>
      <c r="F865" s="16" t="s">
        <v>41</v>
      </c>
      <c r="G865" s="111">
        <f>G866</f>
        <v>300000</v>
      </c>
      <c r="H865" s="37"/>
    </row>
    <row r="866" spans="1:8" s="38" customFormat="1" ht="31.5" customHeight="1">
      <c r="A866" s="17" t="s">
        <v>13</v>
      </c>
      <c r="B866" s="15">
        <v>793</v>
      </c>
      <c r="C866" s="16" t="s">
        <v>26</v>
      </c>
      <c r="D866" s="16" t="s">
        <v>32</v>
      </c>
      <c r="E866" s="16" t="s">
        <v>765</v>
      </c>
      <c r="F866" s="16" t="s">
        <v>12</v>
      </c>
      <c r="G866" s="111">
        <f>300000</f>
        <v>300000</v>
      </c>
      <c r="H866" s="37"/>
    </row>
    <row r="867" spans="1:8" ht="25.5">
      <c r="A867" s="17" t="s">
        <v>354</v>
      </c>
      <c r="B867" s="15">
        <v>793</v>
      </c>
      <c r="C867" s="16" t="s">
        <v>26</v>
      </c>
      <c r="D867" s="16" t="s">
        <v>32</v>
      </c>
      <c r="E867" s="16" t="s">
        <v>766</v>
      </c>
      <c r="F867" s="16"/>
      <c r="G867" s="111">
        <f>G871+G868+G873</f>
        <v>1861067</v>
      </c>
    </row>
    <row r="868" spans="1:8" s="54" customFormat="1" hidden="1">
      <c r="A868" s="17" t="s">
        <v>651</v>
      </c>
      <c r="B868" s="15">
        <v>793</v>
      </c>
      <c r="C868" s="16" t="s">
        <v>26</v>
      </c>
      <c r="D868" s="16" t="s">
        <v>32</v>
      </c>
      <c r="E868" s="16" t="s">
        <v>767</v>
      </c>
      <c r="F868" s="16" t="s">
        <v>50</v>
      </c>
      <c r="G868" s="111">
        <f>G869</f>
        <v>0</v>
      </c>
      <c r="H868" s="53"/>
    </row>
    <row r="869" spans="1:8" s="54" customFormat="1" ht="25.5" hidden="1">
      <c r="A869" s="17" t="s">
        <v>51</v>
      </c>
      <c r="B869" s="15">
        <v>793</v>
      </c>
      <c r="C869" s="16" t="s">
        <v>26</v>
      </c>
      <c r="D869" s="16" t="s">
        <v>32</v>
      </c>
      <c r="E869" s="16" t="s">
        <v>767</v>
      </c>
      <c r="F869" s="16" t="s">
        <v>52</v>
      </c>
      <c r="G869" s="111">
        <v>0</v>
      </c>
      <c r="H869" s="53"/>
    </row>
    <row r="870" spans="1:8" hidden="1">
      <c r="A870" s="17"/>
      <c r="B870" s="15"/>
      <c r="C870" s="16"/>
      <c r="D870" s="16"/>
      <c r="E870" s="16"/>
      <c r="F870" s="16"/>
      <c r="G870" s="111"/>
    </row>
    <row r="871" spans="1:8" ht="19.5" hidden="1" customHeight="1">
      <c r="A871" s="17" t="s">
        <v>345</v>
      </c>
      <c r="B871" s="15">
        <v>793</v>
      </c>
      <c r="C871" s="16" t="s">
        <v>26</v>
      </c>
      <c r="D871" s="16" t="s">
        <v>32</v>
      </c>
      <c r="E871" s="16" t="s">
        <v>498</v>
      </c>
      <c r="F871" s="16" t="s">
        <v>346</v>
      </c>
      <c r="G871" s="111">
        <f>G872</f>
        <v>0</v>
      </c>
    </row>
    <row r="872" spans="1:8" ht="40.5" hidden="1" customHeight="1">
      <c r="A872" s="17" t="s">
        <v>573</v>
      </c>
      <c r="B872" s="15">
        <v>793</v>
      </c>
      <c r="C872" s="16" t="s">
        <v>26</v>
      </c>
      <c r="D872" s="16" t="s">
        <v>32</v>
      </c>
      <c r="E872" s="16" t="s">
        <v>498</v>
      </c>
      <c r="F872" s="16" t="s">
        <v>364</v>
      </c>
      <c r="G872" s="111"/>
    </row>
    <row r="873" spans="1:8" ht="24" customHeight="1">
      <c r="A873" s="17" t="s">
        <v>345</v>
      </c>
      <c r="B873" s="15">
        <v>793</v>
      </c>
      <c r="C873" s="16" t="s">
        <v>26</v>
      </c>
      <c r="D873" s="16" t="s">
        <v>32</v>
      </c>
      <c r="E873" s="16" t="s">
        <v>766</v>
      </c>
      <c r="F873" s="16" t="s">
        <v>346</v>
      </c>
      <c r="G873" s="111">
        <f>G874</f>
        <v>1861067</v>
      </c>
    </row>
    <row r="874" spans="1:8" ht="25.5" customHeight="1">
      <c r="A874" s="17" t="s">
        <v>363</v>
      </c>
      <c r="B874" s="15">
        <v>793</v>
      </c>
      <c r="C874" s="16" t="s">
        <v>26</v>
      </c>
      <c r="D874" s="16" t="s">
        <v>32</v>
      </c>
      <c r="E874" s="16" t="s">
        <v>766</v>
      </c>
      <c r="F874" s="16" t="s">
        <v>364</v>
      </c>
      <c r="G874" s="111">
        <f>1116900+372300+278900+92967</f>
        <v>1861067</v>
      </c>
    </row>
    <row r="875" spans="1:8" s="38" customFormat="1" ht="27.75" hidden="1" customHeight="1">
      <c r="A875" s="17" t="s">
        <v>399</v>
      </c>
      <c r="B875" s="15">
        <v>793</v>
      </c>
      <c r="C875" s="16" t="s">
        <v>26</v>
      </c>
      <c r="D875" s="16" t="s">
        <v>32</v>
      </c>
      <c r="E875" s="16" t="s">
        <v>398</v>
      </c>
      <c r="F875" s="16"/>
      <c r="G875" s="111">
        <f>G876</f>
        <v>0</v>
      </c>
      <c r="H875" s="37"/>
    </row>
    <row r="876" spans="1:8" s="38" customFormat="1" ht="28.5" hidden="1" customHeight="1">
      <c r="A876" s="17" t="s">
        <v>40</v>
      </c>
      <c r="B876" s="15">
        <v>793</v>
      </c>
      <c r="C876" s="16" t="s">
        <v>26</v>
      </c>
      <c r="D876" s="16" t="s">
        <v>32</v>
      </c>
      <c r="E876" s="16" t="s">
        <v>398</v>
      </c>
      <c r="F876" s="16" t="s">
        <v>41</v>
      </c>
      <c r="G876" s="111">
        <f>G877</f>
        <v>0</v>
      </c>
      <c r="H876" s="37"/>
    </row>
    <row r="877" spans="1:8" s="38" customFormat="1" ht="31.5" hidden="1" customHeight="1">
      <c r="A877" s="17" t="s">
        <v>13</v>
      </c>
      <c r="B877" s="15">
        <v>793</v>
      </c>
      <c r="C877" s="16" t="s">
        <v>26</v>
      </c>
      <c r="D877" s="16" t="s">
        <v>32</v>
      </c>
      <c r="E877" s="16" t="s">
        <v>398</v>
      </c>
      <c r="F877" s="16" t="s">
        <v>12</v>
      </c>
      <c r="G877" s="111"/>
      <c r="H877" s="37"/>
    </row>
    <row r="878" spans="1:8" ht="25.5" hidden="1">
      <c r="A878" s="17" t="s">
        <v>354</v>
      </c>
      <c r="B878" s="15">
        <v>793</v>
      </c>
      <c r="C878" s="16" t="s">
        <v>26</v>
      </c>
      <c r="D878" s="16" t="s">
        <v>32</v>
      </c>
      <c r="E878" s="16" t="s">
        <v>498</v>
      </c>
      <c r="F878" s="16"/>
      <c r="G878" s="111">
        <f>G882+G879+G884</f>
        <v>0</v>
      </c>
    </row>
    <row r="879" spans="1:8" s="54" customFormat="1" hidden="1">
      <c r="A879" s="17" t="s">
        <v>651</v>
      </c>
      <c r="B879" s="15">
        <v>793</v>
      </c>
      <c r="C879" s="16" t="s">
        <v>26</v>
      </c>
      <c r="D879" s="16" t="s">
        <v>32</v>
      </c>
      <c r="E879" s="16" t="s">
        <v>498</v>
      </c>
      <c r="F879" s="16" t="s">
        <v>50</v>
      </c>
      <c r="G879" s="111">
        <f>G880</f>
        <v>0</v>
      </c>
      <c r="H879" s="53"/>
    </row>
    <row r="880" spans="1:8" s="54" customFormat="1" ht="25.5" hidden="1">
      <c r="A880" s="17" t="s">
        <v>51</v>
      </c>
      <c r="B880" s="15">
        <v>793</v>
      </c>
      <c r="C880" s="16" t="s">
        <v>26</v>
      </c>
      <c r="D880" s="16" t="s">
        <v>32</v>
      </c>
      <c r="E880" s="16" t="s">
        <v>498</v>
      </c>
      <c r="F880" s="16" t="s">
        <v>52</v>
      </c>
      <c r="G880" s="111">
        <v>0</v>
      </c>
      <c r="H880" s="53"/>
    </row>
    <row r="881" spans="1:8" hidden="1">
      <c r="A881" s="17"/>
      <c r="B881" s="15"/>
      <c r="C881" s="16"/>
      <c r="D881" s="16"/>
      <c r="E881" s="16" t="s">
        <v>498</v>
      </c>
      <c r="F881" s="16"/>
      <c r="G881" s="111"/>
    </row>
    <row r="882" spans="1:8" ht="19.5" hidden="1" customHeight="1">
      <c r="A882" s="17" t="s">
        <v>345</v>
      </c>
      <c r="B882" s="15">
        <v>793</v>
      </c>
      <c r="C882" s="16" t="s">
        <v>26</v>
      </c>
      <c r="D882" s="16" t="s">
        <v>32</v>
      </c>
      <c r="E882" s="16" t="s">
        <v>498</v>
      </c>
      <c r="F882" s="16" t="s">
        <v>346</v>
      </c>
      <c r="G882" s="111">
        <f>G883</f>
        <v>0</v>
      </c>
    </row>
    <row r="883" spans="1:8" ht="40.5" hidden="1" customHeight="1">
      <c r="A883" s="17" t="s">
        <v>573</v>
      </c>
      <c r="B883" s="15">
        <v>793</v>
      </c>
      <c r="C883" s="16" t="s">
        <v>26</v>
      </c>
      <c r="D883" s="16" t="s">
        <v>32</v>
      </c>
      <c r="E883" s="16" t="s">
        <v>498</v>
      </c>
      <c r="F883" s="16" t="s">
        <v>364</v>
      </c>
      <c r="G883" s="111"/>
    </row>
    <row r="884" spans="1:8" ht="24" hidden="1" customHeight="1">
      <c r="A884" s="17" t="s">
        <v>100</v>
      </c>
      <c r="B884" s="15">
        <v>793</v>
      </c>
      <c r="C884" s="16" t="s">
        <v>26</v>
      </c>
      <c r="D884" s="16" t="s">
        <v>32</v>
      </c>
      <c r="E884" s="16" t="s">
        <v>498</v>
      </c>
      <c r="F884" s="16" t="s">
        <v>101</v>
      </c>
      <c r="G884" s="111">
        <f>G885</f>
        <v>0</v>
      </c>
    </row>
    <row r="885" spans="1:8" ht="25.5" hidden="1" customHeight="1">
      <c r="A885" s="17" t="s">
        <v>375</v>
      </c>
      <c r="B885" s="15">
        <v>793</v>
      </c>
      <c r="C885" s="16" t="s">
        <v>26</v>
      </c>
      <c r="D885" s="16" t="s">
        <v>32</v>
      </c>
      <c r="E885" s="16" t="s">
        <v>498</v>
      </c>
      <c r="F885" s="16" t="s">
        <v>376</v>
      </c>
      <c r="G885" s="111"/>
    </row>
    <row r="886" spans="1:8" s="38" customFormat="1" ht="27.75" hidden="1" customHeight="1">
      <c r="A886" s="17" t="s">
        <v>233</v>
      </c>
      <c r="B886" s="15">
        <v>793</v>
      </c>
      <c r="C886" s="16" t="s">
        <v>26</v>
      </c>
      <c r="D886" s="16" t="s">
        <v>32</v>
      </c>
      <c r="E886" s="16" t="s">
        <v>499</v>
      </c>
      <c r="F886" s="16"/>
      <c r="G886" s="111">
        <f>G891+G887</f>
        <v>0</v>
      </c>
      <c r="H886" s="37"/>
    </row>
    <row r="887" spans="1:8" s="54" customFormat="1" hidden="1">
      <c r="A887" s="17" t="s">
        <v>651</v>
      </c>
      <c r="B887" s="15">
        <v>793</v>
      </c>
      <c r="C887" s="16" t="s">
        <v>26</v>
      </c>
      <c r="D887" s="16" t="s">
        <v>32</v>
      </c>
      <c r="E887" s="16" t="s">
        <v>499</v>
      </c>
      <c r="F887" s="16" t="s">
        <v>50</v>
      </c>
      <c r="G887" s="111">
        <f>G888</f>
        <v>0</v>
      </c>
      <c r="H887" s="53"/>
    </row>
    <row r="888" spans="1:8" s="54" customFormat="1" ht="25.5" hidden="1">
      <c r="A888" s="17" t="s">
        <v>51</v>
      </c>
      <c r="B888" s="15">
        <v>793</v>
      </c>
      <c r="C888" s="16" t="s">
        <v>26</v>
      </c>
      <c r="D888" s="16" t="s">
        <v>32</v>
      </c>
      <c r="E888" s="16" t="s">
        <v>499</v>
      </c>
      <c r="F888" s="16" t="s">
        <v>52</v>
      </c>
      <c r="G888" s="111"/>
      <c r="H888" s="53"/>
    </row>
    <row r="889" spans="1:8" s="38" customFormat="1" ht="27.75" hidden="1" customHeight="1">
      <c r="A889" s="17"/>
      <c r="B889" s="15"/>
      <c r="C889" s="16"/>
      <c r="D889" s="16"/>
      <c r="E889" s="16"/>
      <c r="F889" s="16"/>
      <c r="G889" s="111"/>
      <c r="H889" s="37"/>
    </row>
    <row r="890" spans="1:8" s="38" customFormat="1" ht="27.75" hidden="1" customHeight="1">
      <c r="A890" s="17"/>
      <c r="B890" s="15"/>
      <c r="C890" s="16"/>
      <c r="D890" s="16"/>
      <c r="E890" s="16"/>
      <c r="F890" s="16"/>
      <c r="G890" s="111"/>
      <c r="H890" s="37"/>
    </row>
    <row r="891" spans="1:8" s="38" customFormat="1" ht="28.5" hidden="1" customHeight="1">
      <c r="A891" s="17" t="s">
        <v>40</v>
      </c>
      <c r="B891" s="15">
        <v>793</v>
      </c>
      <c r="C891" s="16" t="s">
        <v>26</v>
      </c>
      <c r="D891" s="16" t="s">
        <v>32</v>
      </c>
      <c r="E891" s="16" t="s">
        <v>499</v>
      </c>
      <c r="F891" s="16" t="s">
        <v>41</v>
      </c>
      <c r="G891" s="111">
        <f>G892</f>
        <v>0</v>
      </c>
      <c r="H891" s="37"/>
    </row>
    <row r="892" spans="1:8" s="38" customFormat="1" ht="31.5" hidden="1" customHeight="1">
      <c r="A892" s="17" t="s">
        <v>13</v>
      </c>
      <c r="B892" s="15">
        <v>793</v>
      </c>
      <c r="C892" s="16" t="s">
        <v>26</v>
      </c>
      <c r="D892" s="16" t="s">
        <v>32</v>
      </c>
      <c r="E892" s="16" t="s">
        <v>499</v>
      </c>
      <c r="F892" s="16" t="s">
        <v>12</v>
      </c>
      <c r="G892" s="111"/>
      <c r="H892" s="37"/>
    </row>
    <row r="893" spans="1:8" s="38" customFormat="1" ht="31.5" hidden="1" customHeight="1">
      <c r="A893" s="17"/>
      <c r="B893" s="15"/>
      <c r="C893" s="16"/>
      <c r="D893" s="16"/>
      <c r="E893" s="16"/>
      <c r="F893" s="16"/>
      <c r="G893" s="111"/>
      <c r="H893" s="37"/>
    </row>
    <row r="894" spans="1:8" ht="25.5" hidden="1">
      <c r="A894" s="17" t="s">
        <v>355</v>
      </c>
      <c r="B894" s="15">
        <v>793</v>
      </c>
      <c r="C894" s="16" t="s">
        <v>26</v>
      </c>
      <c r="D894" s="16" t="s">
        <v>32</v>
      </c>
      <c r="E894" s="16" t="s">
        <v>500</v>
      </c>
      <c r="F894" s="16"/>
      <c r="G894" s="111">
        <f>G897+G896+G899</f>
        <v>0</v>
      </c>
    </row>
    <row r="895" spans="1:8" s="54" customFormat="1" hidden="1">
      <c r="A895" s="17" t="s">
        <v>651</v>
      </c>
      <c r="B895" s="15">
        <v>793</v>
      </c>
      <c r="C895" s="16" t="s">
        <v>26</v>
      </c>
      <c r="D895" s="16" t="s">
        <v>32</v>
      </c>
      <c r="E895" s="16" t="s">
        <v>500</v>
      </c>
      <c r="F895" s="16" t="s">
        <v>50</v>
      </c>
      <c r="G895" s="111">
        <f>G896</f>
        <v>0</v>
      </c>
      <c r="H895" s="53"/>
    </row>
    <row r="896" spans="1:8" s="54" customFormat="1" ht="25.5" hidden="1">
      <c r="A896" s="17" t="s">
        <v>51</v>
      </c>
      <c r="B896" s="15">
        <v>793</v>
      </c>
      <c r="C896" s="16" t="s">
        <v>26</v>
      </c>
      <c r="D896" s="16" t="s">
        <v>32</v>
      </c>
      <c r="E896" s="16" t="s">
        <v>500</v>
      </c>
      <c r="F896" s="16" t="s">
        <v>52</v>
      </c>
      <c r="G896" s="111"/>
      <c r="H896" s="53"/>
    </row>
    <row r="897" spans="1:8" ht="20.25" hidden="1" customHeight="1">
      <c r="A897" s="17" t="s">
        <v>345</v>
      </c>
      <c r="B897" s="15">
        <v>793</v>
      </c>
      <c r="C897" s="16" t="s">
        <v>26</v>
      </c>
      <c r="D897" s="16" t="s">
        <v>32</v>
      </c>
      <c r="E897" s="16" t="s">
        <v>500</v>
      </c>
      <c r="F897" s="16" t="s">
        <v>346</v>
      </c>
      <c r="G897" s="111">
        <f>G898</f>
        <v>0</v>
      </c>
    </row>
    <row r="898" spans="1:8" ht="35.25" hidden="1" customHeight="1">
      <c r="A898" s="17" t="s">
        <v>574</v>
      </c>
      <c r="B898" s="15">
        <v>793</v>
      </c>
      <c r="C898" s="16" t="s">
        <v>26</v>
      </c>
      <c r="D898" s="16" t="s">
        <v>32</v>
      </c>
      <c r="E898" s="16" t="s">
        <v>500</v>
      </c>
      <c r="F898" s="16" t="s">
        <v>364</v>
      </c>
      <c r="G898" s="111"/>
    </row>
    <row r="899" spans="1:8" ht="24" hidden="1" customHeight="1">
      <c r="A899" s="17" t="s">
        <v>345</v>
      </c>
      <c r="B899" s="15">
        <v>793</v>
      </c>
      <c r="C899" s="16" t="s">
        <v>26</v>
      </c>
      <c r="D899" s="16" t="s">
        <v>32</v>
      </c>
      <c r="E899" s="16" t="s">
        <v>500</v>
      </c>
      <c r="F899" s="16" t="s">
        <v>346</v>
      </c>
      <c r="G899" s="111">
        <f>G900</f>
        <v>0</v>
      </c>
    </row>
    <row r="900" spans="1:8" ht="25.5" hidden="1" customHeight="1">
      <c r="A900" s="17" t="s">
        <v>363</v>
      </c>
      <c r="B900" s="15">
        <v>793</v>
      </c>
      <c r="C900" s="16" t="s">
        <v>26</v>
      </c>
      <c r="D900" s="16" t="s">
        <v>32</v>
      </c>
      <c r="E900" s="16" t="s">
        <v>500</v>
      </c>
      <c r="F900" s="16" t="s">
        <v>364</v>
      </c>
      <c r="G900" s="111"/>
    </row>
    <row r="901" spans="1:8" ht="25.5" customHeight="1">
      <c r="A901" s="17" t="s">
        <v>233</v>
      </c>
      <c r="B901" s="15">
        <v>793</v>
      </c>
      <c r="C901" s="16" t="s">
        <v>26</v>
      </c>
      <c r="D901" s="16" t="s">
        <v>32</v>
      </c>
      <c r="E901" s="16" t="s">
        <v>499</v>
      </c>
      <c r="F901" s="16"/>
      <c r="G901" s="111">
        <f>G902+G904</f>
        <v>390000</v>
      </c>
    </row>
    <row r="902" spans="1:8" ht="25.5" customHeight="1">
      <c r="A902" s="17" t="s">
        <v>651</v>
      </c>
      <c r="B902" s="15">
        <v>793</v>
      </c>
      <c r="C902" s="16" t="s">
        <v>26</v>
      </c>
      <c r="D902" s="16" t="s">
        <v>32</v>
      </c>
      <c r="E902" s="16" t="s">
        <v>499</v>
      </c>
      <c r="F902" s="16" t="s">
        <v>50</v>
      </c>
      <c r="G902" s="111">
        <f>G903</f>
        <v>250000</v>
      </c>
    </row>
    <row r="903" spans="1:8" ht="25.5" customHeight="1">
      <c r="A903" s="17" t="s">
        <v>51</v>
      </c>
      <c r="B903" s="15">
        <v>793</v>
      </c>
      <c r="C903" s="16" t="s">
        <v>26</v>
      </c>
      <c r="D903" s="16" t="s">
        <v>32</v>
      </c>
      <c r="E903" s="16" t="s">
        <v>499</v>
      </c>
      <c r="F903" s="16" t="s">
        <v>52</v>
      </c>
      <c r="G903" s="111">
        <v>250000</v>
      </c>
    </row>
    <row r="904" spans="1:8" ht="25.5" customHeight="1">
      <c r="A904" s="17" t="s">
        <v>100</v>
      </c>
      <c r="B904" s="15">
        <v>793</v>
      </c>
      <c r="C904" s="16" t="s">
        <v>26</v>
      </c>
      <c r="D904" s="16" t="s">
        <v>32</v>
      </c>
      <c r="E904" s="16" t="s">
        <v>499</v>
      </c>
      <c r="F904" s="16" t="s">
        <v>101</v>
      </c>
      <c r="G904" s="111">
        <f>G905</f>
        <v>140000</v>
      </c>
    </row>
    <row r="905" spans="1:8" ht="25.5" customHeight="1">
      <c r="A905" s="17" t="s">
        <v>325</v>
      </c>
      <c r="B905" s="15">
        <v>793</v>
      </c>
      <c r="C905" s="16" t="s">
        <v>26</v>
      </c>
      <c r="D905" s="16" t="s">
        <v>32</v>
      </c>
      <c r="E905" s="16" t="s">
        <v>499</v>
      </c>
      <c r="F905" s="16" t="s">
        <v>104</v>
      </c>
      <c r="G905" s="111">
        <v>140000</v>
      </c>
    </row>
    <row r="906" spans="1:8" ht="38.25">
      <c r="A906" s="17" t="s">
        <v>809</v>
      </c>
      <c r="B906" s="15">
        <v>793</v>
      </c>
      <c r="C906" s="16" t="s">
        <v>26</v>
      </c>
      <c r="D906" s="16" t="s">
        <v>32</v>
      </c>
      <c r="E906" s="16" t="s">
        <v>501</v>
      </c>
      <c r="F906" s="16"/>
      <c r="G906" s="111">
        <f>G907+G910</f>
        <v>2560000</v>
      </c>
    </row>
    <row r="907" spans="1:8">
      <c r="A907" s="45" t="s">
        <v>844</v>
      </c>
      <c r="B907" s="15">
        <v>793</v>
      </c>
      <c r="C907" s="16" t="s">
        <v>26</v>
      </c>
      <c r="D907" s="16" t="s">
        <v>32</v>
      </c>
      <c r="E907" s="16" t="s">
        <v>845</v>
      </c>
      <c r="F907" s="16"/>
      <c r="G907" s="111">
        <f>G908</f>
        <v>2500000</v>
      </c>
    </row>
    <row r="908" spans="1:8">
      <c r="A908" s="17" t="s">
        <v>651</v>
      </c>
      <c r="B908" s="15">
        <v>793</v>
      </c>
      <c r="C908" s="16" t="s">
        <v>26</v>
      </c>
      <c r="D908" s="16" t="s">
        <v>32</v>
      </c>
      <c r="E908" s="16" t="s">
        <v>845</v>
      </c>
      <c r="F908" s="16" t="s">
        <v>50</v>
      </c>
      <c r="G908" s="111">
        <f>G909</f>
        <v>2500000</v>
      </c>
    </row>
    <row r="909" spans="1:8" ht="30.75" customHeight="1">
      <c r="A909" s="17" t="s">
        <v>51</v>
      </c>
      <c r="B909" s="15">
        <v>793</v>
      </c>
      <c r="C909" s="16" t="s">
        <v>26</v>
      </c>
      <c r="D909" s="16" t="s">
        <v>32</v>
      </c>
      <c r="E909" s="16" t="s">
        <v>845</v>
      </c>
      <c r="F909" s="16" t="s">
        <v>52</v>
      </c>
      <c r="G909" s="111">
        <v>2500000</v>
      </c>
    </row>
    <row r="910" spans="1:8" ht="45" customHeight="1">
      <c r="A910" s="45" t="s">
        <v>30</v>
      </c>
      <c r="B910" s="15">
        <v>793</v>
      </c>
      <c r="C910" s="16" t="s">
        <v>26</v>
      </c>
      <c r="D910" s="16" t="s">
        <v>32</v>
      </c>
      <c r="E910" s="16" t="s">
        <v>29</v>
      </c>
      <c r="F910" s="16"/>
      <c r="G910" s="111">
        <f>G911</f>
        <v>60000</v>
      </c>
    </row>
    <row r="911" spans="1:8">
      <c r="A911" s="17" t="s">
        <v>651</v>
      </c>
      <c r="B911" s="15">
        <v>793</v>
      </c>
      <c r="C911" s="16" t="s">
        <v>26</v>
      </c>
      <c r="D911" s="16" t="s">
        <v>32</v>
      </c>
      <c r="E911" s="16" t="s">
        <v>29</v>
      </c>
      <c r="F911" s="16" t="s">
        <v>50</v>
      </c>
      <c r="G911" s="111">
        <f>G912</f>
        <v>60000</v>
      </c>
      <c r="H911" s="1"/>
    </row>
    <row r="912" spans="1:8" ht="30.75" customHeight="1">
      <c r="A912" s="17" t="s">
        <v>51</v>
      </c>
      <c r="B912" s="15">
        <v>793</v>
      </c>
      <c r="C912" s="16" t="s">
        <v>26</v>
      </c>
      <c r="D912" s="16" t="s">
        <v>32</v>
      </c>
      <c r="E912" s="16" t="s">
        <v>29</v>
      </c>
      <c r="F912" s="16" t="s">
        <v>52</v>
      </c>
      <c r="G912" s="111">
        <f>60000</f>
        <v>60000</v>
      </c>
      <c r="H912" s="1"/>
    </row>
    <row r="913" spans="1:8" ht="30.75" customHeight="1">
      <c r="A913" s="17" t="s">
        <v>168</v>
      </c>
      <c r="B913" s="15">
        <v>793</v>
      </c>
      <c r="C913" s="16" t="s">
        <v>26</v>
      </c>
      <c r="D913" s="16" t="s">
        <v>32</v>
      </c>
      <c r="E913" s="16" t="s">
        <v>446</v>
      </c>
      <c r="F913" s="16"/>
      <c r="G913" s="111">
        <f>G917+G914</f>
        <v>186870.92</v>
      </c>
      <c r="H913" s="1"/>
    </row>
    <row r="914" spans="1:8" ht="15.75" customHeight="1">
      <c r="A914" s="17" t="s">
        <v>675</v>
      </c>
      <c r="B914" s="15">
        <v>793</v>
      </c>
      <c r="C914" s="16" t="s">
        <v>26</v>
      </c>
      <c r="D914" s="16" t="s">
        <v>32</v>
      </c>
      <c r="E914" s="16" t="s">
        <v>447</v>
      </c>
      <c r="F914" s="16"/>
      <c r="G914" s="111">
        <f>G915</f>
        <v>4170.92</v>
      </c>
      <c r="H914" s="1"/>
    </row>
    <row r="915" spans="1:8" ht="18.75" customHeight="1">
      <c r="A915" s="17" t="s">
        <v>100</v>
      </c>
      <c r="B915" s="15">
        <v>793</v>
      </c>
      <c r="C915" s="16" t="s">
        <v>26</v>
      </c>
      <c r="D915" s="16" t="s">
        <v>32</v>
      </c>
      <c r="E915" s="16" t="s">
        <v>447</v>
      </c>
      <c r="F915" s="16" t="s">
        <v>101</v>
      </c>
      <c r="G915" s="111">
        <f>G916</f>
        <v>4170.92</v>
      </c>
      <c r="H915" s="1"/>
    </row>
    <row r="916" spans="1:8" ht="20.25" customHeight="1">
      <c r="A916" s="17" t="s">
        <v>659</v>
      </c>
      <c r="B916" s="15">
        <v>793</v>
      </c>
      <c r="C916" s="16" t="s">
        <v>26</v>
      </c>
      <c r="D916" s="16" t="s">
        <v>32</v>
      </c>
      <c r="E916" s="16" t="s">
        <v>447</v>
      </c>
      <c r="F916" s="16" t="s">
        <v>658</v>
      </c>
      <c r="G916" s="111">
        <v>4170.92</v>
      </c>
      <c r="H916" s="1"/>
    </row>
    <row r="917" spans="1:8" ht="30.75" customHeight="1">
      <c r="A917" s="17" t="s">
        <v>841</v>
      </c>
      <c r="B917" s="15">
        <v>793</v>
      </c>
      <c r="C917" s="16" t="s">
        <v>26</v>
      </c>
      <c r="D917" s="16" t="s">
        <v>32</v>
      </c>
      <c r="E917" s="16" t="s">
        <v>840</v>
      </c>
      <c r="F917" s="16"/>
      <c r="G917" s="111">
        <f>G918</f>
        <v>182700</v>
      </c>
      <c r="H917" s="1"/>
    </row>
    <row r="918" spans="1:8" ht="30.75" customHeight="1">
      <c r="A918" s="17" t="s">
        <v>651</v>
      </c>
      <c r="B918" s="15">
        <v>793</v>
      </c>
      <c r="C918" s="16" t="s">
        <v>26</v>
      </c>
      <c r="D918" s="16" t="s">
        <v>32</v>
      </c>
      <c r="E918" s="16" t="s">
        <v>840</v>
      </c>
      <c r="F918" s="16" t="s">
        <v>50</v>
      </c>
      <c r="G918" s="111">
        <f>G919</f>
        <v>182700</v>
      </c>
      <c r="H918" s="1"/>
    </row>
    <row r="919" spans="1:8" ht="30.75" customHeight="1">
      <c r="A919" s="17" t="s">
        <v>51</v>
      </c>
      <c r="B919" s="15">
        <v>793</v>
      </c>
      <c r="C919" s="16" t="s">
        <v>26</v>
      </c>
      <c r="D919" s="16" t="s">
        <v>32</v>
      </c>
      <c r="E919" s="16" t="s">
        <v>840</v>
      </c>
      <c r="F919" s="16" t="s">
        <v>52</v>
      </c>
      <c r="G919" s="111">
        <v>182700</v>
      </c>
      <c r="H919" s="1"/>
    </row>
    <row r="920" spans="1:8" ht="25.5" customHeight="1">
      <c r="A920" s="17" t="s">
        <v>674</v>
      </c>
      <c r="B920" s="15">
        <v>793</v>
      </c>
      <c r="C920" s="16" t="s">
        <v>26</v>
      </c>
      <c r="D920" s="16" t="s">
        <v>32</v>
      </c>
      <c r="E920" s="16" t="s">
        <v>502</v>
      </c>
      <c r="F920" s="16"/>
      <c r="G920" s="111">
        <f>G927+G924+G921</f>
        <v>14675234.060000001</v>
      </c>
      <c r="H920" s="1"/>
    </row>
    <row r="921" spans="1:8" ht="25.5" hidden="1">
      <c r="A921" s="17" t="s">
        <v>263</v>
      </c>
      <c r="B921" s="15">
        <v>793</v>
      </c>
      <c r="C921" s="16" t="s">
        <v>26</v>
      </c>
      <c r="D921" s="16" t="s">
        <v>32</v>
      </c>
      <c r="E921" s="16" t="s">
        <v>262</v>
      </c>
      <c r="F921" s="16"/>
      <c r="G921" s="111">
        <f>G922</f>
        <v>0</v>
      </c>
      <c r="H921" s="1"/>
    </row>
    <row r="922" spans="1:8" ht="51" hidden="1">
      <c r="A922" s="17" t="s">
        <v>645</v>
      </c>
      <c r="B922" s="15">
        <v>793</v>
      </c>
      <c r="C922" s="16" t="s">
        <v>26</v>
      </c>
      <c r="D922" s="16" t="s">
        <v>32</v>
      </c>
      <c r="E922" s="16" t="s">
        <v>264</v>
      </c>
      <c r="F922" s="16" t="s">
        <v>95</v>
      </c>
      <c r="G922" s="111">
        <f>G923</f>
        <v>0</v>
      </c>
      <c r="H922" s="1"/>
    </row>
    <row r="923" spans="1:8" hidden="1">
      <c r="A923" s="17" t="s">
        <v>657</v>
      </c>
      <c r="B923" s="15">
        <v>793</v>
      </c>
      <c r="C923" s="16" t="s">
        <v>26</v>
      </c>
      <c r="D923" s="16" t="s">
        <v>32</v>
      </c>
      <c r="E923" s="16" t="s">
        <v>264</v>
      </c>
      <c r="F923" s="16" t="s">
        <v>656</v>
      </c>
      <c r="G923" s="111"/>
      <c r="H923" s="1"/>
    </row>
    <row r="924" spans="1:8" ht="25.5" hidden="1">
      <c r="A924" s="17" t="s">
        <v>386</v>
      </c>
      <c r="B924" s="15">
        <v>793</v>
      </c>
      <c r="C924" s="16" t="s">
        <v>26</v>
      </c>
      <c r="D924" s="16" t="s">
        <v>32</v>
      </c>
      <c r="E924" s="16" t="s">
        <v>258</v>
      </c>
      <c r="F924" s="16"/>
      <c r="G924" s="111">
        <f>G925</f>
        <v>0</v>
      </c>
      <c r="H924" s="1"/>
    </row>
    <row r="925" spans="1:8" ht="51" hidden="1">
      <c r="A925" s="17" t="s">
        <v>645</v>
      </c>
      <c r="B925" s="15">
        <v>793</v>
      </c>
      <c r="C925" s="16" t="s">
        <v>26</v>
      </c>
      <c r="D925" s="16" t="s">
        <v>32</v>
      </c>
      <c r="E925" s="16" t="s">
        <v>258</v>
      </c>
      <c r="F925" s="16" t="s">
        <v>95</v>
      </c>
      <c r="G925" s="111">
        <f>G926</f>
        <v>0</v>
      </c>
      <c r="H925" s="1"/>
    </row>
    <row r="926" spans="1:8" hidden="1">
      <c r="A926" s="17" t="s">
        <v>657</v>
      </c>
      <c r="B926" s="15">
        <v>793</v>
      </c>
      <c r="C926" s="16" t="s">
        <v>26</v>
      </c>
      <c r="D926" s="16" t="s">
        <v>32</v>
      </c>
      <c r="E926" s="16" t="s">
        <v>258</v>
      </c>
      <c r="F926" s="16" t="s">
        <v>656</v>
      </c>
      <c r="G926" s="111"/>
      <c r="H926" s="1"/>
    </row>
    <row r="927" spans="1:8" ht="25.5" customHeight="1">
      <c r="A927" s="17" t="s">
        <v>83</v>
      </c>
      <c r="B927" s="15">
        <v>793</v>
      </c>
      <c r="C927" s="16" t="s">
        <v>26</v>
      </c>
      <c r="D927" s="16" t="s">
        <v>32</v>
      </c>
      <c r="E927" s="16" t="s">
        <v>600</v>
      </c>
      <c r="F927" s="16"/>
      <c r="G927" s="111">
        <f>G928+G931+G935+G933</f>
        <v>14675234.060000001</v>
      </c>
      <c r="H927" s="1"/>
    </row>
    <row r="928" spans="1:8" ht="51">
      <c r="A928" s="17" t="s">
        <v>645</v>
      </c>
      <c r="B928" s="15">
        <v>793</v>
      </c>
      <c r="C928" s="16" t="s">
        <v>26</v>
      </c>
      <c r="D928" s="16" t="s">
        <v>32</v>
      </c>
      <c r="E928" s="16" t="s">
        <v>600</v>
      </c>
      <c r="F928" s="16" t="s">
        <v>95</v>
      </c>
      <c r="G928" s="111">
        <f>G930+G929</f>
        <v>7446109.5999999996</v>
      </c>
      <c r="H928" s="1"/>
    </row>
    <row r="929" spans="1:8">
      <c r="A929" s="17" t="s">
        <v>657</v>
      </c>
      <c r="B929" s="15">
        <v>793</v>
      </c>
      <c r="C929" s="16" t="s">
        <v>26</v>
      </c>
      <c r="D929" s="16" t="s">
        <v>32</v>
      </c>
      <c r="E929" s="16" t="s">
        <v>600</v>
      </c>
      <c r="F929" s="16" t="s">
        <v>656</v>
      </c>
      <c r="G929" s="111">
        <v>7446109.5999999996</v>
      </c>
      <c r="H929" s="1"/>
    </row>
    <row r="930" spans="1:8" ht="24" hidden="1" customHeight="1">
      <c r="A930" s="17" t="s">
        <v>93</v>
      </c>
      <c r="B930" s="15">
        <v>793</v>
      </c>
      <c r="C930" s="16" t="s">
        <v>26</v>
      </c>
      <c r="D930" s="16" t="s">
        <v>32</v>
      </c>
      <c r="E930" s="16" t="s">
        <v>600</v>
      </c>
      <c r="F930" s="16" t="s">
        <v>96</v>
      </c>
      <c r="G930" s="111"/>
    </row>
    <row r="931" spans="1:8" ht="17.25" customHeight="1">
      <c r="A931" s="17" t="s">
        <v>651</v>
      </c>
      <c r="B931" s="15">
        <v>793</v>
      </c>
      <c r="C931" s="16" t="s">
        <v>26</v>
      </c>
      <c r="D931" s="16" t="s">
        <v>32</v>
      </c>
      <c r="E931" s="16" t="s">
        <v>600</v>
      </c>
      <c r="F931" s="16" t="s">
        <v>50</v>
      </c>
      <c r="G931" s="111">
        <f>G932</f>
        <v>6669920.0599999996</v>
      </c>
    </row>
    <row r="932" spans="1:8" ht="24" customHeight="1">
      <c r="A932" s="17" t="s">
        <v>51</v>
      </c>
      <c r="B932" s="15">
        <v>793</v>
      </c>
      <c r="C932" s="16" t="s">
        <v>26</v>
      </c>
      <c r="D932" s="16" t="s">
        <v>32</v>
      </c>
      <c r="E932" s="16" t="s">
        <v>600</v>
      </c>
      <c r="F932" s="16" t="s">
        <v>52</v>
      </c>
      <c r="G932" s="111">
        <f>36000+1265000+3589607+27450+90000+43000+1500000+49900+72600-60000+56363.06</f>
        <v>6669920.0599999996</v>
      </c>
    </row>
    <row r="933" spans="1:8" ht="24" customHeight="1">
      <c r="A933" s="17" t="s">
        <v>334</v>
      </c>
      <c r="B933" s="15">
        <v>793</v>
      </c>
      <c r="C933" s="16" t="s">
        <v>26</v>
      </c>
      <c r="D933" s="16" t="s">
        <v>32</v>
      </c>
      <c r="E933" s="16" t="s">
        <v>600</v>
      </c>
      <c r="F933" s="16" t="s">
        <v>335</v>
      </c>
      <c r="G933" s="111">
        <f>G934</f>
        <v>59904.4</v>
      </c>
    </row>
    <row r="934" spans="1:8" ht="24" customHeight="1">
      <c r="A934" s="17" t="s">
        <v>336</v>
      </c>
      <c r="B934" s="15">
        <v>793</v>
      </c>
      <c r="C934" s="16" t="s">
        <v>26</v>
      </c>
      <c r="D934" s="16" t="s">
        <v>32</v>
      </c>
      <c r="E934" s="16" t="s">
        <v>600</v>
      </c>
      <c r="F934" s="16" t="s">
        <v>337</v>
      </c>
      <c r="G934" s="111">
        <v>59904.4</v>
      </c>
    </row>
    <row r="935" spans="1:8" ht="18.75" customHeight="1">
      <c r="A935" s="17" t="s">
        <v>100</v>
      </c>
      <c r="B935" s="15">
        <v>793</v>
      </c>
      <c r="C935" s="16" t="s">
        <v>26</v>
      </c>
      <c r="D935" s="16" t="s">
        <v>32</v>
      </c>
      <c r="E935" s="16" t="s">
        <v>600</v>
      </c>
      <c r="F935" s="16" t="s">
        <v>101</v>
      </c>
      <c r="G935" s="111">
        <f>G937+G936</f>
        <v>499300</v>
      </c>
    </row>
    <row r="936" spans="1:8" ht="24" hidden="1" customHeight="1">
      <c r="A936" s="17" t="s">
        <v>659</v>
      </c>
      <c r="B936" s="15">
        <v>793</v>
      </c>
      <c r="C936" s="16" t="s">
        <v>26</v>
      </c>
      <c r="D936" s="16" t="s">
        <v>32</v>
      </c>
      <c r="E936" s="16" t="s">
        <v>600</v>
      </c>
      <c r="F936" s="16" t="s">
        <v>658</v>
      </c>
      <c r="G936" s="111"/>
    </row>
    <row r="937" spans="1:8" ht="17.25" customHeight="1">
      <c r="A937" s="17" t="s">
        <v>325</v>
      </c>
      <c r="B937" s="15">
        <v>793</v>
      </c>
      <c r="C937" s="16" t="s">
        <v>26</v>
      </c>
      <c r="D937" s="16" t="s">
        <v>32</v>
      </c>
      <c r="E937" s="16" t="s">
        <v>600</v>
      </c>
      <c r="F937" s="16" t="s">
        <v>104</v>
      </c>
      <c r="G937" s="111">
        <v>499300</v>
      </c>
    </row>
    <row r="938" spans="1:8" ht="25.5" hidden="1" customHeight="1">
      <c r="A938" s="17" t="s">
        <v>356</v>
      </c>
      <c r="B938" s="15">
        <v>793</v>
      </c>
      <c r="C938" s="16" t="s">
        <v>26</v>
      </c>
      <c r="D938" s="16" t="s">
        <v>32</v>
      </c>
      <c r="E938" s="16" t="s">
        <v>446</v>
      </c>
      <c r="F938" s="16"/>
      <c r="G938" s="111">
        <f>G939</f>
        <v>0</v>
      </c>
    </row>
    <row r="939" spans="1:8" ht="18.75" hidden="1" customHeight="1">
      <c r="A939" s="17" t="s">
        <v>659</v>
      </c>
      <c r="B939" s="15">
        <v>793</v>
      </c>
      <c r="C939" s="16" t="s">
        <v>26</v>
      </c>
      <c r="D939" s="16" t="s">
        <v>32</v>
      </c>
      <c r="E939" s="16" t="s">
        <v>447</v>
      </c>
      <c r="F939" s="16"/>
      <c r="G939" s="111">
        <f>G940</f>
        <v>0</v>
      </c>
    </row>
    <row r="940" spans="1:8" ht="19.5" hidden="1" customHeight="1">
      <c r="A940" s="17" t="s">
        <v>100</v>
      </c>
      <c r="B940" s="15">
        <v>793</v>
      </c>
      <c r="C940" s="16" t="s">
        <v>26</v>
      </c>
      <c r="D940" s="16" t="s">
        <v>32</v>
      </c>
      <c r="E940" s="16" t="s">
        <v>447</v>
      </c>
      <c r="F940" s="16" t="s">
        <v>101</v>
      </c>
      <c r="G940" s="111">
        <f>G941+G942</f>
        <v>0</v>
      </c>
    </row>
    <row r="941" spans="1:8" ht="18.75" hidden="1" customHeight="1">
      <c r="A941" s="17" t="s">
        <v>659</v>
      </c>
      <c r="B941" s="15">
        <v>793</v>
      </c>
      <c r="C941" s="16" t="s">
        <v>26</v>
      </c>
      <c r="D941" s="16" t="s">
        <v>32</v>
      </c>
      <c r="E941" s="16" t="s">
        <v>447</v>
      </c>
      <c r="F941" s="16" t="s">
        <v>658</v>
      </c>
      <c r="G941" s="111"/>
    </row>
    <row r="942" spans="1:8" ht="18.75" hidden="1" customHeight="1">
      <c r="A942" s="17" t="s">
        <v>325</v>
      </c>
      <c r="B942" s="15">
        <v>793</v>
      </c>
      <c r="C942" s="16" t="s">
        <v>26</v>
      </c>
      <c r="D942" s="16" t="s">
        <v>32</v>
      </c>
      <c r="E942" s="16" t="s">
        <v>447</v>
      </c>
      <c r="F942" s="16" t="s">
        <v>104</v>
      </c>
      <c r="G942" s="111"/>
    </row>
    <row r="943" spans="1:8" s="19" customFormat="1" ht="25.5" hidden="1">
      <c r="A943" s="14" t="s">
        <v>604</v>
      </c>
      <c r="B943" s="15">
        <v>793</v>
      </c>
      <c r="C943" s="16" t="s">
        <v>26</v>
      </c>
      <c r="D943" s="16" t="s">
        <v>32</v>
      </c>
      <c r="E943" s="16" t="s">
        <v>457</v>
      </c>
      <c r="F943" s="16"/>
      <c r="G943" s="111">
        <f>G944</f>
        <v>0</v>
      </c>
      <c r="H943" s="18"/>
    </row>
    <row r="944" spans="1:8" s="19" customFormat="1" ht="25.5" hidden="1">
      <c r="A944" s="17" t="s">
        <v>180</v>
      </c>
      <c r="B944" s="15">
        <v>793</v>
      </c>
      <c r="C944" s="16" t="s">
        <v>26</v>
      </c>
      <c r="D944" s="16" t="s">
        <v>32</v>
      </c>
      <c r="E944" s="16" t="s">
        <v>458</v>
      </c>
      <c r="F944" s="16"/>
      <c r="G944" s="111">
        <f>G945</f>
        <v>0</v>
      </c>
      <c r="H944" s="18"/>
    </row>
    <row r="945" spans="1:8" s="19" customFormat="1" ht="24.75" hidden="1" customHeight="1">
      <c r="A945" s="17" t="s">
        <v>651</v>
      </c>
      <c r="B945" s="15">
        <v>793</v>
      </c>
      <c r="C945" s="16" t="s">
        <v>26</v>
      </c>
      <c r="D945" s="16" t="s">
        <v>32</v>
      </c>
      <c r="E945" s="16" t="s">
        <v>458</v>
      </c>
      <c r="F945" s="16" t="s">
        <v>50</v>
      </c>
      <c r="G945" s="111">
        <f>G946</f>
        <v>0</v>
      </c>
      <c r="H945" s="18"/>
    </row>
    <row r="946" spans="1:8" s="19" customFormat="1" ht="25.5" hidden="1">
      <c r="A946" s="17" t="s">
        <v>51</v>
      </c>
      <c r="B946" s="15">
        <v>793</v>
      </c>
      <c r="C946" s="16" t="s">
        <v>26</v>
      </c>
      <c r="D946" s="16" t="s">
        <v>32</v>
      </c>
      <c r="E946" s="16" t="s">
        <v>458</v>
      </c>
      <c r="F946" s="16" t="s">
        <v>52</v>
      </c>
      <c r="G946" s="111">
        <v>0</v>
      </c>
      <c r="H946" s="18"/>
    </row>
    <row r="947" spans="1:8" ht="18.75" hidden="1" customHeight="1">
      <c r="A947" s="17"/>
      <c r="B947" s="15"/>
      <c r="C947" s="16"/>
      <c r="D947" s="16"/>
      <c r="E947" s="16"/>
      <c r="F947" s="16"/>
      <c r="G947" s="111"/>
    </row>
    <row r="948" spans="1:8" ht="18.75" hidden="1" customHeight="1">
      <c r="A948" s="17"/>
      <c r="B948" s="15"/>
      <c r="C948" s="16"/>
      <c r="D948" s="16"/>
      <c r="E948" s="16"/>
      <c r="F948" s="16"/>
      <c r="G948" s="111"/>
    </row>
    <row r="949" spans="1:8" ht="18.75" hidden="1" customHeight="1">
      <c r="A949" s="17"/>
      <c r="B949" s="15"/>
      <c r="C949" s="16"/>
      <c r="D949" s="16"/>
      <c r="E949" s="16"/>
      <c r="F949" s="16"/>
      <c r="G949" s="111"/>
    </row>
    <row r="950" spans="1:8" ht="25.5">
      <c r="A950" s="12" t="s">
        <v>360</v>
      </c>
      <c r="B950" s="7">
        <v>793</v>
      </c>
      <c r="C950" s="8" t="s">
        <v>109</v>
      </c>
      <c r="D950" s="8"/>
      <c r="E950" s="8"/>
      <c r="F950" s="8"/>
      <c r="G950" s="43">
        <f>G951+G983+G978</f>
        <v>515489.88</v>
      </c>
    </row>
    <row r="951" spans="1:8" s="54" customFormat="1" ht="32.25" customHeight="1">
      <c r="A951" s="45" t="s">
        <v>361</v>
      </c>
      <c r="B951" s="15">
        <v>793</v>
      </c>
      <c r="C951" s="16" t="s">
        <v>109</v>
      </c>
      <c r="D951" s="16" t="s">
        <v>237</v>
      </c>
      <c r="E951" s="16"/>
      <c r="F951" s="16"/>
      <c r="G951" s="111">
        <f>G952+G965+G961</f>
        <v>360489.88</v>
      </c>
      <c r="H951" s="53"/>
    </row>
    <row r="952" spans="1:8" s="32" customFormat="1" ht="51">
      <c r="A952" s="45" t="s">
        <v>808</v>
      </c>
      <c r="B952" s="15">
        <v>793</v>
      </c>
      <c r="C952" s="16" t="s">
        <v>109</v>
      </c>
      <c r="D952" s="16" t="s">
        <v>237</v>
      </c>
      <c r="E952" s="16" t="s">
        <v>503</v>
      </c>
      <c r="F952" s="44"/>
      <c r="G952" s="111">
        <f>G953+G956+G975+G972</f>
        <v>360489.88</v>
      </c>
      <c r="H952" s="18"/>
    </row>
    <row r="953" spans="1:8" s="32" customFormat="1" ht="54.75" customHeight="1">
      <c r="A953" s="45" t="s">
        <v>677</v>
      </c>
      <c r="B953" s="15">
        <v>793</v>
      </c>
      <c r="C953" s="16" t="s">
        <v>109</v>
      </c>
      <c r="D953" s="16" t="s">
        <v>237</v>
      </c>
      <c r="E953" s="16" t="s">
        <v>308</v>
      </c>
      <c r="F953" s="44"/>
      <c r="G953" s="111">
        <f>G954</f>
        <v>30000</v>
      </c>
      <c r="H953" s="18"/>
    </row>
    <row r="954" spans="1:8" s="32" customFormat="1">
      <c r="A954" s="17" t="s">
        <v>651</v>
      </c>
      <c r="B954" s="15">
        <v>793</v>
      </c>
      <c r="C954" s="16" t="s">
        <v>109</v>
      </c>
      <c r="D954" s="16" t="s">
        <v>237</v>
      </c>
      <c r="E954" s="16" t="s">
        <v>308</v>
      </c>
      <c r="F954" s="16" t="s">
        <v>50</v>
      </c>
      <c r="G954" s="111">
        <f>G955</f>
        <v>30000</v>
      </c>
      <c r="H954" s="18"/>
    </row>
    <row r="955" spans="1:8" s="32" customFormat="1" ht="25.5">
      <c r="A955" s="17" t="s">
        <v>51</v>
      </c>
      <c r="B955" s="15">
        <v>793</v>
      </c>
      <c r="C955" s="16" t="s">
        <v>109</v>
      </c>
      <c r="D955" s="16" t="s">
        <v>237</v>
      </c>
      <c r="E955" s="16" t="s">
        <v>308</v>
      </c>
      <c r="F955" s="16" t="s">
        <v>52</v>
      </c>
      <c r="G955" s="111">
        <v>30000</v>
      </c>
      <c r="H955" s="18"/>
    </row>
    <row r="956" spans="1:8" ht="32.25" customHeight="1">
      <c r="A956" s="68" t="s">
        <v>781</v>
      </c>
      <c r="B956" s="15">
        <v>793</v>
      </c>
      <c r="C956" s="16" t="s">
        <v>109</v>
      </c>
      <c r="D956" s="16" t="s">
        <v>237</v>
      </c>
      <c r="E956" s="16" t="s">
        <v>512</v>
      </c>
      <c r="F956" s="16"/>
      <c r="G956" s="111">
        <f>G959+G957</f>
        <v>280000</v>
      </c>
    </row>
    <row r="957" spans="1:8">
      <c r="A957" s="17" t="s">
        <v>651</v>
      </c>
      <c r="B957" s="15">
        <v>793</v>
      </c>
      <c r="C957" s="16" t="s">
        <v>109</v>
      </c>
      <c r="D957" s="16" t="s">
        <v>237</v>
      </c>
      <c r="E957" s="16" t="s">
        <v>512</v>
      </c>
      <c r="F957" s="16" t="s">
        <v>50</v>
      </c>
      <c r="G957" s="111">
        <f>G958</f>
        <v>205000</v>
      </c>
    </row>
    <row r="958" spans="1:8" ht="25.5">
      <c r="A958" s="17" t="s">
        <v>51</v>
      </c>
      <c r="B958" s="15">
        <v>793</v>
      </c>
      <c r="C958" s="16" t="s">
        <v>109</v>
      </c>
      <c r="D958" s="16" t="s">
        <v>237</v>
      </c>
      <c r="E958" s="16" t="s">
        <v>512</v>
      </c>
      <c r="F958" s="16" t="s">
        <v>52</v>
      </c>
      <c r="G958" s="111">
        <v>205000</v>
      </c>
    </row>
    <row r="959" spans="1:8" ht="17.25" customHeight="1">
      <c r="A959" s="17" t="s">
        <v>100</v>
      </c>
      <c r="B959" s="15">
        <v>793</v>
      </c>
      <c r="C959" s="16" t="s">
        <v>109</v>
      </c>
      <c r="D959" s="16" t="s">
        <v>237</v>
      </c>
      <c r="E959" s="16" t="s">
        <v>513</v>
      </c>
      <c r="F959" s="16" t="s">
        <v>101</v>
      </c>
      <c r="G959" s="111">
        <f>G960</f>
        <v>75000</v>
      </c>
    </row>
    <row r="960" spans="1:8" ht="13.5" customHeight="1">
      <c r="A960" s="17" t="s">
        <v>375</v>
      </c>
      <c r="B960" s="15">
        <v>793</v>
      </c>
      <c r="C960" s="16" t="s">
        <v>109</v>
      </c>
      <c r="D960" s="16" t="s">
        <v>237</v>
      </c>
      <c r="E960" s="16" t="s">
        <v>513</v>
      </c>
      <c r="F960" s="16" t="s">
        <v>376</v>
      </c>
      <c r="G960" s="111">
        <v>75000</v>
      </c>
    </row>
    <row r="961" spans="1:8" s="32" customFormat="1" ht="18" hidden="1" customHeight="1">
      <c r="A961" s="42" t="s">
        <v>362</v>
      </c>
      <c r="B961" s="15">
        <v>793</v>
      </c>
      <c r="C961" s="16" t="s">
        <v>109</v>
      </c>
      <c r="D961" s="16" t="s">
        <v>237</v>
      </c>
      <c r="E961" s="16" t="s">
        <v>477</v>
      </c>
      <c r="F961" s="44"/>
      <c r="G961" s="111">
        <f>G962</f>
        <v>0</v>
      </c>
      <c r="H961" s="31"/>
    </row>
    <row r="962" spans="1:8" hidden="1">
      <c r="A962" s="42" t="s">
        <v>362</v>
      </c>
      <c r="B962" s="15">
        <v>793</v>
      </c>
      <c r="C962" s="16" t="s">
        <v>109</v>
      </c>
      <c r="D962" s="16" t="s">
        <v>237</v>
      </c>
      <c r="E962" s="16" t="s">
        <v>568</v>
      </c>
      <c r="F962" s="15"/>
      <c r="G962" s="111">
        <f>G963</f>
        <v>0</v>
      </c>
    </row>
    <row r="963" spans="1:8" ht="19.5" hidden="1" customHeight="1">
      <c r="A963" s="17" t="s">
        <v>651</v>
      </c>
      <c r="B963" s="15">
        <v>793</v>
      </c>
      <c r="C963" s="16" t="s">
        <v>109</v>
      </c>
      <c r="D963" s="16" t="s">
        <v>237</v>
      </c>
      <c r="E963" s="16" t="s">
        <v>568</v>
      </c>
      <c r="F963" s="16" t="s">
        <v>50</v>
      </c>
      <c r="G963" s="111">
        <f>G964</f>
        <v>0</v>
      </c>
    </row>
    <row r="964" spans="1:8" ht="25.5" hidden="1">
      <c r="A964" s="17" t="s">
        <v>51</v>
      </c>
      <c r="B964" s="15">
        <v>793</v>
      </c>
      <c r="C964" s="16" t="s">
        <v>109</v>
      </c>
      <c r="D964" s="16" t="s">
        <v>237</v>
      </c>
      <c r="E964" s="16" t="s">
        <v>568</v>
      </c>
      <c r="F964" s="16" t="s">
        <v>52</v>
      </c>
      <c r="G964" s="111"/>
    </row>
    <row r="965" spans="1:8" ht="31.5" hidden="1" customHeight="1">
      <c r="A965" s="17" t="s">
        <v>676</v>
      </c>
      <c r="B965" s="15">
        <v>793</v>
      </c>
      <c r="C965" s="16" t="s">
        <v>109</v>
      </c>
      <c r="D965" s="16" t="s">
        <v>237</v>
      </c>
      <c r="E965" s="16" t="s">
        <v>514</v>
      </c>
      <c r="F965" s="16"/>
      <c r="G965" s="111">
        <f>G966+G969</f>
        <v>0</v>
      </c>
    </row>
    <row r="966" spans="1:8" ht="62.25" hidden="1" customHeight="1">
      <c r="A966" s="17" t="s">
        <v>677</v>
      </c>
      <c r="B966" s="15">
        <v>793</v>
      </c>
      <c r="C966" s="16" t="s">
        <v>109</v>
      </c>
      <c r="D966" s="16" t="s">
        <v>237</v>
      </c>
      <c r="E966" s="16" t="s">
        <v>515</v>
      </c>
      <c r="F966" s="16"/>
      <c r="G966" s="111">
        <f>G967</f>
        <v>0</v>
      </c>
    </row>
    <row r="967" spans="1:8" ht="19.5" hidden="1" customHeight="1">
      <c r="A967" s="17" t="s">
        <v>651</v>
      </c>
      <c r="B967" s="15">
        <v>793</v>
      </c>
      <c r="C967" s="16" t="s">
        <v>109</v>
      </c>
      <c r="D967" s="16" t="s">
        <v>237</v>
      </c>
      <c r="E967" s="16" t="s">
        <v>515</v>
      </c>
      <c r="F967" s="16" t="s">
        <v>50</v>
      </c>
      <c r="G967" s="111">
        <f>G968</f>
        <v>0</v>
      </c>
    </row>
    <row r="968" spans="1:8" ht="25.5" hidden="1">
      <c r="A968" s="17" t="s">
        <v>51</v>
      </c>
      <c r="B968" s="15">
        <v>793</v>
      </c>
      <c r="C968" s="16" t="s">
        <v>109</v>
      </c>
      <c r="D968" s="16" t="s">
        <v>237</v>
      </c>
      <c r="E968" s="16" t="s">
        <v>515</v>
      </c>
      <c r="F968" s="16" t="s">
        <v>52</v>
      </c>
      <c r="G968" s="111"/>
    </row>
    <row r="969" spans="1:8" ht="55.5" hidden="1" customHeight="1">
      <c r="A969" s="17" t="s">
        <v>195</v>
      </c>
      <c r="B969" s="15">
        <v>793</v>
      </c>
      <c r="C969" s="16" t="s">
        <v>109</v>
      </c>
      <c r="D969" s="16" t="s">
        <v>237</v>
      </c>
      <c r="E969" s="16" t="s">
        <v>516</v>
      </c>
      <c r="F969" s="16"/>
      <c r="G969" s="111">
        <f>G970</f>
        <v>0</v>
      </c>
    </row>
    <row r="970" spans="1:8" ht="21.75" hidden="1" customHeight="1">
      <c r="A970" s="17" t="s">
        <v>651</v>
      </c>
      <c r="B970" s="15">
        <v>793</v>
      </c>
      <c r="C970" s="16" t="s">
        <v>109</v>
      </c>
      <c r="D970" s="16" t="s">
        <v>237</v>
      </c>
      <c r="E970" s="16" t="s">
        <v>516</v>
      </c>
      <c r="F970" s="16" t="s">
        <v>50</v>
      </c>
      <c r="G970" s="111">
        <f>G971</f>
        <v>0</v>
      </c>
    </row>
    <row r="971" spans="1:8" ht="25.5" hidden="1">
      <c r="A971" s="17" t="s">
        <v>51</v>
      </c>
      <c r="B971" s="15">
        <v>793</v>
      </c>
      <c r="C971" s="16" t="s">
        <v>109</v>
      </c>
      <c r="D971" s="16" t="s">
        <v>237</v>
      </c>
      <c r="E971" s="16" t="s">
        <v>516</v>
      </c>
      <c r="F971" s="16" t="s">
        <v>52</v>
      </c>
      <c r="G971" s="111"/>
    </row>
    <row r="972" spans="1:8" ht="25.5">
      <c r="A972" s="17" t="s">
        <v>782</v>
      </c>
      <c r="B972" s="15">
        <v>793</v>
      </c>
      <c r="C972" s="16" t="s">
        <v>109</v>
      </c>
      <c r="D972" s="16" t="s">
        <v>237</v>
      </c>
      <c r="E972" s="16" t="s">
        <v>770</v>
      </c>
      <c r="F972" s="16"/>
      <c r="G972" s="111">
        <f>G973</f>
        <v>50000</v>
      </c>
    </row>
    <row r="973" spans="1:8">
      <c r="A973" s="17" t="s">
        <v>651</v>
      </c>
      <c r="B973" s="15">
        <v>793</v>
      </c>
      <c r="C973" s="16" t="s">
        <v>109</v>
      </c>
      <c r="D973" s="16" t="s">
        <v>237</v>
      </c>
      <c r="E973" s="16" t="s">
        <v>770</v>
      </c>
      <c r="F973" s="16" t="s">
        <v>50</v>
      </c>
      <c r="G973" s="111">
        <f>G974</f>
        <v>50000</v>
      </c>
    </row>
    <row r="974" spans="1:8" ht="25.5">
      <c r="A974" s="17" t="s">
        <v>51</v>
      </c>
      <c r="B974" s="15">
        <v>793</v>
      </c>
      <c r="C974" s="16" t="s">
        <v>109</v>
      </c>
      <c r="D974" s="16" t="s">
        <v>237</v>
      </c>
      <c r="E974" s="16" t="s">
        <v>770</v>
      </c>
      <c r="F974" s="16" t="s">
        <v>52</v>
      </c>
      <c r="G974" s="111">
        <v>50000</v>
      </c>
    </row>
    <row r="975" spans="1:8" ht="55.5" customHeight="1">
      <c r="A975" s="17" t="s">
        <v>290</v>
      </c>
      <c r="B975" s="15">
        <v>793</v>
      </c>
      <c r="C975" s="16" t="s">
        <v>109</v>
      </c>
      <c r="D975" s="16" t="s">
        <v>237</v>
      </c>
      <c r="E975" s="16" t="s">
        <v>578</v>
      </c>
      <c r="F975" s="16"/>
      <c r="G975" s="111">
        <f>G976</f>
        <v>489.88</v>
      </c>
    </row>
    <row r="976" spans="1:8" ht="21.75" customHeight="1">
      <c r="A976" s="17" t="s">
        <v>651</v>
      </c>
      <c r="B976" s="15">
        <v>793</v>
      </c>
      <c r="C976" s="16" t="s">
        <v>109</v>
      </c>
      <c r="D976" s="16" t="s">
        <v>237</v>
      </c>
      <c r="E976" s="16" t="s">
        <v>578</v>
      </c>
      <c r="F976" s="16" t="s">
        <v>50</v>
      </c>
      <c r="G976" s="111">
        <f>G977</f>
        <v>489.88</v>
      </c>
    </row>
    <row r="977" spans="1:8" ht="25.5">
      <c r="A977" s="17" t="s">
        <v>51</v>
      </c>
      <c r="B977" s="15">
        <v>793</v>
      </c>
      <c r="C977" s="16" t="s">
        <v>109</v>
      </c>
      <c r="D977" s="16" t="s">
        <v>237</v>
      </c>
      <c r="E977" s="16" t="s">
        <v>578</v>
      </c>
      <c r="F977" s="16" t="s">
        <v>52</v>
      </c>
      <c r="G977" s="111">
        <v>489.88</v>
      </c>
    </row>
    <row r="978" spans="1:8" s="24" customFormat="1" ht="17.25" hidden="1" customHeight="1">
      <c r="A978" s="39" t="s">
        <v>388</v>
      </c>
      <c r="B978" s="40">
        <v>793</v>
      </c>
      <c r="C978" s="41" t="s">
        <v>109</v>
      </c>
      <c r="D978" s="41" t="s">
        <v>108</v>
      </c>
      <c r="E978" s="41"/>
      <c r="F978" s="41"/>
      <c r="G978" s="112">
        <f>G979</f>
        <v>0</v>
      </c>
      <c r="H978" s="23"/>
    </row>
    <row r="979" spans="1:8" s="32" customFormat="1" ht="38.25" hidden="1">
      <c r="A979" s="45" t="s">
        <v>179</v>
      </c>
      <c r="B979" s="15">
        <v>793</v>
      </c>
      <c r="C979" s="16" t="s">
        <v>109</v>
      </c>
      <c r="D979" s="16" t="s">
        <v>108</v>
      </c>
      <c r="E979" s="16" t="s">
        <v>503</v>
      </c>
      <c r="F979" s="44"/>
      <c r="G979" s="111">
        <f>G980</f>
        <v>0</v>
      </c>
      <c r="H979" s="18"/>
    </row>
    <row r="980" spans="1:8" ht="21" hidden="1" customHeight="1">
      <c r="A980" s="17" t="s">
        <v>387</v>
      </c>
      <c r="B980" s="15">
        <v>793</v>
      </c>
      <c r="C980" s="16" t="s">
        <v>109</v>
      </c>
      <c r="D980" s="16" t="s">
        <v>108</v>
      </c>
      <c r="E980" s="16" t="s">
        <v>289</v>
      </c>
      <c r="F980" s="16"/>
      <c r="G980" s="111">
        <f>G981</f>
        <v>0</v>
      </c>
    </row>
    <row r="981" spans="1:8" ht="24.75" hidden="1" customHeight="1">
      <c r="A981" s="17" t="s">
        <v>651</v>
      </c>
      <c r="B981" s="15">
        <v>793</v>
      </c>
      <c r="C981" s="16" t="s">
        <v>109</v>
      </c>
      <c r="D981" s="16" t="s">
        <v>108</v>
      </c>
      <c r="E981" s="16" t="s">
        <v>289</v>
      </c>
      <c r="F981" s="16" t="s">
        <v>50</v>
      </c>
      <c r="G981" s="111">
        <f>G982</f>
        <v>0</v>
      </c>
    </row>
    <row r="982" spans="1:8" ht="25.5" hidden="1">
      <c r="A982" s="17" t="s">
        <v>51</v>
      </c>
      <c r="B982" s="15">
        <v>793</v>
      </c>
      <c r="C982" s="16" t="s">
        <v>109</v>
      </c>
      <c r="D982" s="16" t="s">
        <v>108</v>
      </c>
      <c r="E982" s="16" t="s">
        <v>289</v>
      </c>
      <c r="F982" s="16" t="s">
        <v>52</v>
      </c>
      <c r="G982" s="111"/>
    </row>
    <row r="983" spans="1:8" s="54" customFormat="1" ht="25.5">
      <c r="A983" s="17" t="s">
        <v>678</v>
      </c>
      <c r="B983" s="15">
        <v>793</v>
      </c>
      <c r="C983" s="16" t="s">
        <v>109</v>
      </c>
      <c r="D983" s="16" t="s">
        <v>629</v>
      </c>
      <c r="E983" s="16"/>
      <c r="F983" s="16"/>
      <c r="G983" s="111">
        <f>G984+G992</f>
        <v>155000</v>
      </c>
      <c r="H983" s="53"/>
    </row>
    <row r="984" spans="1:8" ht="51">
      <c r="A984" s="17" t="s">
        <v>806</v>
      </c>
      <c r="B984" s="15">
        <v>793</v>
      </c>
      <c r="C984" s="16" t="s">
        <v>109</v>
      </c>
      <c r="D984" s="16" t="s">
        <v>629</v>
      </c>
      <c r="E984" s="16" t="s">
        <v>517</v>
      </c>
      <c r="F984" s="16"/>
      <c r="G984" s="111">
        <f>G985+G989</f>
        <v>105000</v>
      </c>
    </row>
    <row r="985" spans="1:8" ht="25.5">
      <c r="A985" s="17" t="s">
        <v>679</v>
      </c>
      <c r="B985" s="15">
        <v>793</v>
      </c>
      <c r="C985" s="16" t="s">
        <v>109</v>
      </c>
      <c r="D985" s="16" t="s">
        <v>629</v>
      </c>
      <c r="E985" s="16" t="s">
        <v>518</v>
      </c>
      <c r="F985" s="16"/>
      <c r="G985" s="111">
        <f>G986</f>
        <v>100000</v>
      </c>
    </row>
    <row r="986" spans="1:8" ht="25.5">
      <c r="A986" s="17" t="s">
        <v>51</v>
      </c>
      <c r="B986" s="15">
        <v>793</v>
      </c>
      <c r="C986" s="16" t="s">
        <v>109</v>
      </c>
      <c r="D986" s="16" t="s">
        <v>629</v>
      </c>
      <c r="E986" s="16" t="s">
        <v>518</v>
      </c>
      <c r="F986" s="16" t="s">
        <v>50</v>
      </c>
      <c r="G986" s="111">
        <f>G987</f>
        <v>100000</v>
      </c>
    </row>
    <row r="987" spans="1:8" ht="30.75" customHeight="1">
      <c r="A987" s="17" t="s">
        <v>51</v>
      </c>
      <c r="B987" s="15">
        <v>793</v>
      </c>
      <c r="C987" s="16" t="s">
        <v>109</v>
      </c>
      <c r="D987" s="16" t="s">
        <v>629</v>
      </c>
      <c r="E987" s="16" t="s">
        <v>518</v>
      </c>
      <c r="F987" s="16" t="s">
        <v>52</v>
      </c>
      <c r="G987" s="111">
        <v>100000</v>
      </c>
    </row>
    <row r="988" spans="1:8" ht="25.5" hidden="1">
      <c r="A988" s="17" t="s">
        <v>652</v>
      </c>
      <c r="B988" s="15">
        <v>793</v>
      </c>
      <c r="C988" s="16" t="s">
        <v>109</v>
      </c>
      <c r="D988" s="16" t="s">
        <v>629</v>
      </c>
      <c r="E988" s="16" t="s">
        <v>518</v>
      </c>
      <c r="F988" s="16" t="s">
        <v>53</v>
      </c>
      <c r="G988" s="111"/>
    </row>
    <row r="989" spans="1:8" ht="38.25">
      <c r="A989" s="17" t="s">
        <v>915</v>
      </c>
      <c r="B989" s="15">
        <v>793</v>
      </c>
      <c r="C989" s="16" t="s">
        <v>109</v>
      </c>
      <c r="D989" s="16" t="s">
        <v>629</v>
      </c>
      <c r="E989" s="16" t="s">
        <v>914</v>
      </c>
      <c r="F989" s="16"/>
      <c r="G989" s="111">
        <f>G990</f>
        <v>5000</v>
      </c>
    </row>
    <row r="990" spans="1:8" ht="25.5">
      <c r="A990" s="17" t="s">
        <v>51</v>
      </c>
      <c r="B990" s="15">
        <v>793</v>
      </c>
      <c r="C990" s="16" t="s">
        <v>109</v>
      </c>
      <c r="D990" s="16" t="s">
        <v>629</v>
      </c>
      <c r="E990" s="16" t="s">
        <v>914</v>
      </c>
      <c r="F990" s="16" t="s">
        <v>50</v>
      </c>
      <c r="G990" s="111">
        <f>G991</f>
        <v>5000</v>
      </c>
    </row>
    <row r="991" spans="1:8" ht="25.5">
      <c r="A991" s="17" t="s">
        <v>51</v>
      </c>
      <c r="B991" s="15">
        <v>793</v>
      </c>
      <c r="C991" s="16" t="s">
        <v>109</v>
      </c>
      <c r="D991" s="16" t="s">
        <v>629</v>
      </c>
      <c r="E991" s="16" t="s">
        <v>914</v>
      </c>
      <c r="F991" s="16" t="s">
        <v>52</v>
      </c>
      <c r="G991" s="111">
        <v>5000</v>
      </c>
    </row>
    <row r="992" spans="1:8" ht="38.25">
      <c r="A992" s="17" t="s">
        <v>807</v>
      </c>
      <c r="B992" s="15">
        <v>793</v>
      </c>
      <c r="C992" s="16" t="s">
        <v>109</v>
      </c>
      <c r="D992" s="16" t="s">
        <v>629</v>
      </c>
      <c r="E992" s="16" t="s">
        <v>519</v>
      </c>
      <c r="F992" s="16"/>
      <c r="G992" s="111">
        <f>G993</f>
        <v>50000</v>
      </c>
    </row>
    <row r="993" spans="1:8" ht="38.25">
      <c r="A993" s="17" t="s">
        <v>680</v>
      </c>
      <c r="B993" s="15">
        <v>793</v>
      </c>
      <c r="C993" s="16" t="s">
        <v>109</v>
      </c>
      <c r="D993" s="16" t="s">
        <v>629</v>
      </c>
      <c r="E993" s="16" t="s">
        <v>520</v>
      </c>
      <c r="F993" s="16"/>
      <c r="G993" s="111">
        <f>G994</f>
        <v>50000</v>
      </c>
    </row>
    <row r="994" spans="1:8" ht="25.5">
      <c r="A994" s="17" t="s">
        <v>51</v>
      </c>
      <c r="B994" s="15">
        <v>793</v>
      </c>
      <c r="C994" s="16" t="s">
        <v>109</v>
      </c>
      <c r="D994" s="16" t="s">
        <v>629</v>
      </c>
      <c r="E994" s="16" t="s">
        <v>520</v>
      </c>
      <c r="F994" s="16" t="s">
        <v>50</v>
      </c>
      <c r="G994" s="111">
        <f>G995</f>
        <v>50000</v>
      </c>
    </row>
    <row r="995" spans="1:8" ht="31.5" customHeight="1">
      <c r="A995" s="17" t="s">
        <v>51</v>
      </c>
      <c r="B995" s="15">
        <v>793</v>
      </c>
      <c r="C995" s="16" t="s">
        <v>109</v>
      </c>
      <c r="D995" s="16" t="s">
        <v>629</v>
      </c>
      <c r="E995" s="16" t="s">
        <v>520</v>
      </c>
      <c r="F995" s="16" t="s">
        <v>52</v>
      </c>
      <c r="G995" s="111">
        <f>100000-50000</f>
        <v>50000</v>
      </c>
    </row>
    <row r="996" spans="1:8" ht="25.5" hidden="1">
      <c r="A996" s="17" t="s">
        <v>652</v>
      </c>
      <c r="B996" s="15">
        <v>793</v>
      </c>
      <c r="C996" s="16" t="s">
        <v>109</v>
      </c>
      <c r="D996" s="16" t="s">
        <v>629</v>
      </c>
      <c r="E996" s="16" t="s">
        <v>520</v>
      </c>
      <c r="F996" s="16" t="s">
        <v>53</v>
      </c>
      <c r="G996" s="111"/>
    </row>
    <row r="997" spans="1:8">
      <c r="A997" s="12" t="s">
        <v>138</v>
      </c>
      <c r="B997" s="7">
        <v>793</v>
      </c>
      <c r="C997" s="8" t="s">
        <v>90</v>
      </c>
      <c r="D997" s="8"/>
      <c r="E997" s="8"/>
      <c r="F997" s="8"/>
      <c r="G997" s="43">
        <f>G998+G1007+G1043+G1037</f>
        <v>2804587.2800000003</v>
      </c>
    </row>
    <row r="998" spans="1:8" s="54" customFormat="1" ht="16.5" customHeight="1">
      <c r="A998" s="17" t="s">
        <v>689</v>
      </c>
      <c r="B998" s="15">
        <v>793</v>
      </c>
      <c r="C998" s="16" t="s">
        <v>90</v>
      </c>
      <c r="D998" s="16" t="s">
        <v>72</v>
      </c>
      <c r="E998" s="16"/>
      <c r="F998" s="16"/>
      <c r="G998" s="111">
        <f>G1000</f>
        <v>1209437.28</v>
      </c>
      <c r="H998" s="53"/>
    </row>
    <row r="999" spans="1:8" s="19" customFormat="1" ht="27" customHeight="1">
      <c r="A999" s="17" t="s">
        <v>791</v>
      </c>
      <c r="B999" s="15">
        <v>793</v>
      </c>
      <c r="C999" s="16" t="s">
        <v>90</v>
      </c>
      <c r="D999" s="16" t="s">
        <v>72</v>
      </c>
      <c r="E999" s="16" t="s">
        <v>480</v>
      </c>
      <c r="F999" s="16"/>
      <c r="G999" s="111">
        <f>G1001+G1034</f>
        <v>1209437.28</v>
      </c>
      <c r="H999" s="18"/>
    </row>
    <row r="1000" spans="1:8" s="54" customFormat="1" ht="18" customHeight="1">
      <c r="A1000" s="17" t="s">
        <v>690</v>
      </c>
      <c r="B1000" s="15">
        <v>793</v>
      </c>
      <c r="C1000" s="16" t="s">
        <v>90</v>
      </c>
      <c r="D1000" s="16" t="s">
        <v>72</v>
      </c>
      <c r="E1000" s="16" t="s">
        <v>165</v>
      </c>
      <c r="F1000" s="16"/>
      <c r="G1000" s="111">
        <f>G1001+G1034</f>
        <v>1209437.28</v>
      </c>
      <c r="H1000" s="53"/>
    </row>
    <row r="1001" spans="1:8" s="54" customFormat="1" ht="44.25" customHeight="1">
      <c r="A1001" s="17" t="s">
        <v>685</v>
      </c>
      <c r="B1001" s="15">
        <v>793</v>
      </c>
      <c r="C1001" s="16" t="s">
        <v>90</v>
      </c>
      <c r="D1001" s="16" t="s">
        <v>72</v>
      </c>
      <c r="E1001" s="16" t="s">
        <v>684</v>
      </c>
      <c r="F1001" s="16"/>
      <c r="G1001" s="111">
        <f>G1002</f>
        <v>1209437.28</v>
      </c>
      <c r="H1001" s="53"/>
    </row>
    <row r="1002" spans="1:8" s="54" customFormat="1" ht="27.75" customHeight="1">
      <c r="A1002" s="17" t="s">
        <v>51</v>
      </c>
      <c r="B1002" s="15">
        <v>793</v>
      </c>
      <c r="C1002" s="16" t="s">
        <v>90</v>
      </c>
      <c r="D1002" s="16" t="s">
        <v>72</v>
      </c>
      <c r="E1002" s="16" t="s">
        <v>684</v>
      </c>
      <c r="F1002" s="16" t="s">
        <v>50</v>
      </c>
      <c r="G1002" s="111">
        <f>G1003</f>
        <v>1209437.28</v>
      </c>
      <c r="H1002" s="53"/>
    </row>
    <row r="1003" spans="1:8" s="54" customFormat="1" ht="44.25" customHeight="1">
      <c r="A1003" s="17" t="s">
        <v>51</v>
      </c>
      <c r="B1003" s="15">
        <v>793</v>
      </c>
      <c r="C1003" s="16" t="s">
        <v>90</v>
      </c>
      <c r="D1003" s="16" t="s">
        <v>72</v>
      </c>
      <c r="E1003" s="16" t="s">
        <v>684</v>
      </c>
      <c r="F1003" s="16" t="s">
        <v>52</v>
      </c>
      <c r="G1003" s="111">
        <f>1094112+115325.28</f>
        <v>1209437.28</v>
      </c>
      <c r="H1003" s="53"/>
    </row>
    <row r="1004" spans="1:8" ht="34.5" hidden="1" customHeight="1">
      <c r="A1004" s="17" t="s">
        <v>201</v>
      </c>
      <c r="B1004" s="15">
        <v>793</v>
      </c>
      <c r="C1004" s="16" t="s">
        <v>90</v>
      </c>
      <c r="D1004" s="16" t="s">
        <v>72</v>
      </c>
      <c r="E1004" s="16" t="s">
        <v>683</v>
      </c>
      <c r="F1004" s="16"/>
      <c r="G1004" s="111">
        <f>G1005</f>
        <v>0</v>
      </c>
    </row>
    <row r="1005" spans="1:8" ht="25.5" hidden="1" customHeight="1">
      <c r="A1005" s="17" t="s">
        <v>51</v>
      </c>
      <c r="B1005" s="15">
        <v>793</v>
      </c>
      <c r="C1005" s="16" t="s">
        <v>90</v>
      </c>
      <c r="D1005" s="16" t="s">
        <v>72</v>
      </c>
      <c r="E1005" s="16" t="s">
        <v>683</v>
      </c>
      <c r="F1005" s="16" t="s">
        <v>50</v>
      </c>
      <c r="G1005" s="111">
        <f>G1006</f>
        <v>0</v>
      </c>
    </row>
    <row r="1006" spans="1:8" ht="39.75" hidden="1" customHeight="1">
      <c r="A1006" s="17" t="s">
        <v>51</v>
      </c>
      <c r="B1006" s="15">
        <v>793</v>
      </c>
      <c r="C1006" s="16" t="s">
        <v>90</v>
      </c>
      <c r="D1006" s="16" t="s">
        <v>72</v>
      </c>
      <c r="E1006" s="16" t="s">
        <v>683</v>
      </c>
      <c r="F1006" s="16" t="s">
        <v>52</v>
      </c>
      <c r="G1006" s="111"/>
    </row>
    <row r="1007" spans="1:8" s="54" customFormat="1" hidden="1">
      <c r="A1007" s="14" t="s">
        <v>365</v>
      </c>
      <c r="B1007" s="15">
        <v>793</v>
      </c>
      <c r="C1007" s="16" t="s">
        <v>90</v>
      </c>
      <c r="D1007" s="16" t="s">
        <v>237</v>
      </c>
      <c r="E1007" s="16"/>
      <c r="F1007" s="16"/>
      <c r="G1007" s="111">
        <f>G1010+G1027+G1023</f>
        <v>0</v>
      </c>
      <c r="H1007" s="53"/>
    </row>
    <row r="1008" spans="1:8" s="54" customFormat="1" hidden="1">
      <c r="A1008" s="14"/>
      <c r="B1008" s="15"/>
      <c r="C1008" s="16"/>
      <c r="D1008" s="16"/>
      <c r="E1008" s="16"/>
      <c r="F1008" s="16"/>
      <c r="G1008" s="111"/>
      <c r="H1008" s="53"/>
    </row>
    <row r="1009" spans="1:9" s="54" customFormat="1" hidden="1">
      <c r="A1009" s="14"/>
      <c r="B1009" s="15"/>
      <c r="C1009" s="16"/>
      <c r="D1009" s="16"/>
      <c r="E1009" s="16"/>
      <c r="F1009" s="16"/>
      <c r="G1009" s="111"/>
      <c r="H1009" s="53"/>
    </row>
    <row r="1010" spans="1:9" s="19" customFormat="1" ht="27" hidden="1" customHeight="1">
      <c r="A1010" s="17" t="s">
        <v>699</v>
      </c>
      <c r="B1010" s="15">
        <v>793</v>
      </c>
      <c r="C1010" s="16" t="s">
        <v>90</v>
      </c>
      <c r="D1010" s="16" t="s">
        <v>237</v>
      </c>
      <c r="E1010" s="16" t="s">
        <v>480</v>
      </c>
      <c r="F1010" s="16"/>
      <c r="G1010" s="111">
        <f>G1011+G1015+G1019</f>
        <v>0</v>
      </c>
      <c r="H1010" s="18"/>
    </row>
    <row r="1011" spans="1:9" s="19" customFormat="1" ht="66" hidden="1" customHeight="1">
      <c r="A1011" s="58" t="s">
        <v>186</v>
      </c>
      <c r="B1011" s="15">
        <v>793</v>
      </c>
      <c r="C1011" s="16" t="s">
        <v>90</v>
      </c>
      <c r="D1011" s="16" t="s">
        <v>237</v>
      </c>
      <c r="E1011" s="16" t="s">
        <v>184</v>
      </c>
      <c r="F1011" s="16"/>
      <c r="G1011" s="111">
        <f>G1012</f>
        <v>0</v>
      </c>
      <c r="H1011" s="18" t="e">
        <f>#REF!+#REF!+#REF!+#REF!</f>
        <v>#REF!</v>
      </c>
    </row>
    <row r="1012" spans="1:9" s="19" customFormat="1" ht="94.5" hidden="1" customHeight="1">
      <c r="A1012" s="58" t="s">
        <v>417</v>
      </c>
      <c r="B1012" s="15">
        <v>793</v>
      </c>
      <c r="C1012" s="16" t="s">
        <v>90</v>
      </c>
      <c r="D1012" s="16" t="s">
        <v>237</v>
      </c>
      <c r="E1012" s="16" t="s">
        <v>391</v>
      </c>
      <c r="F1012" s="16"/>
      <c r="G1012" s="111">
        <f>G1013</f>
        <v>0</v>
      </c>
      <c r="H1012" s="18"/>
    </row>
    <row r="1013" spans="1:9" s="19" customFormat="1" ht="16.5" hidden="1" customHeight="1">
      <c r="A1013" s="17" t="s">
        <v>345</v>
      </c>
      <c r="B1013" s="15">
        <v>793</v>
      </c>
      <c r="C1013" s="16" t="s">
        <v>90</v>
      </c>
      <c r="D1013" s="16" t="s">
        <v>237</v>
      </c>
      <c r="E1013" s="16" t="s">
        <v>391</v>
      </c>
      <c r="F1013" s="16" t="s">
        <v>346</v>
      </c>
      <c r="G1013" s="111">
        <f>G1014</f>
        <v>0</v>
      </c>
      <c r="H1013" s="18"/>
    </row>
    <row r="1014" spans="1:9" s="19" customFormat="1" ht="15" hidden="1" customHeight="1">
      <c r="A1014" s="17" t="s">
        <v>373</v>
      </c>
      <c r="B1014" s="15">
        <v>793</v>
      </c>
      <c r="C1014" s="16" t="s">
        <v>90</v>
      </c>
      <c r="D1014" s="16" t="s">
        <v>237</v>
      </c>
      <c r="E1014" s="16" t="s">
        <v>391</v>
      </c>
      <c r="F1014" s="16" t="s">
        <v>374</v>
      </c>
      <c r="G1014" s="111"/>
      <c r="H1014" s="18"/>
    </row>
    <row r="1015" spans="1:9" ht="63.75" hidden="1" customHeight="1">
      <c r="A1015" s="17" t="s">
        <v>190</v>
      </c>
      <c r="B1015" s="57">
        <v>795</v>
      </c>
      <c r="C1015" s="16" t="s">
        <v>90</v>
      </c>
      <c r="D1015" s="16" t="s">
        <v>237</v>
      </c>
      <c r="E1015" s="16" t="s">
        <v>188</v>
      </c>
      <c r="F1015" s="16"/>
      <c r="G1015" s="111">
        <f>G1016</f>
        <v>0</v>
      </c>
    </row>
    <row r="1016" spans="1:9" s="19" customFormat="1" ht="101.25" hidden="1" customHeight="1">
      <c r="A1016" s="17" t="s">
        <v>77</v>
      </c>
      <c r="B1016" s="57">
        <v>793</v>
      </c>
      <c r="C1016" s="16" t="s">
        <v>90</v>
      </c>
      <c r="D1016" s="16" t="s">
        <v>237</v>
      </c>
      <c r="E1016" s="16" t="s">
        <v>76</v>
      </c>
      <c r="F1016" s="16"/>
      <c r="G1016" s="111">
        <f>G1017</f>
        <v>0</v>
      </c>
      <c r="H1016" s="18"/>
    </row>
    <row r="1017" spans="1:9" ht="22.5" hidden="1" customHeight="1">
      <c r="A1017" s="17" t="s">
        <v>345</v>
      </c>
      <c r="B1017" s="57">
        <v>793</v>
      </c>
      <c r="C1017" s="16" t="s">
        <v>90</v>
      </c>
      <c r="D1017" s="16" t="s">
        <v>237</v>
      </c>
      <c r="E1017" s="16" t="s">
        <v>76</v>
      </c>
      <c r="F1017" s="16" t="s">
        <v>346</v>
      </c>
      <c r="G1017" s="111">
        <f>G1018</f>
        <v>0</v>
      </c>
    </row>
    <row r="1018" spans="1:9" ht="16.5" hidden="1" customHeight="1">
      <c r="A1018" s="17" t="s">
        <v>373</v>
      </c>
      <c r="B1018" s="57">
        <v>793</v>
      </c>
      <c r="C1018" s="16" t="s">
        <v>90</v>
      </c>
      <c r="D1018" s="16" t="s">
        <v>237</v>
      </c>
      <c r="E1018" s="16" t="s">
        <v>76</v>
      </c>
      <c r="F1018" s="16" t="s">
        <v>374</v>
      </c>
      <c r="G1018" s="111"/>
    </row>
    <row r="1019" spans="1:9" s="19" customFormat="1" ht="111.75" hidden="1" customHeight="1">
      <c r="A1019" s="17" t="s">
        <v>649</v>
      </c>
      <c r="B1019" s="57">
        <v>793</v>
      </c>
      <c r="C1019" s="16" t="s">
        <v>90</v>
      </c>
      <c r="D1019" s="16" t="s">
        <v>237</v>
      </c>
      <c r="E1019" s="16" t="s">
        <v>183</v>
      </c>
      <c r="F1019" s="16"/>
      <c r="G1019" s="111">
        <f>G1020</f>
        <v>0</v>
      </c>
      <c r="H1019" s="18" t="e">
        <f>G1043+#REF!+G1135+#REF!+#REF!+#REF!</f>
        <v>#REF!</v>
      </c>
      <c r="I1019" s="19">
        <v>240</v>
      </c>
    </row>
    <row r="1020" spans="1:9" s="19" customFormat="1" ht="32.25" hidden="1" customHeight="1">
      <c r="A1020" s="17" t="s">
        <v>164</v>
      </c>
      <c r="B1020" s="57">
        <v>793</v>
      </c>
      <c r="C1020" s="16" t="s">
        <v>90</v>
      </c>
      <c r="D1020" s="16" t="s">
        <v>237</v>
      </c>
      <c r="E1020" s="16" t="s">
        <v>648</v>
      </c>
      <c r="F1020" s="16"/>
      <c r="G1020" s="111">
        <f>G1021</f>
        <v>0</v>
      </c>
      <c r="H1020" s="18"/>
    </row>
    <row r="1021" spans="1:9" s="19" customFormat="1" ht="32.25" hidden="1" customHeight="1">
      <c r="A1021" s="17" t="s">
        <v>651</v>
      </c>
      <c r="B1021" s="57">
        <v>793</v>
      </c>
      <c r="C1021" s="16" t="s">
        <v>90</v>
      </c>
      <c r="D1021" s="16" t="s">
        <v>237</v>
      </c>
      <c r="E1021" s="16" t="s">
        <v>648</v>
      </c>
      <c r="F1021" s="16" t="s">
        <v>50</v>
      </c>
      <c r="G1021" s="111">
        <f>G1022</f>
        <v>0</v>
      </c>
      <c r="H1021" s="18"/>
    </row>
    <row r="1022" spans="1:9" s="19" customFormat="1" ht="32.25" hidden="1" customHeight="1">
      <c r="A1022" s="17" t="s">
        <v>51</v>
      </c>
      <c r="B1022" s="57">
        <v>793</v>
      </c>
      <c r="C1022" s="16" t="s">
        <v>90</v>
      </c>
      <c r="D1022" s="16" t="s">
        <v>237</v>
      </c>
      <c r="E1022" s="16" t="s">
        <v>648</v>
      </c>
      <c r="F1022" s="16" t="s">
        <v>52</v>
      </c>
      <c r="G1022" s="111"/>
      <c r="H1022" s="18"/>
    </row>
    <row r="1023" spans="1:9" s="19" customFormat="1" ht="66" hidden="1" customHeight="1">
      <c r="A1023" s="58" t="s">
        <v>182</v>
      </c>
      <c r="B1023" s="57">
        <v>793</v>
      </c>
      <c r="C1023" s="16" t="s">
        <v>90</v>
      </c>
      <c r="D1023" s="16" t="s">
        <v>237</v>
      </c>
      <c r="E1023" s="16" t="s">
        <v>183</v>
      </c>
      <c r="F1023" s="16"/>
      <c r="G1023" s="111">
        <f>G1024+G1030</f>
        <v>0</v>
      </c>
      <c r="H1023" s="18" t="e">
        <f>#REF!+G1065+#REF!+#REF!</f>
        <v>#REF!</v>
      </c>
    </row>
    <row r="1024" spans="1:9" s="19" customFormat="1" ht="53.25" hidden="1" customHeight="1">
      <c r="A1024" s="58" t="s">
        <v>618</v>
      </c>
      <c r="B1024" s="57">
        <v>793</v>
      </c>
      <c r="C1024" s="16" t="s">
        <v>90</v>
      </c>
      <c r="D1024" s="16" t="s">
        <v>237</v>
      </c>
      <c r="E1024" s="16" t="s">
        <v>619</v>
      </c>
      <c r="F1024" s="16"/>
      <c r="G1024" s="111">
        <f>G1025</f>
        <v>0</v>
      </c>
      <c r="H1024" s="18"/>
    </row>
    <row r="1025" spans="1:15" s="19" customFormat="1" ht="31.5" hidden="1" customHeight="1">
      <c r="A1025" s="17" t="s">
        <v>651</v>
      </c>
      <c r="B1025" s="57">
        <v>793</v>
      </c>
      <c r="C1025" s="16" t="s">
        <v>90</v>
      </c>
      <c r="D1025" s="16" t="s">
        <v>237</v>
      </c>
      <c r="E1025" s="16" t="s">
        <v>619</v>
      </c>
      <c r="F1025" s="16" t="s">
        <v>50</v>
      </c>
      <c r="G1025" s="111">
        <f>G1026</f>
        <v>0</v>
      </c>
      <c r="H1025" s="18"/>
    </row>
    <row r="1026" spans="1:15" s="19" customFormat="1" ht="32.25" hidden="1" customHeight="1">
      <c r="A1026" s="17" t="s">
        <v>51</v>
      </c>
      <c r="B1026" s="57">
        <v>793</v>
      </c>
      <c r="C1026" s="16" t="s">
        <v>90</v>
      </c>
      <c r="D1026" s="16" t="s">
        <v>237</v>
      </c>
      <c r="E1026" s="16" t="s">
        <v>619</v>
      </c>
      <c r="F1026" s="16" t="s">
        <v>52</v>
      </c>
      <c r="G1026" s="111"/>
      <c r="H1026" s="18"/>
      <c r="O1026" s="18"/>
    </row>
    <row r="1027" spans="1:15" ht="18.75" hidden="1" customHeight="1">
      <c r="A1027" s="17" t="s">
        <v>402</v>
      </c>
      <c r="B1027" s="15">
        <v>793</v>
      </c>
      <c r="C1027" s="16" t="s">
        <v>90</v>
      </c>
      <c r="D1027" s="16" t="s">
        <v>237</v>
      </c>
      <c r="E1027" s="16" t="s">
        <v>401</v>
      </c>
      <c r="F1027" s="16"/>
      <c r="G1027" s="111">
        <f>G1028+G1031</f>
        <v>0</v>
      </c>
    </row>
    <row r="1028" spans="1:15" ht="17.25" hidden="1" customHeight="1">
      <c r="A1028" s="17" t="s">
        <v>675</v>
      </c>
      <c r="B1028" s="15">
        <v>793</v>
      </c>
      <c r="C1028" s="16" t="s">
        <v>90</v>
      </c>
      <c r="D1028" s="16" t="s">
        <v>237</v>
      </c>
      <c r="E1028" s="16" t="s">
        <v>400</v>
      </c>
      <c r="F1028" s="16"/>
      <c r="G1028" s="111">
        <f>G1029</f>
        <v>0</v>
      </c>
    </row>
    <row r="1029" spans="1:15" ht="25.5" hidden="1" customHeight="1">
      <c r="A1029" s="17" t="s">
        <v>51</v>
      </c>
      <c r="B1029" s="15">
        <v>793</v>
      </c>
      <c r="C1029" s="16" t="s">
        <v>90</v>
      </c>
      <c r="D1029" s="16" t="s">
        <v>237</v>
      </c>
      <c r="E1029" s="16" t="s">
        <v>400</v>
      </c>
      <c r="F1029" s="16" t="s">
        <v>50</v>
      </c>
      <c r="G1029" s="111">
        <f>G1030</f>
        <v>0</v>
      </c>
    </row>
    <row r="1030" spans="1:15" ht="42.75" hidden="1" customHeight="1">
      <c r="A1030" s="17" t="s">
        <v>51</v>
      </c>
      <c r="B1030" s="15">
        <v>793</v>
      </c>
      <c r="C1030" s="16" t="s">
        <v>90</v>
      </c>
      <c r="D1030" s="16" t="s">
        <v>237</v>
      </c>
      <c r="E1030" s="16" t="s">
        <v>400</v>
      </c>
      <c r="F1030" s="16" t="s">
        <v>52</v>
      </c>
      <c r="G1030" s="111"/>
    </row>
    <row r="1031" spans="1:15" ht="42.75" hidden="1" customHeight="1">
      <c r="A1031" s="17" t="s">
        <v>319</v>
      </c>
      <c r="B1031" s="15">
        <v>793</v>
      </c>
      <c r="C1031" s="16" t="s">
        <v>90</v>
      </c>
      <c r="D1031" s="16" t="s">
        <v>237</v>
      </c>
      <c r="E1031" s="16" t="s">
        <v>318</v>
      </c>
      <c r="F1031" s="16"/>
      <c r="G1031" s="111">
        <f>G1032</f>
        <v>0</v>
      </c>
      <c r="H1031" s="1"/>
    </row>
    <row r="1032" spans="1:15" ht="24.75" hidden="1" customHeight="1">
      <c r="A1032" s="17" t="s">
        <v>345</v>
      </c>
      <c r="B1032" s="15">
        <v>793</v>
      </c>
      <c r="C1032" s="16" t="s">
        <v>90</v>
      </c>
      <c r="D1032" s="16" t="s">
        <v>237</v>
      </c>
      <c r="E1032" s="16" t="s">
        <v>318</v>
      </c>
      <c r="F1032" s="16" t="s">
        <v>346</v>
      </c>
      <c r="G1032" s="111">
        <f>G1033</f>
        <v>0</v>
      </c>
      <c r="H1032" s="1"/>
    </row>
    <row r="1033" spans="1:15" ht="27.75" hidden="1" customHeight="1">
      <c r="A1033" s="17" t="s">
        <v>373</v>
      </c>
      <c r="B1033" s="15">
        <v>793</v>
      </c>
      <c r="C1033" s="16" t="s">
        <v>90</v>
      </c>
      <c r="D1033" s="16" t="s">
        <v>237</v>
      </c>
      <c r="E1033" s="16" t="s">
        <v>318</v>
      </c>
      <c r="F1033" s="16" t="s">
        <v>374</v>
      </c>
      <c r="G1033" s="111"/>
      <c r="H1033" s="1"/>
    </row>
    <row r="1034" spans="1:15" ht="54" hidden="1" customHeight="1">
      <c r="A1034" s="17" t="s">
        <v>850</v>
      </c>
      <c r="B1034" s="15">
        <v>793</v>
      </c>
      <c r="C1034" s="16" t="s">
        <v>90</v>
      </c>
      <c r="D1034" s="16" t="s">
        <v>72</v>
      </c>
      <c r="E1034" s="16" t="s">
        <v>873</v>
      </c>
      <c r="F1034" s="16"/>
      <c r="G1034" s="111">
        <f>G1035</f>
        <v>0</v>
      </c>
      <c r="H1034" s="1"/>
    </row>
    <row r="1035" spans="1:15" ht="39.75" hidden="1" customHeight="1">
      <c r="A1035" s="17" t="s">
        <v>51</v>
      </c>
      <c r="B1035" s="15">
        <v>793</v>
      </c>
      <c r="C1035" s="16" t="s">
        <v>90</v>
      </c>
      <c r="D1035" s="16" t="s">
        <v>72</v>
      </c>
      <c r="E1035" s="16" t="s">
        <v>873</v>
      </c>
      <c r="F1035" s="16" t="s">
        <v>50</v>
      </c>
      <c r="G1035" s="111">
        <f>G1036</f>
        <v>0</v>
      </c>
      <c r="H1035" s="1"/>
    </row>
    <row r="1036" spans="1:15" ht="34.5" hidden="1" customHeight="1">
      <c r="A1036" s="17" t="s">
        <v>51</v>
      </c>
      <c r="B1036" s="15">
        <v>793</v>
      </c>
      <c r="C1036" s="16" t="s">
        <v>90</v>
      </c>
      <c r="D1036" s="16" t="s">
        <v>72</v>
      </c>
      <c r="E1036" s="16" t="s">
        <v>873</v>
      </c>
      <c r="F1036" s="16" t="s">
        <v>52</v>
      </c>
      <c r="G1036" s="198"/>
      <c r="H1036" s="1"/>
    </row>
    <row r="1037" spans="1:15" ht="19.5" customHeight="1">
      <c r="A1037" s="17" t="s">
        <v>365</v>
      </c>
      <c r="B1037" s="15">
        <v>793</v>
      </c>
      <c r="C1037" s="16" t="s">
        <v>90</v>
      </c>
      <c r="D1037" s="16" t="s">
        <v>237</v>
      </c>
      <c r="E1037" s="16"/>
      <c r="F1037" s="16"/>
      <c r="G1037" s="111">
        <f>G1038</f>
        <v>780000</v>
      </c>
      <c r="H1037" s="1"/>
    </row>
    <row r="1038" spans="1:15" ht="36.75" customHeight="1">
      <c r="A1038" s="17" t="s">
        <v>791</v>
      </c>
      <c r="B1038" s="15">
        <v>793</v>
      </c>
      <c r="C1038" s="16" t="s">
        <v>90</v>
      </c>
      <c r="D1038" s="16" t="s">
        <v>237</v>
      </c>
      <c r="E1038" s="16" t="s">
        <v>480</v>
      </c>
      <c r="F1038" s="16"/>
      <c r="G1038" s="111">
        <f>G1039</f>
        <v>780000</v>
      </c>
      <c r="H1038" s="1"/>
    </row>
    <row r="1039" spans="1:15" ht="24.75" customHeight="1">
      <c r="A1039" s="17" t="s">
        <v>876</v>
      </c>
      <c r="B1039" s="15">
        <v>793</v>
      </c>
      <c r="C1039" s="16" t="s">
        <v>90</v>
      </c>
      <c r="D1039" s="16" t="s">
        <v>237</v>
      </c>
      <c r="E1039" s="16" t="s">
        <v>875</v>
      </c>
      <c r="F1039" s="16"/>
      <c r="G1039" s="111">
        <f>G1040</f>
        <v>780000</v>
      </c>
      <c r="H1039" s="1"/>
    </row>
    <row r="1040" spans="1:15" ht="75" customHeight="1">
      <c r="A1040" s="17" t="s">
        <v>319</v>
      </c>
      <c r="B1040" s="15">
        <v>793</v>
      </c>
      <c r="C1040" s="16" t="s">
        <v>90</v>
      </c>
      <c r="D1040" s="16" t="s">
        <v>237</v>
      </c>
      <c r="E1040" s="16" t="s">
        <v>874</v>
      </c>
      <c r="F1040" s="16"/>
      <c r="G1040" s="111">
        <f>G1041</f>
        <v>780000</v>
      </c>
      <c r="H1040" s="1"/>
    </row>
    <row r="1041" spans="1:8" ht="18" customHeight="1">
      <c r="A1041" s="17" t="s">
        <v>345</v>
      </c>
      <c r="B1041" s="15">
        <v>793</v>
      </c>
      <c r="C1041" s="16" t="s">
        <v>90</v>
      </c>
      <c r="D1041" s="16" t="s">
        <v>237</v>
      </c>
      <c r="E1041" s="16" t="s">
        <v>874</v>
      </c>
      <c r="F1041" s="16" t="s">
        <v>346</v>
      </c>
      <c r="G1041" s="111">
        <f>G1042</f>
        <v>780000</v>
      </c>
      <c r="H1041" s="1"/>
    </row>
    <row r="1042" spans="1:8" ht="17.25" customHeight="1">
      <c r="A1042" s="17" t="s">
        <v>373</v>
      </c>
      <c r="B1042" s="15">
        <v>793</v>
      </c>
      <c r="C1042" s="16" t="s">
        <v>90</v>
      </c>
      <c r="D1042" s="16" t="s">
        <v>237</v>
      </c>
      <c r="E1042" s="16" t="s">
        <v>874</v>
      </c>
      <c r="F1042" s="16" t="s">
        <v>374</v>
      </c>
      <c r="G1042" s="111">
        <v>780000</v>
      </c>
      <c r="H1042" s="1"/>
    </row>
    <row r="1043" spans="1:8" ht="18.75" customHeight="1">
      <c r="A1043" s="17" t="s">
        <v>139</v>
      </c>
      <c r="B1043" s="15">
        <v>793</v>
      </c>
      <c r="C1043" s="16" t="s">
        <v>90</v>
      </c>
      <c r="D1043" s="16" t="s">
        <v>140</v>
      </c>
      <c r="E1043" s="16"/>
      <c r="F1043" s="15"/>
      <c r="G1043" s="111">
        <f>G1044+G1060+G1067</f>
        <v>815150</v>
      </c>
      <c r="H1043" s="1"/>
    </row>
    <row r="1044" spans="1:8" ht="42.75" customHeight="1">
      <c r="A1044" s="42" t="s">
        <v>799</v>
      </c>
      <c r="B1044" s="15">
        <v>793</v>
      </c>
      <c r="C1044" s="16" t="s">
        <v>90</v>
      </c>
      <c r="D1044" s="16" t="s">
        <v>140</v>
      </c>
      <c r="E1044" s="15" t="s">
        <v>490</v>
      </c>
      <c r="F1044" s="15"/>
      <c r="G1044" s="111">
        <f>G1051+G1045+G1054+G1048+G1057</f>
        <v>695150</v>
      </c>
      <c r="H1044" s="1"/>
    </row>
    <row r="1045" spans="1:8" ht="30" hidden="1" customHeight="1">
      <c r="A1045" s="17" t="s">
        <v>691</v>
      </c>
      <c r="B1045" s="15">
        <v>793</v>
      </c>
      <c r="C1045" s="16" t="s">
        <v>90</v>
      </c>
      <c r="D1045" s="16" t="s">
        <v>140</v>
      </c>
      <c r="E1045" s="15" t="s">
        <v>284</v>
      </c>
      <c r="F1045" s="15"/>
      <c r="G1045" s="111">
        <f>G1046</f>
        <v>0</v>
      </c>
      <c r="H1045" s="1"/>
    </row>
    <row r="1046" spans="1:8" hidden="1">
      <c r="A1046" s="17" t="s">
        <v>100</v>
      </c>
      <c r="B1046" s="15">
        <v>793</v>
      </c>
      <c r="C1046" s="16" t="s">
        <v>90</v>
      </c>
      <c r="D1046" s="16" t="s">
        <v>140</v>
      </c>
      <c r="E1046" s="15" t="s">
        <v>284</v>
      </c>
      <c r="F1046" s="15">
        <v>800</v>
      </c>
      <c r="G1046" s="111">
        <f>G1047</f>
        <v>0</v>
      </c>
      <c r="H1046" s="1"/>
    </row>
    <row r="1047" spans="1:8" ht="45.75" hidden="1" customHeight="1">
      <c r="A1047" s="17" t="s">
        <v>687</v>
      </c>
      <c r="B1047" s="15">
        <v>793</v>
      </c>
      <c r="C1047" s="16" t="s">
        <v>90</v>
      </c>
      <c r="D1047" s="16" t="s">
        <v>140</v>
      </c>
      <c r="E1047" s="15" t="s">
        <v>284</v>
      </c>
      <c r="F1047" s="15">
        <v>810</v>
      </c>
      <c r="G1047" s="111"/>
      <c r="H1047" s="1"/>
    </row>
    <row r="1048" spans="1:8" ht="45.75" customHeight="1">
      <c r="A1048" s="17" t="s">
        <v>691</v>
      </c>
      <c r="B1048" s="15">
        <v>793</v>
      </c>
      <c r="C1048" s="16" t="s">
        <v>90</v>
      </c>
      <c r="D1048" s="16" t="s">
        <v>140</v>
      </c>
      <c r="E1048" s="15" t="s">
        <v>826</v>
      </c>
      <c r="F1048" s="15"/>
      <c r="G1048" s="111">
        <f>G1049</f>
        <v>264000</v>
      </c>
      <c r="H1048" s="1"/>
    </row>
    <row r="1049" spans="1:8">
      <c r="A1049" s="17" t="s">
        <v>100</v>
      </c>
      <c r="B1049" s="15">
        <v>793</v>
      </c>
      <c r="C1049" s="16" t="s">
        <v>90</v>
      </c>
      <c r="D1049" s="16" t="s">
        <v>140</v>
      </c>
      <c r="E1049" s="15" t="s">
        <v>826</v>
      </c>
      <c r="F1049" s="15">
        <v>800</v>
      </c>
      <c r="G1049" s="111">
        <f>G1050</f>
        <v>264000</v>
      </c>
      <c r="H1049" s="1"/>
    </row>
    <row r="1050" spans="1:8" ht="45.75" customHeight="1">
      <c r="A1050" s="17" t="s">
        <v>687</v>
      </c>
      <c r="B1050" s="15">
        <v>793</v>
      </c>
      <c r="C1050" s="16" t="s">
        <v>90</v>
      </c>
      <c r="D1050" s="16" t="s">
        <v>140</v>
      </c>
      <c r="E1050" s="15" t="s">
        <v>826</v>
      </c>
      <c r="F1050" s="15">
        <v>810</v>
      </c>
      <c r="G1050" s="111">
        <v>264000</v>
      </c>
      <c r="H1050" s="1"/>
    </row>
    <row r="1051" spans="1:8" ht="47.25" customHeight="1">
      <c r="A1051" s="17" t="s">
        <v>692</v>
      </c>
      <c r="B1051" s="15">
        <v>793</v>
      </c>
      <c r="C1051" s="16" t="s">
        <v>90</v>
      </c>
      <c r="D1051" s="16" t="s">
        <v>140</v>
      </c>
      <c r="E1051" s="15" t="s">
        <v>521</v>
      </c>
      <c r="F1051" s="15"/>
      <c r="G1051" s="111">
        <f>G1052</f>
        <v>400000</v>
      </c>
      <c r="H1051" s="1"/>
    </row>
    <row r="1052" spans="1:8">
      <c r="A1052" s="17" t="s">
        <v>100</v>
      </c>
      <c r="B1052" s="15">
        <v>793</v>
      </c>
      <c r="C1052" s="16" t="s">
        <v>90</v>
      </c>
      <c r="D1052" s="16" t="s">
        <v>140</v>
      </c>
      <c r="E1052" s="15" t="s">
        <v>521</v>
      </c>
      <c r="F1052" s="15">
        <v>800</v>
      </c>
      <c r="G1052" s="111">
        <f>G1053</f>
        <v>400000</v>
      </c>
      <c r="H1052" s="1"/>
    </row>
    <row r="1053" spans="1:8" ht="45" customHeight="1">
      <c r="A1053" s="17" t="s">
        <v>687</v>
      </c>
      <c r="B1053" s="15">
        <v>793</v>
      </c>
      <c r="C1053" s="16" t="s">
        <v>90</v>
      </c>
      <c r="D1053" s="16" t="s">
        <v>140</v>
      </c>
      <c r="E1053" s="15" t="s">
        <v>521</v>
      </c>
      <c r="F1053" s="15">
        <v>810</v>
      </c>
      <c r="G1053" s="111">
        <f>400000</f>
        <v>400000</v>
      </c>
      <c r="H1053" s="1"/>
    </row>
    <row r="1054" spans="1:8" ht="29.25" hidden="1" customHeight="1">
      <c r="A1054" s="17" t="s">
        <v>128</v>
      </c>
      <c r="B1054" s="15">
        <v>793</v>
      </c>
      <c r="C1054" s="16" t="s">
        <v>90</v>
      </c>
      <c r="D1054" s="16" t="s">
        <v>140</v>
      </c>
      <c r="E1054" s="15" t="s">
        <v>129</v>
      </c>
      <c r="F1054" s="15"/>
      <c r="G1054" s="111">
        <f>G1055</f>
        <v>0</v>
      </c>
      <c r="H1054" s="1"/>
    </row>
    <row r="1055" spans="1:8" hidden="1">
      <c r="A1055" s="17" t="s">
        <v>651</v>
      </c>
      <c r="B1055" s="15">
        <v>793</v>
      </c>
      <c r="C1055" s="16" t="s">
        <v>90</v>
      </c>
      <c r="D1055" s="16" t="s">
        <v>140</v>
      </c>
      <c r="E1055" s="15" t="s">
        <v>129</v>
      </c>
      <c r="F1055" s="15">
        <v>200</v>
      </c>
      <c r="G1055" s="111">
        <f>G1056</f>
        <v>0</v>
      </c>
      <c r="H1055" s="1"/>
    </row>
    <row r="1056" spans="1:8" ht="34.5" hidden="1" customHeight="1">
      <c r="A1056" s="17" t="s">
        <v>51</v>
      </c>
      <c r="B1056" s="15">
        <v>793</v>
      </c>
      <c r="C1056" s="16" t="s">
        <v>90</v>
      </c>
      <c r="D1056" s="16" t="s">
        <v>140</v>
      </c>
      <c r="E1056" s="15" t="s">
        <v>129</v>
      </c>
      <c r="F1056" s="15">
        <v>240</v>
      </c>
      <c r="G1056" s="111"/>
      <c r="H1056" s="1"/>
    </row>
    <row r="1057" spans="1:8" ht="34.5" customHeight="1">
      <c r="A1057" s="17" t="s">
        <v>362</v>
      </c>
      <c r="B1057" s="15">
        <v>793</v>
      </c>
      <c r="C1057" s="16" t="s">
        <v>90</v>
      </c>
      <c r="D1057" s="16" t="s">
        <v>140</v>
      </c>
      <c r="E1057" s="15" t="s">
        <v>894</v>
      </c>
      <c r="F1057" s="15"/>
      <c r="G1057" s="111">
        <f>G1058</f>
        <v>31150</v>
      </c>
      <c r="H1057" s="1"/>
    </row>
    <row r="1058" spans="1:8" ht="34.5" customHeight="1">
      <c r="A1058" s="17" t="s">
        <v>100</v>
      </c>
      <c r="B1058" s="15">
        <v>793</v>
      </c>
      <c r="C1058" s="16" t="s">
        <v>90</v>
      </c>
      <c r="D1058" s="16" t="s">
        <v>140</v>
      </c>
      <c r="E1058" s="15" t="s">
        <v>894</v>
      </c>
      <c r="F1058" s="15">
        <v>800</v>
      </c>
      <c r="G1058" s="111">
        <f>G1059</f>
        <v>31150</v>
      </c>
      <c r="H1058" s="1"/>
    </row>
    <row r="1059" spans="1:8" ht="34.5" customHeight="1">
      <c r="A1059" s="17" t="s">
        <v>325</v>
      </c>
      <c r="B1059" s="15">
        <v>793</v>
      </c>
      <c r="C1059" s="16" t="s">
        <v>90</v>
      </c>
      <c r="D1059" s="16" t="s">
        <v>140</v>
      </c>
      <c r="E1059" s="15" t="s">
        <v>894</v>
      </c>
      <c r="F1059" s="15">
        <v>850</v>
      </c>
      <c r="G1059" s="111">
        <v>31150</v>
      </c>
      <c r="H1059" s="1"/>
    </row>
    <row r="1060" spans="1:8" ht="36" customHeight="1">
      <c r="A1060" s="17" t="s">
        <v>804</v>
      </c>
      <c r="B1060" s="15">
        <v>793</v>
      </c>
      <c r="C1060" s="16" t="s">
        <v>90</v>
      </c>
      <c r="D1060" s="16" t="s">
        <v>140</v>
      </c>
      <c r="E1060" s="15" t="s">
        <v>522</v>
      </c>
      <c r="F1060" s="15"/>
      <c r="G1060" s="111">
        <f>G1061</f>
        <v>120000</v>
      </c>
    </row>
    <row r="1061" spans="1:8" ht="39" customHeight="1">
      <c r="A1061" s="17" t="s">
        <v>740</v>
      </c>
      <c r="B1061" s="15">
        <v>793</v>
      </c>
      <c r="C1061" s="16" t="s">
        <v>90</v>
      </c>
      <c r="D1061" s="16" t="s">
        <v>140</v>
      </c>
      <c r="E1061" s="15" t="s">
        <v>523</v>
      </c>
      <c r="F1061" s="15"/>
      <c r="G1061" s="111">
        <f>G1062+G1065</f>
        <v>120000</v>
      </c>
    </row>
    <row r="1062" spans="1:8" ht="17.25" customHeight="1">
      <c r="A1062" s="17" t="s">
        <v>651</v>
      </c>
      <c r="B1062" s="15">
        <v>793</v>
      </c>
      <c r="C1062" s="16" t="s">
        <v>90</v>
      </c>
      <c r="D1062" s="16" t="s">
        <v>140</v>
      </c>
      <c r="E1062" s="15" t="s">
        <v>523</v>
      </c>
      <c r="F1062" s="15">
        <v>200</v>
      </c>
      <c r="G1062" s="111">
        <f>G1063</f>
        <v>120000</v>
      </c>
    </row>
    <row r="1063" spans="1:8" ht="27.75" customHeight="1">
      <c r="A1063" s="17" t="s">
        <v>51</v>
      </c>
      <c r="B1063" s="15">
        <v>793</v>
      </c>
      <c r="C1063" s="16" t="s">
        <v>90</v>
      </c>
      <c r="D1063" s="16" t="s">
        <v>140</v>
      </c>
      <c r="E1063" s="15" t="s">
        <v>523</v>
      </c>
      <c r="F1063" s="15">
        <v>240</v>
      </c>
      <c r="G1063" s="111">
        <v>120000</v>
      </c>
    </row>
    <row r="1064" spans="1:8" ht="25.5" hidden="1">
      <c r="A1064" s="17" t="s">
        <v>652</v>
      </c>
      <c r="B1064" s="15">
        <v>793</v>
      </c>
      <c r="C1064" s="16" t="s">
        <v>90</v>
      </c>
      <c r="D1064" s="16" t="s">
        <v>140</v>
      </c>
      <c r="E1064" s="15" t="s">
        <v>523</v>
      </c>
      <c r="F1064" s="15">
        <v>244</v>
      </c>
      <c r="G1064" s="111"/>
    </row>
    <row r="1065" spans="1:8" hidden="1">
      <c r="A1065" s="17" t="s">
        <v>100</v>
      </c>
      <c r="B1065" s="15">
        <v>793</v>
      </c>
      <c r="C1065" s="16" t="s">
        <v>90</v>
      </c>
      <c r="D1065" s="16" t="s">
        <v>140</v>
      </c>
      <c r="E1065" s="15" t="s">
        <v>523</v>
      </c>
      <c r="F1065" s="15">
        <v>800</v>
      </c>
      <c r="G1065" s="111">
        <f>G1066</f>
        <v>0</v>
      </c>
    </row>
    <row r="1066" spans="1:8" ht="38.25" hidden="1">
      <c r="A1066" s="17" t="s">
        <v>687</v>
      </c>
      <c r="B1066" s="15">
        <v>793</v>
      </c>
      <c r="C1066" s="16" t="s">
        <v>90</v>
      </c>
      <c r="D1066" s="16" t="s">
        <v>140</v>
      </c>
      <c r="E1066" s="15" t="s">
        <v>523</v>
      </c>
      <c r="F1066" s="15">
        <v>810</v>
      </c>
      <c r="G1066" s="111"/>
    </row>
    <row r="1067" spans="1:8" ht="25.5" hidden="1">
      <c r="A1067" s="17" t="s">
        <v>366</v>
      </c>
      <c r="B1067" s="15">
        <v>793</v>
      </c>
      <c r="C1067" s="16" t="s">
        <v>90</v>
      </c>
      <c r="D1067" s="16" t="s">
        <v>140</v>
      </c>
      <c r="E1067" s="15" t="s">
        <v>481</v>
      </c>
      <c r="F1067" s="15"/>
      <c r="G1067" s="111">
        <f>G1068</f>
        <v>0</v>
      </c>
    </row>
    <row r="1068" spans="1:8" ht="35.25" hidden="1" customHeight="1">
      <c r="A1068" s="17" t="s">
        <v>696</v>
      </c>
      <c r="B1068" s="15">
        <v>793</v>
      </c>
      <c r="C1068" s="16" t="s">
        <v>90</v>
      </c>
      <c r="D1068" s="16" t="s">
        <v>140</v>
      </c>
      <c r="E1068" s="15" t="s">
        <v>524</v>
      </c>
      <c r="F1068" s="15"/>
      <c r="G1068" s="111">
        <f>G1069</f>
        <v>0</v>
      </c>
    </row>
    <row r="1069" spans="1:8" ht="21.75" hidden="1" customHeight="1">
      <c r="A1069" s="17" t="s">
        <v>651</v>
      </c>
      <c r="B1069" s="15">
        <v>793</v>
      </c>
      <c r="C1069" s="16" t="s">
        <v>90</v>
      </c>
      <c r="D1069" s="16" t="s">
        <v>140</v>
      </c>
      <c r="E1069" s="15" t="s">
        <v>524</v>
      </c>
      <c r="F1069" s="15">
        <v>200</v>
      </c>
      <c r="G1069" s="111">
        <f>G1070</f>
        <v>0</v>
      </c>
    </row>
    <row r="1070" spans="1:8" ht="31.5" hidden="1" customHeight="1">
      <c r="A1070" s="17" t="s">
        <v>51</v>
      </c>
      <c r="B1070" s="15">
        <v>793</v>
      </c>
      <c r="C1070" s="16" t="s">
        <v>90</v>
      </c>
      <c r="D1070" s="16" t="s">
        <v>140</v>
      </c>
      <c r="E1070" s="15" t="s">
        <v>524</v>
      </c>
      <c r="F1070" s="15">
        <v>240</v>
      </c>
      <c r="G1070" s="111">
        <f>G1071</f>
        <v>0</v>
      </c>
    </row>
    <row r="1071" spans="1:8" ht="31.5" hidden="1" customHeight="1">
      <c r="A1071" s="17" t="s">
        <v>652</v>
      </c>
      <c r="B1071" s="15">
        <v>793</v>
      </c>
      <c r="C1071" s="16" t="s">
        <v>90</v>
      </c>
      <c r="D1071" s="16" t="s">
        <v>140</v>
      </c>
      <c r="E1071" s="15" t="s">
        <v>524</v>
      </c>
      <c r="F1071" s="15">
        <v>244</v>
      </c>
      <c r="G1071" s="111"/>
    </row>
    <row r="1072" spans="1:8" ht="15" customHeight="1">
      <c r="A1072" s="65" t="s">
        <v>693</v>
      </c>
      <c r="B1072" s="52">
        <v>793</v>
      </c>
      <c r="C1072" s="8" t="s">
        <v>367</v>
      </c>
      <c r="D1072" s="8"/>
      <c r="E1072" s="8"/>
      <c r="F1072" s="8"/>
      <c r="G1072" s="43">
        <f>G1073+G1081</f>
        <v>248196</v>
      </c>
    </row>
    <row r="1073" spans="1:8" hidden="1">
      <c r="A1073" s="14" t="s">
        <v>370</v>
      </c>
      <c r="B1073" s="15">
        <v>793</v>
      </c>
      <c r="C1073" s="16" t="s">
        <v>367</v>
      </c>
      <c r="D1073" s="16" t="s">
        <v>37</v>
      </c>
      <c r="E1073" s="16"/>
      <c r="F1073" s="16"/>
      <c r="G1073" s="111">
        <f>G1074</f>
        <v>0</v>
      </c>
    </row>
    <row r="1074" spans="1:8" s="4" customFormat="1" ht="25.5" hidden="1">
      <c r="A1074" s="62" t="s">
        <v>369</v>
      </c>
      <c r="B1074" s="52">
        <v>793</v>
      </c>
      <c r="C1074" s="11" t="s">
        <v>367</v>
      </c>
      <c r="D1074" s="16" t="s">
        <v>37</v>
      </c>
      <c r="E1074" s="63" t="s">
        <v>482</v>
      </c>
      <c r="F1074" s="63"/>
      <c r="G1074" s="27">
        <f>G1078+G1075</f>
        <v>0</v>
      </c>
      <c r="H1074" s="3"/>
    </row>
    <row r="1075" spans="1:8" ht="17.25" hidden="1" customHeight="1">
      <c r="A1075" s="17" t="s">
        <v>675</v>
      </c>
      <c r="B1075" s="15">
        <v>793</v>
      </c>
      <c r="C1075" s="11" t="s">
        <v>367</v>
      </c>
      <c r="D1075" s="16" t="s">
        <v>37</v>
      </c>
      <c r="E1075" s="16" t="s">
        <v>660</v>
      </c>
      <c r="F1075" s="16"/>
      <c r="G1075" s="111">
        <f>G1076</f>
        <v>0</v>
      </c>
    </row>
    <row r="1076" spans="1:8" ht="25.5" hidden="1" customHeight="1">
      <c r="A1076" s="17" t="s">
        <v>51</v>
      </c>
      <c r="B1076" s="15">
        <v>793</v>
      </c>
      <c r="C1076" s="11" t="s">
        <v>367</v>
      </c>
      <c r="D1076" s="16" t="s">
        <v>37</v>
      </c>
      <c r="E1076" s="16" t="s">
        <v>660</v>
      </c>
      <c r="F1076" s="16" t="s">
        <v>50</v>
      </c>
      <c r="G1076" s="111">
        <f>G1077</f>
        <v>0</v>
      </c>
    </row>
    <row r="1077" spans="1:8" ht="39.75" hidden="1" customHeight="1">
      <c r="A1077" s="17" t="s">
        <v>51</v>
      </c>
      <c r="B1077" s="15">
        <v>793</v>
      </c>
      <c r="C1077" s="11" t="s">
        <v>367</v>
      </c>
      <c r="D1077" s="16" t="s">
        <v>37</v>
      </c>
      <c r="E1077" s="16" t="s">
        <v>660</v>
      </c>
      <c r="F1077" s="16" t="s">
        <v>52</v>
      </c>
      <c r="G1077" s="111"/>
    </row>
    <row r="1078" spans="1:8" s="19" customFormat="1" ht="21.75" hidden="1" customHeight="1">
      <c r="A1078" s="17" t="s">
        <v>84</v>
      </c>
      <c r="B1078" s="52">
        <v>793</v>
      </c>
      <c r="C1078" s="16" t="s">
        <v>367</v>
      </c>
      <c r="D1078" s="16" t="s">
        <v>37</v>
      </c>
      <c r="E1078" s="16" t="s">
        <v>85</v>
      </c>
      <c r="F1078" s="16"/>
      <c r="G1078" s="111">
        <f>G1079</f>
        <v>0</v>
      </c>
      <c r="H1078" s="18"/>
    </row>
    <row r="1079" spans="1:8" ht="23.25" hidden="1" customHeight="1">
      <c r="A1079" s="17" t="s">
        <v>651</v>
      </c>
      <c r="B1079" s="52">
        <v>793</v>
      </c>
      <c r="C1079" s="16" t="s">
        <v>367</v>
      </c>
      <c r="D1079" s="16" t="s">
        <v>37</v>
      </c>
      <c r="E1079" s="16" t="s">
        <v>85</v>
      </c>
      <c r="F1079" s="16" t="s">
        <v>50</v>
      </c>
      <c r="G1079" s="111">
        <f>G1080</f>
        <v>0</v>
      </c>
    </row>
    <row r="1080" spans="1:8" s="19" customFormat="1" ht="23.25" hidden="1" customHeight="1">
      <c r="A1080" s="17" t="s">
        <v>51</v>
      </c>
      <c r="B1080" s="52">
        <v>793</v>
      </c>
      <c r="C1080" s="16" t="s">
        <v>367</v>
      </c>
      <c r="D1080" s="16" t="s">
        <v>37</v>
      </c>
      <c r="E1080" s="16" t="s">
        <v>85</v>
      </c>
      <c r="F1080" s="16" t="s">
        <v>52</v>
      </c>
      <c r="G1080" s="111"/>
      <c r="H1080" s="18"/>
    </row>
    <row r="1081" spans="1:8" s="24" customFormat="1" ht="17.25" customHeight="1">
      <c r="A1081" s="17" t="s">
        <v>587</v>
      </c>
      <c r="B1081" s="15">
        <v>793</v>
      </c>
      <c r="C1081" s="16" t="s">
        <v>367</v>
      </c>
      <c r="D1081" s="16" t="s">
        <v>109</v>
      </c>
      <c r="E1081" s="16"/>
      <c r="F1081" s="16"/>
      <c r="G1081" s="111">
        <f>G1086+G1082</f>
        <v>248196</v>
      </c>
      <c r="H1081" s="23"/>
    </row>
    <row r="1082" spans="1:8" s="24" customFormat="1" ht="53.25" customHeight="1">
      <c r="A1082" s="17" t="s">
        <v>810</v>
      </c>
      <c r="B1082" s="15">
        <v>793</v>
      </c>
      <c r="C1082" s="16" t="s">
        <v>367</v>
      </c>
      <c r="D1082" s="16" t="s">
        <v>109</v>
      </c>
      <c r="E1082" s="16" t="s">
        <v>609</v>
      </c>
      <c r="F1082" s="41"/>
      <c r="G1082" s="111">
        <f>G1083</f>
        <v>155887</v>
      </c>
      <c r="H1082" s="23"/>
    </row>
    <row r="1083" spans="1:8" s="54" customFormat="1" ht="17.25" customHeight="1">
      <c r="A1083" s="17" t="s">
        <v>764</v>
      </c>
      <c r="B1083" s="15">
        <v>793</v>
      </c>
      <c r="C1083" s="16" t="s">
        <v>367</v>
      </c>
      <c r="D1083" s="16" t="s">
        <v>109</v>
      </c>
      <c r="E1083" s="16" t="s">
        <v>763</v>
      </c>
      <c r="F1083" s="16"/>
      <c r="G1083" s="111">
        <f>G1084</f>
        <v>155887</v>
      </c>
      <c r="H1083" s="53"/>
    </row>
    <row r="1084" spans="1:8" s="54" customFormat="1" ht="17.25" customHeight="1">
      <c r="A1084" s="17" t="s">
        <v>651</v>
      </c>
      <c r="B1084" s="15">
        <v>793</v>
      </c>
      <c r="C1084" s="16" t="s">
        <v>367</v>
      </c>
      <c r="D1084" s="16" t="s">
        <v>109</v>
      </c>
      <c r="E1084" s="16" t="s">
        <v>763</v>
      </c>
      <c r="F1084" s="16" t="s">
        <v>50</v>
      </c>
      <c r="G1084" s="111">
        <f>G1085</f>
        <v>155887</v>
      </c>
      <c r="H1084" s="53"/>
    </row>
    <row r="1085" spans="1:8" s="54" customFormat="1" ht="17.25" customHeight="1">
      <c r="A1085" s="17" t="s">
        <v>51</v>
      </c>
      <c r="B1085" s="15">
        <v>793</v>
      </c>
      <c r="C1085" s="16" t="s">
        <v>367</v>
      </c>
      <c r="D1085" s="16" t="s">
        <v>109</v>
      </c>
      <c r="E1085" s="16" t="s">
        <v>763</v>
      </c>
      <c r="F1085" s="16" t="s">
        <v>53</v>
      </c>
      <c r="G1085" s="111">
        <v>155887</v>
      </c>
      <c r="H1085" s="53"/>
    </row>
    <row r="1086" spans="1:8" s="4" customFormat="1" ht="19.5" customHeight="1">
      <c r="A1086" s="17" t="s">
        <v>362</v>
      </c>
      <c r="B1086" s="15">
        <v>793</v>
      </c>
      <c r="C1086" s="16" t="s">
        <v>367</v>
      </c>
      <c r="D1086" s="16" t="s">
        <v>109</v>
      </c>
      <c r="E1086" s="16" t="s">
        <v>477</v>
      </c>
      <c r="F1086" s="16"/>
      <c r="G1086" s="111">
        <f>G1087</f>
        <v>92309</v>
      </c>
      <c r="H1086" s="3"/>
    </row>
    <row r="1087" spans="1:8" s="4" customFormat="1" ht="21.75" customHeight="1">
      <c r="A1087" s="17" t="s">
        <v>362</v>
      </c>
      <c r="B1087" s="15">
        <v>793</v>
      </c>
      <c r="C1087" s="16" t="s">
        <v>367</v>
      </c>
      <c r="D1087" s="16" t="s">
        <v>109</v>
      </c>
      <c r="E1087" s="16" t="s">
        <v>568</v>
      </c>
      <c r="F1087" s="16"/>
      <c r="G1087" s="111">
        <f>G1090+G1088</f>
        <v>92309</v>
      </c>
      <c r="H1087" s="3"/>
    </row>
    <row r="1088" spans="1:8" ht="23.25" hidden="1" customHeight="1">
      <c r="A1088" s="17" t="s">
        <v>651</v>
      </c>
      <c r="B1088" s="52">
        <v>793</v>
      </c>
      <c r="C1088" s="16" t="s">
        <v>367</v>
      </c>
      <c r="D1088" s="16" t="s">
        <v>109</v>
      </c>
      <c r="E1088" s="16" t="s">
        <v>568</v>
      </c>
      <c r="F1088" s="16" t="s">
        <v>50</v>
      </c>
      <c r="G1088" s="111">
        <f>G1089</f>
        <v>0</v>
      </c>
    </row>
    <row r="1089" spans="1:8" s="19" customFormat="1" ht="23.25" hidden="1" customHeight="1">
      <c r="A1089" s="17" t="s">
        <v>51</v>
      </c>
      <c r="B1089" s="52">
        <v>793</v>
      </c>
      <c r="C1089" s="16" t="s">
        <v>367</v>
      </c>
      <c r="D1089" s="16" t="s">
        <v>109</v>
      </c>
      <c r="E1089" s="16" t="s">
        <v>568</v>
      </c>
      <c r="F1089" s="16" t="s">
        <v>52</v>
      </c>
      <c r="G1089" s="111"/>
      <c r="H1089" s="18"/>
    </row>
    <row r="1090" spans="1:8" s="4" customFormat="1" ht="21" customHeight="1">
      <c r="A1090" s="17" t="s">
        <v>345</v>
      </c>
      <c r="B1090" s="15">
        <v>793</v>
      </c>
      <c r="C1090" s="16" t="s">
        <v>367</v>
      </c>
      <c r="D1090" s="16" t="s">
        <v>109</v>
      </c>
      <c r="E1090" s="16" t="s">
        <v>568</v>
      </c>
      <c r="F1090" s="16" t="s">
        <v>346</v>
      </c>
      <c r="G1090" s="111">
        <f>G1091</f>
        <v>92309</v>
      </c>
      <c r="H1090" s="3"/>
    </row>
    <row r="1091" spans="1:8" s="19" customFormat="1" ht="19.5" customHeight="1">
      <c r="A1091" s="17" t="s">
        <v>373</v>
      </c>
      <c r="B1091" s="15">
        <v>793</v>
      </c>
      <c r="C1091" s="16" t="s">
        <v>367</v>
      </c>
      <c r="D1091" s="16" t="s">
        <v>109</v>
      </c>
      <c r="E1091" s="16" t="s">
        <v>568</v>
      </c>
      <c r="F1091" s="16" t="s">
        <v>374</v>
      </c>
      <c r="G1091" s="111">
        <v>92309</v>
      </c>
      <c r="H1091" s="18"/>
    </row>
    <row r="1092" spans="1:8">
      <c r="A1092" s="12" t="s">
        <v>326</v>
      </c>
      <c r="B1092" s="21">
        <v>793</v>
      </c>
      <c r="C1092" s="8" t="s">
        <v>108</v>
      </c>
      <c r="D1092" s="8"/>
      <c r="E1092" s="8"/>
      <c r="F1092" s="8"/>
      <c r="G1092" s="43">
        <f>G1093+G1099+G1145+G1169</f>
        <v>24471532.699999999</v>
      </c>
    </row>
    <row r="1093" spans="1:8">
      <c r="A1093" s="17" t="s">
        <v>327</v>
      </c>
      <c r="B1093" s="15">
        <v>793</v>
      </c>
      <c r="C1093" s="16" t="s">
        <v>108</v>
      </c>
      <c r="D1093" s="16" t="s">
        <v>26</v>
      </c>
      <c r="E1093" s="16"/>
      <c r="F1093" s="16"/>
      <c r="G1093" s="111">
        <f>G1094</f>
        <v>390000</v>
      </c>
    </row>
    <row r="1094" spans="1:8" s="32" customFormat="1" ht="25.5">
      <c r="A1094" s="17" t="s">
        <v>790</v>
      </c>
      <c r="B1094" s="15">
        <v>793</v>
      </c>
      <c r="C1094" s="16" t="s">
        <v>108</v>
      </c>
      <c r="D1094" s="16" t="s">
        <v>26</v>
      </c>
      <c r="E1094" s="16" t="s">
        <v>589</v>
      </c>
      <c r="F1094" s="44"/>
      <c r="G1094" s="111">
        <f>G1095</f>
        <v>390000</v>
      </c>
      <c r="H1094" s="31"/>
    </row>
    <row r="1095" spans="1:8" s="32" customFormat="1">
      <c r="A1095" s="17" t="s">
        <v>333</v>
      </c>
      <c r="B1095" s="15">
        <v>793</v>
      </c>
      <c r="C1095" s="16" t="s">
        <v>108</v>
      </c>
      <c r="D1095" s="16" t="s">
        <v>26</v>
      </c>
      <c r="E1095" s="16" t="s">
        <v>595</v>
      </c>
      <c r="F1095" s="44"/>
      <c r="G1095" s="111">
        <f>G1096</f>
        <v>390000</v>
      </c>
      <c r="H1095" s="31"/>
    </row>
    <row r="1096" spans="1:8" s="32" customFormat="1">
      <c r="A1096" s="17" t="s">
        <v>334</v>
      </c>
      <c r="B1096" s="15">
        <v>793</v>
      </c>
      <c r="C1096" s="16" t="s">
        <v>108</v>
      </c>
      <c r="D1096" s="16" t="s">
        <v>26</v>
      </c>
      <c r="E1096" s="16" t="s">
        <v>595</v>
      </c>
      <c r="F1096" s="16" t="s">
        <v>335</v>
      </c>
      <c r="G1096" s="111">
        <f>G1097</f>
        <v>390000</v>
      </c>
      <c r="H1096" s="31"/>
    </row>
    <row r="1097" spans="1:8" s="32" customFormat="1" ht="25.5">
      <c r="A1097" s="17" t="s">
        <v>336</v>
      </c>
      <c r="B1097" s="15">
        <v>793</v>
      </c>
      <c r="C1097" s="16" t="s">
        <v>108</v>
      </c>
      <c r="D1097" s="16" t="s">
        <v>26</v>
      </c>
      <c r="E1097" s="16" t="s">
        <v>595</v>
      </c>
      <c r="F1097" s="16" t="s">
        <v>337</v>
      </c>
      <c r="G1097" s="111">
        <v>390000</v>
      </c>
      <c r="H1097" s="31"/>
    </row>
    <row r="1098" spans="1:8" s="32" customFormat="1" ht="25.5" hidden="1">
      <c r="A1098" s="17" t="s">
        <v>338</v>
      </c>
      <c r="B1098" s="15">
        <v>793</v>
      </c>
      <c r="C1098" s="16" t="s">
        <v>108</v>
      </c>
      <c r="D1098" s="16" t="s">
        <v>26</v>
      </c>
      <c r="E1098" s="16" t="s">
        <v>595</v>
      </c>
      <c r="F1098" s="16" t="s">
        <v>339</v>
      </c>
      <c r="G1098" s="111"/>
      <c r="H1098" s="31"/>
    </row>
    <row r="1099" spans="1:8">
      <c r="A1099" s="17" t="s">
        <v>107</v>
      </c>
      <c r="B1099" s="15">
        <v>793</v>
      </c>
      <c r="C1099" s="16" t="s">
        <v>108</v>
      </c>
      <c r="D1099" s="16" t="s">
        <v>109</v>
      </c>
      <c r="E1099" s="16"/>
      <c r="F1099" s="16"/>
      <c r="G1099" s="111">
        <f>G1130+G1125+G1137+G1100+G1141</f>
        <v>10815032.699999999</v>
      </c>
    </row>
    <row r="1100" spans="1:8" ht="42.75" customHeight="1">
      <c r="A1100" s="17" t="s">
        <v>798</v>
      </c>
      <c r="B1100" s="15">
        <v>793</v>
      </c>
      <c r="C1100" s="16" t="s">
        <v>108</v>
      </c>
      <c r="D1100" s="16" t="s">
        <v>109</v>
      </c>
      <c r="E1100" s="16" t="s">
        <v>527</v>
      </c>
      <c r="F1100" s="16"/>
      <c r="G1100" s="111">
        <f>G1110+G1113+G1116+G1101+G1107+G1122+G1104</f>
        <v>9789057.6999999993</v>
      </c>
    </row>
    <row r="1101" spans="1:8" ht="60" customHeight="1">
      <c r="A1101" s="58" t="s">
        <v>173</v>
      </c>
      <c r="B1101" s="15">
        <v>793</v>
      </c>
      <c r="C1101" s="16" t="s">
        <v>108</v>
      </c>
      <c r="D1101" s="16" t="s">
        <v>109</v>
      </c>
      <c r="E1101" s="16" t="s">
        <v>768</v>
      </c>
      <c r="F1101" s="16"/>
      <c r="G1101" s="111">
        <f>G1102</f>
        <v>6236584.2400000002</v>
      </c>
    </row>
    <row r="1102" spans="1:8" ht="21" customHeight="1">
      <c r="A1102" s="17" t="s">
        <v>334</v>
      </c>
      <c r="B1102" s="15">
        <v>793</v>
      </c>
      <c r="C1102" s="16" t="s">
        <v>108</v>
      </c>
      <c r="D1102" s="16" t="s">
        <v>109</v>
      </c>
      <c r="E1102" s="16" t="s">
        <v>768</v>
      </c>
      <c r="F1102" s="16" t="s">
        <v>335</v>
      </c>
      <c r="G1102" s="111">
        <f>G1103</f>
        <v>6236584.2400000002</v>
      </c>
      <c r="H1102" s="1"/>
    </row>
    <row r="1103" spans="1:8" ht="30.75" customHeight="1">
      <c r="A1103" s="17" t="s">
        <v>336</v>
      </c>
      <c r="B1103" s="15">
        <v>793</v>
      </c>
      <c r="C1103" s="16" t="s">
        <v>108</v>
      </c>
      <c r="D1103" s="16" t="s">
        <v>109</v>
      </c>
      <c r="E1103" s="16" t="s">
        <v>768</v>
      </c>
      <c r="F1103" s="16" t="s">
        <v>337</v>
      </c>
      <c r="G1103" s="111">
        <v>6236584.2400000002</v>
      </c>
      <c r="H1103" s="1"/>
    </row>
    <row r="1104" spans="1:8" ht="89.25" customHeight="1">
      <c r="A1104" s="17" t="s">
        <v>895</v>
      </c>
      <c r="B1104" s="15">
        <v>793</v>
      </c>
      <c r="C1104" s="16" t="s">
        <v>108</v>
      </c>
      <c r="D1104" s="16" t="s">
        <v>109</v>
      </c>
      <c r="E1104" s="16" t="s">
        <v>170</v>
      </c>
      <c r="F1104" s="16"/>
      <c r="G1104" s="111">
        <f>G1105</f>
        <v>3012973.46</v>
      </c>
      <c r="H1104" s="1"/>
    </row>
    <row r="1105" spans="1:8" ht="30.75" customHeight="1">
      <c r="A1105" s="17" t="s">
        <v>334</v>
      </c>
      <c r="B1105" s="15">
        <v>793</v>
      </c>
      <c r="C1105" s="16" t="s">
        <v>108</v>
      </c>
      <c r="D1105" s="16" t="s">
        <v>109</v>
      </c>
      <c r="E1105" s="16" t="s">
        <v>170</v>
      </c>
      <c r="F1105" s="16" t="s">
        <v>335</v>
      </c>
      <c r="G1105" s="111">
        <f>G1106</f>
        <v>3012973.46</v>
      </c>
      <c r="H1105" s="1"/>
    </row>
    <row r="1106" spans="1:8" ht="30.75" customHeight="1">
      <c r="A1106" s="17" t="s">
        <v>336</v>
      </c>
      <c r="B1106" s="15">
        <v>793</v>
      </c>
      <c r="C1106" s="16" t="s">
        <v>108</v>
      </c>
      <c r="D1106" s="16" t="s">
        <v>109</v>
      </c>
      <c r="E1106" s="16" t="s">
        <v>170</v>
      </c>
      <c r="F1106" s="16" t="s">
        <v>337</v>
      </c>
      <c r="G1106" s="111">
        <v>3012973.46</v>
      </c>
      <c r="H1106" s="1"/>
    </row>
    <row r="1107" spans="1:8" ht="30.75" customHeight="1">
      <c r="A1107" s="17" t="s">
        <v>843</v>
      </c>
      <c r="B1107" s="15">
        <v>793</v>
      </c>
      <c r="C1107" s="16" t="s">
        <v>108</v>
      </c>
      <c r="D1107" s="16" t="s">
        <v>109</v>
      </c>
      <c r="E1107" s="16" t="s">
        <v>769</v>
      </c>
      <c r="F1107" s="16"/>
      <c r="G1107" s="111">
        <f>G1108</f>
        <v>237000</v>
      </c>
      <c r="H1107" s="1"/>
    </row>
    <row r="1108" spans="1:8" ht="30.75" customHeight="1">
      <c r="A1108" s="17" t="s">
        <v>100</v>
      </c>
      <c r="B1108" s="15">
        <v>793</v>
      </c>
      <c r="C1108" s="16" t="s">
        <v>108</v>
      </c>
      <c r="D1108" s="16" t="s">
        <v>109</v>
      </c>
      <c r="E1108" s="16" t="s">
        <v>769</v>
      </c>
      <c r="F1108" s="16" t="s">
        <v>101</v>
      </c>
      <c r="G1108" s="111">
        <f>G1109</f>
        <v>237000</v>
      </c>
      <c r="H1108" s="1"/>
    </row>
    <row r="1109" spans="1:8" ht="30.75" customHeight="1">
      <c r="A1109" s="17" t="s">
        <v>375</v>
      </c>
      <c r="B1109" s="15">
        <v>793</v>
      </c>
      <c r="C1109" s="16" t="s">
        <v>108</v>
      </c>
      <c r="D1109" s="16" t="s">
        <v>109</v>
      </c>
      <c r="E1109" s="16" t="s">
        <v>769</v>
      </c>
      <c r="F1109" s="16" t="s">
        <v>376</v>
      </c>
      <c r="G1109" s="111">
        <v>237000</v>
      </c>
      <c r="H1109" s="1"/>
    </row>
    <row r="1110" spans="1:8" ht="67.5" hidden="1" customHeight="1">
      <c r="A1110" s="58" t="s">
        <v>171</v>
      </c>
      <c r="B1110" s="15">
        <v>793</v>
      </c>
      <c r="C1110" s="16" t="s">
        <v>108</v>
      </c>
      <c r="D1110" s="16" t="s">
        <v>109</v>
      </c>
      <c r="E1110" s="16" t="s">
        <v>170</v>
      </c>
      <c r="F1110" s="16"/>
      <c r="G1110" s="111">
        <f>G1111</f>
        <v>0</v>
      </c>
      <c r="H1110" s="1"/>
    </row>
    <row r="1111" spans="1:8" ht="21" hidden="1" customHeight="1">
      <c r="A1111" s="17" t="s">
        <v>334</v>
      </c>
      <c r="B1111" s="15">
        <v>793</v>
      </c>
      <c r="C1111" s="16" t="s">
        <v>108</v>
      </c>
      <c r="D1111" s="16" t="s">
        <v>109</v>
      </c>
      <c r="E1111" s="16" t="s">
        <v>170</v>
      </c>
      <c r="F1111" s="16" t="s">
        <v>335</v>
      </c>
      <c r="G1111" s="111">
        <f>G1112</f>
        <v>0</v>
      </c>
      <c r="H1111" s="1"/>
    </row>
    <row r="1112" spans="1:8" ht="30.75" hidden="1" customHeight="1">
      <c r="A1112" s="17" t="s">
        <v>336</v>
      </c>
      <c r="B1112" s="15">
        <v>793</v>
      </c>
      <c r="C1112" s="16" t="s">
        <v>108</v>
      </c>
      <c r="D1112" s="16" t="s">
        <v>109</v>
      </c>
      <c r="E1112" s="16" t="s">
        <v>170</v>
      </c>
      <c r="F1112" s="16" t="s">
        <v>337</v>
      </c>
      <c r="G1112" s="111"/>
      <c r="H1112" s="1"/>
    </row>
    <row r="1113" spans="1:8" ht="60" hidden="1" customHeight="1">
      <c r="A1113" s="58" t="s">
        <v>173</v>
      </c>
      <c r="B1113" s="15">
        <v>793</v>
      </c>
      <c r="C1113" s="16" t="s">
        <v>108</v>
      </c>
      <c r="D1113" s="16" t="s">
        <v>109</v>
      </c>
      <c r="E1113" s="16" t="s">
        <v>172</v>
      </c>
      <c r="F1113" s="16"/>
      <c r="G1113" s="111">
        <f>G1114</f>
        <v>0</v>
      </c>
      <c r="H1113" s="1"/>
    </row>
    <row r="1114" spans="1:8" ht="21" hidden="1" customHeight="1">
      <c r="A1114" s="17" t="s">
        <v>334</v>
      </c>
      <c r="B1114" s="15">
        <v>793</v>
      </c>
      <c r="C1114" s="16" t="s">
        <v>108</v>
      </c>
      <c r="D1114" s="16" t="s">
        <v>109</v>
      </c>
      <c r="E1114" s="16" t="s">
        <v>172</v>
      </c>
      <c r="F1114" s="16" t="s">
        <v>335</v>
      </c>
      <c r="G1114" s="111">
        <f>G1115</f>
        <v>0</v>
      </c>
      <c r="H1114" s="1"/>
    </row>
    <row r="1115" spans="1:8" ht="30.75" hidden="1" customHeight="1">
      <c r="A1115" s="17" t="s">
        <v>336</v>
      </c>
      <c r="B1115" s="15">
        <v>793</v>
      </c>
      <c r="C1115" s="16" t="s">
        <v>108</v>
      </c>
      <c r="D1115" s="16" t="s">
        <v>109</v>
      </c>
      <c r="E1115" s="16" t="s">
        <v>172</v>
      </c>
      <c r="F1115" s="16" t="s">
        <v>337</v>
      </c>
      <c r="G1115" s="111"/>
      <c r="H1115" s="1"/>
    </row>
    <row r="1116" spans="1:8" ht="45" hidden="1" customHeight="1">
      <c r="A1116" s="17" t="s">
        <v>710</v>
      </c>
      <c r="B1116" s="15">
        <v>793</v>
      </c>
      <c r="C1116" s="16" t="s">
        <v>108</v>
      </c>
      <c r="D1116" s="16" t="s">
        <v>109</v>
      </c>
      <c r="E1116" s="16" t="s">
        <v>528</v>
      </c>
      <c r="F1116" s="16"/>
      <c r="G1116" s="111">
        <f>G1117</f>
        <v>0</v>
      </c>
      <c r="H1116" s="1"/>
    </row>
    <row r="1117" spans="1:8" ht="21" hidden="1" customHeight="1">
      <c r="A1117" s="17" t="s">
        <v>334</v>
      </c>
      <c r="B1117" s="15">
        <v>793</v>
      </c>
      <c r="C1117" s="16" t="s">
        <v>108</v>
      </c>
      <c r="D1117" s="16" t="s">
        <v>109</v>
      </c>
      <c r="E1117" s="16" t="s">
        <v>528</v>
      </c>
      <c r="F1117" s="16" t="s">
        <v>335</v>
      </c>
      <c r="G1117" s="111">
        <f>G1118</f>
        <v>0</v>
      </c>
      <c r="H1117" s="1"/>
    </row>
    <row r="1118" spans="1:8" ht="30.75" hidden="1" customHeight="1">
      <c r="A1118" s="17" t="s">
        <v>336</v>
      </c>
      <c r="B1118" s="15">
        <v>793</v>
      </c>
      <c r="C1118" s="16" t="s">
        <v>108</v>
      </c>
      <c r="D1118" s="16" t="s">
        <v>109</v>
      </c>
      <c r="E1118" s="16" t="s">
        <v>528</v>
      </c>
      <c r="F1118" s="16" t="s">
        <v>337</v>
      </c>
      <c r="G1118" s="111"/>
      <c r="H1118" s="1"/>
    </row>
    <row r="1119" spans="1:8" ht="48.75" hidden="1" customHeight="1">
      <c r="A1119" s="17" t="s">
        <v>558</v>
      </c>
      <c r="B1119" s="15">
        <v>793</v>
      </c>
      <c r="C1119" s="16" t="s">
        <v>108</v>
      </c>
      <c r="D1119" s="16" t="s">
        <v>109</v>
      </c>
      <c r="E1119" s="16" t="s">
        <v>557</v>
      </c>
      <c r="F1119" s="16"/>
      <c r="G1119" s="111">
        <f>G1120</f>
        <v>0</v>
      </c>
      <c r="H1119" s="1"/>
    </row>
    <row r="1120" spans="1:8" ht="30.75" hidden="1" customHeight="1">
      <c r="A1120" s="17" t="s">
        <v>334</v>
      </c>
      <c r="B1120" s="15">
        <v>793</v>
      </c>
      <c r="C1120" s="16" t="s">
        <v>108</v>
      </c>
      <c r="D1120" s="16" t="s">
        <v>109</v>
      </c>
      <c r="E1120" s="16" t="s">
        <v>557</v>
      </c>
      <c r="F1120" s="16" t="s">
        <v>335</v>
      </c>
      <c r="G1120" s="111">
        <f>G1121</f>
        <v>0</v>
      </c>
      <c r="H1120" s="1"/>
    </row>
    <row r="1121" spans="1:8" ht="30.75" hidden="1" customHeight="1">
      <c r="A1121" s="17" t="s">
        <v>336</v>
      </c>
      <c r="B1121" s="15">
        <v>793</v>
      </c>
      <c r="C1121" s="16" t="s">
        <v>108</v>
      </c>
      <c r="D1121" s="16" t="s">
        <v>109</v>
      </c>
      <c r="E1121" s="16" t="s">
        <v>557</v>
      </c>
      <c r="F1121" s="16" t="s">
        <v>337</v>
      </c>
      <c r="G1121" s="111"/>
    </row>
    <row r="1122" spans="1:8" ht="30.75" customHeight="1">
      <c r="A1122" s="17" t="s">
        <v>848</v>
      </c>
      <c r="B1122" s="15">
        <v>793</v>
      </c>
      <c r="C1122" s="16" t="s">
        <v>108</v>
      </c>
      <c r="D1122" s="16" t="s">
        <v>109</v>
      </c>
      <c r="E1122" s="16" t="s">
        <v>847</v>
      </c>
      <c r="F1122" s="16"/>
      <c r="G1122" s="111">
        <f>G1123</f>
        <v>302500</v>
      </c>
    </row>
    <row r="1123" spans="1:8" ht="30.75" customHeight="1">
      <c r="A1123" s="17" t="s">
        <v>159</v>
      </c>
      <c r="B1123" s="15">
        <v>793</v>
      </c>
      <c r="C1123" s="16" t="s">
        <v>108</v>
      </c>
      <c r="D1123" s="16" t="s">
        <v>109</v>
      </c>
      <c r="E1123" s="16" t="s">
        <v>847</v>
      </c>
      <c r="F1123" s="16" t="s">
        <v>698</v>
      </c>
      <c r="G1123" s="111">
        <f>G1124</f>
        <v>302500</v>
      </c>
    </row>
    <row r="1124" spans="1:8" ht="30.75" customHeight="1">
      <c r="A1124" s="17" t="s">
        <v>700</v>
      </c>
      <c r="B1124" s="15">
        <v>793</v>
      </c>
      <c r="C1124" s="16" t="s">
        <v>108</v>
      </c>
      <c r="D1124" s="16" t="s">
        <v>109</v>
      </c>
      <c r="E1124" s="16" t="s">
        <v>847</v>
      </c>
      <c r="F1124" s="16" t="s">
        <v>701</v>
      </c>
      <c r="G1124" s="111">
        <v>302500</v>
      </c>
    </row>
    <row r="1125" spans="1:8" s="19" customFormat="1" ht="25.5">
      <c r="A1125" s="14" t="s">
        <v>794</v>
      </c>
      <c r="B1125" s="15">
        <v>793</v>
      </c>
      <c r="C1125" s="16" t="s">
        <v>108</v>
      </c>
      <c r="D1125" s="16" t="s">
        <v>109</v>
      </c>
      <c r="E1125" s="16" t="s">
        <v>457</v>
      </c>
      <c r="F1125" s="16"/>
      <c r="G1125" s="111">
        <f>G1126</f>
        <v>610000</v>
      </c>
      <c r="H1125" s="18"/>
    </row>
    <row r="1126" spans="1:8" s="19" customFormat="1" ht="25.5">
      <c r="A1126" s="17" t="s">
        <v>180</v>
      </c>
      <c r="B1126" s="15">
        <v>793</v>
      </c>
      <c r="C1126" s="16" t="s">
        <v>108</v>
      </c>
      <c r="D1126" s="16" t="s">
        <v>109</v>
      </c>
      <c r="E1126" s="16" t="s">
        <v>458</v>
      </c>
      <c r="F1126" s="16"/>
      <c r="G1126" s="111">
        <f>G1127</f>
        <v>610000</v>
      </c>
      <c r="H1126" s="18"/>
    </row>
    <row r="1127" spans="1:8" s="19" customFormat="1" ht="24.75" customHeight="1">
      <c r="A1127" s="17" t="s">
        <v>711</v>
      </c>
      <c r="B1127" s="15">
        <v>793</v>
      </c>
      <c r="C1127" s="16" t="s">
        <v>108</v>
      </c>
      <c r="D1127" s="16" t="s">
        <v>109</v>
      </c>
      <c r="E1127" s="16" t="s">
        <v>458</v>
      </c>
      <c r="F1127" s="16" t="s">
        <v>335</v>
      </c>
      <c r="G1127" s="111">
        <f>G1128</f>
        <v>610000</v>
      </c>
      <c r="H1127" s="18"/>
    </row>
    <row r="1128" spans="1:8" s="19" customFormat="1">
      <c r="A1128" s="17" t="s">
        <v>712</v>
      </c>
      <c r="B1128" s="15">
        <v>793</v>
      </c>
      <c r="C1128" s="16" t="s">
        <v>108</v>
      </c>
      <c r="D1128" s="16" t="s">
        <v>109</v>
      </c>
      <c r="E1128" s="16" t="s">
        <v>458</v>
      </c>
      <c r="F1128" s="16" t="s">
        <v>713</v>
      </c>
      <c r="G1128" s="111">
        <f>410000+200000</f>
        <v>610000</v>
      </c>
      <c r="H1128" s="18"/>
    </row>
    <row r="1129" spans="1:8" s="19" customFormat="1" ht="25.5" hidden="1">
      <c r="A1129" s="17" t="s">
        <v>714</v>
      </c>
      <c r="B1129" s="15">
        <v>793</v>
      </c>
      <c r="C1129" s="16" t="s">
        <v>108</v>
      </c>
      <c r="D1129" s="16" t="s">
        <v>109</v>
      </c>
      <c r="E1129" s="16" t="s">
        <v>458</v>
      </c>
      <c r="F1129" s="16" t="s">
        <v>715</v>
      </c>
      <c r="G1129" s="111"/>
      <c r="H1129" s="18"/>
    </row>
    <row r="1130" spans="1:8" s="32" customFormat="1" ht="27.75" customHeight="1">
      <c r="A1130" s="17" t="s">
        <v>790</v>
      </c>
      <c r="B1130" s="15">
        <v>793</v>
      </c>
      <c r="C1130" s="16" t="s">
        <v>108</v>
      </c>
      <c r="D1130" s="16" t="s">
        <v>109</v>
      </c>
      <c r="E1130" s="16" t="s">
        <v>589</v>
      </c>
      <c r="F1130" s="44"/>
      <c r="G1130" s="111">
        <f>G1131+G1134</f>
        <v>395975</v>
      </c>
      <c r="H1130" s="31"/>
    </row>
    <row r="1131" spans="1:8" s="32" customFormat="1" ht="54" customHeight="1">
      <c r="A1131" s="17" t="s">
        <v>716</v>
      </c>
      <c r="B1131" s="15">
        <v>793</v>
      </c>
      <c r="C1131" s="16" t="s">
        <v>108</v>
      </c>
      <c r="D1131" s="16" t="s">
        <v>109</v>
      </c>
      <c r="E1131" s="16" t="s">
        <v>754</v>
      </c>
      <c r="F1131" s="44"/>
      <c r="G1131" s="111">
        <f>G1132</f>
        <v>166200</v>
      </c>
      <c r="H1131" s="18"/>
    </row>
    <row r="1132" spans="1:8" s="32" customFormat="1" ht="27" customHeight="1">
      <c r="A1132" s="17" t="s">
        <v>100</v>
      </c>
      <c r="B1132" s="15">
        <v>793</v>
      </c>
      <c r="C1132" s="16" t="s">
        <v>108</v>
      </c>
      <c r="D1132" s="16" t="s">
        <v>109</v>
      </c>
      <c r="E1132" s="16" t="s">
        <v>754</v>
      </c>
      <c r="F1132" s="16" t="s">
        <v>101</v>
      </c>
      <c r="G1132" s="111">
        <f>G1133</f>
        <v>166200</v>
      </c>
      <c r="H1132" s="31"/>
    </row>
    <row r="1133" spans="1:8" ht="38.25">
      <c r="A1133" s="17" t="s">
        <v>687</v>
      </c>
      <c r="B1133" s="15">
        <v>793</v>
      </c>
      <c r="C1133" s="16" t="s">
        <v>108</v>
      </c>
      <c r="D1133" s="16" t="s">
        <v>109</v>
      </c>
      <c r="E1133" s="16" t="s">
        <v>754</v>
      </c>
      <c r="F1133" s="16" t="s">
        <v>688</v>
      </c>
      <c r="G1133" s="111">
        <v>166200</v>
      </c>
    </row>
    <row r="1134" spans="1:8" ht="25.5" customHeight="1">
      <c r="A1134" s="17" t="s">
        <v>717</v>
      </c>
      <c r="B1134" s="15">
        <v>793</v>
      </c>
      <c r="C1134" s="16" t="s">
        <v>108</v>
      </c>
      <c r="D1134" s="16" t="s">
        <v>109</v>
      </c>
      <c r="E1134" s="16" t="s">
        <v>599</v>
      </c>
      <c r="F1134" s="16"/>
      <c r="G1134" s="111">
        <f>G1135</f>
        <v>229775</v>
      </c>
    </row>
    <row r="1135" spans="1:8" ht="25.5" customHeight="1">
      <c r="A1135" s="17" t="s">
        <v>724</v>
      </c>
      <c r="B1135" s="15">
        <v>793</v>
      </c>
      <c r="C1135" s="16" t="s">
        <v>108</v>
      </c>
      <c r="D1135" s="16" t="s">
        <v>109</v>
      </c>
      <c r="E1135" s="16" t="s">
        <v>599</v>
      </c>
      <c r="F1135" s="16" t="s">
        <v>335</v>
      </c>
      <c r="G1135" s="111">
        <f>G1136</f>
        <v>229775</v>
      </c>
    </row>
    <row r="1136" spans="1:8" ht="25.5" customHeight="1">
      <c r="A1136" s="17" t="s">
        <v>712</v>
      </c>
      <c r="B1136" s="15">
        <v>793</v>
      </c>
      <c r="C1136" s="16" t="s">
        <v>108</v>
      </c>
      <c r="D1136" s="16" t="s">
        <v>109</v>
      </c>
      <c r="E1136" s="16" t="s">
        <v>599</v>
      </c>
      <c r="F1136" s="16" t="s">
        <v>713</v>
      </c>
      <c r="G1136" s="111">
        <v>229775</v>
      </c>
    </row>
    <row r="1137" spans="1:8" ht="26.25" customHeight="1">
      <c r="A1137" s="17" t="s">
        <v>362</v>
      </c>
      <c r="B1137" s="15">
        <v>793</v>
      </c>
      <c r="C1137" s="16" t="s">
        <v>108</v>
      </c>
      <c r="D1137" s="16" t="s">
        <v>109</v>
      </c>
      <c r="E1137" s="16" t="s">
        <v>477</v>
      </c>
      <c r="F1137" s="16"/>
      <c r="G1137" s="111">
        <f>G1138</f>
        <v>20000</v>
      </c>
    </row>
    <row r="1138" spans="1:8" ht="29.25" customHeight="1">
      <c r="A1138" s="17" t="s">
        <v>362</v>
      </c>
      <c r="B1138" s="15">
        <v>793</v>
      </c>
      <c r="C1138" s="16" t="s">
        <v>108</v>
      </c>
      <c r="D1138" s="16" t="s">
        <v>109</v>
      </c>
      <c r="E1138" s="16" t="s">
        <v>568</v>
      </c>
      <c r="F1138" s="16"/>
      <c r="G1138" s="111">
        <f>G1140</f>
        <v>20000</v>
      </c>
    </row>
    <row r="1139" spans="1:8" ht="25.5" customHeight="1">
      <c r="A1139" s="17" t="s">
        <v>724</v>
      </c>
      <c r="B1139" s="15">
        <v>793</v>
      </c>
      <c r="C1139" s="16" t="s">
        <v>108</v>
      </c>
      <c r="D1139" s="16" t="s">
        <v>109</v>
      </c>
      <c r="E1139" s="16" t="s">
        <v>568</v>
      </c>
      <c r="F1139" s="16" t="s">
        <v>335</v>
      </c>
      <c r="G1139" s="111">
        <f>G1140</f>
        <v>20000</v>
      </c>
    </row>
    <row r="1140" spans="1:8" ht="30.75" customHeight="1">
      <c r="A1140" s="17" t="s">
        <v>338</v>
      </c>
      <c r="B1140" s="15">
        <v>793</v>
      </c>
      <c r="C1140" s="16" t="s">
        <v>108</v>
      </c>
      <c r="D1140" s="16" t="s">
        <v>109</v>
      </c>
      <c r="E1140" s="16" t="s">
        <v>568</v>
      </c>
      <c r="F1140" s="16" t="s">
        <v>337</v>
      </c>
      <c r="G1140" s="111">
        <v>20000</v>
      </c>
    </row>
    <row r="1141" spans="1:8" ht="30.75" hidden="1" customHeight="1">
      <c r="A1141" s="17" t="s">
        <v>362</v>
      </c>
      <c r="B1141" s="15">
        <v>793</v>
      </c>
      <c r="C1141" s="16" t="s">
        <v>108</v>
      </c>
      <c r="D1141" s="16" t="s">
        <v>109</v>
      </c>
      <c r="E1141" s="16" t="s">
        <v>477</v>
      </c>
      <c r="F1141" s="16"/>
      <c r="G1141" s="111">
        <f>G1142</f>
        <v>0</v>
      </c>
    </row>
    <row r="1142" spans="1:8" ht="30.75" hidden="1" customHeight="1">
      <c r="A1142" s="17" t="s">
        <v>362</v>
      </c>
      <c r="B1142" s="15">
        <v>793</v>
      </c>
      <c r="C1142" s="16" t="s">
        <v>108</v>
      </c>
      <c r="D1142" s="16" t="s">
        <v>109</v>
      </c>
      <c r="E1142" s="16" t="s">
        <v>568</v>
      </c>
      <c r="F1142" s="16"/>
      <c r="G1142" s="111">
        <f>G1143</f>
        <v>0</v>
      </c>
    </row>
    <row r="1143" spans="1:8" ht="30.75" hidden="1" customHeight="1">
      <c r="A1143" s="17" t="s">
        <v>724</v>
      </c>
      <c r="B1143" s="15">
        <v>793</v>
      </c>
      <c r="C1143" s="16" t="s">
        <v>108</v>
      </c>
      <c r="D1143" s="16" t="s">
        <v>109</v>
      </c>
      <c r="E1143" s="16" t="s">
        <v>568</v>
      </c>
      <c r="F1143" s="16" t="s">
        <v>335</v>
      </c>
      <c r="G1143" s="111">
        <f>G1144</f>
        <v>0</v>
      </c>
    </row>
    <row r="1144" spans="1:8" ht="30.75" hidden="1" customHeight="1">
      <c r="A1144" s="17" t="s">
        <v>336</v>
      </c>
      <c r="B1144" s="15">
        <v>793</v>
      </c>
      <c r="C1144" s="16" t="s">
        <v>108</v>
      </c>
      <c r="D1144" s="16" t="s">
        <v>109</v>
      </c>
      <c r="E1144" s="16" t="s">
        <v>568</v>
      </c>
      <c r="F1144" s="16" t="s">
        <v>337</v>
      </c>
      <c r="G1144" s="111"/>
    </row>
    <row r="1145" spans="1:8">
      <c r="A1145" s="14" t="s">
        <v>340</v>
      </c>
      <c r="B1145" s="15">
        <v>793</v>
      </c>
      <c r="C1145" s="16" t="s">
        <v>108</v>
      </c>
      <c r="D1145" s="16" t="s">
        <v>90</v>
      </c>
      <c r="E1145" s="16"/>
      <c r="F1145" s="16"/>
      <c r="G1145" s="111">
        <f>G1146</f>
        <v>13266500</v>
      </c>
    </row>
    <row r="1146" spans="1:8" s="54" customFormat="1" ht="25.5">
      <c r="A1146" s="17" t="s">
        <v>790</v>
      </c>
      <c r="B1146" s="15">
        <v>793</v>
      </c>
      <c r="C1146" s="16" t="s">
        <v>108</v>
      </c>
      <c r="D1146" s="16" t="s">
        <v>90</v>
      </c>
      <c r="E1146" s="16" t="s">
        <v>589</v>
      </c>
      <c r="F1146" s="16"/>
      <c r="G1146" s="111">
        <f>G1154+G1159+G1166+G1163</f>
        <v>13266500</v>
      </c>
      <c r="H1146" s="53"/>
    </row>
    <row r="1147" spans="1:8" s="54" customFormat="1" hidden="1">
      <c r="A1147" s="17"/>
      <c r="B1147" s="15">
        <v>793</v>
      </c>
      <c r="C1147" s="16"/>
      <c r="D1147" s="16"/>
      <c r="E1147" s="16"/>
      <c r="F1147" s="16"/>
      <c r="G1147" s="111"/>
      <c r="H1147" s="53"/>
    </row>
    <row r="1148" spans="1:8" s="54" customFormat="1" ht="38.25" hidden="1">
      <c r="A1148" s="17" t="s">
        <v>593</v>
      </c>
      <c r="B1148" s="15">
        <v>793</v>
      </c>
      <c r="C1148" s="16" t="s">
        <v>108</v>
      </c>
      <c r="D1148" s="16" t="s">
        <v>90</v>
      </c>
      <c r="E1148" s="16" t="s">
        <v>591</v>
      </c>
      <c r="F1148" s="16"/>
      <c r="G1148" s="111">
        <f>G1152+G1149</f>
        <v>0</v>
      </c>
      <c r="H1148" s="53"/>
    </row>
    <row r="1149" spans="1:8" hidden="1">
      <c r="A1149" s="17" t="s">
        <v>651</v>
      </c>
      <c r="B1149" s="15">
        <v>793</v>
      </c>
      <c r="C1149" s="16" t="s">
        <v>108</v>
      </c>
      <c r="D1149" s="16" t="s">
        <v>90</v>
      </c>
      <c r="E1149" s="16" t="s">
        <v>615</v>
      </c>
      <c r="F1149" s="16" t="s">
        <v>50</v>
      </c>
      <c r="G1149" s="111">
        <f>G1150</f>
        <v>0</v>
      </c>
    </row>
    <row r="1150" spans="1:8" ht="25.5" hidden="1">
      <c r="A1150" s="17" t="s">
        <v>51</v>
      </c>
      <c r="B1150" s="15">
        <v>793</v>
      </c>
      <c r="C1150" s="16" t="s">
        <v>108</v>
      </c>
      <c r="D1150" s="16" t="s">
        <v>90</v>
      </c>
      <c r="E1150" s="16" t="s">
        <v>615</v>
      </c>
      <c r="F1150" s="16" t="s">
        <v>52</v>
      </c>
      <c r="G1150" s="111">
        <f>G1151</f>
        <v>0</v>
      </c>
    </row>
    <row r="1151" spans="1:8" ht="33" hidden="1" customHeight="1">
      <c r="A1151" s="17" t="s">
        <v>652</v>
      </c>
      <c r="B1151" s="15">
        <v>793</v>
      </c>
      <c r="C1151" s="16" t="s">
        <v>108</v>
      </c>
      <c r="D1151" s="16" t="s">
        <v>90</v>
      </c>
      <c r="E1151" s="16" t="s">
        <v>615</v>
      </c>
      <c r="F1151" s="16" t="s">
        <v>53</v>
      </c>
      <c r="G1151" s="111"/>
    </row>
    <row r="1152" spans="1:8" s="54" customFormat="1" ht="25.5" hidden="1">
      <c r="A1152" s="17" t="s">
        <v>697</v>
      </c>
      <c r="B1152" s="15">
        <v>793</v>
      </c>
      <c r="C1152" s="16" t="s">
        <v>108</v>
      </c>
      <c r="D1152" s="16" t="s">
        <v>90</v>
      </c>
      <c r="E1152" s="16" t="s">
        <v>591</v>
      </c>
      <c r="F1152" s="16" t="s">
        <v>698</v>
      </c>
      <c r="G1152" s="111">
        <f>G1153</f>
        <v>0</v>
      </c>
      <c r="H1152" s="53"/>
    </row>
    <row r="1153" spans="1:8" s="54" customFormat="1" hidden="1">
      <c r="A1153" s="17" t="s">
        <v>700</v>
      </c>
      <c r="B1153" s="15">
        <v>793</v>
      </c>
      <c r="C1153" s="16" t="s">
        <v>108</v>
      </c>
      <c r="D1153" s="16" t="s">
        <v>90</v>
      </c>
      <c r="E1153" s="16" t="s">
        <v>591</v>
      </c>
      <c r="F1153" s="16" t="s">
        <v>701</v>
      </c>
      <c r="G1153" s="111"/>
      <c r="H1153" s="53"/>
    </row>
    <row r="1154" spans="1:8" ht="60" hidden="1" customHeight="1">
      <c r="A1154" s="17" t="s">
        <v>410</v>
      </c>
      <c r="B1154" s="15">
        <v>793</v>
      </c>
      <c r="C1154" s="16" t="s">
        <v>108</v>
      </c>
      <c r="D1154" s="16" t="s">
        <v>90</v>
      </c>
      <c r="E1154" s="16" t="s">
        <v>412</v>
      </c>
      <c r="F1154" s="16"/>
      <c r="G1154" s="111">
        <f>G1155</f>
        <v>0</v>
      </c>
    </row>
    <row r="1155" spans="1:8" ht="52.5" hidden="1" customHeight="1">
      <c r="A1155" s="17" t="s">
        <v>411</v>
      </c>
      <c r="B1155" s="15">
        <v>793</v>
      </c>
      <c r="C1155" s="16" t="s">
        <v>108</v>
      </c>
      <c r="D1155" s="16" t="s">
        <v>90</v>
      </c>
      <c r="E1155" s="16" t="s">
        <v>409</v>
      </c>
      <c r="F1155" s="16"/>
      <c r="G1155" s="111">
        <f>G1157</f>
        <v>0</v>
      </c>
    </row>
    <row r="1156" spans="1:8" ht="25.5" hidden="1">
      <c r="A1156" s="17" t="s">
        <v>697</v>
      </c>
      <c r="B1156" s="15">
        <v>793</v>
      </c>
      <c r="C1156" s="16" t="s">
        <v>108</v>
      </c>
      <c r="D1156" s="16" t="s">
        <v>90</v>
      </c>
      <c r="E1156" s="16" t="s">
        <v>592</v>
      </c>
      <c r="F1156" s="16" t="s">
        <v>698</v>
      </c>
      <c r="G1156" s="111">
        <f>G1157</f>
        <v>0</v>
      </c>
    </row>
    <row r="1157" spans="1:8" hidden="1">
      <c r="A1157" s="17" t="s">
        <v>700</v>
      </c>
      <c r="B1157" s="15">
        <v>793</v>
      </c>
      <c r="C1157" s="16" t="s">
        <v>108</v>
      </c>
      <c r="D1157" s="16" t="s">
        <v>90</v>
      </c>
      <c r="E1157" s="16" t="s">
        <v>409</v>
      </c>
      <c r="F1157" s="16" t="s">
        <v>701</v>
      </c>
      <c r="G1157" s="111"/>
    </row>
    <row r="1158" spans="1:8" s="19" customFormat="1" hidden="1">
      <c r="A1158" s="17"/>
      <c r="B1158" s="15"/>
      <c r="C1158" s="16"/>
      <c r="D1158" s="16"/>
      <c r="E1158" s="16"/>
      <c r="F1158" s="16"/>
      <c r="G1158" s="111"/>
      <c r="H1158" s="18"/>
    </row>
    <row r="1159" spans="1:8" ht="60" customHeight="1">
      <c r="A1159" s="152" t="s">
        <v>593</v>
      </c>
      <c r="B1159" s="15">
        <v>793</v>
      </c>
      <c r="C1159" s="16" t="s">
        <v>108</v>
      </c>
      <c r="D1159" s="16" t="s">
        <v>90</v>
      </c>
      <c r="E1159" s="16" t="s">
        <v>592</v>
      </c>
      <c r="F1159" s="16"/>
      <c r="G1159" s="111">
        <f>G1160</f>
        <v>3987200</v>
      </c>
    </row>
    <row r="1160" spans="1:8" ht="52.5" hidden="1" customHeight="1">
      <c r="A1160" s="17" t="s">
        <v>411</v>
      </c>
      <c r="B1160" s="15">
        <v>793</v>
      </c>
      <c r="C1160" s="16" t="s">
        <v>108</v>
      </c>
      <c r="D1160" s="16" t="s">
        <v>90</v>
      </c>
      <c r="E1160" s="16" t="s">
        <v>282</v>
      </c>
      <c r="F1160" s="16"/>
      <c r="G1160" s="111">
        <f>G1162</f>
        <v>3987200</v>
      </c>
    </row>
    <row r="1161" spans="1:8" ht="25.5">
      <c r="A1161" s="17" t="s">
        <v>697</v>
      </c>
      <c r="B1161" s="15">
        <v>793</v>
      </c>
      <c r="C1161" s="16" t="s">
        <v>108</v>
      </c>
      <c r="D1161" s="16" t="s">
        <v>90</v>
      </c>
      <c r="E1161" s="16" t="s">
        <v>592</v>
      </c>
      <c r="F1161" s="16" t="s">
        <v>698</v>
      </c>
      <c r="G1161" s="111">
        <f>G1162</f>
        <v>3987200</v>
      </c>
    </row>
    <row r="1162" spans="1:8">
      <c r="A1162" s="17" t="s">
        <v>700</v>
      </c>
      <c r="B1162" s="15">
        <v>793</v>
      </c>
      <c r="C1162" s="16" t="s">
        <v>108</v>
      </c>
      <c r="D1162" s="16" t="s">
        <v>90</v>
      </c>
      <c r="E1162" s="16" t="s">
        <v>592</v>
      </c>
      <c r="F1162" s="16" t="s">
        <v>701</v>
      </c>
      <c r="G1162" s="111">
        <v>3987200</v>
      </c>
    </row>
    <row r="1163" spans="1:8" ht="55.5" customHeight="1">
      <c r="A1163" s="152" t="s">
        <v>594</v>
      </c>
      <c r="B1163" s="15">
        <v>793</v>
      </c>
      <c r="C1163" s="16" t="s">
        <v>108</v>
      </c>
      <c r="D1163" s="16" t="s">
        <v>90</v>
      </c>
      <c r="E1163" s="16" t="s">
        <v>752</v>
      </c>
      <c r="F1163" s="16"/>
      <c r="G1163" s="111">
        <f>G1164</f>
        <v>9079300</v>
      </c>
    </row>
    <row r="1164" spans="1:8" ht="25.5">
      <c r="A1164" s="17" t="s">
        <v>697</v>
      </c>
      <c r="B1164" s="15">
        <v>793</v>
      </c>
      <c r="C1164" s="16" t="s">
        <v>108</v>
      </c>
      <c r="D1164" s="16" t="s">
        <v>90</v>
      </c>
      <c r="E1164" s="16" t="s">
        <v>752</v>
      </c>
      <c r="F1164" s="16" t="s">
        <v>698</v>
      </c>
      <c r="G1164" s="111">
        <f>G1165</f>
        <v>9079300</v>
      </c>
    </row>
    <row r="1165" spans="1:8">
      <c r="A1165" s="17" t="s">
        <v>700</v>
      </c>
      <c r="B1165" s="15">
        <v>793</v>
      </c>
      <c r="C1165" s="16" t="s">
        <v>108</v>
      </c>
      <c r="D1165" s="16" t="s">
        <v>90</v>
      </c>
      <c r="E1165" s="16" t="s">
        <v>752</v>
      </c>
      <c r="F1165" s="16" t="s">
        <v>701</v>
      </c>
      <c r="G1165" s="111">
        <v>9079300</v>
      </c>
    </row>
    <row r="1166" spans="1:8" s="19" customFormat="1" ht="25.5">
      <c r="A1166" s="17" t="s">
        <v>725</v>
      </c>
      <c r="B1166" s="15">
        <v>793</v>
      </c>
      <c r="C1166" s="16" t="s">
        <v>108</v>
      </c>
      <c r="D1166" s="16" t="s">
        <v>90</v>
      </c>
      <c r="E1166" s="16" t="s">
        <v>598</v>
      </c>
      <c r="F1166" s="16"/>
      <c r="G1166" s="111">
        <f>G1167</f>
        <v>200000</v>
      </c>
      <c r="H1166" s="18"/>
    </row>
    <row r="1167" spans="1:8" s="19" customFormat="1" ht="25.5">
      <c r="A1167" s="17" t="s">
        <v>717</v>
      </c>
      <c r="B1167" s="15">
        <v>793</v>
      </c>
      <c r="C1167" s="16" t="s">
        <v>108</v>
      </c>
      <c r="D1167" s="16" t="s">
        <v>90</v>
      </c>
      <c r="E1167" s="16" t="s">
        <v>598</v>
      </c>
      <c r="F1167" s="16" t="s">
        <v>335</v>
      </c>
      <c r="G1167" s="111">
        <f>G1168</f>
        <v>200000</v>
      </c>
      <c r="H1167" s="18"/>
    </row>
    <row r="1168" spans="1:8" s="19" customFormat="1">
      <c r="A1168" s="17" t="s">
        <v>712</v>
      </c>
      <c r="B1168" s="15">
        <v>793</v>
      </c>
      <c r="C1168" s="16" t="s">
        <v>108</v>
      </c>
      <c r="D1168" s="16" t="s">
        <v>90</v>
      </c>
      <c r="E1168" s="16" t="s">
        <v>598</v>
      </c>
      <c r="F1168" s="16" t="s">
        <v>713</v>
      </c>
      <c r="G1168" s="111">
        <v>200000</v>
      </c>
      <c r="H1168" s="18"/>
    </row>
    <row r="1169" spans="1:8" s="54" customFormat="1" hidden="1">
      <c r="A1169" s="69" t="s">
        <v>726</v>
      </c>
      <c r="B1169" s="15">
        <v>793</v>
      </c>
      <c r="C1169" s="16" t="s">
        <v>108</v>
      </c>
      <c r="D1169" s="16" t="s">
        <v>350</v>
      </c>
      <c r="E1169" s="16"/>
      <c r="F1169" s="16"/>
      <c r="G1169" s="111">
        <f>G1170</f>
        <v>0</v>
      </c>
      <c r="H1169" s="53"/>
    </row>
    <row r="1170" spans="1:8" s="54" customFormat="1" ht="25.5" hidden="1">
      <c r="A1170" s="17" t="s">
        <v>590</v>
      </c>
      <c r="B1170" s="15">
        <v>793</v>
      </c>
      <c r="C1170" s="16" t="s">
        <v>108</v>
      </c>
      <c r="D1170" s="16" t="s">
        <v>350</v>
      </c>
      <c r="E1170" s="16" t="s">
        <v>589</v>
      </c>
      <c r="F1170" s="16"/>
      <c r="G1170" s="111">
        <f>G1171</f>
        <v>0</v>
      </c>
      <c r="H1170" s="53"/>
    </row>
    <row r="1171" spans="1:8" s="54" customFormat="1" ht="25.5" hidden="1">
      <c r="A1171" s="67" t="s">
        <v>727</v>
      </c>
      <c r="B1171" s="15">
        <v>793</v>
      </c>
      <c r="C1171" s="16" t="s">
        <v>108</v>
      </c>
      <c r="D1171" s="16" t="s">
        <v>350</v>
      </c>
      <c r="E1171" s="16" t="s">
        <v>586</v>
      </c>
      <c r="F1171" s="16"/>
      <c r="G1171" s="111">
        <f>G1172</f>
        <v>0</v>
      </c>
      <c r="H1171" s="53"/>
    </row>
    <row r="1172" spans="1:8" s="54" customFormat="1" hidden="1">
      <c r="A1172" s="17" t="s">
        <v>724</v>
      </c>
      <c r="B1172" s="15">
        <v>793</v>
      </c>
      <c r="C1172" s="16" t="s">
        <v>108</v>
      </c>
      <c r="D1172" s="16" t="s">
        <v>350</v>
      </c>
      <c r="E1172" s="16" t="s">
        <v>586</v>
      </c>
      <c r="F1172" s="16" t="s">
        <v>335</v>
      </c>
      <c r="G1172" s="111">
        <f>G1173</f>
        <v>0</v>
      </c>
      <c r="H1172" s="53"/>
    </row>
    <row r="1173" spans="1:8" s="54" customFormat="1" ht="25.5" hidden="1">
      <c r="A1173" s="17" t="s">
        <v>338</v>
      </c>
      <c r="B1173" s="15">
        <v>793</v>
      </c>
      <c r="C1173" s="16" t="s">
        <v>108</v>
      </c>
      <c r="D1173" s="16" t="s">
        <v>350</v>
      </c>
      <c r="E1173" s="16" t="s">
        <v>586</v>
      </c>
      <c r="F1173" s="16" t="s">
        <v>337</v>
      </c>
      <c r="G1173" s="111"/>
      <c r="H1173" s="53"/>
    </row>
    <row r="1174" spans="1:8" s="24" customFormat="1">
      <c r="A1174" s="39" t="s">
        <v>728</v>
      </c>
      <c r="B1174" s="7">
        <v>793</v>
      </c>
      <c r="C1174" s="8" t="s">
        <v>113</v>
      </c>
      <c r="D1174" s="8"/>
      <c r="E1174" s="8"/>
      <c r="F1174" s="8"/>
      <c r="G1174" s="13">
        <f>G1175</f>
        <v>19776</v>
      </c>
      <c r="H1174" s="23"/>
    </row>
    <row r="1175" spans="1:8" s="54" customFormat="1" hidden="1">
      <c r="A1175" s="17" t="s">
        <v>112</v>
      </c>
      <c r="B1175" s="15">
        <v>793</v>
      </c>
      <c r="C1175" s="16" t="s">
        <v>113</v>
      </c>
      <c r="D1175" s="16" t="s">
        <v>37</v>
      </c>
      <c r="E1175" s="16"/>
      <c r="F1175" s="16"/>
      <c r="G1175" s="111">
        <f>G1184+G1180+G1177</f>
        <v>19776</v>
      </c>
      <c r="H1175" s="53"/>
    </row>
    <row r="1176" spans="1:8" s="54" customFormat="1" hidden="1">
      <c r="A1176" s="17"/>
      <c r="B1176" s="15">
        <v>793</v>
      </c>
      <c r="C1176" s="16" t="s">
        <v>113</v>
      </c>
      <c r="D1176" s="16" t="s">
        <v>37</v>
      </c>
      <c r="E1176" s="16" t="s">
        <v>450</v>
      </c>
      <c r="F1176" s="16"/>
      <c r="G1176" s="111"/>
      <c r="H1176" s="53"/>
    </row>
    <row r="1177" spans="1:8" s="54" customFormat="1" hidden="1">
      <c r="A1177" s="17"/>
      <c r="B1177" s="15">
        <v>793</v>
      </c>
      <c r="C1177" s="16" t="s">
        <v>113</v>
      </c>
      <c r="D1177" s="16" t="s">
        <v>37</v>
      </c>
      <c r="E1177" s="16" t="s">
        <v>834</v>
      </c>
      <c r="F1177" s="16"/>
      <c r="G1177" s="111">
        <f>G1178</f>
        <v>0</v>
      </c>
      <c r="H1177" s="53"/>
    </row>
    <row r="1178" spans="1:8" s="54" customFormat="1" ht="25.5" hidden="1">
      <c r="A1178" s="17" t="s">
        <v>49</v>
      </c>
      <c r="B1178" s="15">
        <v>793</v>
      </c>
      <c r="C1178" s="16" t="s">
        <v>113</v>
      </c>
      <c r="D1178" s="16" t="s">
        <v>37</v>
      </c>
      <c r="E1178" s="16" t="s">
        <v>834</v>
      </c>
      <c r="F1178" s="16" t="s">
        <v>50</v>
      </c>
      <c r="G1178" s="111">
        <f>G1179</f>
        <v>0</v>
      </c>
      <c r="H1178" s="53"/>
    </row>
    <row r="1179" spans="1:8" s="54" customFormat="1" ht="25.5" hidden="1">
      <c r="A1179" s="17" t="s">
        <v>51</v>
      </c>
      <c r="B1179" s="15">
        <v>793</v>
      </c>
      <c r="C1179" s="16" t="s">
        <v>113</v>
      </c>
      <c r="D1179" s="16" t="s">
        <v>37</v>
      </c>
      <c r="E1179" s="16" t="s">
        <v>834</v>
      </c>
      <c r="F1179" s="16" t="s">
        <v>52</v>
      </c>
      <c r="G1179" s="111"/>
      <c r="H1179" s="53"/>
    </row>
    <row r="1180" spans="1:8" s="54" customFormat="1">
      <c r="A1180" s="17" t="s">
        <v>362</v>
      </c>
      <c r="B1180" s="15">
        <v>793</v>
      </c>
      <c r="C1180" s="16" t="s">
        <v>113</v>
      </c>
      <c r="D1180" s="16" t="s">
        <v>37</v>
      </c>
      <c r="E1180" s="16" t="s">
        <v>477</v>
      </c>
      <c r="F1180" s="16"/>
      <c r="G1180" s="111">
        <f>G1182</f>
        <v>19776</v>
      </c>
      <c r="H1180" s="53"/>
    </row>
    <row r="1181" spans="1:8" s="54" customFormat="1">
      <c r="A1181" s="17" t="s">
        <v>362</v>
      </c>
      <c r="B1181" s="15">
        <v>793</v>
      </c>
      <c r="C1181" s="16" t="s">
        <v>113</v>
      </c>
      <c r="D1181" s="16" t="s">
        <v>37</v>
      </c>
      <c r="E1181" s="16" t="s">
        <v>568</v>
      </c>
      <c r="F1181" s="16"/>
      <c r="G1181" s="111">
        <f>G1182</f>
        <v>19776</v>
      </c>
      <c r="H1181" s="53"/>
    </row>
    <row r="1182" spans="1:8" s="54" customFormat="1">
      <c r="A1182" s="17" t="s">
        <v>345</v>
      </c>
      <c r="B1182" s="15">
        <v>793</v>
      </c>
      <c r="C1182" s="16" t="s">
        <v>113</v>
      </c>
      <c r="D1182" s="16" t="s">
        <v>37</v>
      </c>
      <c r="E1182" s="16" t="s">
        <v>568</v>
      </c>
      <c r="F1182" s="16" t="s">
        <v>346</v>
      </c>
      <c r="G1182" s="111">
        <f>G1183</f>
        <v>19776</v>
      </c>
      <c r="H1182" s="53"/>
    </row>
    <row r="1183" spans="1:8" s="54" customFormat="1">
      <c r="A1183" s="17" t="s">
        <v>373</v>
      </c>
      <c r="B1183" s="15">
        <v>793</v>
      </c>
      <c r="C1183" s="16" t="s">
        <v>113</v>
      </c>
      <c r="D1183" s="16" t="s">
        <v>37</v>
      </c>
      <c r="E1183" s="16" t="s">
        <v>568</v>
      </c>
      <c r="F1183" s="16" t="s">
        <v>374</v>
      </c>
      <c r="G1183" s="111">
        <v>19776</v>
      </c>
      <c r="H1183" s="53"/>
    </row>
    <row r="1184" spans="1:8" s="54" customFormat="1" hidden="1">
      <c r="A1184" s="17" t="s">
        <v>730</v>
      </c>
      <c r="B1184" s="15">
        <v>793</v>
      </c>
      <c r="C1184" s="16" t="s">
        <v>113</v>
      </c>
      <c r="D1184" s="16" t="s">
        <v>37</v>
      </c>
      <c r="E1184" s="16" t="s">
        <v>529</v>
      </c>
      <c r="F1184" s="16"/>
      <c r="G1184" s="111">
        <f>G1185+G1188</f>
        <v>0</v>
      </c>
      <c r="H1184" s="53"/>
    </row>
    <row r="1185" spans="1:10" s="54" customFormat="1" ht="32.25" hidden="1" customHeight="1">
      <c r="A1185" s="17" t="s">
        <v>511</v>
      </c>
      <c r="B1185" s="15">
        <v>793</v>
      </c>
      <c r="C1185" s="16" t="s">
        <v>113</v>
      </c>
      <c r="D1185" s="16" t="s">
        <v>37</v>
      </c>
      <c r="E1185" s="16" t="s">
        <v>530</v>
      </c>
      <c r="F1185" s="16"/>
      <c r="G1185" s="111">
        <f>G1186</f>
        <v>0</v>
      </c>
      <c r="H1185" s="53"/>
    </row>
    <row r="1186" spans="1:10" s="54" customFormat="1" ht="25.5" hidden="1">
      <c r="A1186" s="17" t="s">
        <v>49</v>
      </c>
      <c r="B1186" s="15">
        <v>793</v>
      </c>
      <c r="C1186" s="16" t="s">
        <v>113</v>
      </c>
      <c r="D1186" s="16" t="s">
        <v>37</v>
      </c>
      <c r="E1186" s="16" t="s">
        <v>530</v>
      </c>
      <c r="F1186" s="16" t="s">
        <v>50</v>
      </c>
      <c r="G1186" s="111">
        <f>G1187</f>
        <v>0</v>
      </c>
      <c r="H1186" s="53"/>
    </row>
    <row r="1187" spans="1:10" s="54" customFormat="1" ht="25.5" hidden="1">
      <c r="A1187" s="17" t="s">
        <v>51</v>
      </c>
      <c r="B1187" s="15">
        <v>793</v>
      </c>
      <c r="C1187" s="16" t="s">
        <v>113</v>
      </c>
      <c r="D1187" s="16" t="s">
        <v>37</v>
      </c>
      <c r="E1187" s="16" t="s">
        <v>530</v>
      </c>
      <c r="F1187" s="16" t="s">
        <v>52</v>
      </c>
      <c r="G1187" s="111"/>
      <c r="H1187" s="53"/>
    </row>
    <row r="1188" spans="1:10" s="54" customFormat="1" ht="36" hidden="1" customHeight="1">
      <c r="A1188" s="17" t="s">
        <v>510</v>
      </c>
      <c r="B1188" s="15">
        <v>793</v>
      </c>
      <c r="C1188" s="16" t="s">
        <v>113</v>
      </c>
      <c r="D1188" s="16" t="s">
        <v>37</v>
      </c>
      <c r="E1188" s="16" t="s">
        <v>509</v>
      </c>
      <c r="F1188" s="16"/>
      <c r="G1188" s="111">
        <f>G1189</f>
        <v>0</v>
      </c>
      <c r="H1188" s="53"/>
    </row>
    <row r="1189" spans="1:10" s="54" customFormat="1" hidden="1">
      <c r="A1189" s="17" t="s">
        <v>100</v>
      </c>
      <c r="B1189" s="15">
        <v>793</v>
      </c>
      <c r="C1189" s="16" t="s">
        <v>113</v>
      </c>
      <c r="D1189" s="16" t="s">
        <v>37</v>
      </c>
      <c r="E1189" s="16" t="s">
        <v>509</v>
      </c>
      <c r="F1189" s="16" t="s">
        <v>101</v>
      </c>
      <c r="G1189" s="111">
        <f>G1190</f>
        <v>0</v>
      </c>
      <c r="H1189" s="53"/>
    </row>
    <row r="1190" spans="1:10" s="54" customFormat="1" hidden="1">
      <c r="A1190" s="17" t="s">
        <v>103</v>
      </c>
      <c r="B1190" s="15">
        <v>793</v>
      </c>
      <c r="C1190" s="16" t="s">
        <v>113</v>
      </c>
      <c r="D1190" s="16" t="s">
        <v>37</v>
      </c>
      <c r="E1190" s="16" t="s">
        <v>509</v>
      </c>
      <c r="F1190" s="16" t="s">
        <v>104</v>
      </c>
      <c r="G1190" s="111"/>
      <c r="H1190" s="53"/>
    </row>
    <row r="1191" spans="1:10" ht="25.5">
      <c r="A1191" s="65" t="s">
        <v>620</v>
      </c>
      <c r="B1191" s="21">
        <v>793</v>
      </c>
      <c r="C1191" s="8" t="s">
        <v>32</v>
      </c>
      <c r="D1191" s="8"/>
      <c r="E1191" s="8"/>
      <c r="F1191" s="8"/>
      <c r="G1191" s="43">
        <f t="shared" ref="G1191:G1196" si="1">G1192</f>
        <v>4006246</v>
      </c>
    </row>
    <row r="1192" spans="1:10" ht="28.5" customHeight="1">
      <c r="A1192" s="14" t="s">
        <v>621</v>
      </c>
      <c r="B1192" s="15">
        <v>793</v>
      </c>
      <c r="C1192" s="16" t="s">
        <v>32</v>
      </c>
      <c r="D1192" s="16" t="s">
        <v>26</v>
      </c>
      <c r="E1192" s="41"/>
      <c r="F1192" s="41"/>
      <c r="G1192" s="111">
        <f t="shared" si="1"/>
        <v>4006246</v>
      </c>
    </row>
    <row r="1193" spans="1:10" s="32" customFormat="1" ht="38.25">
      <c r="A1193" s="17" t="s">
        <v>793</v>
      </c>
      <c r="B1193" s="15">
        <v>793</v>
      </c>
      <c r="C1193" s="16" t="s">
        <v>32</v>
      </c>
      <c r="D1193" s="16" t="s">
        <v>26</v>
      </c>
      <c r="E1193" s="16" t="s">
        <v>470</v>
      </c>
      <c r="F1193" s="44"/>
      <c r="G1193" s="111">
        <f t="shared" si="1"/>
        <v>4006246</v>
      </c>
      <c r="H1193" s="31"/>
    </row>
    <row r="1194" spans="1:10" s="32" customFormat="1" ht="25.5">
      <c r="A1194" s="17" t="s">
        <v>622</v>
      </c>
      <c r="B1194" s="15">
        <v>793</v>
      </c>
      <c r="C1194" s="16" t="s">
        <v>32</v>
      </c>
      <c r="D1194" s="16" t="s">
        <v>26</v>
      </c>
      <c r="E1194" s="16" t="s">
        <v>483</v>
      </c>
      <c r="F1194" s="44"/>
      <c r="G1194" s="111">
        <f t="shared" si="1"/>
        <v>4006246</v>
      </c>
      <c r="H1194" s="31"/>
    </row>
    <row r="1195" spans="1:10">
      <c r="A1195" s="17" t="s">
        <v>623</v>
      </c>
      <c r="B1195" s="15">
        <v>793</v>
      </c>
      <c r="C1195" s="16" t="s">
        <v>32</v>
      </c>
      <c r="D1195" s="16" t="s">
        <v>26</v>
      </c>
      <c r="E1195" s="16" t="s">
        <v>484</v>
      </c>
      <c r="F1195" s="16"/>
      <c r="G1195" s="111">
        <f t="shared" si="1"/>
        <v>4006246</v>
      </c>
    </row>
    <row r="1196" spans="1:10">
      <c r="A1196" s="17" t="s">
        <v>624</v>
      </c>
      <c r="B1196" s="15">
        <v>793</v>
      </c>
      <c r="C1196" s="16" t="s">
        <v>32</v>
      </c>
      <c r="D1196" s="16" t="s">
        <v>26</v>
      </c>
      <c r="E1196" s="16" t="s">
        <v>484</v>
      </c>
      <c r="F1196" s="16" t="s">
        <v>625</v>
      </c>
      <c r="G1196" s="111">
        <f t="shared" si="1"/>
        <v>4006246</v>
      </c>
    </row>
    <row r="1197" spans="1:10">
      <c r="A1197" s="17" t="s">
        <v>626</v>
      </c>
      <c r="B1197" s="15">
        <v>793</v>
      </c>
      <c r="C1197" s="16" t="s">
        <v>32</v>
      </c>
      <c r="D1197" s="16" t="s">
        <v>26</v>
      </c>
      <c r="E1197" s="16" t="s">
        <v>484</v>
      </c>
      <c r="F1197" s="16" t="s">
        <v>627</v>
      </c>
      <c r="G1197" s="111">
        <v>4006246</v>
      </c>
    </row>
    <row r="1198" spans="1:10" s="24" customFormat="1">
      <c r="A1198" s="177" t="s">
        <v>117</v>
      </c>
      <c r="B1198" s="162"/>
      <c r="C1198" s="163"/>
      <c r="D1198" s="163"/>
      <c r="E1198" s="163"/>
      <c r="F1198" s="163"/>
      <c r="G1198" s="164">
        <f>G762++G950+G997+G1092+G1072+G1174+G1191</f>
        <v>82457605.439999998</v>
      </c>
      <c r="H1198" s="23"/>
      <c r="I1198" s="23"/>
      <c r="J1198" s="79"/>
    </row>
    <row r="1199" spans="1:10" ht="25.5">
      <c r="A1199" s="173" t="s">
        <v>867</v>
      </c>
      <c r="B1199" s="166">
        <v>794</v>
      </c>
      <c r="C1199" s="172"/>
      <c r="D1199" s="172"/>
      <c r="E1199" s="172"/>
      <c r="F1199" s="172"/>
      <c r="G1199" s="171"/>
    </row>
    <row r="1200" spans="1:10">
      <c r="A1200" s="72" t="s">
        <v>25</v>
      </c>
      <c r="B1200" s="21">
        <v>794</v>
      </c>
      <c r="C1200" s="8" t="s">
        <v>26</v>
      </c>
      <c r="D1200" s="8"/>
      <c r="E1200" s="8"/>
      <c r="F1200" s="8"/>
      <c r="G1200" s="43">
        <f>G1201+G1229</f>
        <v>4613352</v>
      </c>
    </row>
    <row r="1201" spans="1:8" ht="38.25">
      <c r="A1201" s="17" t="s">
        <v>731</v>
      </c>
      <c r="B1201" s="15">
        <v>794</v>
      </c>
      <c r="C1201" s="16" t="s">
        <v>26</v>
      </c>
      <c r="D1201" s="16" t="s">
        <v>109</v>
      </c>
      <c r="E1201" s="16"/>
      <c r="F1201" s="16"/>
      <c r="G1201" s="111">
        <f>G1202</f>
        <v>2615981</v>
      </c>
    </row>
    <row r="1202" spans="1:8" s="54" customFormat="1">
      <c r="A1202" s="17" t="s">
        <v>732</v>
      </c>
      <c r="B1202" s="15">
        <v>794</v>
      </c>
      <c r="C1202" s="16" t="s">
        <v>26</v>
      </c>
      <c r="D1202" s="16" t="s">
        <v>109</v>
      </c>
      <c r="E1202" s="16" t="s">
        <v>531</v>
      </c>
      <c r="F1202" s="16"/>
      <c r="G1202" s="111">
        <f>G1203+G1207+G1211</f>
        <v>2615981</v>
      </c>
      <c r="H1202" s="53"/>
    </row>
    <row r="1203" spans="1:8" s="38" customFormat="1" ht="25.5">
      <c r="A1203" s="17" t="s">
        <v>733</v>
      </c>
      <c r="B1203" s="15">
        <v>794</v>
      </c>
      <c r="C1203" s="16" t="s">
        <v>26</v>
      </c>
      <c r="D1203" s="16" t="s">
        <v>109</v>
      </c>
      <c r="E1203" s="16" t="s">
        <v>532</v>
      </c>
      <c r="F1203" s="44"/>
      <c r="G1203" s="111">
        <f>G1204</f>
        <v>935516</v>
      </c>
      <c r="H1203" s="37"/>
    </row>
    <row r="1204" spans="1:8" s="38" customFormat="1" ht="25.5">
      <c r="A1204" s="17" t="s">
        <v>121</v>
      </c>
      <c r="B1204" s="15">
        <v>794</v>
      </c>
      <c r="C1204" s="16" t="s">
        <v>26</v>
      </c>
      <c r="D1204" s="16" t="s">
        <v>109</v>
      </c>
      <c r="E1204" s="16" t="s">
        <v>535</v>
      </c>
      <c r="F1204" s="16"/>
      <c r="G1204" s="111">
        <f>G1205</f>
        <v>935516</v>
      </c>
      <c r="H1204" s="37"/>
    </row>
    <row r="1205" spans="1:8" s="38" customFormat="1" ht="51">
      <c r="A1205" s="67" t="s">
        <v>92</v>
      </c>
      <c r="B1205" s="15">
        <v>794</v>
      </c>
      <c r="C1205" s="16" t="s">
        <v>26</v>
      </c>
      <c r="D1205" s="16" t="s">
        <v>109</v>
      </c>
      <c r="E1205" s="16" t="s">
        <v>535</v>
      </c>
      <c r="F1205" s="16" t="s">
        <v>95</v>
      </c>
      <c r="G1205" s="111">
        <f>G1206</f>
        <v>935516</v>
      </c>
      <c r="H1205" s="37"/>
    </row>
    <row r="1206" spans="1:8" ht="25.5">
      <c r="A1206" s="67" t="s">
        <v>93</v>
      </c>
      <c r="B1206" s="15">
        <v>794</v>
      </c>
      <c r="C1206" s="16" t="s">
        <v>26</v>
      </c>
      <c r="D1206" s="16" t="s">
        <v>109</v>
      </c>
      <c r="E1206" s="16" t="s">
        <v>535</v>
      </c>
      <c r="F1206" s="16" t="s">
        <v>96</v>
      </c>
      <c r="G1206" s="111">
        <f>835391+252288-141864-10299</f>
        <v>935516</v>
      </c>
    </row>
    <row r="1207" spans="1:8" s="38" customFormat="1" ht="25.5">
      <c r="A1207" s="17" t="s">
        <v>734</v>
      </c>
      <c r="B1207" s="15">
        <v>794</v>
      </c>
      <c r="C1207" s="16" t="s">
        <v>26</v>
      </c>
      <c r="D1207" s="16" t="s">
        <v>109</v>
      </c>
      <c r="E1207" s="16" t="s">
        <v>536</v>
      </c>
      <c r="F1207" s="44"/>
      <c r="G1207" s="111">
        <f>G1208</f>
        <v>361080</v>
      </c>
      <c r="H1207" s="37"/>
    </row>
    <row r="1208" spans="1:8" s="38" customFormat="1" ht="25.5">
      <c r="A1208" s="17" t="s">
        <v>121</v>
      </c>
      <c r="B1208" s="15">
        <v>794</v>
      </c>
      <c r="C1208" s="16" t="s">
        <v>26</v>
      </c>
      <c r="D1208" s="16" t="s">
        <v>109</v>
      </c>
      <c r="E1208" s="16" t="s">
        <v>537</v>
      </c>
      <c r="F1208" s="16"/>
      <c r="G1208" s="111">
        <f>G1209</f>
        <v>361080</v>
      </c>
      <c r="H1208" s="37"/>
    </row>
    <row r="1209" spans="1:8" s="38" customFormat="1" ht="51">
      <c r="A1209" s="67" t="s">
        <v>92</v>
      </c>
      <c r="B1209" s="15">
        <v>794</v>
      </c>
      <c r="C1209" s="16" t="s">
        <v>26</v>
      </c>
      <c r="D1209" s="16" t="s">
        <v>109</v>
      </c>
      <c r="E1209" s="16" t="s">
        <v>537</v>
      </c>
      <c r="F1209" s="16" t="s">
        <v>95</v>
      </c>
      <c r="G1209" s="111">
        <f>G1210</f>
        <v>361080</v>
      </c>
      <c r="H1209" s="37"/>
    </row>
    <row r="1210" spans="1:8" s="38" customFormat="1" ht="25.5">
      <c r="A1210" s="67" t="s">
        <v>93</v>
      </c>
      <c r="B1210" s="15">
        <v>794</v>
      </c>
      <c r="C1210" s="16" t="s">
        <v>26</v>
      </c>
      <c r="D1210" s="16" t="s">
        <v>109</v>
      </c>
      <c r="E1210" s="16" t="s">
        <v>537</v>
      </c>
      <c r="F1210" s="16" t="s">
        <v>96</v>
      </c>
      <c r="G1210" s="111">
        <v>361080</v>
      </c>
      <c r="H1210" s="37"/>
    </row>
    <row r="1211" spans="1:8">
      <c r="A1211" s="67" t="s">
        <v>735</v>
      </c>
      <c r="B1211" s="15">
        <v>794</v>
      </c>
      <c r="C1211" s="16" t="s">
        <v>26</v>
      </c>
      <c r="D1211" s="16" t="s">
        <v>109</v>
      </c>
      <c r="E1211" s="16" t="s">
        <v>538</v>
      </c>
      <c r="F1211" s="16"/>
      <c r="G1211" s="111">
        <f>G1212</f>
        <v>1319385</v>
      </c>
    </row>
    <row r="1212" spans="1:8" s="38" customFormat="1" ht="25.5">
      <c r="A1212" s="17" t="s">
        <v>121</v>
      </c>
      <c r="B1212" s="15">
        <v>794</v>
      </c>
      <c r="C1212" s="16" t="s">
        <v>26</v>
      </c>
      <c r="D1212" s="16" t="s">
        <v>109</v>
      </c>
      <c r="E1212" s="16" t="s">
        <v>539</v>
      </c>
      <c r="F1212" s="44"/>
      <c r="G1212" s="111">
        <f>G1213+G1217+G1220+G1224</f>
        <v>1319385</v>
      </c>
      <c r="H1212" s="37"/>
    </row>
    <row r="1213" spans="1:8" ht="51">
      <c r="A1213" s="67" t="s">
        <v>92</v>
      </c>
      <c r="B1213" s="15">
        <v>794</v>
      </c>
      <c r="C1213" s="16" t="s">
        <v>26</v>
      </c>
      <c r="D1213" s="16" t="s">
        <v>109</v>
      </c>
      <c r="E1213" s="16" t="s">
        <v>539</v>
      </c>
      <c r="F1213" s="16" t="s">
        <v>95</v>
      </c>
      <c r="G1213" s="111">
        <f>G1214</f>
        <v>697473</v>
      </c>
    </row>
    <row r="1214" spans="1:8" ht="25.5">
      <c r="A1214" s="67" t="s">
        <v>93</v>
      </c>
      <c r="B1214" s="15">
        <v>794</v>
      </c>
      <c r="C1214" s="16" t="s">
        <v>26</v>
      </c>
      <c r="D1214" s="16" t="s">
        <v>109</v>
      </c>
      <c r="E1214" s="16" t="s">
        <v>539</v>
      </c>
      <c r="F1214" s="16" t="s">
        <v>96</v>
      </c>
      <c r="G1214" s="111">
        <f>463712+140041+93720</f>
        <v>697473</v>
      </c>
    </row>
    <row r="1215" spans="1:8" ht="25.5" hidden="1">
      <c r="A1215" s="48" t="s">
        <v>94</v>
      </c>
      <c r="B1215" s="15">
        <v>794</v>
      </c>
      <c r="C1215" s="16" t="s">
        <v>26</v>
      </c>
      <c r="D1215" s="16" t="s">
        <v>109</v>
      </c>
      <c r="E1215" s="16" t="s">
        <v>539</v>
      </c>
      <c r="F1215" s="16" t="s">
        <v>97</v>
      </c>
      <c r="G1215" s="111"/>
    </row>
    <row r="1216" spans="1:8" ht="25.5" hidden="1">
      <c r="A1216" s="34" t="s">
        <v>98</v>
      </c>
      <c r="B1216" s="15">
        <v>794</v>
      </c>
      <c r="C1216" s="16" t="s">
        <v>26</v>
      </c>
      <c r="D1216" s="16" t="s">
        <v>109</v>
      </c>
      <c r="E1216" s="16" t="s">
        <v>539</v>
      </c>
      <c r="F1216" s="16" t="s">
        <v>99</v>
      </c>
      <c r="G1216" s="111"/>
    </row>
    <row r="1217" spans="1:8" ht="25.5">
      <c r="A1217" s="17" t="s">
        <v>49</v>
      </c>
      <c r="B1217" s="15">
        <v>794</v>
      </c>
      <c r="C1217" s="16" t="s">
        <v>26</v>
      </c>
      <c r="D1217" s="16" t="s">
        <v>109</v>
      </c>
      <c r="E1217" s="16" t="s">
        <v>539</v>
      </c>
      <c r="F1217" s="16" t="s">
        <v>50</v>
      </c>
      <c r="G1217" s="111">
        <f>G1218</f>
        <v>621912</v>
      </c>
    </row>
    <row r="1218" spans="1:8" ht="25.5">
      <c r="A1218" s="17" t="s">
        <v>51</v>
      </c>
      <c r="B1218" s="15">
        <v>794</v>
      </c>
      <c r="C1218" s="16" t="s">
        <v>26</v>
      </c>
      <c r="D1218" s="16" t="s">
        <v>109</v>
      </c>
      <c r="E1218" s="16" t="s">
        <v>539</v>
      </c>
      <c r="F1218" s="16" t="s">
        <v>52</v>
      </c>
      <c r="G1218" s="111">
        <v>621912</v>
      </c>
    </row>
    <row r="1219" spans="1:8" ht="25.5" hidden="1">
      <c r="A1219" s="34" t="s">
        <v>91</v>
      </c>
      <c r="B1219" s="15">
        <v>794</v>
      </c>
      <c r="C1219" s="16" t="s">
        <v>26</v>
      </c>
      <c r="D1219" s="16" t="s">
        <v>109</v>
      </c>
      <c r="E1219" s="16" t="s">
        <v>539</v>
      </c>
      <c r="F1219" s="16" t="s">
        <v>53</v>
      </c>
      <c r="G1219" s="111"/>
    </row>
    <row r="1220" spans="1:8" ht="16.5" hidden="1" customHeight="1">
      <c r="A1220" s="17" t="s">
        <v>100</v>
      </c>
      <c r="B1220" s="15">
        <v>794</v>
      </c>
      <c r="C1220" s="16" t="s">
        <v>26</v>
      </c>
      <c r="D1220" s="16" t="s">
        <v>109</v>
      </c>
      <c r="E1220" s="16" t="s">
        <v>539</v>
      </c>
      <c r="F1220" s="16" t="s">
        <v>101</v>
      </c>
      <c r="G1220" s="111">
        <f>G1222+G1221</f>
        <v>0</v>
      </c>
    </row>
    <row r="1221" spans="1:8" ht="76.5" hidden="1">
      <c r="A1221" s="17" t="s">
        <v>130</v>
      </c>
      <c r="B1221" s="15">
        <v>794</v>
      </c>
      <c r="C1221" s="16" t="s">
        <v>26</v>
      </c>
      <c r="D1221" s="16" t="s">
        <v>109</v>
      </c>
      <c r="E1221" s="16" t="s">
        <v>539</v>
      </c>
      <c r="F1221" s="16" t="s">
        <v>658</v>
      </c>
      <c r="G1221" s="111"/>
    </row>
    <row r="1222" spans="1:8" hidden="1">
      <c r="A1222" s="17" t="s">
        <v>103</v>
      </c>
      <c r="B1222" s="15">
        <v>794</v>
      </c>
      <c r="C1222" s="16" t="s">
        <v>26</v>
      </c>
      <c r="D1222" s="16" t="s">
        <v>109</v>
      </c>
      <c r="E1222" s="16" t="s">
        <v>539</v>
      </c>
      <c r="F1222" s="16" t="s">
        <v>104</v>
      </c>
      <c r="G1222" s="111"/>
    </row>
    <row r="1223" spans="1:8" s="38" customFormat="1" hidden="1">
      <c r="A1223" s="34" t="s">
        <v>105</v>
      </c>
      <c r="B1223" s="15">
        <v>794</v>
      </c>
      <c r="C1223" s="16" t="s">
        <v>26</v>
      </c>
      <c r="D1223" s="16" t="s">
        <v>109</v>
      </c>
      <c r="E1223" s="16" t="s">
        <v>539</v>
      </c>
      <c r="F1223" s="16" t="s">
        <v>106</v>
      </c>
      <c r="G1223" s="111"/>
      <c r="H1223" s="37"/>
    </row>
    <row r="1224" spans="1:8" s="38" customFormat="1" hidden="1">
      <c r="A1224" s="34" t="s">
        <v>100</v>
      </c>
      <c r="B1224" s="15">
        <v>794</v>
      </c>
      <c r="C1224" s="16" t="s">
        <v>26</v>
      </c>
      <c r="D1224" s="16" t="s">
        <v>109</v>
      </c>
      <c r="E1224" s="16" t="s">
        <v>539</v>
      </c>
      <c r="F1224" s="16" t="s">
        <v>101</v>
      </c>
      <c r="G1224" s="111">
        <f>G1225</f>
        <v>0</v>
      </c>
      <c r="H1224" s="37"/>
    </row>
    <row r="1225" spans="1:8" s="38" customFormat="1" hidden="1">
      <c r="A1225" s="34" t="s">
        <v>325</v>
      </c>
      <c r="B1225" s="15">
        <v>794</v>
      </c>
      <c r="C1225" s="16" t="s">
        <v>26</v>
      </c>
      <c r="D1225" s="16" t="s">
        <v>109</v>
      </c>
      <c r="E1225" s="16" t="s">
        <v>539</v>
      </c>
      <c r="F1225" s="16" t="s">
        <v>104</v>
      </c>
      <c r="G1225" s="111">
        <f>G1226</f>
        <v>0</v>
      </c>
      <c r="H1225" s="37"/>
    </row>
    <row r="1226" spans="1:8" s="38" customFormat="1" hidden="1">
      <c r="A1226" s="34" t="s">
        <v>123</v>
      </c>
      <c r="B1226" s="15">
        <v>794</v>
      </c>
      <c r="C1226" s="16" t="s">
        <v>26</v>
      </c>
      <c r="D1226" s="16" t="s">
        <v>109</v>
      </c>
      <c r="E1226" s="16" t="s">
        <v>539</v>
      </c>
      <c r="F1226" s="16" t="s">
        <v>124</v>
      </c>
      <c r="G1226" s="111">
        <v>0</v>
      </c>
      <c r="H1226" s="37"/>
    </row>
    <row r="1227" spans="1:8" s="38" customFormat="1" hidden="1">
      <c r="A1227" s="34" t="s">
        <v>123</v>
      </c>
      <c r="B1227" s="15">
        <v>794</v>
      </c>
      <c r="C1227" s="16" t="s">
        <v>26</v>
      </c>
      <c r="D1227" s="16" t="s">
        <v>109</v>
      </c>
      <c r="E1227" s="16" t="s">
        <v>539</v>
      </c>
      <c r="F1227" s="16" t="s">
        <v>124</v>
      </c>
      <c r="G1227" s="111"/>
      <c r="H1227" s="37"/>
    </row>
    <row r="1228" spans="1:8" s="38" customFormat="1" ht="39" customHeight="1">
      <c r="A1228" s="34" t="s">
        <v>737</v>
      </c>
      <c r="B1228" s="15">
        <v>794</v>
      </c>
      <c r="C1228" s="16" t="s">
        <v>26</v>
      </c>
      <c r="D1228" s="16" t="s">
        <v>350</v>
      </c>
      <c r="E1228" s="16"/>
      <c r="F1228" s="16"/>
      <c r="G1228" s="111">
        <f>G1229</f>
        <v>1997371</v>
      </c>
      <c r="H1228" s="37"/>
    </row>
    <row r="1229" spans="1:8" s="4" customFormat="1" ht="38.25" hidden="1">
      <c r="A1229" s="17" t="s">
        <v>349</v>
      </c>
      <c r="B1229" s="15">
        <v>794</v>
      </c>
      <c r="C1229" s="16" t="s">
        <v>26</v>
      </c>
      <c r="D1229" s="16" t="s">
        <v>350</v>
      </c>
      <c r="E1229" s="16"/>
      <c r="F1229" s="16"/>
      <c r="G1229" s="111">
        <f>G1230</f>
        <v>1997371</v>
      </c>
      <c r="H1229" s="3"/>
    </row>
    <row r="1230" spans="1:8" s="54" customFormat="1">
      <c r="A1230" s="17" t="s">
        <v>732</v>
      </c>
      <c r="B1230" s="15">
        <v>794</v>
      </c>
      <c r="C1230" s="16" t="s">
        <v>26</v>
      </c>
      <c r="D1230" s="16" t="s">
        <v>350</v>
      </c>
      <c r="E1230" s="16" t="s">
        <v>531</v>
      </c>
      <c r="F1230" s="16"/>
      <c r="G1230" s="111">
        <f>G1231</f>
        <v>1997371</v>
      </c>
      <c r="H1230" s="53"/>
    </row>
    <row r="1231" spans="1:8" s="54" customFormat="1" ht="25.5">
      <c r="A1231" s="67" t="s">
        <v>738</v>
      </c>
      <c r="B1231" s="15">
        <v>794</v>
      </c>
      <c r="C1231" s="16" t="s">
        <v>26</v>
      </c>
      <c r="D1231" s="16" t="s">
        <v>350</v>
      </c>
      <c r="E1231" s="16" t="s">
        <v>540</v>
      </c>
      <c r="F1231" s="16"/>
      <c r="G1231" s="111">
        <f>G1232+G1239</f>
        <v>1997371</v>
      </c>
      <c r="H1231" s="53"/>
    </row>
    <row r="1232" spans="1:8" s="54" customFormat="1" ht="25.5">
      <c r="A1232" s="17" t="s">
        <v>121</v>
      </c>
      <c r="B1232" s="15">
        <v>794</v>
      </c>
      <c r="C1232" s="16" t="s">
        <v>26</v>
      </c>
      <c r="D1232" s="16" t="s">
        <v>350</v>
      </c>
      <c r="E1232" s="16" t="s">
        <v>566</v>
      </c>
      <c r="F1232" s="16"/>
      <c r="G1232" s="111">
        <f>G1233+G1235+G1237</f>
        <v>1925665</v>
      </c>
      <c r="H1232" s="53"/>
    </row>
    <row r="1233" spans="1:15" s="4" customFormat="1" ht="51">
      <c r="A1233" s="67" t="s">
        <v>92</v>
      </c>
      <c r="B1233" s="15">
        <v>794</v>
      </c>
      <c r="C1233" s="16" t="s">
        <v>26</v>
      </c>
      <c r="D1233" s="16" t="s">
        <v>350</v>
      </c>
      <c r="E1233" s="16" t="s">
        <v>566</v>
      </c>
      <c r="F1233" s="16" t="s">
        <v>95</v>
      </c>
      <c r="G1233" s="111">
        <f>G1234</f>
        <v>1826837.83</v>
      </c>
      <c r="H1233" s="3"/>
    </row>
    <row r="1234" spans="1:15" s="4" customFormat="1" ht="25.5">
      <c r="A1234" s="67" t="s">
        <v>93</v>
      </c>
      <c r="B1234" s="15">
        <v>794</v>
      </c>
      <c r="C1234" s="16" t="s">
        <v>26</v>
      </c>
      <c r="D1234" s="16" t="s">
        <v>350</v>
      </c>
      <c r="E1234" s="16" t="s">
        <v>566</v>
      </c>
      <c r="F1234" s="16" t="s">
        <v>96</v>
      </c>
      <c r="G1234" s="111">
        <v>1826837.83</v>
      </c>
      <c r="H1234" s="3"/>
    </row>
    <row r="1235" spans="1:15" s="4" customFormat="1" ht="25.5">
      <c r="A1235" s="17" t="s">
        <v>49</v>
      </c>
      <c r="B1235" s="15">
        <v>794</v>
      </c>
      <c r="C1235" s="16" t="s">
        <v>26</v>
      </c>
      <c r="D1235" s="16" t="s">
        <v>350</v>
      </c>
      <c r="E1235" s="16" t="s">
        <v>566</v>
      </c>
      <c r="F1235" s="16" t="s">
        <v>50</v>
      </c>
      <c r="G1235" s="111">
        <f>G1236</f>
        <v>98800</v>
      </c>
      <c r="H1235" s="3"/>
    </row>
    <row r="1236" spans="1:15" s="4" customFormat="1" ht="25.5">
      <c r="A1236" s="17" t="s">
        <v>51</v>
      </c>
      <c r="B1236" s="15">
        <v>794</v>
      </c>
      <c r="C1236" s="16" t="s">
        <v>26</v>
      </c>
      <c r="D1236" s="16" t="s">
        <v>350</v>
      </c>
      <c r="E1236" s="16" t="s">
        <v>566</v>
      </c>
      <c r="F1236" s="16" t="s">
        <v>52</v>
      </c>
      <c r="G1236" s="111">
        <f>98800</f>
        <v>98800</v>
      </c>
      <c r="H1236" s="3"/>
    </row>
    <row r="1237" spans="1:15" s="4" customFormat="1">
      <c r="A1237" s="17" t="s">
        <v>100</v>
      </c>
      <c r="B1237" s="15">
        <v>794</v>
      </c>
      <c r="C1237" s="16" t="s">
        <v>26</v>
      </c>
      <c r="D1237" s="16" t="s">
        <v>350</v>
      </c>
      <c r="E1237" s="16" t="s">
        <v>566</v>
      </c>
      <c r="F1237" s="16" t="s">
        <v>101</v>
      </c>
      <c r="G1237" s="111">
        <f>G1238</f>
        <v>27.17</v>
      </c>
      <c r="H1237" s="3"/>
    </row>
    <row r="1238" spans="1:15" s="4" customFormat="1">
      <c r="A1238" s="17" t="s">
        <v>325</v>
      </c>
      <c r="B1238" s="15">
        <v>794</v>
      </c>
      <c r="C1238" s="16" t="s">
        <v>26</v>
      </c>
      <c r="D1238" s="16" t="s">
        <v>350</v>
      </c>
      <c r="E1238" s="16" t="s">
        <v>566</v>
      </c>
      <c r="F1238" s="16" t="s">
        <v>104</v>
      </c>
      <c r="G1238" s="111">
        <v>27.17</v>
      </c>
      <c r="H1238" s="3"/>
    </row>
    <row r="1239" spans="1:15" s="4" customFormat="1" ht="56.25" customHeight="1">
      <c r="A1239" s="34" t="s">
        <v>321</v>
      </c>
      <c r="B1239" s="15">
        <v>794</v>
      </c>
      <c r="C1239" s="16" t="s">
        <v>26</v>
      </c>
      <c r="D1239" s="16" t="s">
        <v>350</v>
      </c>
      <c r="E1239" s="16" t="s">
        <v>567</v>
      </c>
      <c r="F1239" s="16"/>
      <c r="G1239" s="111">
        <f>G1240</f>
        <v>71706</v>
      </c>
      <c r="H1239" s="3"/>
    </row>
    <row r="1240" spans="1:15" s="4" customFormat="1" ht="25.5">
      <c r="A1240" s="17" t="s">
        <v>49</v>
      </c>
      <c r="B1240" s="15">
        <v>794</v>
      </c>
      <c r="C1240" s="16" t="s">
        <v>26</v>
      </c>
      <c r="D1240" s="16" t="s">
        <v>350</v>
      </c>
      <c r="E1240" s="16" t="s">
        <v>567</v>
      </c>
      <c r="F1240" s="16" t="s">
        <v>50</v>
      </c>
      <c r="G1240" s="111">
        <f>G1241</f>
        <v>71706</v>
      </c>
      <c r="H1240" s="3"/>
    </row>
    <row r="1241" spans="1:15" s="4" customFormat="1" ht="25.5">
      <c r="A1241" s="17" t="s">
        <v>51</v>
      </c>
      <c r="B1241" s="15">
        <v>794</v>
      </c>
      <c r="C1241" s="16" t="s">
        <v>26</v>
      </c>
      <c r="D1241" s="16" t="s">
        <v>350</v>
      </c>
      <c r="E1241" s="16" t="s">
        <v>567</v>
      </c>
      <c r="F1241" s="16" t="s">
        <v>52</v>
      </c>
      <c r="G1241" s="111">
        <v>71706</v>
      </c>
      <c r="H1241" s="3"/>
    </row>
    <row r="1242" spans="1:15" s="24" customFormat="1">
      <c r="A1242" s="177" t="s">
        <v>117</v>
      </c>
      <c r="B1242" s="162"/>
      <c r="C1242" s="163"/>
      <c r="D1242" s="163"/>
      <c r="E1242" s="163"/>
      <c r="F1242" s="163"/>
      <c r="G1242" s="164">
        <f>G1200</f>
        <v>4613352</v>
      </c>
      <c r="H1242" s="23"/>
    </row>
    <row r="1243" spans="1:15" s="24" customFormat="1" ht="38.25">
      <c r="A1243" s="173" t="s">
        <v>868</v>
      </c>
      <c r="B1243" s="174">
        <v>795</v>
      </c>
      <c r="C1243" s="175"/>
      <c r="D1243" s="175"/>
      <c r="E1243" s="175"/>
      <c r="F1243" s="175"/>
      <c r="G1243" s="176"/>
      <c r="H1243" s="23"/>
    </row>
    <row r="1244" spans="1:15" s="24" customFormat="1">
      <c r="A1244" s="12" t="s">
        <v>138</v>
      </c>
      <c r="B1244" s="21">
        <v>795</v>
      </c>
      <c r="C1244" s="22" t="s">
        <v>90</v>
      </c>
      <c r="D1244" s="22"/>
      <c r="E1244" s="22"/>
      <c r="F1244" s="22"/>
      <c r="G1244" s="13">
        <f>G1361+G1245</f>
        <v>72599436.99000001</v>
      </c>
      <c r="H1244" s="23"/>
    </row>
    <row r="1245" spans="1:15" s="4" customFormat="1">
      <c r="A1245" s="130" t="s">
        <v>365</v>
      </c>
      <c r="B1245" s="21">
        <v>795</v>
      </c>
      <c r="C1245" s="41" t="s">
        <v>90</v>
      </c>
      <c r="D1245" s="41" t="s">
        <v>237</v>
      </c>
      <c r="E1245" s="41"/>
      <c r="F1245" s="41"/>
      <c r="G1245" s="112">
        <f>G1246+G1356</f>
        <v>61643552.990000002</v>
      </c>
      <c r="H1245" s="3"/>
    </row>
    <row r="1246" spans="1:15" s="19" customFormat="1" ht="27" customHeight="1">
      <c r="A1246" s="17" t="s">
        <v>791</v>
      </c>
      <c r="B1246" s="57">
        <v>795</v>
      </c>
      <c r="C1246" s="16" t="s">
        <v>90</v>
      </c>
      <c r="D1246" s="16" t="s">
        <v>237</v>
      </c>
      <c r="E1246" s="16" t="s">
        <v>480</v>
      </c>
      <c r="F1246" s="16"/>
      <c r="G1246" s="111">
        <f>G1250+G1278+G1314+G1304+G1343+G1247+G1340</f>
        <v>54138552.990000002</v>
      </c>
      <c r="H1246" s="18"/>
      <c r="O1246" s="18"/>
    </row>
    <row r="1247" spans="1:15" s="19" customFormat="1" ht="27" hidden="1" customHeight="1">
      <c r="A1247" s="17" t="s">
        <v>833</v>
      </c>
      <c r="B1247" s="57">
        <v>795</v>
      </c>
      <c r="C1247" s="16" t="s">
        <v>90</v>
      </c>
      <c r="D1247" s="16" t="s">
        <v>237</v>
      </c>
      <c r="E1247" s="16" t="s">
        <v>832</v>
      </c>
      <c r="F1247" s="16"/>
      <c r="G1247" s="111">
        <f>G1248</f>
        <v>0</v>
      </c>
      <c r="H1247" s="18"/>
      <c r="O1247" s="18"/>
    </row>
    <row r="1248" spans="1:15" s="19" customFormat="1" ht="27" hidden="1" customHeight="1">
      <c r="A1248" s="17" t="s">
        <v>345</v>
      </c>
      <c r="B1248" s="57">
        <v>795</v>
      </c>
      <c r="C1248" s="16" t="s">
        <v>90</v>
      </c>
      <c r="D1248" s="16" t="s">
        <v>237</v>
      </c>
      <c r="E1248" s="16" t="s">
        <v>832</v>
      </c>
      <c r="F1248" s="16" t="s">
        <v>346</v>
      </c>
      <c r="G1248" s="111">
        <f>G1249</f>
        <v>0</v>
      </c>
      <c r="H1248" s="18"/>
      <c r="O1248" s="18"/>
    </row>
    <row r="1249" spans="1:15" s="19" customFormat="1" ht="27" hidden="1" customHeight="1">
      <c r="A1249" s="17" t="s">
        <v>363</v>
      </c>
      <c r="B1249" s="57">
        <v>795</v>
      </c>
      <c r="C1249" s="16" t="s">
        <v>90</v>
      </c>
      <c r="D1249" s="16" t="s">
        <v>237</v>
      </c>
      <c r="E1249" s="16" t="s">
        <v>832</v>
      </c>
      <c r="F1249" s="16" t="s">
        <v>364</v>
      </c>
      <c r="G1249" s="111"/>
      <c r="H1249" s="18"/>
      <c r="O1249" s="18"/>
    </row>
    <row r="1250" spans="1:15" s="19" customFormat="1" ht="66" customHeight="1">
      <c r="A1250" s="58" t="s">
        <v>817</v>
      </c>
      <c r="B1250" s="57">
        <v>795</v>
      </c>
      <c r="C1250" s="16" t="s">
        <v>90</v>
      </c>
      <c r="D1250" s="16" t="s">
        <v>237</v>
      </c>
      <c r="E1250" s="16" t="s">
        <v>184</v>
      </c>
      <c r="F1250" s="16"/>
      <c r="G1250" s="111">
        <f>G1251+G1256+G1259+G1275</f>
        <v>9649248.1099999994</v>
      </c>
      <c r="H1250" s="18" t="e">
        <f>#REF!+G1287+#REF!+G1315</f>
        <v>#REF!</v>
      </c>
    </row>
    <row r="1251" spans="1:15" s="19" customFormat="1" ht="53.25" customHeight="1">
      <c r="A1251" s="58" t="s">
        <v>818</v>
      </c>
      <c r="B1251" s="57">
        <v>795</v>
      </c>
      <c r="C1251" s="16" t="s">
        <v>90</v>
      </c>
      <c r="D1251" s="16" t="s">
        <v>237</v>
      </c>
      <c r="E1251" s="16" t="s">
        <v>185</v>
      </c>
      <c r="F1251" s="16"/>
      <c r="G1251" s="111">
        <f>G1252</f>
        <v>2164432</v>
      </c>
      <c r="H1251" s="18"/>
    </row>
    <row r="1252" spans="1:15" s="19" customFormat="1" ht="31.5" customHeight="1">
      <c r="A1252" s="17" t="s">
        <v>651</v>
      </c>
      <c r="B1252" s="57">
        <v>795</v>
      </c>
      <c r="C1252" s="16" t="s">
        <v>90</v>
      </c>
      <c r="D1252" s="16" t="s">
        <v>237</v>
      </c>
      <c r="E1252" s="16" t="s">
        <v>185</v>
      </c>
      <c r="F1252" s="16" t="s">
        <v>50</v>
      </c>
      <c r="G1252" s="111">
        <f>G1253</f>
        <v>2164432</v>
      </c>
      <c r="H1252" s="18"/>
    </row>
    <row r="1253" spans="1:15" s="19" customFormat="1" ht="32.25" customHeight="1">
      <c r="A1253" s="17" t="s">
        <v>51</v>
      </c>
      <c r="B1253" s="57">
        <v>795</v>
      </c>
      <c r="C1253" s="16" t="s">
        <v>90</v>
      </c>
      <c r="D1253" s="16" t="s">
        <v>237</v>
      </c>
      <c r="E1253" s="16" t="s">
        <v>185</v>
      </c>
      <c r="F1253" s="16" t="s">
        <v>52</v>
      </c>
      <c r="G1253" s="111">
        <f>93069+2255641+1734542-60000+148500+395234-243844-2158710</f>
        <v>2164432</v>
      </c>
      <c r="H1253" s="18"/>
      <c r="O1253" s="18"/>
    </row>
    <row r="1254" spans="1:15" s="19" customFormat="1" ht="32.25" hidden="1" customHeight="1">
      <c r="A1254" s="17" t="s">
        <v>345</v>
      </c>
      <c r="B1254" s="57">
        <v>795</v>
      </c>
      <c r="C1254" s="16" t="s">
        <v>90</v>
      </c>
      <c r="D1254" s="16" t="s">
        <v>237</v>
      </c>
      <c r="E1254" s="16" t="s">
        <v>185</v>
      </c>
      <c r="F1254" s="16" t="s">
        <v>346</v>
      </c>
      <c r="G1254" s="111"/>
      <c r="H1254" s="18"/>
      <c r="O1254" s="18"/>
    </row>
    <row r="1255" spans="1:15" s="19" customFormat="1" ht="32.25" hidden="1" customHeight="1">
      <c r="A1255" s="17" t="s">
        <v>373</v>
      </c>
      <c r="B1255" s="57">
        <v>795</v>
      </c>
      <c r="C1255" s="16" t="s">
        <v>90</v>
      </c>
      <c r="D1255" s="16" t="s">
        <v>237</v>
      </c>
      <c r="E1255" s="16" t="s">
        <v>185</v>
      </c>
      <c r="F1255" s="16" t="s">
        <v>374</v>
      </c>
      <c r="G1255" s="111"/>
      <c r="H1255" s="18"/>
      <c r="O1255" s="18"/>
    </row>
    <row r="1256" spans="1:15" ht="22.5" hidden="1" customHeight="1">
      <c r="A1256" s="58" t="s">
        <v>881</v>
      </c>
      <c r="B1256" s="57">
        <v>795</v>
      </c>
      <c r="C1256" s="16" t="s">
        <v>90</v>
      </c>
      <c r="D1256" s="16" t="s">
        <v>237</v>
      </c>
      <c r="E1256" s="16" t="s">
        <v>880</v>
      </c>
      <c r="F1256" s="16"/>
      <c r="G1256" s="111">
        <f>G1257</f>
        <v>0</v>
      </c>
    </row>
    <row r="1257" spans="1:15" ht="18" hidden="1" customHeight="1">
      <c r="A1257" s="17" t="s">
        <v>345</v>
      </c>
      <c r="B1257" s="57">
        <v>795</v>
      </c>
      <c r="C1257" s="16" t="s">
        <v>90</v>
      </c>
      <c r="D1257" s="16" t="s">
        <v>237</v>
      </c>
      <c r="E1257" s="16" t="s">
        <v>880</v>
      </c>
      <c r="F1257" s="16" t="s">
        <v>346</v>
      </c>
      <c r="G1257" s="111">
        <f>G1258</f>
        <v>0</v>
      </c>
    </row>
    <row r="1258" spans="1:15" ht="15" hidden="1" customHeight="1">
      <c r="A1258" s="17" t="s">
        <v>373</v>
      </c>
      <c r="B1258" s="57">
        <v>795</v>
      </c>
      <c r="C1258" s="16" t="s">
        <v>90</v>
      </c>
      <c r="D1258" s="16" t="s">
        <v>237</v>
      </c>
      <c r="E1258" s="16" t="s">
        <v>880</v>
      </c>
      <c r="F1258" s="16" t="s">
        <v>374</v>
      </c>
      <c r="G1258" s="111"/>
    </row>
    <row r="1259" spans="1:15" ht="80.25" customHeight="1">
      <c r="A1259" s="58" t="s">
        <v>817</v>
      </c>
      <c r="B1259" s="57">
        <v>795</v>
      </c>
      <c r="C1259" s="16" t="s">
        <v>90</v>
      </c>
      <c r="D1259" s="16" t="s">
        <v>237</v>
      </c>
      <c r="E1259" s="16" t="s">
        <v>271</v>
      </c>
      <c r="F1259" s="16"/>
      <c r="G1259" s="111">
        <f>G1260+G1266</f>
        <v>7061725.1099999994</v>
      </c>
    </row>
    <row r="1260" spans="1:15" ht="15" customHeight="1">
      <c r="A1260" s="17" t="s">
        <v>345</v>
      </c>
      <c r="B1260" s="57">
        <v>795</v>
      </c>
      <c r="C1260" s="16" t="s">
        <v>90</v>
      </c>
      <c r="D1260" s="16" t="s">
        <v>237</v>
      </c>
      <c r="E1260" s="16" t="s">
        <v>269</v>
      </c>
      <c r="F1260" s="16" t="s">
        <v>346</v>
      </c>
      <c r="G1260" s="111">
        <f>G1261</f>
        <v>7061725.1099999994</v>
      </c>
    </row>
    <row r="1261" spans="1:15" ht="15" customHeight="1">
      <c r="A1261" s="17" t="s">
        <v>373</v>
      </c>
      <c r="B1261" s="57">
        <v>795</v>
      </c>
      <c r="C1261" s="16" t="s">
        <v>90</v>
      </c>
      <c r="D1261" s="16" t="s">
        <v>237</v>
      </c>
      <c r="E1261" s="16" t="s">
        <v>269</v>
      </c>
      <c r="F1261" s="16" t="s">
        <v>374</v>
      </c>
      <c r="G1261" s="111">
        <f>6673131+1578780-1734542+60000+181145.8-395234+243844+997372-542771.69</f>
        <v>7061725.1099999994</v>
      </c>
    </row>
    <row r="1262" spans="1:15" s="19" customFormat="1" ht="94.5" hidden="1" customHeight="1">
      <c r="A1262" s="58" t="s">
        <v>78</v>
      </c>
      <c r="B1262" s="57">
        <v>795</v>
      </c>
      <c r="C1262" s="16" t="s">
        <v>90</v>
      </c>
      <c r="D1262" s="16" t="s">
        <v>237</v>
      </c>
      <c r="E1262" s="16" t="s">
        <v>178</v>
      </c>
      <c r="F1262" s="16"/>
      <c r="G1262" s="111">
        <f>G1263</f>
        <v>0</v>
      </c>
      <c r="H1262" s="18"/>
    </row>
    <row r="1263" spans="1:15" s="19" customFormat="1" ht="51" hidden="1" customHeight="1">
      <c r="A1263" s="58" t="s">
        <v>187</v>
      </c>
      <c r="B1263" s="57">
        <v>795</v>
      </c>
      <c r="C1263" s="16" t="s">
        <v>90</v>
      </c>
      <c r="D1263" s="16" t="s">
        <v>237</v>
      </c>
      <c r="E1263" s="16" t="s">
        <v>391</v>
      </c>
      <c r="F1263" s="16"/>
      <c r="G1263" s="111">
        <f>G1264</f>
        <v>0</v>
      </c>
      <c r="H1263" s="18"/>
    </row>
    <row r="1264" spans="1:15" s="19" customFormat="1" ht="31.5" hidden="1" customHeight="1">
      <c r="A1264" s="17" t="s">
        <v>651</v>
      </c>
      <c r="B1264" s="57">
        <v>795</v>
      </c>
      <c r="C1264" s="16" t="s">
        <v>90</v>
      </c>
      <c r="D1264" s="16" t="s">
        <v>237</v>
      </c>
      <c r="E1264" s="16" t="s">
        <v>391</v>
      </c>
      <c r="F1264" s="16" t="s">
        <v>50</v>
      </c>
      <c r="G1264" s="111">
        <f>G1265</f>
        <v>0</v>
      </c>
      <c r="H1264" s="18"/>
    </row>
    <row r="1265" spans="1:10" s="19" customFormat="1" ht="32.25" hidden="1" customHeight="1">
      <c r="A1265" s="17" t="s">
        <v>51</v>
      </c>
      <c r="B1265" s="57">
        <v>795</v>
      </c>
      <c r="C1265" s="16" t="s">
        <v>90</v>
      </c>
      <c r="D1265" s="16" t="s">
        <v>237</v>
      </c>
      <c r="E1265" s="16" t="s">
        <v>391</v>
      </c>
      <c r="F1265" s="16" t="s">
        <v>52</v>
      </c>
      <c r="G1265" s="111"/>
      <c r="H1265" s="18"/>
    </row>
    <row r="1266" spans="1:10" s="19" customFormat="1" ht="15.75" hidden="1" customHeight="1">
      <c r="A1266" s="17" t="s">
        <v>100</v>
      </c>
      <c r="B1266" s="57">
        <v>795</v>
      </c>
      <c r="C1266" s="16" t="s">
        <v>90</v>
      </c>
      <c r="D1266" s="16" t="s">
        <v>237</v>
      </c>
      <c r="E1266" s="16" t="s">
        <v>269</v>
      </c>
      <c r="F1266" s="16" t="s">
        <v>101</v>
      </c>
      <c r="G1266" s="111">
        <f>G1267</f>
        <v>0</v>
      </c>
      <c r="H1266" s="18"/>
      <c r="J1266" s="116"/>
    </row>
    <row r="1267" spans="1:10" s="19" customFormat="1" ht="15.75" hidden="1" customHeight="1">
      <c r="A1267" s="17" t="s">
        <v>375</v>
      </c>
      <c r="B1267" s="57">
        <v>795</v>
      </c>
      <c r="C1267" s="16" t="s">
        <v>90</v>
      </c>
      <c r="D1267" s="16" t="s">
        <v>237</v>
      </c>
      <c r="E1267" s="16" t="s">
        <v>269</v>
      </c>
      <c r="F1267" s="16" t="s">
        <v>376</v>
      </c>
      <c r="G1267" s="111"/>
      <c r="H1267" s="18"/>
      <c r="J1267" s="116"/>
    </row>
    <row r="1268" spans="1:10" ht="72.75" hidden="1" customHeight="1">
      <c r="A1268" s="58" t="s">
        <v>174</v>
      </c>
      <c r="B1268" s="57">
        <v>795</v>
      </c>
      <c r="C1268" s="16" t="s">
        <v>90</v>
      </c>
      <c r="D1268" s="16" t="s">
        <v>237</v>
      </c>
      <c r="E1268" s="16" t="s">
        <v>272</v>
      </c>
      <c r="F1268" s="16"/>
      <c r="G1268" s="111">
        <f>G1269+G1273</f>
        <v>0</v>
      </c>
    </row>
    <row r="1269" spans="1:10" ht="18" hidden="1" customHeight="1">
      <c r="A1269" s="17" t="s">
        <v>345</v>
      </c>
      <c r="B1269" s="57">
        <v>795</v>
      </c>
      <c r="C1269" s="16" t="s">
        <v>90</v>
      </c>
      <c r="D1269" s="16" t="s">
        <v>237</v>
      </c>
      <c r="E1269" s="16" t="s">
        <v>270</v>
      </c>
      <c r="F1269" s="16" t="s">
        <v>346</v>
      </c>
      <c r="G1269" s="111">
        <f>G1270</f>
        <v>0</v>
      </c>
    </row>
    <row r="1270" spans="1:10" ht="15" hidden="1" customHeight="1">
      <c r="A1270" s="17" t="s">
        <v>373</v>
      </c>
      <c r="B1270" s="57">
        <v>795</v>
      </c>
      <c r="C1270" s="16" t="s">
        <v>90</v>
      </c>
      <c r="D1270" s="16" t="s">
        <v>237</v>
      </c>
      <c r="E1270" s="16" t="s">
        <v>270</v>
      </c>
      <c r="F1270" s="16" t="s">
        <v>374</v>
      </c>
      <c r="G1270" s="111"/>
    </row>
    <row r="1271" spans="1:10" s="19" customFormat="1" ht="32.25" hidden="1" customHeight="1">
      <c r="A1271" s="17"/>
      <c r="B1271" s="57"/>
      <c r="C1271" s="16"/>
      <c r="D1271" s="16"/>
      <c r="E1271" s="16"/>
      <c r="F1271" s="16"/>
      <c r="G1271" s="111"/>
      <c r="H1271" s="18"/>
    </row>
    <row r="1272" spans="1:10" s="19" customFormat="1" ht="32.25" hidden="1" customHeight="1">
      <c r="A1272" s="17"/>
      <c r="B1272" s="57"/>
      <c r="C1272" s="16"/>
      <c r="D1272" s="16"/>
      <c r="E1272" s="16"/>
      <c r="F1272" s="16"/>
      <c r="G1272" s="111"/>
      <c r="H1272" s="18"/>
    </row>
    <row r="1273" spans="1:10" s="19" customFormat="1" ht="32.25" hidden="1" customHeight="1">
      <c r="A1273" s="17" t="s">
        <v>651</v>
      </c>
      <c r="B1273" s="57">
        <v>795</v>
      </c>
      <c r="C1273" s="16" t="s">
        <v>90</v>
      </c>
      <c r="D1273" s="16" t="s">
        <v>237</v>
      </c>
      <c r="E1273" s="16" t="s">
        <v>270</v>
      </c>
      <c r="F1273" s="16" t="s">
        <v>50</v>
      </c>
      <c r="G1273" s="111">
        <f>G1274</f>
        <v>0</v>
      </c>
      <c r="H1273" s="18"/>
    </row>
    <row r="1274" spans="1:10" s="19" customFormat="1" ht="32.25" hidden="1" customHeight="1">
      <c r="A1274" s="17" t="s">
        <v>51</v>
      </c>
      <c r="B1274" s="57">
        <v>795</v>
      </c>
      <c r="C1274" s="16" t="s">
        <v>90</v>
      </c>
      <c r="D1274" s="16" t="s">
        <v>237</v>
      </c>
      <c r="E1274" s="16" t="s">
        <v>270</v>
      </c>
      <c r="F1274" s="16" t="s">
        <v>52</v>
      </c>
      <c r="G1274" s="111"/>
      <c r="H1274" s="18"/>
    </row>
    <row r="1275" spans="1:10" ht="78" customHeight="1">
      <c r="A1275" s="58" t="s">
        <v>935</v>
      </c>
      <c r="B1275" s="57">
        <v>795</v>
      </c>
      <c r="C1275" s="16" t="s">
        <v>90</v>
      </c>
      <c r="D1275" s="16" t="s">
        <v>237</v>
      </c>
      <c r="E1275" s="16" t="s">
        <v>272</v>
      </c>
      <c r="F1275" s="16"/>
      <c r="G1275" s="111">
        <f>G1276</f>
        <v>423091</v>
      </c>
    </row>
    <row r="1276" spans="1:10" ht="18" customHeight="1">
      <c r="A1276" s="17" t="s">
        <v>345</v>
      </c>
      <c r="B1276" s="57">
        <v>795</v>
      </c>
      <c r="C1276" s="16" t="s">
        <v>90</v>
      </c>
      <c r="D1276" s="16" t="s">
        <v>237</v>
      </c>
      <c r="E1276" s="16" t="s">
        <v>270</v>
      </c>
      <c r="F1276" s="16" t="s">
        <v>346</v>
      </c>
      <c r="G1276" s="111">
        <f>G1277</f>
        <v>423091</v>
      </c>
    </row>
    <row r="1277" spans="1:10" ht="15" customHeight="1">
      <c r="A1277" s="17" t="s">
        <v>373</v>
      </c>
      <c r="B1277" s="57">
        <v>795</v>
      </c>
      <c r="C1277" s="16" t="s">
        <v>90</v>
      </c>
      <c r="D1277" s="16" t="s">
        <v>237</v>
      </c>
      <c r="E1277" s="16" t="s">
        <v>270</v>
      </c>
      <c r="F1277" s="16" t="s">
        <v>374</v>
      </c>
      <c r="G1277" s="111">
        <v>423091</v>
      </c>
    </row>
    <row r="1278" spans="1:10" ht="63.75" customHeight="1">
      <c r="A1278" s="17" t="s">
        <v>819</v>
      </c>
      <c r="B1278" s="57">
        <v>795</v>
      </c>
      <c r="C1278" s="16" t="s">
        <v>90</v>
      </c>
      <c r="D1278" s="16" t="s">
        <v>237</v>
      </c>
      <c r="E1278" s="16" t="s">
        <v>188</v>
      </c>
      <c r="F1278" s="16"/>
      <c r="G1278" s="111">
        <f>G1279+G1299+G1289+G1293+G1296+G1331</f>
        <v>23285133.880000003</v>
      </c>
    </row>
    <row r="1279" spans="1:10" ht="48.75" customHeight="1">
      <c r="A1279" s="17" t="s">
        <v>820</v>
      </c>
      <c r="B1279" s="57">
        <v>795</v>
      </c>
      <c r="C1279" s="16" t="s">
        <v>90</v>
      </c>
      <c r="D1279" s="16" t="s">
        <v>237</v>
      </c>
      <c r="E1279" s="16" t="s">
        <v>189</v>
      </c>
      <c r="F1279" s="16"/>
      <c r="G1279" s="111">
        <f>G1287+G1280+G1282+G1329+G1285</f>
        <v>22269640.760000002</v>
      </c>
    </row>
    <row r="1280" spans="1:10" s="19" customFormat="1" ht="31.5" hidden="1" customHeight="1">
      <c r="A1280" s="17" t="s">
        <v>651</v>
      </c>
      <c r="B1280" s="57">
        <v>795</v>
      </c>
      <c r="C1280" s="16" t="s">
        <v>90</v>
      </c>
      <c r="D1280" s="16" t="s">
        <v>237</v>
      </c>
      <c r="E1280" s="16" t="s">
        <v>189</v>
      </c>
      <c r="F1280" s="16" t="s">
        <v>50</v>
      </c>
      <c r="G1280" s="111">
        <f>G1281</f>
        <v>0</v>
      </c>
      <c r="H1280" s="18"/>
    </row>
    <row r="1281" spans="1:10" s="19" customFormat="1" ht="32.25" hidden="1" customHeight="1">
      <c r="A1281" s="17" t="s">
        <v>51</v>
      </c>
      <c r="B1281" s="57">
        <v>795</v>
      </c>
      <c r="C1281" s="16" t="s">
        <v>90</v>
      </c>
      <c r="D1281" s="16" t="s">
        <v>237</v>
      </c>
      <c r="E1281" s="16" t="s">
        <v>189</v>
      </c>
      <c r="F1281" s="16" t="s">
        <v>52</v>
      </c>
      <c r="G1281" s="111"/>
      <c r="H1281" s="18"/>
    </row>
    <row r="1282" spans="1:10" s="19" customFormat="1" ht="31.5" hidden="1" customHeight="1">
      <c r="A1282" s="17" t="s">
        <v>651</v>
      </c>
      <c r="B1282" s="57">
        <v>795</v>
      </c>
      <c r="C1282" s="16" t="s">
        <v>90</v>
      </c>
      <c r="D1282" s="16" t="s">
        <v>237</v>
      </c>
      <c r="E1282" s="16" t="s">
        <v>189</v>
      </c>
      <c r="F1282" s="16" t="s">
        <v>50</v>
      </c>
      <c r="G1282" s="111">
        <f>G1283</f>
        <v>0</v>
      </c>
      <c r="H1282" s="18"/>
    </row>
    <row r="1283" spans="1:10" s="19" customFormat="1" ht="32.25" hidden="1" customHeight="1">
      <c r="A1283" s="17" t="s">
        <v>51</v>
      </c>
      <c r="B1283" s="57">
        <v>795</v>
      </c>
      <c r="C1283" s="16" t="s">
        <v>90</v>
      </c>
      <c r="D1283" s="16" t="s">
        <v>237</v>
      </c>
      <c r="E1283" s="16" t="s">
        <v>189</v>
      </c>
      <c r="F1283" s="16" t="s">
        <v>52</v>
      </c>
      <c r="G1283" s="111"/>
      <c r="H1283" s="18"/>
    </row>
    <row r="1284" spans="1:10" s="19" customFormat="1" ht="32.25" hidden="1" customHeight="1">
      <c r="A1284" s="17"/>
      <c r="B1284" s="57"/>
      <c r="C1284" s="16"/>
      <c r="D1284" s="16"/>
      <c r="E1284" s="16"/>
      <c r="F1284" s="16"/>
      <c r="G1284" s="111"/>
      <c r="H1284" s="18"/>
    </row>
    <row r="1285" spans="1:10" s="19" customFormat="1" ht="32.25" customHeight="1">
      <c r="A1285" s="17" t="s">
        <v>651</v>
      </c>
      <c r="B1285" s="57">
        <v>795</v>
      </c>
      <c r="C1285" s="16" t="s">
        <v>90</v>
      </c>
      <c r="D1285" s="16" t="s">
        <v>237</v>
      </c>
      <c r="E1285" s="16" t="s">
        <v>189</v>
      </c>
      <c r="F1285" s="16" t="s">
        <v>50</v>
      </c>
      <c r="G1285" s="111">
        <f>G1286</f>
        <v>6557844</v>
      </c>
      <c r="H1285" s="18"/>
    </row>
    <row r="1286" spans="1:10" s="19" customFormat="1" ht="32.25" customHeight="1">
      <c r="A1286" s="17" t="s">
        <v>51</v>
      </c>
      <c r="B1286" s="57">
        <v>795</v>
      </c>
      <c r="C1286" s="16" t="s">
        <v>90</v>
      </c>
      <c r="D1286" s="16" t="s">
        <v>237</v>
      </c>
      <c r="E1286" s="16" t="s">
        <v>189</v>
      </c>
      <c r="F1286" s="16" t="s">
        <v>52</v>
      </c>
      <c r="G1286" s="111">
        <f>3625496.9+773637.1+2158710</f>
        <v>6557844</v>
      </c>
      <c r="H1286" s="18"/>
    </row>
    <row r="1287" spans="1:10" ht="22.5" customHeight="1">
      <c r="A1287" s="17" t="s">
        <v>345</v>
      </c>
      <c r="B1287" s="57">
        <v>795</v>
      </c>
      <c r="C1287" s="16" t="s">
        <v>90</v>
      </c>
      <c r="D1287" s="16" t="s">
        <v>237</v>
      </c>
      <c r="E1287" s="16" t="s">
        <v>189</v>
      </c>
      <c r="F1287" s="16" t="s">
        <v>346</v>
      </c>
      <c r="G1287" s="111">
        <f>G1288</f>
        <v>11148170.470000001</v>
      </c>
    </row>
    <row r="1288" spans="1:10" ht="16.5" customHeight="1">
      <c r="A1288" s="17" t="s">
        <v>373</v>
      </c>
      <c r="B1288" s="57">
        <v>795</v>
      </c>
      <c r="C1288" s="16" t="s">
        <v>90</v>
      </c>
      <c r="D1288" s="16" t="s">
        <v>237</v>
      </c>
      <c r="E1288" s="16" t="s">
        <v>189</v>
      </c>
      <c r="F1288" s="16" t="s">
        <v>374</v>
      </c>
      <c r="G1288" s="111">
        <f>7442820+4510800+289022.9-1672830+35585.88+542771.69</f>
        <v>11148170.470000001</v>
      </c>
    </row>
    <row r="1289" spans="1:10" ht="105" hidden="1" customHeight="1">
      <c r="A1289" s="17" t="s">
        <v>77</v>
      </c>
      <c r="B1289" s="57">
        <v>795</v>
      </c>
      <c r="C1289" s="16" t="s">
        <v>90</v>
      </c>
      <c r="D1289" s="16" t="s">
        <v>237</v>
      </c>
      <c r="E1289" s="16" t="s">
        <v>177</v>
      </c>
      <c r="F1289" s="16"/>
      <c r="G1289" s="111">
        <f>G1290</f>
        <v>0</v>
      </c>
    </row>
    <row r="1290" spans="1:10" s="19" customFormat="1" ht="49.5" hidden="1" customHeight="1">
      <c r="A1290" s="17" t="s">
        <v>191</v>
      </c>
      <c r="B1290" s="57">
        <v>795</v>
      </c>
      <c r="C1290" s="16" t="s">
        <v>90</v>
      </c>
      <c r="D1290" s="16" t="s">
        <v>237</v>
      </c>
      <c r="E1290" s="16" t="s">
        <v>76</v>
      </c>
      <c r="F1290" s="16"/>
      <c r="G1290" s="111">
        <f>G1291</f>
        <v>0</v>
      </c>
      <c r="H1290" s="18"/>
    </row>
    <row r="1291" spans="1:10" s="19" customFormat="1" ht="34.5" hidden="1" customHeight="1">
      <c r="A1291" s="17" t="s">
        <v>49</v>
      </c>
      <c r="B1291" s="57">
        <v>795</v>
      </c>
      <c r="C1291" s="16" t="s">
        <v>90</v>
      </c>
      <c r="D1291" s="16" t="s">
        <v>237</v>
      </c>
      <c r="E1291" s="16" t="s">
        <v>76</v>
      </c>
      <c r="F1291" s="16" t="s">
        <v>50</v>
      </c>
      <c r="G1291" s="111">
        <f>G1292</f>
        <v>0</v>
      </c>
      <c r="H1291" s="18"/>
    </row>
    <row r="1292" spans="1:10" s="19" customFormat="1" ht="39" hidden="1" customHeight="1">
      <c r="A1292" s="17" t="s">
        <v>51</v>
      </c>
      <c r="B1292" s="57">
        <v>795</v>
      </c>
      <c r="C1292" s="16" t="s">
        <v>90</v>
      </c>
      <c r="D1292" s="16" t="s">
        <v>237</v>
      </c>
      <c r="E1292" s="16" t="s">
        <v>76</v>
      </c>
      <c r="F1292" s="16" t="s">
        <v>52</v>
      </c>
      <c r="G1292" s="111"/>
      <c r="H1292" s="18"/>
    </row>
    <row r="1293" spans="1:10" s="19" customFormat="1" ht="64.5" hidden="1" customHeight="1">
      <c r="A1293" s="17" t="s">
        <v>176</v>
      </c>
      <c r="B1293" s="57">
        <v>795</v>
      </c>
      <c r="C1293" s="16" t="s">
        <v>90</v>
      </c>
      <c r="D1293" s="16" t="s">
        <v>237</v>
      </c>
      <c r="E1293" s="16" t="s">
        <v>175</v>
      </c>
      <c r="F1293" s="16"/>
      <c r="G1293" s="111">
        <f>G1294</f>
        <v>0</v>
      </c>
      <c r="H1293" s="18"/>
      <c r="J1293" s="116"/>
    </row>
    <row r="1294" spans="1:10" s="19" customFormat="1" ht="15.75" hidden="1" customHeight="1">
      <c r="A1294" s="17" t="s">
        <v>345</v>
      </c>
      <c r="B1294" s="57">
        <v>795</v>
      </c>
      <c r="C1294" s="16" t="s">
        <v>90</v>
      </c>
      <c r="D1294" s="16" t="s">
        <v>237</v>
      </c>
      <c r="E1294" s="16" t="s">
        <v>175</v>
      </c>
      <c r="F1294" s="16" t="s">
        <v>346</v>
      </c>
      <c r="G1294" s="111">
        <f>G1295</f>
        <v>0</v>
      </c>
      <c r="H1294" s="18"/>
      <c r="J1294" s="116"/>
    </row>
    <row r="1295" spans="1:10" s="19" customFormat="1" ht="15.75" hidden="1" customHeight="1">
      <c r="A1295" s="17" t="s">
        <v>373</v>
      </c>
      <c r="B1295" s="57">
        <v>795</v>
      </c>
      <c r="C1295" s="16" t="s">
        <v>90</v>
      </c>
      <c r="D1295" s="16" t="s">
        <v>237</v>
      </c>
      <c r="E1295" s="16" t="s">
        <v>175</v>
      </c>
      <c r="F1295" s="16" t="s">
        <v>374</v>
      </c>
      <c r="G1295" s="111"/>
      <c r="H1295" s="18"/>
      <c r="J1295" s="116"/>
    </row>
    <row r="1296" spans="1:10" ht="34.5" hidden="1" customHeight="1">
      <c r="A1296" s="17" t="s">
        <v>27</v>
      </c>
      <c r="B1296" s="57">
        <v>795</v>
      </c>
      <c r="C1296" s="16" t="s">
        <v>90</v>
      </c>
      <c r="D1296" s="16" t="s">
        <v>237</v>
      </c>
      <c r="E1296" s="16" t="s">
        <v>28</v>
      </c>
      <c r="F1296" s="16"/>
      <c r="G1296" s="111">
        <f>G1297</f>
        <v>0</v>
      </c>
    </row>
    <row r="1297" spans="1:9" ht="37.5" hidden="1" customHeight="1">
      <c r="A1297" s="17" t="s">
        <v>49</v>
      </c>
      <c r="B1297" s="57">
        <v>795</v>
      </c>
      <c r="C1297" s="16" t="s">
        <v>90</v>
      </c>
      <c r="D1297" s="16" t="s">
        <v>237</v>
      </c>
      <c r="E1297" s="16" t="s">
        <v>28</v>
      </c>
      <c r="F1297" s="16" t="s">
        <v>50</v>
      </c>
      <c r="G1297" s="111">
        <f>G1298</f>
        <v>0</v>
      </c>
    </row>
    <row r="1298" spans="1:9" ht="25.5" hidden="1" customHeight="1">
      <c r="A1298" s="17" t="s">
        <v>51</v>
      </c>
      <c r="B1298" s="57">
        <v>795</v>
      </c>
      <c r="C1298" s="16" t="s">
        <v>90</v>
      </c>
      <c r="D1298" s="16" t="s">
        <v>237</v>
      </c>
      <c r="E1298" s="16" t="s">
        <v>28</v>
      </c>
      <c r="F1298" s="16" t="s">
        <v>52</v>
      </c>
      <c r="G1298" s="111"/>
    </row>
    <row r="1299" spans="1:9" ht="85.5" hidden="1" customHeight="1">
      <c r="A1299" s="17" t="s">
        <v>291</v>
      </c>
      <c r="B1299" s="57">
        <v>795</v>
      </c>
      <c r="C1299" s="16" t="s">
        <v>90</v>
      </c>
      <c r="D1299" s="16" t="s">
        <v>237</v>
      </c>
      <c r="E1299" s="16" t="s">
        <v>15</v>
      </c>
      <c r="F1299" s="16"/>
      <c r="G1299" s="111">
        <f>G1302+G1300</f>
        <v>0</v>
      </c>
    </row>
    <row r="1300" spans="1:9" ht="37.5" hidden="1" customHeight="1">
      <c r="A1300" s="17" t="s">
        <v>49</v>
      </c>
      <c r="B1300" s="57">
        <v>795</v>
      </c>
      <c r="C1300" s="16" t="s">
        <v>90</v>
      </c>
      <c r="D1300" s="16" t="s">
        <v>237</v>
      </c>
      <c r="E1300" s="16" t="s">
        <v>15</v>
      </c>
      <c r="F1300" s="16" t="s">
        <v>50</v>
      </c>
      <c r="G1300" s="111">
        <f>G1301</f>
        <v>0</v>
      </c>
    </row>
    <row r="1301" spans="1:9" ht="25.5" hidden="1" customHeight="1">
      <c r="A1301" s="17" t="s">
        <v>51</v>
      </c>
      <c r="B1301" s="57">
        <v>795</v>
      </c>
      <c r="C1301" s="16" t="s">
        <v>90</v>
      </c>
      <c r="D1301" s="16" t="s">
        <v>237</v>
      </c>
      <c r="E1301" s="16" t="s">
        <v>15</v>
      </c>
      <c r="F1301" s="16" t="s">
        <v>52</v>
      </c>
      <c r="G1301" s="111"/>
    </row>
    <row r="1302" spans="1:9" ht="21.75" hidden="1" customHeight="1">
      <c r="A1302" s="17" t="s">
        <v>345</v>
      </c>
      <c r="B1302" s="57">
        <v>795</v>
      </c>
      <c r="C1302" s="16" t="s">
        <v>90</v>
      </c>
      <c r="D1302" s="16" t="s">
        <v>237</v>
      </c>
      <c r="E1302" s="16" t="s">
        <v>15</v>
      </c>
      <c r="F1302" s="16" t="s">
        <v>346</v>
      </c>
      <c r="G1302" s="111">
        <f>G1303</f>
        <v>0</v>
      </c>
    </row>
    <row r="1303" spans="1:9" ht="13.5" hidden="1" customHeight="1">
      <c r="A1303" s="17" t="s">
        <v>373</v>
      </c>
      <c r="B1303" s="57">
        <v>795</v>
      </c>
      <c r="C1303" s="16" t="s">
        <v>90</v>
      </c>
      <c r="D1303" s="16" t="s">
        <v>237</v>
      </c>
      <c r="E1303" s="16" t="s">
        <v>15</v>
      </c>
      <c r="F1303" s="16" t="s">
        <v>374</v>
      </c>
      <c r="G1303" s="111"/>
    </row>
    <row r="1304" spans="1:9" s="19" customFormat="1" ht="84" hidden="1" customHeight="1">
      <c r="A1304" s="17" t="s">
        <v>182</v>
      </c>
      <c r="B1304" s="57">
        <v>795</v>
      </c>
      <c r="C1304" s="16" t="s">
        <v>90</v>
      </c>
      <c r="D1304" s="16" t="s">
        <v>237</v>
      </c>
      <c r="E1304" s="16" t="s">
        <v>183</v>
      </c>
      <c r="F1304" s="16"/>
      <c r="G1304" s="111">
        <f>G1318+G1305+G1321</f>
        <v>0</v>
      </c>
      <c r="H1304" s="18" t="e">
        <f>G1361+#REF!+G1517+#REF!+#REF!+#REF!</f>
        <v>#REF!</v>
      </c>
      <c r="I1304" s="19">
        <v>240</v>
      </c>
    </row>
    <row r="1305" spans="1:9" s="19" customFormat="1" ht="73.5" hidden="1" customHeight="1">
      <c r="A1305" s="17" t="s">
        <v>253</v>
      </c>
      <c r="B1305" s="57">
        <v>795</v>
      </c>
      <c r="C1305" s="16" t="s">
        <v>90</v>
      </c>
      <c r="D1305" s="16" t="s">
        <v>237</v>
      </c>
      <c r="E1305" s="16" t="s">
        <v>252</v>
      </c>
      <c r="F1305" s="16"/>
      <c r="G1305" s="111">
        <f>G1306+G1310</f>
        <v>0</v>
      </c>
      <c r="H1305" s="18"/>
    </row>
    <row r="1306" spans="1:9" ht="37.5" hidden="1" customHeight="1">
      <c r="A1306" s="17" t="s">
        <v>49</v>
      </c>
      <c r="B1306" s="57">
        <v>795</v>
      </c>
      <c r="C1306" s="16" t="s">
        <v>90</v>
      </c>
      <c r="D1306" s="16" t="s">
        <v>237</v>
      </c>
      <c r="E1306" s="16" t="s">
        <v>252</v>
      </c>
      <c r="F1306" s="16" t="s">
        <v>50</v>
      </c>
      <c r="G1306" s="111">
        <f>G1307</f>
        <v>0</v>
      </c>
    </row>
    <row r="1307" spans="1:9" ht="25.5" hidden="1" customHeight="1">
      <c r="A1307" s="17" t="s">
        <v>51</v>
      </c>
      <c r="B1307" s="57">
        <v>795</v>
      </c>
      <c r="C1307" s="16" t="s">
        <v>90</v>
      </c>
      <c r="D1307" s="16" t="s">
        <v>237</v>
      </c>
      <c r="E1307" s="16" t="s">
        <v>252</v>
      </c>
      <c r="F1307" s="16" t="s">
        <v>52</v>
      </c>
      <c r="G1307" s="111"/>
    </row>
    <row r="1308" spans="1:9" s="19" customFormat="1" ht="55.5" hidden="1" customHeight="1">
      <c r="A1308" s="17"/>
      <c r="B1308" s="57"/>
      <c r="C1308" s="16"/>
      <c r="D1308" s="16"/>
      <c r="E1308" s="16"/>
      <c r="F1308" s="16"/>
      <c r="G1308" s="111"/>
      <c r="H1308" s="18"/>
    </row>
    <row r="1309" spans="1:9" s="19" customFormat="1" ht="55.5" hidden="1" customHeight="1">
      <c r="A1309" s="17"/>
      <c r="B1309" s="57"/>
      <c r="C1309" s="16"/>
      <c r="D1309" s="16"/>
      <c r="E1309" s="16"/>
      <c r="F1309" s="16"/>
      <c r="G1309" s="111"/>
      <c r="H1309" s="18"/>
    </row>
    <row r="1310" spans="1:9" ht="21.75" hidden="1" customHeight="1">
      <c r="A1310" s="17" t="s">
        <v>345</v>
      </c>
      <c r="B1310" s="57">
        <v>795</v>
      </c>
      <c r="C1310" s="16" t="s">
        <v>90</v>
      </c>
      <c r="D1310" s="16" t="s">
        <v>237</v>
      </c>
      <c r="E1310" s="16" t="s">
        <v>252</v>
      </c>
      <c r="F1310" s="16" t="s">
        <v>346</v>
      </c>
      <c r="G1310" s="111">
        <f>G1311</f>
        <v>0</v>
      </c>
    </row>
    <row r="1311" spans="1:9" ht="13.5" hidden="1" customHeight="1">
      <c r="A1311" s="17" t="s">
        <v>373</v>
      </c>
      <c r="B1311" s="57">
        <v>795</v>
      </c>
      <c r="C1311" s="16" t="s">
        <v>90</v>
      </c>
      <c r="D1311" s="16" t="s">
        <v>237</v>
      </c>
      <c r="E1311" s="16" t="s">
        <v>252</v>
      </c>
      <c r="F1311" s="16" t="s">
        <v>374</v>
      </c>
      <c r="G1311" s="111"/>
    </row>
    <row r="1312" spans="1:9" s="19" customFormat="1" ht="32.25" hidden="1" customHeight="1">
      <c r="A1312" s="17" t="s">
        <v>651</v>
      </c>
      <c r="B1312" s="57">
        <v>795</v>
      </c>
      <c r="C1312" s="16" t="s">
        <v>90</v>
      </c>
      <c r="D1312" s="16" t="s">
        <v>237</v>
      </c>
      <c r="E1312" s="16" t="s">
        <v>285</v>
      </c>
      <c r="F1312" s="16" t="s">
        <v>50</v>
      </c>
      <c r="G1312" s="111">
        <f>G1313</f>
        <v>0</v>
      </c>
      <c r="H1312" s="18"/>
    </row>
    <row r="1313" spans="1:15" s="19" customFormat="1" ht="32.25" hidden="1" customHeight="1">
      <c r="A1313" s="17" t="s">
        <v>51</v>
      </c>
      <c r="B1313" s="57">
        <v>795</v>
      </c>
      <c r="C1313" s="16" t="s">
        <v>90</v>
      </c>
      <c r="D1313" s="16" t="s">
        <v>237</v>
      </c>
      <c r="E1313" s="16" t="s">
        <v>285</v>
      </c>
      <c r="F1313" s="16" t="s">
        <v>52</v>
      </c>
      <c r="G1313" s="111"/>
      <c r="H1313" s="18"/>
    </row>
    <row r="1314" spans="1:15" s="19" customFormat="1" ht="74.25" hidden="1" customHeight="1">
      <c r="A1314" s="17" t="s">
        <v>16</v>
      </c>
      <c r="B1314" s="57">
        <v>795</v>
      </c>
      <c r="C1314" s="16" t="s">
        <v>90</v>
      </c>
      <c r="D1314" s="16" t="s">
        <v>237</v>
      </c>
      <c r="E1314" s="16" t="s">
        <v>17</v>
      </c>
      <c r="F1314" s="16"/>
      <c r="G1314" s="111">
        <f>G1315</f>
        <v>0</v>
      </c>
      <c r="H1314" s="18"/>
      <c r="J1314" s="116"/>
    </row>
    <row r="1315" spans="1:15" s="19" customFormat="1" ht="75" hidden="1" customHeight="1">
      <c r="A1315" s="17" t="s">
        <v>584</v>
      </c>
      <c r="B1315" s="57">
        <v>795</v>
      </c>
      <c r="C1315" s="16" t="s">
        <v>90</v>
      </c>
      <c r="D1315" s="16" t="s">
        <v>237</v>
      </c>
      <c r="E1315" s="16" t="s">
        <v>18</v>
      </c>
      <c r="F1315" s="16"/>
      <c r="G1315" s="111">
        <f>G1316</f>
        <v>0</v>
      </c>
      <c r="H1315" s="18"/>
      <c r="J1315" s="116"/>
    </row>
    <row r="1316" spans="1:15" s="19" customFormat="1" ht="18.75" hidden="1" customHeight="1">
      <c r="A1316" s="17" t="s">
        <v>345</v>
      </c>
      <c r="B1316" s="57">
        <v>795</v>
      </c>
      <c r="C1316" s="16" t="s">
        <v>90</v>
      </c>
      <c r="D1316" s="16" t="s">
        <v>237</v>
      </c>
      <c r="E1316" s="16" t="s">
        <v>18</v>
      </c>
      <c r="F1316" s="16" t="s">
        <v>346</v>
      </c>
      <c r="G1316" s="111">
        <f>G1317</f>
        <v>0</v>
      </c>
      <c r="H1316" s="18"/>
      <c r="J1316" s="116"/>
    </row>
    <row r="1317" spans="1:15" s="19" customFormat="1" ht="15.75" hidden="1" customHeight="1">
      <c r="A1317" s="17" t="s">
        <v>373</v>
      </c>
      <c r="B1317" s="57">
        <v>795</v>
      </c>
      <c r="C1317" s="16" t="s">
        <v>90</v>
      </c>
      <c r="D1317" s="16" t="s">
        <v>237</v>
      </c>
      <c r="E1317" s="16" t="s">
        <v>18</v>
      </c>
      <c r="F1317" s="16" t="s">
        <v>374</v>
      </c>
      <c r="G1317" s="111"/>
      <c r="H1317" s="18"/>
      <c r="J1317" s="116"/>
    </row>
    <row r="1318" spans="1:15" s="19" customFormat="1" ht="84.75" hidden="1" customHeight="1">
      <c r="A1318" s="17" t="s">
        <v>584</v>
      </c>
      <c r="B1318" s="57">
        <v>795</v>
      </c>
      <c r="C1318" s="16" t="s">
        <v>90</v>
      </c>
      <c r="D1318" s="16" t="s">
        <v>237</v>
      </c>
      <c r="E1318" s="16" t="s">
        <v>285</v>
      </c>
      <c r="F1318" s="16"/>
      <c r="G1318" s="111">
        <f>G1312+G1319</f>
        <v>0</v>
      </c>
      <c r="H1318" s="18"/>
    </row>
    <row r="1319" spans="1:15" s="19" customFormat="1" ht="32.25" hidden="1" customHeight="1">
      <c r="A1319" s="17" t="s">
        <v>100</v>
      </c>
      <c r="B1319" s="57">
        <v>795</v>
      </c>
      <c r="C1319" s="16" t="s">
        <v>90</v>
      </c>
      <c r="D1319" s="16" t="s">
        <v>237</v>
      </c>
      <c r="E1319" s="16" t="s">
        <v>285</v>
      </c>
      <c r="F1319" s="16" t="s">
        <v>101</v>
      </c>
      <c r="G1319" s="111">
        <f>G1320</f>
        <v>0</v>
      </c>
      <c r="H1319" s="18"/>
    </row>
    <row r="1320" spans="1:15" s="19" customFormat="1" ht="32.25" hidden="1" customHeight="1">
      <c r="A1320" s="17" t="s">
        <v>375</v>
      </c>
      <c r="B1320" s="57">
        <v>795</v>
      </c>
      <c r="C1320" s="16" t="s">
        <v>90</v>
      </c>
      <c r="D1320" s="16" t="s">
        <v>237</v>
      </c>
      <c r="E1320" s="16" t="s">
        <v>285</v>
      </c>
      <c r="F1320" s="16" t="s">
        <v>376</v>
      </c>
      <c r="G1320" s="111">
        <f>1767000-1767000</f>
        <v>0</v>
      </c>
      <c r="H1320" s="18"/>
    </row>
    <row r="1321" spans="1:15" s="19" customFormat="1" ht="60.75" hidden="1" customHeight="1">
      <c r="A1321" s="17" t="s">
        <v>288</v>
      </c>
      <c r="B1321" s="57">
        <v>795</v>
      </c>
      <c r="C1321" s="16" t="s">
        <v>90</v>
      </c>
      <c r="D1321" s="16" t="s">
        <v>237</v>
      </c>
      <c r="E1321" s="16" t="s">
        <v>287</v>
      </c>
      <c r="F1321" s="16"/>
      <c r="G1321" s="111">
        <f>G1322</f>
        <v>0</v>
      </c>
      <c r="H1321" s="18"/>
      <c r="J1321" s="116"/>
    </row>
    <row r="1322" spans="1:15" s="19" customFormat="1" ht="15.75" hidden="1" customHeight="1">
      <c r="A1322" s="17" t="s">
        <v>100</v>
      </c>
      <c r="B1322" s="57">
        <v>795</v>
      </c>
      <c r="C1322" s="16" t="s">
        <v>90</v>
      </c>
      <c r="D1322" s="16" t="s">
        <v>237</v>
      </c>
      <c r="E1322" s="16" t="s">
        <v>287</v>
      </c>
      <c r="F1322" s="16" t="s">
        <v>101</v>
      </c>
      <c r="G1322" s="111">
        <f>G1323</f>
        <v>0</v>
      </c>
      <c r="H1322" s="18"/>
      <c r="J1322" s="116"/>
    </row>
    <row r="1323" spans="1:15" s="19" customFormat="1" ht="15.75" hidden="1" customHeight="1">
      <c r="A1323" s="17" t="s">
        <v>375</v>
      </c>
      <c r="B1323" s="57">
        <v>795</v>
      </c>
      <c r="C1323" s="16" t="s">
        <v>90</v>
      </c>
      <c r="D1323" s="16" t="s">
        <v>237</v>
      </c>
      <c r="E1323" s="16" t="s">
        <v>287</v>
      </c>
      <c r="F1323" s="16" t="s">
        <v>376</v>
      </c>
      <c r="G1323" s="111"/>
      <c r="H1323" s="18"/>
      <c r="J1323" s="116"/>
    </row>
    <row r="1324" spans="1:15" s="19" customFormat="1" ht="66" hidden="1" customHeight="1">
      <c r="A1324" s="58" t="s">
        <v>778</v>
      </c>
      <c r="B1324" s="57">
        <v>795</v>
      </c>
      <c r="C1324" s="16" t="s">
        <v>90</v>
      </c>
      <c r="D1324" s="16" t="s">
        <v>237</v>
      </c>
      <c r="E1324" s="16" t="s">
        <v>183</v>
      </c>
      <c r="F1324" s="16"/>
      <c r="G1324" s="111">
        <f>G1325</f>
        <v>0</v>
      </c>
      <c r="H1324" s="18" t="e">
        <f>#REF!+G1372+#REF!+G1417</f>
        <v>#REF!</v>
      </c>
    </row>
    <row r="1325" spans="1:15" s="19" customFormat="1" ht="53.25" hidden="1" customHeight="1">
      <c r="A1325" s="58"/>
      <c r="B1325" s="57">
        <v>795</v>
      </c>
      <c r="C1325" s="16" t="s">
        <v>90</v>
      </c>
      <c r="D1325" s="16" t="s">
        <v>237</v>
      </c>
      <c r="E1325" s="16" t="s">
        <v>777</v>
      </c>
      <c r="F1325" s="16"/>
      <c r="G1325" s="111">
        <f>G1326</f>
        <v>0</v>
      </c>
      <c r="H1325" s="18"/>
    </row>
    <row r="1326" spans="1:15" s="19" customFormat="1" ht="31.5" hidden="1" customHeight="1">
      <c r="A1326" s="17" t="s">
        <v>651</v>
      </c>
      <c r="B1326" s="57">
        <v>795</v>
      </c>
      <c r="C1326" s="16" t="s">
        <v>90</v>
      </c>
      <c r="D1326" s="16" t="s">
        <v>237</v>
      </c>
      <c r="E1326" s="16" t="s">
        <v>777</v>
      </c>
      <c r="F1326" s="16" t="s">
        <v>50</v>
      </c>
      <c r="G1326" s="111">
        <f>G1327</f>
        <v>0</v>
      </c>
      <c r="H1326" s="18"/>
    </row>
    <row r="1327" spans="1:15" s="19" customFormat="1" ht="32.25" hidden="1" customHeight="1">
      <c r="A1327" s="17" t="s">
        <v>51</v>
      </c>
      <c r="B1327" s="57">
        <v>795</v>
      </c>
      <c r="C1327" s="16" t="s">
        <v>90</v>
      </c>
      <c r="D1327" s="16" t="s">
        <v>237</v>
      </c>
      <c r="E1327" s="16" t="s">
        <v>777</v>
      </c>
      <c r="F1327" s="16" t="s">
        <v>52</v>
      </c>
      <c r="G1327" s="111"/>
      <c r="H1327" s="18"/>
      <c r="O1327" s="18"/>
    </row>
    <row r="1328" spans="1:15" s="19" customFormat="1" ht="15.75" hidden="1" customHeight="1">
      <c r="A1328" s="17"/>
      <c r="B1328" s="57"/>
      <c r="C1328" s="16"/>
      <c r="D1328" s="16"/>
      <c r="E1328" s="16"/>
      <c r="F1328" s="16"/>
      <c r="G1328" s="111"/>
      <c r="H1328" s="18"/>
      <c r="J1328" s="116"/>
    </row>
    <row r="1329" spans="1:32" s="19" customFormat="1" ht="15.75" customHeight="1">
      <c r="A1329" s="17" t="s">
        <v>100</v>
      </c>
      <c r="B1329" s="57">
        <v>795</v>
      </c>
      <c r="C1329" s="16" t="s">
        <v>90</v>
      </c>
      <c r="D1329" s="16" t="s">
        <v>237</v>
      </c>
      <c r="E1329" s="16" t="s">
        <v>189</v>
      </c>
      <c r="F1329" s="16" t="s">
        <v>101</v>
      </c>
      <c r="G1329" s="111">
        <f>G1330</f>
        <v>4563626.29</v>
      </c>
      <c r="H1329" s="18"/>
      <c r="J1329" s="116"/>
    </row>
    <row r="1330" spans="1:32" s="19" customFormat="1" ht="15.75" customHeight="1">
      <c r="A1330" s="17" t="s">
        <v>375</v>
      </c>
      <c r="B1330" s="57">
        <v>795</v>
      </c>
      <c r="C1330" s="16" t="s">
        <v>90</v>
      </c>
      <c r="D1330" s="16" t="s">
        <v>237</v>
      </c>
      <c r="E1330" s="16" t="s">
        <v>189</v>
      </c>
      <c r="F1330" s="16" t="s">
        <v>376</v>
      </c>
      <c r="G1330" s="111">
        <f>7306635.39-773637.1-997372-972000</f>
        <v>4563626.29</v>
      </c>
      <c r="H1330" s="18"/>
      <c r="J1330" s="116"/>
    </row>
    <row r="1331" spans="1:32" ht="68.25" customHeight="1">
      <c r="A1331" s="17" t="s">
        <v>936</v>
      </c>
      <c r="B1331" s="57">
        <v>795</v>
      </c>
      <c r="C1331" s="16" t="s">
        <v>90</v>
      </c>
      <c r="D1331" s="16" t="s">
        <v>237</v>
      </c>
      <c r="E1331" s="16" t="s">
        <v>15</v>
      </c>
      <c r="F1331" s="16"/>
      <c r="G1331" s="111">
        <f>G1337</f>
        <v>1015493.12</v>
      </c>
    </row>
    <row r="1332" spans="1:32" s="19" customFormat="1" ht="31.5" hidden="1" customHeight="1">
      <c r="A1332" s="17" t="s">
        <v>651</v>
      </c>
      <c r="B1332" s="57">
        <v>795</v>
      </c>
      <c r="C1332" s="16" t="s">
        <v>90</v>
      </c>
      <c r="D1332" s="16" t="s">
        <v>237</v>
      </c>
      <c r="E1332" s="16" t="s">
        <v>189</v>
      </c>
      <c r="F1332" s="16" t="s">
        <v>50</v>
      </c>
      <c r="G1332" s="111">
        <f>G1333</f>
        <v>0</v>
      </c>
      <c r="H1332" s="18"/>
    </row>
    <row r="1333" spans="1:32" s="19" customFormat="1" ht="32.25" hidden="1" customHeight="1">
      <c r="A1333" s="17" t="s">
        <v>51</v>
      </c>
      <c r="B1333" s="57">
        <v>795</v>
      </c>
      <c r="C1333" s="16" t="s">
        <v>90</v>
      </c>
      <c r="D1333" s="16" t="s">
        <v>237</v>
      </c>
      <c r="E1333" s="16" t="s">
        <v>189</v>
      </c>
      <c r="F1333" s="16" t="s">
        <v>52</v>
      </c>
      <c r="G1333" s="111"/>
      <c r="H1333" s="18"/>
    </row>
    <row r="1334" spans="1:32" s="19" customFormat="1" ht="31.5" hidden="1" customHeight="1">
      <c r="A1334" s="17" t="s">
        <v>651</v>
      </c>
      <c r="B1334" s="57">
        <v>795</v>
      </c>
      <c r="C1334" s="16" t="s">
        <v>90</v>
      </c>
      <c r="D1334" s="16" t="s">
        <v>237</v>
      </c>
      <c r="E1334" s="16" t="s">
        <v>189</v>
      </c>
      <c r="F1334" s="16" t="s">
        <v>50</v>
      </c>
      <c r="G1334" s="111">
        <f>G1335</f>
        <v>0</v>
      </c>
      <c r="H1334" s="18"/>
    </row>
    <row r="1335" spans="1:32" s="19" customFormat="1" ht="32.25" hidden="1" customHeight="1">
      <c r="A1335" s="17" t="s">
        <v>51</v>
      </c>
      <c r="B1335" s="57">
        <v>795</v>
      </c>
      <c r="C1335" s="16" t="s">
        <v>90</v>
      </c>
      <c r="D1335" s="16" t="s">
        <v>237</v>
      </c>
      <c r="E1335" s="16" t="s">
        <v>189</v>
      </c>
      <c r="F1335" s="16" t="s">
        <v>52</v>
      </c>
      <c r="G1335" s="111"/>
      <c r="H1335" s="18"/>
    </row>
    <row r="1336" spans="1:32" s="19" customFormat="1" ht="32.25" hidden="1" customHeight="1">
      <c r="A1336" s="17"/>
      <c r="B1336" s="57"/>
      <c r="C1336" s="16"/>
      <c r="D1336" s="16"/>
      <c r="E1336" s="16"/>
      <c r="F1336" s="16"/>
      <c r="G1336" s="111"/>
      <c r="H1336" s="18"/>
    </row>
    <row r="1337" spans="1:32" ht="22.5" customHeight="1">
      <c r="A1337" s="17" t="s">
        <v>345</v>
      </c>
      <c r="B1337" s="57">
        <v>795</v>
      </c>
      <c r="C1337" s="16" t="s">
        <v>90</v>
      </c>
      <c r="D1337" s="16" t="s">
        <v>237</v>
      </c>
      <c r="E1337" s="16" t="s">
        <v>15</v>
      </c>
      <c r="F1337" s="16" t="s">
        <v>346</v>
      </c>
      <c r="G1337" s="111">
        <f>G1338</f>
        <v>1015493.12</v>
      </c>
    </row>
    <row r="1338" spans="1:32" ht="16.5" customHeight="1">
      <c r="A1338" s="17" t="s">
        <v>373</v>
      </c>
      <c r="B1338" s="57">
        <v>795</v>
      </c>
      <c r="C1338" s="16" t="s">
        <v>90</v>
      </c>
      <c r="D1338" s="16" t="s">
        <v>237</v>
      </c>
      <c r="E1338" s="16" t="s">
        <v>15</v>
      </c>
      <c r="F1338" s="16" t="s">
        <v>374</v>
      </c>
      <c r="G1338" s="111">
        <v>1015493.12</v>
      </c>
    </row>
    <row r="1339" spans="1:32" ht="16.5" customHeight="1">
      <c r="A1339" s="17" t="s">
        <v>940</v>
      </c>
      <c r="B1339" s="57">
        <v>795</v>
      </c>
      <c r="C1339" s="16" t="s">
        <v>90</v>
      </c>
      <c r="D1339" s="16" t="s">
        <v>237</v>
      </c>
      <c r="E1339" s="16" t="s">
        <v>17</v>
      </c>
      <c r="F1339" s="16"/>
      <c r="G1339" s="111">
        <v>21204171</v>
      </c>
      <c r="AF1339" s="184"/>
    </row>
    <row r="1340" spans="1:32" s="19" customFormat="1" ht="49.5" customHeight="1">
      <c r="A1340" s="17" t="s">
        <v>892</v>
      </c>
      <c r="B1340" s="57">
        <v>795</v>
      </c>
      <c r="C1340" s="16" t="s">
        <v>90</v>
      </c>
      <c r="D1340" s="16" t="s">
        <v>237</v>
      </c>
      <c r="E1340" s="16" t="s">
        <v>891</v>
      </c>
      <c r="F1340" s="16"/>
      <c r="G1340" s="111">
        <f>G1341</f>
        <v>2128000</v>
      </c>
      <c r="H1340" s="18"/>
      <c r="O1340" s="18"/>
      <c r="AF1340" s="211"/>
    </row>
    <row r="1341" spans="1:32" s="19" customFormat="1" ht="20.25" customHeight="1">
      <c r="A1341" s="17" t="s">
        <v>345</v>
      </c>
      <c r="B1341" s="57">
        <v>795</v>
      </c>
      <c r="C1341" s="16" t="s">
        <v>90</v>
      </c>
      <c r="D1341" s="16" t="s">
        <v>237</v>
      </c>
      <c r="E1341" s="16" t="s">
        <v>891</v>
      </c>
      <c r="F1341" s="16" t="s">
        <v>364</v>
      </c>
      <c r="G1341" s="111">
        <f>G1342</f>
        <v>2128000</v>
      </c>
      <c r="H1341" s="18"/>
      <c r="O1341" s="18"/>
      <c r="AF1341" s="210"/>
    </row>
    <row r="1342" spans="1:32" s="19" customFormat="1" ht="20.25" customHeight="1">
      <c r="A1342" s="17" t="s">
        <v>363</v>
      </c>
      <c r="B1342" s="57">
        <v>795</v>
      </c>
      <c r="C1342" s="16" t="s">
        <v>90</v>
      </c>
      <c r="D1342" s="16" t="s">
        <v>237</v>
      </c>
      <c r="E1342" s="16" t="s">
        <v>891</v>
      </c>
      <c r="F1342" s="16" t="s">
        <v>364</v>
      </c>
      <c r="G1342" s="111">
        <v>2128000</v>
      </c>
      <c r="H1342" s="18"/>
      <c r="O1342" s="18"/>
      <c r="AF1342" s="210"/>
    </row>
    <row r="1343" spans="1:32" s="19" customFormat="1" ht="74.25" customHeight="1">
      <c r="A1343" s="17" t="s">
        <v>16</v>
      </c>
      <c r="B1343" s="57">
        <v>795</v>
      </c>
      <c r="C1343" s="16" t="s">
        <v>90</v>
      </c>
      <c r="D1343" s="16" t="s">
        <v>237</v>
      </c>
      <c r="E1343" s="16" t="s">
        <v>17</v>
      </c>
      <c r="F1343" s="16"/>
      <c r="G1343" s="111">
        <f>G1344+G1347+G1350+G1353</f>
        <v>19076171</v>
      </c>
      <c r="H1343" s="18"/>
      <c r="J1343" s="116"/>
    </row>
    <row r="1344" spans="1:32" s="19" customFormat="1" ht="93.75" customHeight="1">
      <c r="A1344" s="152" t="s">
        <v>750</v>
      </c>
      <c r="B1344" s="57">
        <v>795</v>
      </c>
      <c r="C1344" s="16" t="s">
        <v>90</v>
      </c>
      <c r="D1344" s="16" t="s">
        <v>237</v>
      </c>
      <c r="E1344" s="16" t="s">
        <v>749</v>
      </c>
      <c r="F1344" s="16"/>
      <c r="G1344" s="111">
        <f>G1345</f>
        <v>1988400</v>
      </c>
      <c r="H1344" s="18"/>
      <c r="J1344" s="116"/>
    </row>
    <row r="1345" spans="1:15" s="19" customFormat="1" ht="18.75" customHeight="1">
      <c r="A1345" s="17" t="s">
        <v>345</v>
      </c>
      <c r="B1345" s="57">
        <v>795</v>
      </c>
      <c r="C1345" s="16" t="s">
        <v>90</v>
      </c>
      <c r="D1345" s="16" t="s">
        <v>237</v>
      </c>
      <c r="E1345" s="16" t="s">
        <v>749</v>
      </c>
      <c r="F1345" s="16" t="s">
        <v>346</v>
      </c>
      <c r="G1345" s="111">
        <f>G1346</f>
        <v>1988400</v>
      </c>
      <c r="H1345" s="18"/>
      <c r="J1345" s="116"/>
    </row>
    <row r="1346" spans="1:15" s="19" customFormat="1" ht="15.75" customHeight="1">
      <c r="A1346" s="17" t="s">
        <v>363</v>
      </c>
      <c r="B1346" s="57">
        <v>795</v>
      </c>
      <c r="C1346" s="16" t="s">
        <v>90</v>
      </c>
      <c r="D1346" s="16" t="s">
        <v>237</v>
      </c>
      <c r="E1346" s="16" t="s">
        <v>749</v>
      </c>
      <c r="F1346" s="16" t="s">
        <v>364</v>
      </c>
      <c r="G1346" s="111">
        <v>1988400</v>
      </c>
      <c r="H1346" s="18"/>
      <c r="J1346" s="116"/>
    </row>
    <row r="1347" spans="1:15" s="19" customFormat="1" ht="27" customHeight="1">
      <c r="A1347" s="17" t="s">
        <v>883</v>
      </c>
      <c r="B1347" s="57">
        <v>795</v>
      </c>
      <c r="C1347" s="16" t="s">
        <v>90</v>
      </c>
      <c r="D1347" s="16" t="s">
        <v>237</v>
      </c>
      <c r="E1347" s="16" t="s">
        <v>882</v>
      </c>
      <c r="F1347" s="16"/>
      <c r="G1347" s="111">
        <f>G1348</f>
        <v>295000</v>
      </c>
      <c r="H1347" s="18"/>
      <c r="O1347" s="18"/>
    </row>
    <row r="1348" spans="1:15" s="19" customFormat="1" ht="21.75" customHeight="1">
      <c r="A1348" s="17" t="s">
        <v>345</v>
      </c>
      <c r="B1348" s="57">
        <v>795</v>
      </c>
      <c r="C1348" s="16" t="s">
        <v>90</v>
      </c>
      <c r="D1348" s="16" t="s">
        <v>237</v>
      </c>
      <c r="E1348" s="16" t="s">
        <v>882</v>
      </c>
      <c r="F1348" s="16" t="s">
        <v>346</v>
      </c>
      <c r="G1348" s="111">
        <f>G1349</f>
        <v>295000</v>
      </c>
      <c r="H1348" s="18"/>
      <c r="O1348" s="18"/>
    </row>
    <row r="1349" spans="1:15" s="19" customFormat="1" ht="20.25" customHeight="1">
      <c r="A1349" s="17" t="s">
        <v>363</v>
      </c>
      <c r="B1349" s="57">
        <v>795</v>
      </c>
      <c r="C1349" s="16" t="s">
        <v>90</v>
      </c>
      <c r="D1349" s="16" t="s">
        <v>237</v>
      </c>
      <c r="E1349" s="16" t="s">
        <v>882</v>
      </c>
      <c r="F1349" s="16" t="s">
        <v>364</v>
      </c>
      <c r="G1349" s="111">
        <v>295000</v>
      </c>
      <c r="H1349" s="18"/>
      <c r="O1349" s="18"/>
    </row>
    <row r="1350" spans="1:15" s="19" customFormat="1" ht="27" hidden="1" customHeight="1">
      <c r="A1350" s="17" t="s">
        <v>885</v>
      </c>
      <c r="B1350" s="57">
        <v>795</v>
      </c>
      <c r="C1350" s="16" t="s">
        <v>90</v>
      </c>
      <c r="D1350" s="16" t="s">
        <v>237</v>
      </c>
      <c r="E1350" s="16" t="s">
        <v>884</v>
      </c>
      <c r="F1350" s="16"/>
      <c r="G1350" s="111">
        <f>G1351</f>
        <v>0</v>
      </c>
      <c r="H1350" s="18"/>
      <c r="O1350" s="18"/>
    </row>
    <row r="1351" spans="1:15" s="19" customFormat="1" ht="21.75" hidden="1" customHeight="1">
      <c r="A1351" s="17" t="s">
        <v>345</v>
      </c>
      <c r="B1351" s="57">
        <v>795</v>
      </c>
      <c r="C1351" s="16" t="s">
        <v>90</v>
      </c>
      <c r="D1351" s="16" t="s">
        <v>237</v>
      </c>
      <c r="E1351" s="16" t="s">
        <v>884</v>
      </c>
      <c r="F1351" s="16" t="s">
        <v>346</v>
      </c>
      <c r="G1351" s="111">
        <f>G1352</f>
        <v>0</v>
      </c>
      <c r="H1351" s="18"/>
      <c r="O1351" s="18"/>
    </row>
    <row r="1352" spans="1:15" s="19" customFormat="1" ht="20.25" hidden="1" customHeight="1">
      <c r="A1352" s="17" t="s">
        <v>363</v>
      </c>
      <c r="B1352" s="57">
        <v>795</v>
      </c>
      <c r="C1352" s="16" t="s">
        <v>90</v>
      </c>
      <c r="D1352" s="16" t="s">
        <v>237</v>
      </c>
      <c r="E1352" s="16" t="s">
        <v>884</v>
      </c>
      <c r="F1352" s="16" t="s">
        <v>364</v>
      </c>
      <c r="G1352" s="111"/>
      <c r="H1352" s="18"/>
      <c r="O1352" s="18"/>
    </row>
    <row r="1353" spans="1:15" s="19" customFormat="1" ht="49.5" customHeight="1">
      <c r="A1353" s="17" t="s">
        <v>892</v>
      </c>
      <c r="B1353" s="57">
        <v>795</v>
      </c>
      <c r="C1353" s="16" t="s">
        <v>90</v>
      </c>
      <c r="D1353" s="16" t="s">
        <v>237</v>
      </c>
      <c r="E1353" s="16" t="s">
        <v>891</v>
      </c>
      <c r="F1353" s="16"/>
      <c r="G1353" s="111">
        <f>G1354</f>
        <v>16792771</v>
      </c>
      <c r="H1353" s="18"/>
      <c r="O1353" s="18"/>
    </row>
    <row r="1354" spans="1:15" s="19" customFormat="1" ht="20.25" customHeight="1">
      <c r="A1354" s="17" t="s">
        <v>345</v>
      </c>
      <c r="B1354" s="57">
        <v>795</v>
      </c>
      <c r="C1354" s="16" t="s">
        <v>90</v>
      </c>
      <c r="D1354" s="16" t="s">
        <v>237</v>
      </c>
      <c r="E1354" s="16" t="s">
        <v>891</v>
      </c>
      <c r="F1354" s="16" t="s">
        <v>346</v>
      </c>
      <c r="G1354" s="111">
        <f>G1355</f>
        <v>16792771</v>
      </c>
      <c r="H1354" s="18"/>
      <c r="O1354" s="18"/>
    </row>
    <row r="1355" spans="1:15" s="19" customFormat="1" ht="20.25" customHeight="1">
      <c r="A1355" s="17" t="s">
        <v>363</v>
      </c>
      <c r="B1355" s="57">
        <v>795</v>
      </c>
      <c r="C1355" s="16" t="s">
        <v>90</v>
      </c>
      <c r="D1355" s="16" t="s">
        <v>237</v>
      </c>
      <c r="E1355" s="16" t="s">
        <v>891</v>
      </c>
      <c r="F1355" s="16" t="s">
        <v>364</v>
      </c>
      <c r="G1355" s="111">
        <f>18920771-2128000</f>
        <v>16792771</v>
      </c>
      <c r="H1355" s="18"/>
      <c r="O1355" s="18"/>
    </row>
    <row r="1356" spans="1:15" s="19" customFormat="1" ht="29.25" customHeight="1">
      <c r="A1356" s="34" t="s">
        <v>801</v>
      </c>
      <c r="B1356" s="57">
        <v>795</v>
      </c>
      <c r="C1356" s="16" t="s">
        <v>90</v>
      </c>
      <c r="D1356" s="16" t="s">
        <v>237</v>
      </c>
      <c r="E1356" s="16" t="s">
        <v>435</v>
      </c>
      <c r="F1356" s="16"/>
      <c r="G1356" s="111">
        <f>G1357</f>
        <v>7505000</v>
      </c>
      <c r="H1356" s="18"/>
      <c r="O1356" s="18"/>
    </row>
    <row r="1357" spans="1:15" s="19" customFormat="1" ht="46.5" customHeight="1">
      <c r="A1357" s="157" t="s">
        <v>938</v>
      </c>
      <c r="B1357" s="158">
        <v>795</v>
      </c>
      <c r="C1357" s="159" t="s">
        <v>90</v>
      </c>
      <c r="D1357" s="159" t="s">
        <v>237</v>
      </c>
      <c r="E1357" s="159" t="s">
        <v>925</v>
      </c>
      <c r="F1357" s="159"/>
      <c r="G1357" s="180">
        <f>G1358</f>
        <v>7505000</v>
      </c>
      <c r="H1357" s="18"/>
      <c r="O1357" s="18"/>
    </row>
    <row r="1358" spans="1:15" s="19" customFormat="1" ht="36.75" customHeight="1">
      <c r="A1358" s="157" t="s">
        <v>159</v>
      </c>
      <c r="B1358" s="158">
        <v>795</v>
      </c>
      <c r="C1358" s="159" t="s">
        <v>90</v>
      </c>
      <c r="D1358" s="159" t="s">
        <v>237</v>
      </c>
      <c r="E1358" s="159" t="s">
        <v>925</v>
      </c>
      <c r="F1358" s="159" t="s">
        <v>698</v>
      </c>
      <c r="G1358" s="180">
        <f>G1359</f>
        <v>7505000</v>
      </c>
      <c r="H1358" s="18"/>
      <c r="O1358" s="18"/>
    </row>
    <row r="1359" spans="1:15" s="19" customFormat="1" ht="17.25" customHeight="1">
      <c r="A1359" s="157" t="s">
        <v>700</v>
      </c>
      <c r="B1359" s="158">
        <v>795</v>
      </c>
      <c r="C1359" s="159" t="s">
        <v>90</v>
      </c>
      <c r="D1359" s="159" t="s">
        <v>237</v>
      </c>
      <c r="E1359" s="159" t="s">
        <v>925</v>
      </c>
      <c r="F1359" s="159" t="s">
        <v>701</v>
      </c>
      <c r="G1359" s="180">
        <v>7505000</v>
      </c>
      <c r="H1359" s="18"/>
      <c r="O1359" s="18"/>
    </row>
    <row r="1360" spans="1:15" ht="30.75" hidden="1" customHeight="1">
      <c r="A1360" s="34" t="s">
        <v>801</v>
      </c>
      <c r="B1360" s="57">
        <v>795</v>
      </c>
      <c r="C1360" s="16" t="s">
        <v>90</v>
      </c>
      <c r="D1360" s="16" t="s">
        <v>237</v>
      </c>
      <c r="E1360" s="16" t="s">
        <v>435</v>
      </c>
      <c r="F1360" s="16"/>
      <c r="G1360" s="111" t="e">
        <f>#REF!</f>
        <v>#REF!</v>
      </c>
    </row>
    <row r="1361" spans="1:16" s="54" customFormat="1" ht="23.25" customHeight="1">
      <c r="A1361" s="17" t="s">
        <v>139</v>
      </c>
      <c r="B1361" s="57">
        <v>795</v>
      </c>
      <c r="C1361" s="90" t="s">
        <v>90</v>
      </c>
      <c r="D1361" s="90" t="s">
        <v>140</v>
      </c>
      <c r="E1361" s="16"/>
      <c r="F1361" s="16"/>
      <c r="G1361" s="111">
        <f>G1365+G1379</f>
        <v>10955884</v>
      </c>
      <c r="H1361" s="53"/>
    </row>
    <row r="1362" spans="1:16" s="24" customFormat="1" ht="35.25" hidden="1" customHeight="1">
      <c r="A1362" s="17" t="s">
        <v>564</v>
      </c>
      <c r="B1362" s="57">
        <v>795</v>
      </c>
      <c r="C1362" s="90" t="s">
        <v>90</v>
      </c>
      <c r="D1362" s="90" t="s">
        <v>140</v>
      </c>
      <c r="E1362" s="16" t="s">
        <v>162</v>
      </c>
      <c r="F1362" s="46"/>
      <c r="G1362" s="33">
        <f>G1363</f>
        <v>0</v>
      </c>
      <c r="H1362" s="23"/>
    </row>
    <row r="1363" spans="1:16" s="24" customFormat="1" ht="35.25" hidden="1" customHeight="1">
      <c r="A1363" s="17" t="s">
        <v>651</v>
      </c>
      <c r="B1363" s="57">
        <v>795</v>
      </c>
      <c r="C1363" s="90" t="s">
        <v>90</v>
      </c>
      <c r="D1363" s="90" t="s">
        <v>140</v>
      </c>
      <c r="E1363" s="16" t="s">
        <v>162</v>
      </c>
      <c r="F1363" s="46" t="s">
        <v>50</v>
      </c>
      <c r="G1363" s="33">
        <f>G1364</f>
        <v>0</v>
      </c>
      <c r="H1363" s="23"/>
    </row>
    <row r="1364" spans="1:16" s="24" customFormat="1" ht="35.25" hidden="1" customHeight="1">
      <c r="A1364" s="17" t="s">
        <v>51</v>
      </c>
      <c r="B1364" s="57">
        <v>795</v>
      </c>
      <c r="C1364" s="90" t="s">
        <v>90</v>
      </c>
      <c r="D1364" s="90" t="s">
        <v>140</v>
      </c>
      <c r="E1364" s="16" t="s">
        <v>162</v>
      </c>
      <c r="F1364" s="46" t="s">
        <v>52</v>
      </c>
      <c r="G1364" s="33"/>
      <c r="H1364" s="23"/>
    </row>
    <row r="1365" spans="1:16" s="24" customFormat="1" ht="57" customHeight="1">
      <c r="A1365" s="17" t="s">
        <v>810</v>
      </c>
      <c r="B1365" s="57">
        <v>795</v>
      </c>
      <c r="C1365" s="90" t="s">
        <v>90</v>
      </c>
      <c r="D1365" s="90" t="s">
        <v>140</v>
      </c>
      <c r="E1365" s="46" t="s">
        <v>609</v>
      </c>
      <c r="F1365" s="90"/>
      <c r="G1365" s="33">
        <f>G1366</f>
        <v>10480884</v>
      </c>
      <c r="H1365" s="23"/>
    </row>
    <row r="1366" spans="1:16" s="24" customFormat="1" ht="25.5">
      <c r="A1366" s="17" t="s">
        <v>121</v>
      </c>
      <c r="B1366" s="57">
        <v>795</v>
      </c>
      <c r="C1366" s="90" t="s">
        <v>90</v>
      </c>
      <c r="D1366" s="90" t="s">
        <v>140</v>
      </c>
      <c r="E1366" s="46" t="s">
        <v>579</v>
      </c>
      <c r="F1366" s="90"/>
      <c r="G1366" s="192">
        <f>G1367+G1369+G1372+G1373</f>
        <v>10480884</v>
      </c>
      <c r="H1366" s="23"/>
      <c r="O1366" s="23"/>
    </row>
    <row r="1367" spans="1:16" s="24" customFormat="1" ht="51">
      <c r="A1367" s="67" t="s">
        <v>92</v>
      </c>
      <c r="B1367" s="57">
        <v>795</v>
      </c>
      <c r="C1367" s="90" t="s">
        <v>90</v>
      </c>
      <c r="D1367" s="90" t="s">
        <v>140</v>
      </c>
      <c r="E1367" s="46" t="s">
        <v>579</v>
      </c>
      <c r="F1367" s="46" t="s">
        <v>95</v>
      </c>
      <c r="G1367" s="192">
        <f>G1368</f>
        <v>9652864</v>
      </c>
      <c r="H1367" s="23"/>
      <c r="P1367" s="23"/>
    </row>
    <row r="1368" spans="1:16" s="24" customFormat="1" ht="25.5">
      <c r="A1368" s="67" t="s">
        <v>93</v>
      </c>
      <c r="B1368" s="57">
        <v>795</v>
      </c>
      <c r="C1368" s="90" t="s">
        <v>90</v>
      </c>
      <c r="D1368" s="90" t="s">
        <v>140</v>
      </c>
      <c r="E1368" s="46" t="s">
        <v>579</v>
      </c>
      <c r="F1368" s="46" t="s">
        <v>96</v>
      </c>
      <c r="G1368" s="192">
        <f>9652864</f>
        <v>9652864</v>
      </c>
      <c r="H1368" s="23"/>
    </row>
    <row r="1369" spans="1:16" s="24" customFormat="1" ht="25.5" hidden="1">
      <c r="A1369" s="17" t="s">
        <v>49</v>
      </c>
      <c r="B1369" s="57">
        <v>795</v>
      </c>
      <c r="C1369" s="90" t="s">
        <v>90</v>
      </c>
      <c r="D1369" s="90" t="s">
        <v>140</v>
      </c>
      <c r="E1369" s="46" t="s">
        <v>579</v>
      </c>
      <c r="F1369" s="46" t="s">
        <v>50</v>
      </c>
      <c r="G1369" s="192">
        <f>G1370</f>
        <v>0</v>
      </c>
      <c r="H1369" s="23"/>
    </row>
    <row r="1370" spans="1:16" s="24" customFormat="1" ht="25.5" hidden="1">
      <c r="A1370" s="17" t="s">
        <v>51</v>
      </c>
      <c r="B1370" s="57">
        <v>795</v>
      </c>
      <c r="C1370" s="90" t="s">
        <v>90</v>
      </c>
      <c r="D1370" s="90" t="s">
        <v>140</v>
      </c>
      <c r="E1370" s="46" t="s">
        <v>579</v>
      </c>
      <c r="F1370" s="46" t="s">
        <v>52</v>
      </c>
      <c r="G1370" s="192"/>
      <c r="H1370" s="23"/>
    </row>
    <row r="1371" spans="1:16" ht="25.5">
      <c r="A1371" s="17" t="s">
        <v>49</v>
      </c>
      <c r="B1371" s="57">
        <v>795</v>
      </c>
      <c r="C1371" s="90" t="s">
        <v>90</v>
      </c>
      <c r="D1371" s="90" t="s">
        <v>140</v>
      </c>
      <c r="E1371" s="46" t="s">
        <v>579</v>
      </c>
      <c r="F1371" s="16" t="s">
        <v>50</v>
      </c>
      <c r="G1371" s="180">
        <f>G1372</f>
        <v>813020</v>
      </c>
    </row>
    <row r="1372" spans="1:16" ht="25.5">
      <c r="A1372" s="17" t="s">
        <v>51</v>
      </c>
      <c r="B1372" s="57">
        <v>795</v>
      </c>
      <c r="C1372" s="90" t="s">
        <v>90</v>
      </c>
      <c r="D1372" s="90" t="s">
        <v>140</v>
      </c>
      <c r="E1372" s="46" t="s">
        <v>579</v>
      </c>
      <c r="F1372" s="16" t="s">
        <v>52</v>
      </c>
      <c r="G1372" s="180">
        <v>813020</v>
      </c>
    </row>
    <row r="1373" spans="1:16" s="54" customFormat="1">
      <c r="A1373" s="17" t="s">
        <v>100</v>
      </c>
      <c r="B1373" s="15">
        <v>795</v>
      </c>
      <c r="C1373" s="90" t="s">
        <v>90</v>
      </c>
      <c r="D1373" s="90" t="s">
        <v>140</v>
      </c>
      <c r="E1373" s="46" t="s">
        <v>579</v>
      </c>
      <c r="F1373" s="16" t="s">
        <v>101</v>
      </c>
      <c r="G1373" s="180">
        <f>G1374</f>
        <v>15000</v>
      </c>
      <c r="H1373" s="53"/>
    </row>
    <row r="1374" spans="1:16" s="54" customFormat="1">
      <c r="A1374" s="17" t="s">
        <v>325</v>
      </c>
      <c r="B1374" s="15">
        <v>795</v>
      </c>
      <c r="C1374" s="90" t="s">
        <v>90</v>
      </c>
      <c r="D1374" s="90" t="s">
        <v>140</v>
      </c>
      <c r="E1374" s="46" t="s">
        <v>579</v>
      </c>
      <c r="F1374" s="16" t="s">
        <v>104</v>
      </c>
      <c r="G1374" s="180">
        <v>15000</v>
      </c>
      <c r="H1374" s="53"/>
    </row>
    <row r="1375" spans="1:16" s="24" customFormat="1" ht="30" hidden="1" customHeight="1">
      <c r="A1375" s="67" t="s">
        <v>366</v>
      </c>
      <c r="B1375" s="57">
        <v>795</v>
      </c>
      <c r="C1375" s="90" t="s">
        <v>90</v>
      </c>
      <c r="D1375" s="90" t="s">
        <v>140</v>
      </c>
      <c r="E1375" s="46" t="s">
        <v>481</v>
      </c>
      <c r="F1375" s="90"/>
      <c r="G1375" s="192">
        <f>G1376</f>
        <v>0</v>
      </c>
      <c r="H1375" s="23"/>
    </row>
    <row r="1376" spans="1:16" s="24" customFormat="1" hidden="1">
      <c r="A1376" s="17" t="s">
        <v>580</v>
      </c>
      <c r="B1376" s="57">
        <v>795</v>
      </c>
      <c r="C1376" s="90" t="s">
        <v>90</v>
      </c>
      <c r="D1376" s="90" t="s">
        <v>140</v>
      </c>
      <c r="E1376" s="46" t="s">
        <v>581</v>
      </c>
      <c r="F1376" s="90"/>
      <c r="G1376" s="192">
        <f>G1377</f>
        <v>0</v>
      </c>
      <c r="H1376" s="23"/>
    </row>
    <row r="1377" spans="1:8" s="24" customFormat="1" ht="25.5" hidden="1">
      <c r="A1377" s="17" t="s">
        <v>49</v>
      </c>
      <c r="B1377" s="57">
        <v>795</v>
      </c>
      <c r="C1377" s="90" t="s">
        <v>90</v>
      </c>
      <c r="D1377" s="90" t="s">
        <v>140</v>
      </c>
      <c r="E1377" s="46" t="s">
        <v>581</v>
      </c>
      <c r="F1377" s="46" t="s">
        <v>50</v>
      </c>
      <c r="G1377" s="192">
        <f>G1378</f>
        <v>0</v>
      </c>
      <c r="H1377" s="23"/>
    </row>
    <row r="1378" spans="1:8" s="24" customFormat="1" ht="25.5" hidden="1">
      <c r="A1378" s="17" t="s">
        <v>51</v>
      </c>
      <c r="B1378" s="57">
        <v>795</v>
      </c>
      <c r="C1378" s="90" t="s">
        <v>90</v>
      </c>
      <c r="D1378" s="90" t="s">
        <v>140</v>
      </c>
      <c r="E1378" s="46" t="s">
        <v>581</v>
      </c>
      <c r="F1378" s="46" t="s">
        <v>52</v>
      </c>
      <c r="G1378" s="192"/>
      <c r="H1378" s="23"/>
    </row>
    <row r="1379" spans="1:8" s="24" customFormat="1" ht="38.25">
      <c r="A1379" s="17" t="s">
        <v>933</v>
      </c>
      <c r="B1379" s="57">
        <v>795</v>
      </c>
      <c r="C1379" s="46" t="s">
        <v>90</v>
      </c>
      <c r="D1379" s="46" t="s">
        <v>140</v>
      </c>
      <c r="E1379" s="46" t="s">
        <v>931</v>
      </c>
      <c r="F1379" s="46"/>
      <c r="G1379" s="192">
        <f>G1380</f>
        <v>475000</v>
      </c>
      <c r="H1379" s="23"/>
    </row>
    <row r="1380" spans="1:8" s="24" customFormat="1" ht="33" customHeight="1">
      <c r="A1380" s="17" t="s">
        <v>932</v>
      </c>
      <c r="B1380" s="57">
        <v>795</v>
      </c>
      <c r="C1380" s="46" t="s">
        <v>90</v>
      </c>
      <c r="D1380" s="46" t="s">
        <v>140</v>
      </c>
      <c r="E1380" s="46" t="s">
        <v>930</v>
      </c>
      <c r="F1380" s="46"/>
      <c r="G1380" s="192">
        <f>G1381</f>
        <v>475000</v>
      </c>
      <c r="H1380" s="23"/>
    </row>
    <row r="1381" spans="1:8" s="24" customFormat="1" ht="25.5">
      <c r="A1381" s="17" t="s">
        <v>49</v>
      </c>
      <c r="B1381" s="57">
        <v>795</v>
      </c>
      <c r="C1381" s="46" t="s">
        <v>90</v>
      </c>
      <c r="D1381" s="46" t="s">
        <v>140</v>
      </c>
      <c r="E1381" s="46" t="s">
        <v>930</v>
      </c>
      <c r="F1381" s="46" t="s">
        <v>50</v>
      </c>
      <c r="G1381" s="33">
        <f>G1382</f>
        <v>475000</v>
      </c>
      <c r="H1381" s="23"/>
    </row>
    <row r="1382" spans="1:8" s="24" customFormat="1" ht="25.5">
      <c r="A1382" s="17" t="s">
        <v>51</v>
      </c>
      <c r="B1382" s="57">
        <v>795</v>
      </c>
      <c r="C1382" s="46" t="s">
        <v>90</v>
      </c>
      <c r="D1382" s="46" t="s">
        <v>140</v>
      </c>
      <c r="E1382" s="46" t="s">
        <v>930</v>
      </c>
      <c r="F1382" s="46" t="s">
        <v>52</v>
      </c>
      <c r="G1382" s="33">
        <v>475000</v>
      </c>
      <c r="H1382" s="23"/>
    </row>
    <row r="1383" spans="1:8">
      <c r="A1383" s="65" t="s">
        <v>693</v>
      </c>
      <c r="B1383" s="21">
        <v>795</v>
      </c>
      <c r="C1383" s="8" t="s">
        <v>367</v>
      </c>
      <c r="D1383" s="8"/>
      <c r="E1383" s="8"/>
      <c r="F1383" s="8"/>
      <c r="G1383" s="43">
        <f>G1402+G1384+G1431</f>
        <v>20273052.140000001</v>
      </c>
    </row>
    <row r="1384" spans="1:8">
      <c r="A1384" s="66" t="s">
        <v>368</v>
      </c>
      <c r="B1384" s="57">
        <v>795</v>
      </c>
      <c r="C1384" s="11" t="s">
        <v>367</v>
      </c>
      <c r="D1384" s="11" t="s">
        <v>26</v>
      </c>
      <c r="E1384" s="8"/>
      <c r="F1384" s="8"/>
      <c r="G1384" s="30">
        <f>G1392+G1385</f>
        <v>5770000</v>
      </c>
    </row>
    <row r="1385" spans="1:8" s="54" customFormat="1" ht="63.75" customHeight="1">
      <c r="A1385" s="17" t="s">
        <v>800</v>
      </c>
      <c r="B1385" s="57">
        <v>795</v>
      </c>
      <c r="C1385" s="11" t="s">
        <v>367</v>
      </c>
      <c r="D1385" s="11" t="s">
        <v>26</v>
      </c>
      <c r="E1385" s="16" t="s">
        <v>759</v>
      </c>
      <c r="F1385" s="16"/>
      <c r="G1385" s="111">
        <f>G1386+G1389</f>
        <v>2000000</v>
      </c>
      <c r="H1385" s="53"/>
    </row>
    <row r="1386" spans="1:8" s="54" customFormat="1" ht="38.25" customHeight="1">
      <c r="A1386" s="17" t="s">
        <v>762</v>
      </c>
      <c r="B1386" s="57">
        <v>795</v>
      </c>
      <c r="C1386" s="11" t="s">
        <v>367</v>
      </c>
      <c r="D1386" s="11" t="s">
        <v>26</v>
      </c>
      <c r="E1386" s="16" t="s">
        <v>757</v>
      </c>
      <c r="F1386" s="16"/>
      <c r="G1386" s="111">
        <f>G1387</f>
        <v>500000</v>
      </c>
      <c r="H1386" s="53"/>
    </row>
    <row r="1387" spans="1:8" s="54" customFormat="1" ht="28.5" customHeight="1">
      <c r="A1387" s="17" t="s">
        <v>651</v>
      </c>
      <c r="B1387" s="57">
        <v>795</v>
      </c>
      <c r="C1387" s="11" t="s">
        <v>367</v>
      </c>
      <c r="D1387" s="11" t="s">
        <v>26</v>
      </c>
      <c r="E1387" s="16" t="s">
        <v>757</v>
      </c>
      <c r="F1387" s="16" t="s">
        <v>50</v>
      </c>
      <c r="G1387" s="111">
        <f>G1388</f>
        <v>500000</v>
      </c>
      <c r="H1387" s="53"/>
    </row>
    <row r="1388" spans="1:8" s="54" customFormat="1" ht="28.5" customHeight="1">
      <c r="A1388" s="17" t="s">
        <v>51</v>
      </c>
      <c r="B1388" s="57">
        <v>795</v>
      </c>
      <c r="C1388" s="11" t="s">
        <v>367</v>
      </c>
      <c r="D1388" s="11" t="s">
        <v>26</v>
      </c>
      <c r="E1388" s="16" t="s">
        <v>757</v>
      </c>
      <c r="F1388" s="16" t="s">
        <v>52</v>
      </c>
      <c r="G1388" s="111">
        <v>500000</v>
      </c>
      <c r="H1388" s="53"/>
    </row>
    <row r="1389" spans="1:8" s="54" customFormat="1" ht="48.75" customHeight="1">
      <c r="A1389" s="157" t="s">
        <v>937</v>
      </c>
      <c r="B1389" s="57">
        <v>795</v>
      </c>
      <c r="C1389" s="11" t="s">
        <v>367</v>
      </c>
      <c r="D1389" s="11" t="s">
        <v>26</v>
      </c>
      <c r="E1389" s="16" t="s">
        <v>758</v>
      </c>
      <c r="F1389" s="16"/>
      <c r="G1389" s="111">
        <f>G1390</f>
        <v>1500000</v>
      </c>
      <c r="H1389" s="53"/>
    </row>
    <row r="1390" spans="1:8" s="54" customFormat="1" ht="28.5" customHeight="1">
      <c r="A1390" s="17" t="s">
        <v>651</v>
      </c>
      <c r="B1390" s="57">
        <v>795</v>
      </c>
      <c r="C1390" s="11" t="s">
        <v>367</v>
      </c>
      <c r="D1390" s="11" t="s">
        <v>26</v>
      </c>
      <c r="E1390" s="16" t="s">
        <v>758</v>
      </c>
      <c r="F1390" s="16" t="s">
        <v>50</v>
      </c>
      <c r="G1390" s="111">
        <f>G1391</f>
        <v>1500000</v>
      </c>
      <c r="H1390" s="53"/>
    </row>
    <row r="1391" spans="1:8" s="54" customFormat="1" ht="28.5" customHeight="1">
      <c r="A1391" s="17" t="s">
        <v>51</v>
      </c>
      <c r="B1391" s="57">
        <v>795</v>
      </c>
      <c r="C1391" s="11" t="s">
        <v>367</v>
      </c>
      <c r="D1391" s="11" t="s">
        <v>26</v>
      </c>
      <c r="E1391" s="16" t="s">
        <v>758</v>
      </c>
      <c r="F1391" s="16" t="s">
        <v>52</v>
      </c>
      <c r="G1391" s="111">
        <v>1500000</v>
      </c>
      <c r="H1391" s="53"/>
    </row>
    <row r="1392" spans="1:8" s="4" customFormat="1" ht="52.5" customHeight="1">
      <c r="A1392" s="17" t="s">
        <v>810</v>
      </c>
      <c r="B1392" s="57">
        <v>795</v>
      </c>
      <c r="C1392" s="16" t="s">
        <v>367</v>
      </c>
      <c r="D1392" s="16" t="s">
        <v>26</v>
      </c>
      <c r="E1392" s="16" t="s">
        <v>609</v>
      </c>
      <c r="F1392" s="16"/>
      <c r="G1392" s="111">
        <f>G1393+G1396+G1399</f>
        <v>3770000</v>
      </c>
      <c r="H1392" s="3"/>
    </row>
    <row r="1393" spans="1:8" s="19" customFormat="1" ht="63" customHeight="1">
      <c r="A1393" s="17" t="s">
        <v>132</v>
      </c>
      <c r="B1393" s="57">
        <v>795</v>
      </c>
      <c r="C1393" s="16" t="s">
        <v>367</v>
      </c>
      <c r="D1393" s="16" t="s">
        <v>26</v>
      </c>
      <c r="E1393" s="16" t="s">
        <v>131</v>
      </c>
      <c r="F1393" s="16"/>
      <c r="G1393" s="111">
        <f>G1394</f>
        <v>2720000</v>
      </c>
      <c r="H1393" s="18"/>
    </row>
    <row r="1394" spans="1:8" ht="30.75" customHeight="1">
      <c r="A1394" s="17" t="s">
        <v>49</v>
      </c>
      <c r="B1394" s="57">
        <v>795</v>
      </c>
      <c r="C1394" s="16" t="s">
        <v>367</v>
      </c>
      <c r="D1394" s="16" t="s">
        <v>26</v>
      </c>
      <c r="E1394" s="16" t="s">
        <v>131</v>
      </c>
      <c r="F1394" s="16" t="s">
        <v>50</v>
      </c>
      <c r="G1394" s="111">
        <f>G1395</f>
        <v>2720000</v>
      </c>
    </row>
    <row r="1395" spans="1:8" s="19" customFormat="1" ht="34.5" customHeight="1">
      <c r="A1395" s="17" t="s">
        <v>51</v>
      </c>
      <c r="B1395" s="57">
        <v>795</v>
      </c>
      <c r="C1395" s="16" t="s">
        <v>367</v>
      </c>
      <c r="D1395" s="16" t="s">
        <v>26</v>
      </c>
      <c r="E1395" s="16" t="s">
        <v>131</v>
      </c>
      <c r="F1395" s="16" t="s">
        <v>52</v>
      </c>
      <c r="G1395" s="111">
        <f>4220000-1500000</f>
        <v>2720000</v>
      </c>
      <c r="H1395" s="18"/>
    </row>
    <row r="1396" spans="1:8" s="19" customFormat="1" ht="20.25" customHeight="1">
      <c r="A1396" s="17" t="s">
        <v>134</v>
      </c>
      <c r="B1396" s="57">
        <v>795</v>
      </c>
      <c r="C1396" s="16" t="s">
        <v>367</v>
      </c>
      <c r="D1396" s="16" t="s">
        <v>26</v>
      </c>
      <c r="E1396" s="16" t="s">
        <v>133</v>
      </c>
      <c r="F1396" s="16"/>
      <c r="G1396" s="111">
        <f>G1397</f>
        <v>800000</v>
      </c>
      <c r="H1396" s="18"/>
    </row>
    <row r="1397" spans="1:8" ht="30.75" customHeight="1">
      <c r="A1397" s="17" t="s">
        <v>49</v>
      </c>
      <c r="B1397" s="57">
        <v>795</v>
      </c>
      <c r="C1397" s="16" t="s">
        <v>367</v>
      </c>
      <c r="D1397" s="16" t="s">
        <v>26</v>
      </c>
      <c r="E1397" s="16" t="s">
        <v>133</v>
      </c>
      <c r="F1397" s="16" t="s">
        <v>50</v>
      </c>
      <c r="G1397" s="111">
        <f>G1398</f>
        <v>800000</v>
      </c>
    </row>
    <row r="1398" spans="1:8" s="19" customFormat="1" ht="34.5" customHeight="1">
      <c r="A1398" s="17" t="s">
        <v>51</v>
      </c>
      <c r="B1398" s="57">
        <v>795</v>
      </c>
      <c r="C1398" s="16" t="s">
        <v>367</v>
      </c>
      <c r="D1398" s="16" t="s">
        <v>26</v>
      </c>
      <c r="E1398" s="16" t="s">
        <v>133</v>
      </c>
      <c r="F1398" s="16" t="s">
        <v>52</v>
      </c>
      <c r="G1398" s="111">
        <v>800000</v>
      </c>
      <c r="H1398" s="18"/>
    </row>
    <row r="1399" spans="1:8" s="19" customFormat="1" ht="20.25" customHeight="1">
      <c r="A1399" s="17" t="s">
        <v>136</v>
      </c>
      <c r="B1399" s="57">
        <v>795</v>
      </c>
      <c r="C1399" s="16" t="s">
        <v>367</v>
      </c>
      <c r="D1399" s="16" t="s">
        <v>26</v>
      </c>
      <c r="E1399" s="16" t="s">
        <v>135</v>
      </c>
      <c r="F1399" s="16"/>
      <c r="G1399" s="111">
        <f>G1400</f>
        <v>250000</v>
      </c>
      <c r="H1399" s="18"/>
    </row>
    <row r="1400" spans="1:8" ht="30.75" customHeight="1">
      <c r="A1400" s="17" t="s">
        <v>49</v>
      </c>
      <c r="B1400" s="57">
        <v>795</v>
      </c>
      <c r="C1400" s="16" t="s">
        <v>367</v>
      </c>
      <c r="D1400" s="16" t="s">
        <v>26</v>
      </c>
      <c r="E1400" s="16" t="s">
        <v>135</v>
      </c>
      <c r="F1400" s="16" t="s">
        <v>50</v>
      </c>
      <c r="G1400" s="111">
        <f>G1401</f>
        <v>250000</v>
      </c>
    </row>
    <row r="1401" spans="1:8" s="19" customFormat="1" ht="34.5" customHeight="1">
      <c r="A1401" s="17" t="s">
        <v>51</v>
      </c>
      <c r="B1401" s="57">
        <v>795</v>
      </c>
      <c r="C1401" s="16" t="s">
        <v>367</v>
      </c>
      <c r="D1401" s="16" t="s">
        <v>26</v>
      </c>
      <c r="E1401" s="16" t="s">
        <v>135</v>
      </c>
      <c r="F1401" s="16" t="s">
        <v>52</v>
      </c>
      <c r="G1401" s="111">
        <v>250000</v>
      </c>
      <c r="H1401" s="18"/>
    </row>
    <row r="1402" spans="1:8">
      <c r="A1402" s="14" t="s">
        <v>370</v>
      </c>
      <c r="B1402" s="57">
        <v>795</v>
      </c>
      <c r="C1402" s="16" t="s">
        <v>367</v>
      </c>
      <c r="D1402" s="16" t="s">
        <v>37</v>
      </c>
      <c r="E1402" s="16"/>
      <c r="F1402" s="16"/>
      <c r="G1402" s="111">
        <f>G1403+G1418+G1424</f>
        <v>4217980</v>
      </c>
    </row>
    <row r="1403" spans="1:8" s="4" customFormat="1" ht="52.5" customHeight="1">
      <c r="A1403" s="17" t="s">
        <v>810</v>
      </c>
      <c r="B1403" s="57">
        <v>795</v>
      </c>
      <c r="C1403" s="16" t="s">
        <v>367</v>
      </c>
      <c r="D1403" s="16" t="s">
        <v>37</v>
      </c>
      <c r="E1403" s="16" t="s">
        <v>609</v>
      </c>
      <c r="F1403" s="16"/>
      <c r="G1403" s="111">
        <f>G1407+G1410+G1415+G1404+G1428</f>
        <v>4217980</v>
      </c>
      <c r="H1403" s="3"/>
    </row>
    <row r="1404" spans="1:8" ht="15.75" customHeight="1">
      <c r="A1404" s="17" t="s">
        <v>675</v>
      </c>
      <c r="B1404" s="15">
        <v>795</v>
      </c>
      <c r="C1404" s="16" t="s">
        <v>367</v>
      </c>
      <c r="D1404" s="16" t="s">
        <v>37</v>
      </c>
      <c r="E1404" s="16" t="s">
        <v>870</v>
      </c>
      <c r="F1404" s="16"/>
      <c r="G1404" s="111">
        <f>G1405</f>
        <v>582587</v>
      </c>
      <c r="H1404" s="1"/>
    </row>
    <row r="1405" spans="1:8" ht="33" customHeight="1">
      <c r="A1405" s="17" t="s">
        <v>49</v>
      </c>
      <c r="B1405" s="15">
        <v>795</v>
      </c>
      <c r="C1405" s="16" t="s">
        <v>367</v>
      </c>
      <c r="D1405" s="16" t="s">
        <v>37</v>
      </c>
      <c r="E1405" s="16" t="s">
        <v>870</v>
      </c>
      <c r="F1405" s="16" t="s">
        <v>50</v>
      </c>
      <c r="G1405" s="111">
        <f>G1406</f>
        <v>582587</v>
      </c>
      <c r="H1405" s="1"/>
    </row>
    <row r="1406" spans="1:8" ht="31.5" customHeight="1">
      <c r="A1406" s="17" t="s">
        <v>51</v>
      </c>
      <c r="B1406" s="15">
        <v>795</v>
      </c>
      <c r="C1406" s="16" t="s">
        <v>367</v>
      </c>
      <c r="D1406" s="16" t="s">
        <v>37</v>
      </c>
      <c r="E1406" s="16" t="s">
        <v>870</v>
      </c>
      <c r="F1406" s="16" t="s">
        <v>52</v>
      </c>
      <c r="G1406" s="180">
        <v>582587</v>
      </c>
      <c r="H1406" s="1"/>
    </row>
    <row r="1407" spans="1:8">
      <c r="A1407" s="17" t="s">
        <v>612</v>
      </c>
      <c r="B1407" s="57">
        <v>795</v>
      </c>
      <c r="C1407" s="16" t="s">
        <v>367</v>
      </c>
      <c r="D1407" s="16" t="s">
        <v>37</v>
      </c>
      <c r="E1407" s="16" t="s">
        <v>610</v>
      </c>
      <c r="F1407" s="16"/>
      <c r="G1407" s="111">
        <f>G1408</f>
        <v>1500000</v>
      </c>
    </row>
    <row r="1408" spans="1:8" ht="25.5">
      <c r="A1408" s="17" t="s">
        <v>49</v>
      </c>
      <c r="B1408" s="57">
        <v>795</v>
      </c>
      <c r="C1408" s="16" t="s">
        <v>367</v>
      </c>
      <c r="D1408" s="16" t="s">
        <v>37</v>
      </c>
      <c r="E1408" s="16" t="s">
        <v>610</v>
      </c>
      <c r="F1408" s="16" t="s">
        <v>50</v>
      </c>
      <c r="G1408" s="111">
        <f>G1409</f>
        <v>1500000</v>
      </c>
    </row>
    <row r="1409" spans="1:8" ht="25.5">
      <c r="A1409" s="17" t="s">
        <v>51</v>
      </c>
      <c r="B1409" s="57">
        <v>795</v>
      </c>
      <c r="C1409" s="16" t="s">
        <v>367</v>
      </c>
      <c r="D1409" s="16" t="s">
        <v>37</v>
      </c>
      <c r="E1409" s="16" t="s">
        <v>610</v>
      </c>
      <c r="F1409" s="16" t="s">
        <v>52</v>
      </c>
      <c r="G1409" s="111">
        <v>1500000</v>
      </c>
    </row>
    <row r="1410" spans="1:8" s="4" customFormat="1" ht="67.5" customHeight="1">
      <c r="A1410" s="17" t="s">
        <v>646</v>
      </c>
      <c r="B1410" s="57">
        <v>795</v>
      </c>
      <c r="C1410" s="16" t="s">
        <v>367</v>
      </c>
      <c r="D1410" s="16" t="s">
        <v>37</v>
      </c>
      <c r="E1410" s="16" t="s">
        <v>647</v>
      </c>
      <c r="F1410" s="16"/>
      <c r="G1410" s="111">
        <f>G1412</f>
        <v>635393</v>
      </c>
      <c r="H1410" s="3"/>
    </row>
    <row r="1411" spans="1:8">
      <c r="A1411" s="17" t="s">
        <v>345</v>
      </c>
      <c r="B1411" s="57">
        <v>795</v>
      </c>
      <c r="C1411" s="16" t="s">
        <v>367</v>
      </c>
      <c r="D1411" s="16" t="s">
        <v>37</v>
      </c>
      <c r="E1411" s="16" t="s">
        <v>647</v>
      </c>
      <c r="F1411" s="16" t="s">
        <v>346</v>
      </c>
      <c r="G1411" s="111">
        <f>G1412</f>
        <v>635393</v>
      </c>
    </row>
    <row r="1412" spans="1:8">
      <c r="A1412" s="17" t="s">
        <v>373</v>
      </c>
      <c r="B1412" s="57">
        <v>795</v>
      </c>
      <c r="C1412" s="16" t="s">
        <v>367</v>
      </c>
      <c r="D1412" s="16" t="s">
        <v>37</v>
      </c>
      <c r="E1412" s="16" t="s">
        <v>647</v>
      </c>
      <c r="F1412" s="16" t="s">
        <v>374</v>
      </c>
      <c r="G1412" s="111">
        <f>453147+182246</f>
        <v>635393</v>
      </c>
    </row>
    <row r="1413" spans="1:8" s="4" customFormat="1" ht="19.5" hidden="1" customHeight="1">
      <c r="A1413" s="17" t="s">
        <v>345</v>
      </c>
      <c r="B1413" s="57">
        <v>795</v>
      </c>
      <c r="C1413" s="16" t="s">
        <v>367</v>
      </c>
      <c r="D1413" s="16" t="s">
        <v>37</v>
      </c>
      <c r="E1413" s="16" t="s">
        <v>647</v>
      </c>
      <c r="F1413" s="16" t="s">
        <v>346</v>
      </c>
      <c r="G1413" s="111">
        <f>G1414</f>
        <v>0</v>
      </c>
      <c r="H1413" s="3"/>
    </row>
    <row r="1414" spans="1:8" ht="19.5" hidden="1" customHeight="1">
      <c r="A1414" s="17" t="s">
        <v>373</v>
      </c>
      <c r="B1414" s="57">
        <v>795</v>
      </c>
      <c r="C1414" s="16" t="s">
        <v>367</v>
      </c>
      <c r="D1414" s="16" t="s">
        <v>37</v>
      </c>
      <c r="E1414" s="16" t="s">
        <v>647</v>
      </c>
      <c r="F1414" s="16" t="s">
        <v>374</v>
      </c>
      <c r="G1414" s="111"/>
    </row>
    <row r="1415" spans="1:8" ht="33.75" hidden="1" customHeight="1">
      <c r="A1415" s="17" t="s">
        <v>555</v>
      </c>
      <c r="B1415" s="57">
        <v>795</v>
      </c>
      <c r="C1415" s="16" t="s">
        <v>367</v>
      </c>
      <c r="D1415" s="16" t="s">
        <v>37</v>
      </c>
      <c r="E1415" s="16" t="s">
        <v>554</v>
      </c>
      <c r="F1415" s="16"/>
      <c r="G1415" s="111">
        <f>G1416</f>
        <v>0</v>
      </c>
    </row>
    <row r="1416" spans="1:8" ht="29.25" hidden="1" customHeight="1">
      <c r="A1416" s="17" t="s">
        <v>49</v>
      </c>
      <c r="B1416" s="57">
        <v>795</v>
      </c>
      <c r="C1416" s="16" t="s">
        <v>367</v>
      </c>
      <c r="D1416" s="16" t="s">
        <v>37</v>
      </c>
      <c r="E1416" s="16" t="s">
        <v>554</v>
      </c>
      <c r="F1416" s="16" t="s">
        <v>50</v>
      </c>
      <c r="G1416" s="111">
        <f>G1417</f>
        <v>0</v>
      </c>
    </row>
    <row r="1417" spans="1:8" ht="34.5" hidden="1" customHeight="1">
      <c r="A1417" s="17" t="s">
        <v>51</v>
      </c>
      <c r="B1417" s="57">
        <v>795</v>
      </c>
      <c r="C1417" s="16" t="s">
        <v>367</v>
      </c>
      <c r="D1417" s="16" t="s">
        <v>37</v>
      </c>
      <c r="E1417" s="16" t="s">
        <v>554</v>
      </c>
      <c r="F1417" s="16" t="s">
        <v>52</v>
      </c>
      <c r="G1417" s="111"/>
    </row>
    <row r="1418" spans="1:8" s="4" customFormat="1" ht="19.5" hidden="1" customHeight="1">
      <c r="A1418" s="17" t="s">
        <v>362</v>
      </c>
      <c r="B1418" s="57">
        <v>795</v>
      </c>
      <c r="C1418" s="16" t="s">
        <v>367</v>
      </c>
      <c r="D1418" s="16" t="s">
        <v>37</v>
      </c>
      <c r="E1418" s="16" t="s">
        <v>477</v>
      </c>
      <c r="F1418" s="16"/>
      <c r="G1418" s="111">
        <f>G1419</f>
        <v>0</v>
      </c>
      <c r="H1418" s="3"/>
    </row>
    <row r="1419" spans="1:8" s="4" customFormat="1" ht="21.75" hidden="1" customHeight="1">
      <c r="A1419" s="17" t="s">
        <v>362</v>
      </c>
      <c r="B1419" s="57">
        <v>795</v>
      </c>
      <c r="C1419" s="16" t="s">
        <v>367</v>
      </c>
      <c r="D1419" s="16" t="s">
        <v>37</v>
      </c>
      <c r="E1419" s="16" t="s">
        <v>568</v>
      </c>
      <c r="F1419" s="16"/>
      <c r="G1419" s="111">
        <f>G1422+G1420</f>
        <v>0</v>
      </c>
      <c r="H1419" s="3"/>
    </row>
    <row r="1420" spans="1:8" ht="23.25" hidden="1" customHeight="1">
      <c r="A1420" s="17" t="s">
        <v>651</v>
      </c>
      <c r="B1420" s="57">
        <v>795</v>
      </c>
      <c r="C1420" s="16" t="s">
        <v>367</v>
      </c>
      <c r="D1420" s="16" t="s">
        <v>37</v>
      </c>
      <c r="E1420" s="16" t="s">
        <v>568</v>
      </c>
      <c r="F1420" s="16" t="s">
        <v>50</v>
      </c>
      <c r="G1420" s="111">
        <f>G1421</f>
        <v>0</v>
      </c>
    </row>
    <row r="1421" spans="1:8" s="19" customFormat="1" ht="23.25" hidden="1" customHeight="1">
      <c r="A1421" s="17" t="s">
        <v>51</v>
      </c>
      <c r="B1421" s="57">
        <v>795</v>
      </c>
      <c r="C1421" s="16" t="s">
        <v>367</v>
      </c>
      <c r="D1421" s="16" t="s">
        <v>37</v>
      </c>
      <c r="E1421" s="16" t="s">
        <v>568</v>
      </c>
      <c r="F1421" s="16" t="s">
        <v>52</v>
      </c>
      <c r="G1421" s="111"/>
      <c r="H1421" s="18"/>
    </row>
    <row r="1422" spans="1:8" s="4" customFormat="1" ht="29.25" hidden="1" customHeight="1">
      <c r="A1422" s="17" t="s">
        <v>49</v>
      </c>
      <c r="B1422" s="57">
        <v>795</v>
      </c>
      <c r="C1422" s="16" t="s">
        <v>367</v>
      </c>
      <c r="D1422" s="16" t="s">
        <v>37</v>
      </c>
      <c r="E1422" s="16" t="s">
        <v>568</v>
      </c>
      <c r="F1422" s="16" t="s">
        <v>50</v>
      </c>
      <c r="G1422" s="111">
        <f>G1423</f>
        <v>0</v>
      </c>
      <c r="H1422" s="3"/>
    </row>
    <row r="1423" spans="1:8" s="19" customFormat="1" ht="33" hidden="1" customHeight="1">
      <c r="A1423" s="17" t="s">
        <v>51</v>
      </c>
      <c r="B1423" s="57">
        <v>795</v>
      </c>
      <c r="C1423" s="16" t="s">
        <v>367</v>
      </c>
      <c r="D1423" s="16" t="s">
        <v>37</v>
      </c>
      <c r="E1423" s="16" t="s">
        <v>568</v>
      </c>
      <c r="F1423" s="16" t="s">
        <v>52</v>
      </c>
      <c r="G1423" s="111"/>
      <c r="H1423" s="18"/>
    </row>
    <row r="1424" spans="1:8" ht="30.75" hidden="1" customHeight="1">
      <c r="A1424" s="17" t="s">
        <v>369</v>
      </c>
      <c r="B1424" s="57">
        <v>795</v>
      </c>
      <c r="C1424" s="16" t="s">
        <v>367</v>
      </c>
      <c r="D1424" s="16" t="s">
        <v>37</v>
      </c>
      <c r="E1424" s="16" t="s">
        <v>482</v>
      </c>
      <c r="F1424" s="16"/>
      <c r="G1424" s="111">
        <f>G1425</f>
        <v>0</v>
      </c>
    </row>
    <row r="1425" spans="1:8" ht="27.75" hidden="1" customHeight="1">
      <c r="A1425" s="17" t="s">
        <v>616</v>
      </c>
      <c r="B1425" s="57">
        <v>795</v>
      </c>
      <c r="C1425" s="16" t="s">
        <v>367</v>
      </c>
      <c r="D1425" s="16" t="s">
        <v>37</v>
      </c>
      <c r="E1425" s="16" t="s">
        <v>556</v>
      </c>
      <c r="F1425" s="16"/>
      <c r="G1425" s="111">
        <f>G1426</f>
        <v>0</v>
      </c>
    </row>
    <row r="1426" spans="1:8" ht="29.25" hidden="1" customHeight="1">
      <c r="A1426" s="17" t="s">
        <v>49</v>
      </c>
      <c r="B1426" s="57">
        <v>795</v>
      </c>
      <c r="C1426" s="16" t="s">
        <v>367</v>
      </c>
      <c r="D1426" s="16" t="s">
        <v>37</v>
      </c>
      <c r="E1426" s="16" t="s">
        <v>556</v>
      </c>
      <c r="F1426" s="16" t="s">
        <v>50</v>
      </c>
      <c r="G1426" s="111">
        <f>G1427</f>
        <v>0</v>
      </c>
    </row>
    <row r="1427" spans="1:8" ht="34.5" hidden="1" customHeight="1">
      <c r="A1427" s="17" t="s">
        <v>51</v>
      </c>
      <c r="B1427" s="57">
        <v>795</v>
      </c>
      <c r="C1427" s="16" t="s">
        <v>367</v>
      </c>
      <c r="D1427" s="16" t="s">
        <v>37</v>
      </c>
      <c r="E1427" s="16" t="s">
        <v>556</v>
      </c>
      <c r="F1427" s="16" t="s">
        <v>52</v>
      </c>
      <c r="G1427" s="111"/>
    </row>
    <row r="1428" spans="1:8" ht="34.5" customHeight="1">
      <c r="A1428" s="17" t="s">
        <v>922</v>
      </c>
      <c r="B1428" s="57">
        <v>795</v>
      </c>
      <c r="C1428" s="16" t="s">
        <v>367</v>
      </c>
      <c r="D1428" s="16" t="s">
        <v>37</v>
      </c>
      <c r="E1428" s="16" t="s">
        <v>921</v>
      </c>
      <c r="F1428" s="16"/>
      <c r="G1428" s="111">
        <f>G1429</f>
        <v>1500000</v>
      </c>
    </row>
    <row r="1429" spans="1:8" ht="34.5" customHeight="1">
      <c r="A1429" s="17" t="s">
        <v>49</v>
      </c>
      <c r="B1429" s="57">
        <v>795</v>
      </c>
      <c r="C1429" s="16" t="s">
        <v>367</v>
      </c>
      <c r="D1429" s="16" t="s">
        <v>37</v>
      </c>
      <c r="E1429" s="16" t="s">
        <v>921</v>
      </c>
      <c r="F1429" s="16" t="s">
        <v>50</v>
      </c>
      <c r="G1429" s="111">
        <f>G1430</f>
        <v>1500000</v>
      </c>
    </row>
    <row r="1430" spans="1:8" ht="34.5" customHeight="1">
      <c r="A1430" s="17" t="s">
        <v>51</v>
      </c>
      <c r="B1430" s="57">
        <v>795</v>
      </c>
      <c r="C1430" s="16" t="s">
        <v>367</v>
      </c>
      <c r="D1430" s="16" t="s">
        <v>37</v>
      </c>
      <c r="E1430" s="16" t="s">
        <v>921</v>
      </c>
      <c r="F1430" s="16" t="s">
        <v>52</v>
      </c>
      <c r="G1430" s="111">
        <v>1500000</v>
      </c>
    </row>
    <row r="1431" spans="1:8" s="24" customFormat="1">
      <c r="A1431" s="39" t="s">
        <v>587</v>
      </c>
      <c r="B1431" s="21">
        <v>795</v>
      </c>
      <c r="C1431" s="41" t="s">
        <v>367</v>
      </c>
      <c r="D1431" s="41" t="s">
        <v>109</v>
      </c>
      <c r="E1431" s="41"/>
      <c r="F1431" s="41"/>
      <c r="G1431" s="112">
        <f>G1432+G1452+G1458+G1470+G1463+G1479+G1490+G1494</f>
        <v>10285072.139999999</v>
      </c>
      <c r="H1431" s="23"/>
    </row>
    <row r="1432" spans="1:8" ht="51">
      <c r="A1432" s="17" t="s">
        <v>810</v>
      </c>
      <c r="B1432" s="57">
        <v>795</v>
      </c>
      <c r="C1432" s="16" t="s">
        <v>367</v>
      </c>
      <c r="D1432" s="16" t="s">
        <v>109</v>
      </c>
      <c r="E1432" s="16" t="s">
        <v>609</v>
      </c>
      <c r="F1432" s="16"/>
      <c r="G1432" s="111">
        <f>G1436+G1441+G1444+G1448+G1433+G1476</f>
        <v>1340032</v>
      </c>
    </row>
    <row r="1433" spans="1:8">
      <c r="A1433" s="157" t="s">
        <v>544</v>
      </c>
      <c r="B1433" s="158">
        <v>795</v>
      </c>
      <c r="C1433" s="159" t="s">
        <v>367</v>
      </c>
      <c r="D1433" s="159" t="s">
        <v>109</v>
      </c>
      <c r="E1433" s="159" t="s">
        <v>554</v>
      </c>
      <c r="F1433" s="159"/>
      <c r="G1433" s="9">
        <f>G1434</f>
        <v>556032</v>
      </c>
    </row>
    <row r="1434" spans="1:8">
      <c r="A1434" s="157" t="s">
        <v>345</v>
      </c>
      <c r="B1434" s="158">
        <v>795</v>
      </c>
      <c r="C1434" s="159" t="s">
        <v>367</v>
      </c>
      <c r="D1434" s="159" t="s">
        <v>109</v>
      </c>
      <c r="E1434" s="159" t="s">
        <v>554</v>
      </c>
      <c r="F1434" s="159" t="s">
        <v>346</v>
      </c>
      <c r="G1434" s="9">
        <f>G1435</f>
        <v>556032</v>
      </c>
    </row>
    <row r="1435" spans="1:8">
      <c r="A1435" s="157" t="s">
        <v>373</v>
      </c>
      <c r="B1435" s="158">
        <v>795</v>
      </c>
      <c r="C1435" s="159" t="s">
        <v>367</v>
      </c>
      <c r="D1435" s="159" t="s">
        <v>109</v>
      </c>
      <c r="E1435" s="159" t="s">
        <v>554</v>
      </c>
      <c r="F1435" s="159" t="s">
        <v>374</v>
      </c>
      <c r="G1435" s="9">
        <v>556032</v>
      </c>
    </row>
    <row r="1436" spans="1:8">
      <c r="A1436" s="17" t="s">
        <v>127</v>
      </c>
      <c r="B1436" s="57">
        <v>795</v>
      </c>
      <c r="C1436" s="16" t="s">
        <v>367</v>
      </c>
      <c r="D1436" s="16" t="s">
        <v>109</v>
      </c>
      <c r="E1436" s="16" t="s">
        <v>181</v>
      </c>
      <c r="F1436" s="16"/>
      <c r="G1436" s="111">
        <f>G1437+G1439</f>
        <v>484000</v>
      </c>
    </row>
    <row r="1437" spans="1:8" ht="25.5">
      <c r="A1437" s="17" t="s">
        <v>49</v>
      </c>
      <c r="B1437" s="57">
        <v>795</v>
      </c>
      <c r="C1437" s="16" t="s">
        <v>367</v>
      </c>
      <c r="D1437" s="16" t="s">
        <v>109</v>
      </c>
      <c r="E1437" s="16" t="s">
        <v>181</v>
      </c>
      <c r="F1437" s="16" t="s">
        <v>50</v>
      </c>
      <c r="G1437" s="111">
        <f>G1438</f>
        <v>236179.66</v>
      </c>
    </row>
    <row r="1438" spans="1:8" ht="18" customHeight="1">
      <c r="A1438" s="17" t="s">
        <v>51</v>
      </c>
      <c r="B1438" s="57">
        <v>795</v>
      </c>
      <c r="C1438" s="16" t="s">
        <v>367</v>
      </c>
      <c r="D1438" s="16" t="s">
        <v>109</v>
      </c>
      <c r="E1438" s="16" t="s">
        <v>181</v>
      </c>
      <c r="F1438" s="16" t="s">
        <v>52</v>
      </c>
      <c r="G1438" s="111">
        <f>(134000+350000)-350000+102179.66</f>
        <v>236179.66</v>
      </c>
    </row>
    <row r="1439" spans="1:8" ht="18" customHeight="1">
      <c r="A1439" s="17" t="s">
        <v>345</v>
      </c>
      <c r="B1439" s="57">
        <v>795</v>
      </c>
      <c r="C1439" s="16" t="s">
        <v>367</v>
      </c>
      <c r="D1439" s="16" t="s">
        <v>109</v>
      </c>
      <c r="E1439" s="16" t="s">
        <v>181</v>
      </c>
      <c r="F1439" s="16" t="s">
        <v>346</v>
      </c>
      <c r="G1439" s="111">
        <f>G1440</f>
        <v>247820.34</v>
      </c>
    </row>
    <row r="1440" spans="1:8" ht="18" customHeight="1">
      <c r="A1440" s="17" t="s">
        <v>373</v>
      </c>
      <c r="B1440" s="57">
        <v>795</v>
      </c>
      <c r="C1440" s="16" t="s">
        <v>367</v>
      </c>
      <c r="D1440" s="16" t="s">
        <v>109</v>
      </c>
      <c r="E1440" s="16" t="s">
        <v>181</v>
      </c>
      <c r="F1440" s="16" t="s">
        <v>374</v>
      </c>
      <c r="G1440" s="111">
        <f>350000-102179.66</f>
        <v>247820.34</v>
      </c>
    </row>
    <row r="1441" spans="1:8" ht="26.25" customHeight="1">
      <c r="A1441" s="17" t="s">
        <v>125</v>
      </c>
      <c r="B1441" s="57">
        <v>795</v>
      </c>
      <c r="C1441" s="16" t="s">
        <v>367</v>
      </c>
      <c r="D1441" s="16" t="s">
        <v>109</v>
      </c>
      <c r="E1441" s="16" t="s">
        <v>126</v>
      </c>
      <c r="F1441" s="16"/>
      <c r="G1441" s="111">
        <f>G1442</f>
        <v>50000</v>
      </c>
    </row>
    <row r="1442" spans="1:8" ht="26.25" customHeight="1">
      <c r="A1442" s="17" t="s">
        <v>49</v>
      </c>
      <c r="B1442" s="57">
        <v>795</v>
      </c>
      <c r="C1442" s="16" t="s">
        <v>367</v>
      </c>
      <c r="D1442" s="16" t="s">
        <v>109</v>
      </c>
      <c r="E1442" s="16" t="s">
        <v>126</v>
      </c>
      <c r="F1442" s="16" t="s">
        <v>50</v>
      </c>
      <c r="G1442" s="111">
        <f>G1443</f>
        <v>50000</v>
      </c>
    </row>
    <row r="1443" spans="1:8" ht="25.5">
      <c r="A1443" s="17" t="s">
        <v>51</v>
      </c>
      <c r="B1443" s="57">
        <v>795</v>
      </c>
      <c r="C1443" s="16" t="s">
        <v>367</v>
      </c>
      <c r="D1443" s="16" t="s">
        <v>109</v>
      </c>
      <c r="E1443" s="16" t="s">
        <v>126</v>
      </c>
      <c r="F1443" s="16" t="s">
        <v>52</v>
      </c>
      <c r="G1443" s="111">
        <v>50000</v>
      </c>
    </row>
    <row r="1444" spans="1:8" ht="48" hidden="1" customHeight="1">
      <c r="A1444" s="17" t="s">
        <v>667</v>
      </c>
      <c r="B1444" s="57">
        <v>795</v>
      </c>
      <c r="C1444" s="16" t="s">
        <v>367</v>
      </c>
      <c r="D1444" s="16" t="s">
        <v>109</v>
      </c>
      <c r="E1444" s="16" t="s">
        <v>413</v>
      </c>
      <c r="F1444" s="16"/>
      <c r="G1444" s="111">
        <f>G1445</f>
        <v>0</v>
      </c>
    </row>
    <row r="1445" spans="1:8" ht="48" hidden="1" customHeight="1">
      <c r="A1445" s="17" t="s">
        <v>414</v>
      </c>
      <c r="B1445" s="57">
        <v>795</v>
      </c>
      <c r="C1445" s="16" t="s">
        <v>367</v>
      </c>
      <c r="D1445" s="16" t="s">
        <v>109</v>
      </c>
      <c r="E1445" s="16" t="s">
        <v>666</v>
      </c>
      <c r="F1445" s="16"/>
      <c r="G1445" s="111">
        <f>G1446</f>
        <v>0</v>
      </c>
    </row>
    <row r="1446" spans="1:8" ht="18.75" hidden="1" customHeight="1">
      <c r="A1446" s="17" t="s">
        <v>345</v>
      </c>
      <c r="B1446" s="57">
        <v>795</v>
      </c>
      <c r="C1446" s="16" t="s">
        <v>367</v>
      </c>
      <c r="D1446" s="16" t="s">
        <v>109</v>
      </c>
      <c r="E1446" s="16" t="s">
        <v>666</v>
      </c>
      <c r="F1446" s="16" t="s">
        <v>346</v>
      </c>
      <c r="G1446" s="111">
        <f>G1447</f>
        <v>0</v>
      </c>
    </row>
    <row r="1447" spans="1:8" hidden="1">
      <c r="A1447" s="17" t="s">
        <v>363</v>
      </c>
      <c r="B1447" s="57">
        <v>795</v>
      </c>
      <c r="C1447" s="16" t="s">
        <v>367</v>
      </c>
      <c r="D1447" s="16" t="s">
        <v>109</v>
      </c>
      <c r="E1447" s="16" t="s">
        <v>666</v>
      </c>
      <c r="F1447" s="16" t="s">
        <v>364</v>
      </c>
      <c r="G1447" s="111"/>
    </row>
    <row r="1448" spans="1:8" ht="48" hidden="1" customHeight="1">
      <c r="A1448" s="17" t="s">
        <v>669</v>
      </c>
      <c r="B1448" s="57">
        <v>795</v>
      </c>
      <c r="C1448" s="16" t="s">
        <v>367</v>
      </c>
      <c r="D1448" s="16" t="s">
        <v>109</v>
      </c>
      <c r="E1448" s="16" t="s">
        <v>416</v>
      </c>
      <c r="F1448" s="16"/>
      <c r="G1448" s="111">
        <f>G1449</f>
        <v>0</v>
      </c>
    </row>
    <row r="1449" spans="1:8" ht="48" hidden="1" customHeight="1">
      <c r="A1449" s="17" t="s">
        <v>415</v>
      </c>
      <c r="B1449" s="57">
        <v>795</v>
      </c>
      <c r="C1449" s="16" t="s">
        <v>367</v>
      </c>
      <c r="D1449" s="16" t="s">
        <v>109</v>
      </c>
      <c r="E1449" s="16" t="s">
        <v>668</v>
      </c>
      <c r="F1449" s="16"/>
      <c r="G1449" s="111">
        <f>G1450</f>
        <v>0</v>
      </c>
    </row>
    <row r="1450" spans="1:8" ht="18.75" hidden="1" customHeight="1">
      <c r="A1450" s="17" t="s">
        <v>345</v>
      </c>
      <c r="B1450" s="57">
        <v>795</v>
      </c>
      <c r="C1450" s="16" t="s">
        <v>367</v>
      </c>
      <c r="D1450" s="16" t="s">
        <v>109</v>
      </c>
      <c r="E1450" s="16" t="s">
        <v>668</v>
      </c>
      <c r="F1450" s="16" t="s">
        <v>346</v>
      </c>
      <c r="G1450" s="111">
        <f>G1451</f>
        <v>0</v>
      </c>
    </row>
    <row r="1451" spans="1:8" hidden="1">
      <c r="A1451" s="17" t="s">
        <v>363</v>
      </c>
      <c r="B1451" s="57">
        <v>795</v>
      </c>
      <c r="C1451" s="16" t="s">
        <v>367</v>
      </c>
      <c r="D1451" s="16" t="s">
        <v>109</v>
      </c>
      <c r="E1451" s="16" t="s">
        <v>668</v>
      </c>
      <c r="F1451" s="16" t="s">
        <v>364</v>
      </c>
      <c r="G1451" s="111"/>
    </row>
    <row r="1452" spans="1:8" s="4" customFormat="1" ht="19.5" hidden="1" customHeight="1">
      <c r="A1452" s="17" t="s">
        <v>362</v>
      </c>
      <c r="B1452" s="57">
        <v>795</v>
      </c>
      <c r="C1452" s="16" t="s">
        <v>367</v>
      </c>
      <c r="D1452" s="16" t="s">
        <v>109</v>
      </c>
      <c r="E1452" s="16" t="s">
        <v>477</v>
      </c>
      <c r="F1452" s="16"/>
      <c r="G1452" s="111">
        <f>G1453</f>
        <v>0</v>
      </c>
      <c r="H1452" s="3"/>
    </row>
    <row r="1453" spans="1:8" s="4" customFormat="1" ht="21.75" hidden="1" customHeight="1">
      <c r="A1453" s="17" t="s">
        <v>362</v>
      </c>
      <c r="B1453" s="57">
        <v>795</v>
      </c>
      <c r="C1453" s="16" t="s">
        <v>367</v>
      </c>
      <c r="D1453" s="16" t="s">
        <v>109</v>
      </c>
      <c r="E1453" s="16" t="s">
        <v>568</v>
      </c>
      <c r="F1453" s="16"/>
      <c r="G1453" s="111">
        <f>G1456+G1454</f>
        <v>0</v>
      </c>
      <c r="H1453" s="3"/>
    </row>
    <row r="1454" spans="1:8" ht="23.25" hidden="1" customHeight="1">
      <c r="A1454" s="17" t="s">
        <v>651</v>
      </c>
      <c r="B1454" s="57">
        <v>795</v>
      </c>
      <c r="C1454" s="16" t="s">
        <v>367</v>
      </c>
      <c r="D1454" s="16" t="s">
        <v>109</v>
      </c>
      <c r="E1454" s="16" t="s">
        <v>568</v>
      </c>
      <c r="F1454" s="16" t="s">
        <v>50</v>
      </c>
      <c r="G1454" s="111">
        <f>G1455</f>
        <v>0</v>
      </c>
    </row>
    <row r="1455" spans="1:8" s="19" customFormat="1" ht="23.25" hidden="1" customHeight="1">
      <c r="A1455" s="17" t="s">
        <v>51</v>
      </c>
      <c r="B1455" s="57">
        <v>795</v>
      </c>
      <c r="C1455" s="16" t="s">
        <v>367</v>
      </c>
      <c r="D1455" s="16" t="s">
        <v>109</v>
      </c>
      <c r="E1455" s="16" t="s">
        <v>568</v>
      </c>
      <c r="F1455" s="16" t="s">
        <v>52</v>
      </c>
      <c r="G1455" s="111"/>
      <c r="H1455" s="18"/>
    </row>
    <row r="1456" spans="1:8" s="4" customFormat="1" ht="29.25" hidden="1" customHeight="1">
      <c r="A1456" s="17" t="s">
        <v>49</v>
      </c>
      <c r="B1456" s="57">
        <v>795</v>
      </c>
      <c r="C1456" s="16" t="s">
        <v>367</v>
      </c>
      <c r="D1456" s="16" t="s">
        <v>109</v>
      </c>
      <c r="E1456" s="16" t="s">
        <v>568</v>
      </c>
      <c r="F1456" s="16" t="s">
        <v>50</v>
      </c>
      <c r="G1456" s="111">
        <f>G1457</f>
        <v>0</v>
      </c>
      <c r="H1456" s="3"/>
    </row>
    <row r="1457" spans="1:8" s="19" customFormat="1" ht="33" hidden="1" customHeight="1">
      <c r="A1457" s="17" t="s">
        <v>51</v>
      </c>
      <c r="B1457" s="57">
        <v>795</v>
      </c>
      <c r="C1457" s="16" t="s">
        <v>367</v>
      </c>
      <c r="D1457" s="16" t="s">
        <v>109</v>
      </c>
      <c r="E1457" s="16" t="s">
        <v>568</v>
      </c>
      <c r="F1457" s="16" t="s">
        <v>52</v>
      </c>
      <c r="G1457" s="111"/>
      <c r="H1457" s="18"/>
    </row>
    <row r="1458" spans="1:8" s="19" customFormat="1" ht="33" hidden="1" customHeight="1">
      <c r="A1458" s="17" t="s">
        <v>369</v>
      </c>
      <c r="B1458" s="57">
        <v>795</v>
      </c>
      <c r="C1458" s="16" t="s">
        <v>367</v>
      </c>
      <c r="D1458" s="16" t="s">
        <v>109</v>
      </c>
      <c r="E1458" s="16" t="s">
        <v>482</v>
      </c>
      <c r="F1458" s="16"/>
      <c r="G1458" s="111">
        <f>G1459</f>
        <v>0</v>
      </c>
      <c r="H1458" s="18"/>
    </row>
    <row r="1459" spans="1:8" s="19" customFormat="1" ht="33" hidden="1" customHeight="1">
      <c r="A1459" s="17" t="s">
        <v>544</v>
      </c>
      <c r="B1459" s="57">
        <v>795</v>
      </c>
      <c r="C1459" s="16" t="s">
        <v>367</v>
      </c>
      <c r="D1459" s="16" t="s">
        <v>109</v>
      </c>
      <c r="E1459" s="16" t="s">
        <v>556</v>
      </c>
      <c r="F1459" s="16"/>
      <c r="G1459" s="111">
        <f>G1460</f>
        <v>0</v>
      </c>
      <c r="H1459" s="18"/>
    </row>
    <row r="1460" spans="1:8" s="19" customFormat="1" ht="33" hidden="1" customHeight="1">
      <c r="A1460" s="17" t="s">
        <v>345</v>
      </c>
      <c r="B1460" s="57">
        <v>795</v>
      </c>
      <c r="C1460" s="16" t="s">
        <v>367</v>
      </c>
      <c r="D1460" s="16" t="s">
        <v>109</v>
      </c>
      <c r="E1460" s="16" t="s">
        <v>556</v>
      </c>
      <c r="F1460" s="16" t="s">
        <v>346</v>
      </c>
      <c r="G1460" s="111">
        <f>G1461</f>
        <v>0</v>
      </c>
      <c r="H1460" s="18"/>
    </row>
    <row r="1461" spans="1:8" s="19" customFormat="1" ht="33" hidden="1" customHeight="1">
      <c r="A1461" s="17" t="s">
        <v>373</v>
      </c>
      <c r="B1461" s="57">
        <v>795</v>
      </c>
      <c r="C1461" s="16" t="s">
        <v>367</v>
      </c>
      <c r="D1461" s="16" t="s">
        <v>109</v>
      </c>
      <c r="E1461" s="16" t="s">
        <v>556</v>
      </c>
      <c r="F1461" s="16" t="s">
        <v>374</v>
      </c>
      <c r="G1461" s="111"/>
      <c r="H1461" s="18"/>
    </row>
    <row r="1462" spans="1:8" s="19" customFormat="1" ht="33" hidden="1" customHeight="1">
      <c r="A1462" s="17"/>
      <c r="B1462" s="57"/>
      <c r="C1462" s="16"/>
      <c r="D1462" s="16"/>
      <c r="E1462" s="16"/>
      <c r="F1462" s="16"/>
      <c r="G1462" s="111"/>
      <c r="H1462" s="18"/>
    </row>
    <row r="1463" spans="1:8" s="19" customFormat="1" ht="54" hidden="1" customHeight="1">
      <c r="A1463" s="17" t="s">
        <v>312</v>
      </c>
      <c r="B1463" s="57">
        <v>795</v>
      </c>
      <c r="C1463" s="16" t="s">
        <v>367</v>
      </c>
      <c r="D1463" s="16" t="s">
        <v>109</v>
      </c>
      <c r="E1463" s="16" t="s">
        <v>311</v>
      </c>
      <c r="F1463" s="16"/>
      <c r="G1463" s="111">
        <f>G1464+G1467</f>
        <v>0</v>
      </c>
      <c r="H1463" s="18"/>
    </row>
    <row r="1464" spans="1:8" s="19" customFormat="1" ht="44.25" hidden="1" customHeight="1">
      <c r="A1464" s="17" t="s">
        <v>414</v>
      </c>
      <c r="B1464" s="57">
        <v>795</v>
      </c>
      <c r="C1464" s="16" t="s">
        <v>367</v>
      </c>
      <c r="D1464" s="16" t="s">
        <v>109</v>
      </c>
      <c r="E1464" s="16" t="s">
        <v>309</v>
      </c>
      <c r="F1464" s="16"/>
      <c r="G1464" s="111">
        <f>G1465</f>
        <v>0</v>
      </c>
      <c r="H1464" s="18"/>
    </row>
    <row r="1465" spans="1:8" s="19" customFormat="1" ht="33" hidden="1" customHeight="1">
      <c r="A1465" s="17" t="s">
        <v>100</v>
      </c>
      <c r="B1465" s="57">
        <v>795</v>
      </c>
      <c r="C1465" s="16" t="s">
        <v>367</v>
      </c>
      <c r="D1465" s="16" t="s">
        <v>109</v>
      </c>
      <c r="E1465" s="16" t="s">
        <v>309</v>
      </c>
      <c r="F1465" s="16" t="s">
        <v>346</v>
      </c>
      <c r="G1465" s="111">
        <f>G1466</f>
        <v>0</v>
      </c>
      <c r="H1465" s="18"/>
    </row>
    <row r="1466" spans="1:8" s="19" customFormat="1" ht="33" hidden="1" customHeight="1">
      <c r="A1466" s="17" t="s">
        <v>363</v>
      </c>
      <c r="B1466" s="57">
        <v>795</v>
      </c>
      <c r="C1466" s="16" t="s">
        <v>367</v>
      </c>
      <c r="D1466" s="16" t="s">
        <v>109</v>
      </c>
      <c r="E1466" s="16" t="s">
        <v>309</v>
      </c>
      <c r="F1466" s="16" t="s">
        <v>364</v>
      </c>
      <c r="G1466" s="111"/>
      <c r="H1466" s="18"/>
    </row>
    <row r="1467" spans="1:8" s="19" customFormat="1" ht="55.5" hidden="1" customHeight="1">
      <c r="A1467" s="17" t="s">
        <v>307</v>
      </c>
      <c r="B1467" s="57">
        <v>793</v>
      </c>
      <c r="C1467" s="16" t="s">
        <v>367</v>
      </c>
      <c r="D1467" s="16" t="s">
        <v>109</v>
      </c>
      <c r="E1467" s="16" t="s">
        <v>310</v>
      </c>
      <c r="F1467" s="16"/>
      <c r="G1467" s="111">
        <f>G1468</f>
        <v>0</v>
      </c>
      <c r="H1467" s="18"/>
    </row>
    <row r="1468" spans="1:8" s="19" customFormat="1" ht="33" hidden="1" customHeight="1">
      <c r="A1468" s="17" t="s">
        <v>100</v>
      </c>
      <c r="B1468" s="57">
        <v>793</v>
      </c>
      <c r="C1468" s="16" t="s">
        <v>367</v>
      </c>
      <c r="D1468" s="16" t="s">
        <v>109</v>
      </c>
      <c r="E1468" s="16" t="s">
        <v>310</v>
      </c>
      <c r="F1468" s="16" t="s">
        <v>346</v>
      </c>
      <c r="G1468" s="111">
        <f>G1469</f>
        <v>0</v>
      </c>
      <c r="H1468" s="18"/>
    </row>
    <row r="1469" spans="1:8" s="19" customFormat="1" ht="33" hidden="1" customHeight="1">
      <c r="A1469" s="17" t="s">
        <v>363</v>
      </c>
      <c r="B1469" s="57">
        <v>793</v>
      </c>
      <c r="C1469" s="16" t="s">
        <v>367</v>
      </c>
      <c r="D1469" s="16" t="s">
        <v>109</v>
      </c>
      <c r="E1469" s="16" t="s">
        <v>310</v>
      </c>
      <c r="F1469" s="16" t="s">
        <v>364</v>
      </c>
      <c r="G1469" s="111"/>
      <c r="H1469" s="18"/>
    </row>
    <row r="1470" spans="1:8" ht="30.75" hidden="1" customHeight="1">
      <c r="A1470" s="17" t="s">
        <v>362</v>
      </c>
      <c r="B1470" s="57">
        <v>795</v>
      </c>
      <c r="C1470" s="16" t="s">
        <v>367</v>
      </c>
      <c r="D1470" s="16" t="s">
        <v>109</v>
      </c>
      <c r="E1470" s="16" t="s">
        <v>477</v>
      </c>
      <c r="F1470" s="16"/>
      <c r="G1470" s="111">
        <f>G1471</f>
        <v>0</v>
      </c>
    </row>
    <row r="1471" spans="1:8" ht="30.75" hidden="1" customHeight="1">
      <c r="A1471" s="17" t="s">
        <v>362</v>
      </c>
      <c r="B1471" s="57">
        <v>795</v>
      </c>
      <c r="C1471" s="16" t="s">
        <v>367</v>
      </c>
      <c r="D1471" s="16" t="s">
        <v>109</v>
      </c>
      <c r="E1471" s="16" t="s">
        <v>568</v>
      </c>
      <c r="F1471" s="16"/>
      <c r="G1471" s="111">
        <f>G1474+G1472</f>
        <v>0</v>
      </c>
    </row>
    <row r="1472" spans="1:8" s="4" customFormat="1" ht="38.25" hidden="1" customHeight="1">
      <c r="A1472" s="17" t="s">
        <v>49</v>
      </c>
      <c r="B1472" s="57">
        <v>795</v>
      </c>
      <c r="C1472" s="16" t="s">
        <v>367</v>
      </c>
      <c r="D1472" s="16" t="s">
        <v>109</v>
      </c>
      <c r="E1472" s="16" t="s">
        <v>568</v>
      </c>
      <c r="F1472" s="16" t="s">
        <v>50</v>
      </c>
      <c r="G1472" s="111"/>
      <c r="H1472" s="3"/>
    </row>
    <row r="1473" spans="1:8" s="4" customFormat="1" ht="38.25" hidden="1" customHeight="1">
      <c r="A1473" s="17" t="s">
        <v>51</v>
      </c>
      <c r="B1473" s="57">
        <v>795</v>
      </c>
      <c r="C1473" s="16" t="s">
        <v>367</v>
      </c>
      <c r="D1473" s="16" t="s">
        <v>109</v>
      </c>
      <c r="E1473" s="16" t="s">
        <v>568</v>
      </c>
      <c r="F1473" s="16" t="s">
        <v>52</v>
      </c>
      <c r="G1473" s="111"/>
      <c r="H1473" s="3"/>
    </row>
    <row r="1474" spans="1:8" ht="30.75" hidden="1" customHeight="1">
      <c r="A1474" s="17" t="s">
        <v>345</v>
      </c>
      <c r="B1474" s="57">
        <v>795</v>
      </c>
      <c r="C1474" s="16" t="s">
        <v>367</v>
      </c>
      <c r="D1474" s="16" t="s">
        <v>109</v>
      </c>
      <c r="E1474" s="16" t="s">
        <v>568</v>
      </c>
      <c r="F1474" s="16" t="s">
        <v>346</v>
      </c>
      <c r="G1474" s="111"/>
    </row>
    <row r="1475" spans="1:8" ht="30.75" hidden="1" customHeight="1">
      <c r="A1475" s="17" t="s">
        <v>373</v>
      </c>
      <c r="B1475" s="57">
        <v>795</v>
      </c>
      <c r="C1475" s="16" t="s">
        <v>367</v>
      </c>
      <c r="D1475" s="16" t="s">
        <v>109</v>
      </c>
      <c r="E1475" s="16" t="s">
        <v>568</v>
      </c>
      <c r="F1475" s="16" t="s">
        <v>374</v>
      </c>
      <c r="G1475" s="111"/>
    </row>
    <row r="1476" spans="1:8" ht="30.75" customHeight="1">
      <c r="A1476" s="17" t="s">
        <v>924</v>
      </c>
      <c r="B1476" s="57">
        <v>795</v>
      </c>
      <c r="C1476" s="16" t="s">
        <v>367</v>
      </c>
      <c r="D1476" s="16" t="s">
        <v>109</v>
      </c>
      <c r="E1476" s="16" t="s">
        <v>923</v>
      </c>
      <c r="F1476" s="16"/>
      <c r="G1476" s="111">
        <f>G1477</f>
        <v>250000</v>
      </c>
    </row>
    <row r="1477" spans="1:8" ht="30.75" customHeight="1">
      <c r="A1477" s="17" t="s">
        <v>49</v>
      </c>
      <c r="B1477" s="57">
        <v>795</v>
      </c>
      <c r="C1477" s="16" t="s">
        <v>367</v>
      </c>
      <c r="D1477" s="16" t="s">
        <v>109</v>
      </c>
      <c r="E1477" s="16" t="s">
        <v>923</v>
      </c>
      <c r="F1477" s="16" t="s">
        <v>50</v>
      </c>
      <c r="G1477" s="111">
        <f>G1478</f>
        <v>250000</v>
      </c>
    </row>
    <row r="1478" spans="1:8" ht="30.75" customHeight="1">
      <c r="A1478" s="17" t="s">
        <v>51</v>
      </c>
      <c r="B1478" s="57">
        <v>795</v>
      </c>
      <c r="C1478" s="16" t="s">
        <v>367</v>
      </c>
      <c r="D1478" s="16" t="s">
        <v>109</v>
      </c>
      <c r="E1478" s="16" t="s">
        <v>923</v>
      </c>
      <c r="F1478" s="16" t="s">
        <v>52</v>
      </c>
      <c r="G1478" s="111">
        <v>250000</v>
      </c>
    </row>
    <row r="1479" spans="1:8" ht="44.25" customHeight="1">
      <c r="A1479" s="17" t="s">
        <v>312</v>
      </c>
      <c r="B1479" s="57">
        <v>795</v>
      </c>
      <c r="C1479" s="16" t="s">
        <v>367</v>
      </c>
      <c r="D1479" s="16" t="s">
        <v>109</v>
      </c>
      <c r="E1479" s="16" t="s">
        <v>311</v>
      </c>
      <c r="F1479" s="16"/>
      <c r="G1479" s="111">
        <f>G1480+G1483+G1487</f>
        <v>8875680.1399999987</v>
      </c>
    </row>
    <row r="1480" spans="1:8" ht="36.75" hidden="1" customHeight="1">
      <c r="A1480" s="17" t="s">
        <v>839</v>
      </c>
      <c r="B1480" s="57">
        <v>795</v>
      </c>
      <c r="C1480" s="16" t="s">
        <v>367</v>
      </c>
      <c r="D1480" s="16" t="s">
        <v>109</v>
      </c>
      <c r="E1480" s="16" t="s">
        <v>838</v>
      </c>
      <c r="F1480" s="16"/>
      <c r="G1480" s="111">
        <f>G1481</f>
        <v>1.396927018504357E-11</v>
      </c>
    </row>
    <row r="1481" spans="1:8" ht="19.5" hidden="1" customHeight="1">
      <c r="A1481" s="17" t="s">
        <v>100</v>
      </c>
      <c r="B1481" s="57">
        <v>795</v>
      </c>
      <c r="C1481" s="16" t="s">
        <v>367</v>
      </c>
      <c r="D1481" s="16" t="s">
        <v>109</v>
      </c>
      <c r="E1481" s="16" t="s">
        <v>838</v>
      </c>
      <c r="F1481" s="16" t="s">
        <v>101</v>
      </c>
      <c r="G1481" s="111">
        <f>G1482</f>
        <v>1.396927018504357E-11</v>
      </c>
    </row>
    <row r="1482" spans="1:8" ht="15" hidden="1" customHeight="1">
      <c r="A1482" s="17" t="s">
        <v>375</v>
      </c>
      <c r="B1482" s="57">
        <v>795</v>
      </c>
      <c r="C1482" s="16" t="s">
        <v>367</v>
      </c>
      <c r="D1482" s="16" t="s">
        <v>109</v>
      </c>
      <c r="E1482" s="16" t="s">
        <v>838</v>
      </c>
      <c r="F1482" s="16" t="s">
        <v>376</v>
      </c>
      <c r="G1482" s="111">
        <f>173442-173391.86-50.14</f>
        <v>1.396927018504357E-11</v>
      </c>
    </row>
    <row r="1483" spans="1:8" ht="51.75" customHeight="1">
      <c r="A1483" s="17" t="s">
        <v>872</v>
      </c>
      <c r="B1483" s="57">
        <v>795</v>
      </c>
      <c r="C1483" s="16" t="s">
        <v>367</v>
      </c>
      <c r="D1483" s="16" t="s">
        <v>109</v>
      </c>
      <c r="E1483" s="16" t="s">
        <v>871</v>
      </c>
      <c r="F1483" s="16"/>
      <c r="G1483" s="111">
        <f>G1484</f>
        <v>8842984.8599999994</v>
      </c>
    </row>
    <row r="1484" spans="1:8" ht="19.5" customHeight="1">
      <c r="A1484" s="17" t="s">
        <v>345</v>
      </c>
      <c r="B1484" s="57">
        <v>795</v>
      </c>
      <c r="C1484" s="16" t="s">
        <v>367</v>
      </c>
      <c r="D1484" s="16" t="s">
        <v>109</v>
      </c>
      <c r="E1484" s="16" t="s">
        <v>871</v>
      </c>
      <c r="F1484" s="16" t="s">
        <v>346</v>
      </c>
      <c r="G1484" s="111">
        <f>G1485</f>
        <v>8842984.8599999994</v>
      </c>
    </row>
    <row r="1485" spans="1:8" ht="15" customHeight="1">
      <c r="A1485" s="17" t="s">
        <v>363</v>
      </c>
      <c r="B1485" s="57">
        <v>795</v>
      </c>
      <c r="C1485" s="16" t="s">
        <v>367</v>
      </c>
      <c r="D1485" s="16" t="s">
        <v>109</v>
      </c>
      <c r="E1485" s="16" t="s">
        <v>871</v>
      </c>
      <c r="F1485" s="16" t="s">
        <v>364</v>
      </c>
      <c r="G1485" s="111">
        <f>8669593+173391.86</f>
        <v>8842984.8599999994</v>
      </c>
    </row>
    <row r="1486" spans="1:8" ht="15" hidden="1" customHeight="1">
      <c r="A1486" s="17"/>
      <c r="B1486" s="57"/>
      <c r="C1486" s="16"/>
      <c r="D1486" s="16"/>
      <c r="E1486" s="16"/>
      <c r="F1486" s="16"/>
      <c r="G1486" s="111"/>
    </row>
    <row r="1487" spans="1:8" ht="15" customHeight="1">
      <c r="A1487" s="17" t="s">
        <v>362</v>
      </c>
      <c r="B1487" s="57">
        <v>795</v>
      </c>
      <c r="C1487" s="16" t="s">
        <v>367</v>
      </c>
      <c r="D1487" s="16" t="s">
        <v>109</v>
      </c>
      <c r="E1487" s="16" t="s">
        <v>893</v>
      </c>
      <c r="F1487" s="16"/>
      <c r="G1487" s="111">
        <f>G1488</f>
        <v>32695.279999999999</v>
      </c>
    </row>
    <row r="1488" spans="1:8" ht="15" customHeight="1">
      <c r="A1488" s="17" t="s">
        <v>345</v>
      </c>
      <c r="B1488" s="57">
        <v>795</v>
      </c>
      <c r="C1488" s="16" t="s">
        <v>367</v>
      </c>
      <c r="D1488" s="16" t="s">
        <v>109</v>
      </c>
      <c r="E1488" s="16" t="s">
        <v>893</v>
      </c>
      <c r="F1488" s="16" t="s">
        <v>346</v>
      </c>
      <c r="G1488" s="111">
        <f>G1489</f>
        <v>32695.279999999999</v>
      </c>
    </row>
    <row r="1489" spans="1:8" ht="15" customHeight="1">
      <c r="A1489" s="17" t="s">
        <v>373</v>
      </c>
      <c r="B1489" s="57">
        <v>795</v>
      </c>
      <c r="C1489" s="16" t="s">
        <v>367</v>
      </c>
      <c r="D1489" s="16" t="s">
        <v>109</v>
      </c>
      <c r="E1489" s="16" t="s">
        <v>893</v>
      </c>
      <c r="F1489" s="16" t="s">
        <v>374</v>
      </c>
      <c r="G1489" s="111">
        <v>32695.279999999999</v>
      </c>
    </row>
    <row r="1490" spans="1:8" ht="15" customHeight="1">
      <c r="A1490" s="17" t="s">
        <v>362</v>
      </c>
      <c r="B1490" s="57">
        <v>795</v>
      </c>
      <c r="C1490" s="16" t="s">
        <v>367</v>
      </c>
      <c r="D1490" s="16" t="s">
        <v>109</v>
      </c>
      <c r="E1490" s="16" t="s">
        <v>477</v>
      </c>
      <c r="F1490" s="16"/>
      <c r="G1490" s="111">
        <f>G1492</f>
        <v>69360</v>
      </c>
    </row>
    <row r="1491" spans="1:8" ht="15" customHeight="1">
      <c r="A1491" s="17" t="s">
        <v>362</v>
      </c>
      <c r="B1491" s="57">
        <v>795</v>
      </c>
      <c r="C1491" s="16" t="s">
        <v>367</v>
      </c>
      <c r="D1491" s="16" t="s">
        <v>109</v>
      </c>
      <c r="E1491" s="16" t="s">
        <v>568</v>
      </c>
      <c r="F1491" s="16"/>
      <c r="G1491" s="111">
        <f>G1492</f>
        <v>69360</v>
      </c>
    </row>
    <row r="1492" spans="1:8" ht="15" customHeight="1">
      <c r="A1492" s="17" t="s">
        <v>345</v>
      </c>
      <c r="B1492" s="57">
        <v>795</v>
      </c>
      <c r="C1492" s="16" t="s">
        <v>367</v>
      </c>
      <c r="D1492" s="16" t="s">
        <v>109</v>
      </c>
      <c r="E1492" s="16" t="s">
        <v>568</v>
      </c>
      <c r="F1492" s="16" t="s">
        <v>346</v>
      </c>
      <c r="G1492" s="111">
        <f>G1493</f>
        <v>69360</v>
      </c>
    </row>
    <row r="1493" spans="1:8" ht="15" customHeight="1">
      <c r="A1493" s="17" t="s">
        <v>373</v>
      </c>
      <c r="B1493" s="57">
        <v>795</v>
      </c>
      <c r="C1493" s="16" t="s">
        <v>367</v>
      </c>
      <c r="D1493" s="16" t="s">
        <v>109</v>
      </c>
      <c r="E1493" s="16" t="s">
        <v>568</v>
      </c>
      <c r="F1493" s="16" t="s">
        <v>374</v>
      </c>
      <c r="G1493" s="111">
        <v>69360</v>
      </c>
    </row>
    <row r="1494" spans="1:8" ht="30.75" hidden="1" customHeight="1">
      <c r="A1494" s="34" t="s">
        <v>801</v>
      </c>
      <c r="B1494" s="57">
        <v>795</v>
      </c>
      <c r="C1494" s="16" t="s">
        <v>367</v>
      </c>
      <c r="D1494" s="16" t="s">
        <v>109</v>
      </c>
      <c r="E1494" s="16" t="s">
        <v>435</v>
      </c>
      <c r="F1494" s="16"/>
      <c r="G1494" s="111">
        <f>G1495</f>
        <v>0</v>
      </c>
    </row>
    <row r="1495" spans="1:8" ht="26.25" hidden="1" customHeight="1">
      <c r="A1495" s="17" t="s">
        <v>927</v>
      </c>
      <c r="B1495" s="57">
        <v>795</v>
      </c>
      <c r="C1495" s="16" t="s">
        <v>367</v>
      </c>
      <c r="D1495" s="16" t="s">
        <v>109</v>
      </c>
      <c r="E1495" s="16" t="s">
        <v>926</v>
      </c>
      <c r="F1495" s="16"/>
      <c r="G1495" s="111">
        <f>G1496</f>
        <v>0</v>
      </c>
    </row>
    <row r="1496" spans="1:8" ht="15" hidden="1" customHeight="1">
      <c r="A1496" s="17" t="s">
        <v>49</v>
      </c>
      <c r="B1496" s="57">
        <v>795</v>
      </c>
      <c r="C1496" s="16" t="s">
        <v>367</v>
      </c>
      <c r="D1496" s="16" t="s">
        <v>109</v>
      </c>
      <c r="E1496" s="16" t="s">
        <v>926</v>
      </c>
      <c r="F1496" s="16" t="s">
        <v>50</v>
      </c>
      <c r="G1496" s="111">
        <f>G1497</f>
        <v>0</v>
      </c>
    </row>
    <row r="1497" spans="1:8" ht="15" hidden="1" customHeight="1">
      <c r="A1497" s="17" t="s">
        <v>51</v>
      </c>
      <c r="B1497" s="57">
        <v>795</v>
      </c>
      <c r="C1497" s="16" t="s">
        <v>367</v>
      </c>
      <c r="D1497" s="16" t="s">
        <v>109</v>
      </c>
      <c r="E1497" s="16" t="s">
        <v>926</v>
      </c>
      <c r="F1497" s="16" t="s">
        <v>52</v>
      </c>
      <c r="G1497" s="111"/>
    </row>
    <row r="1498" spans="1:8" s="24" customFormat="1" ht="22.5" customHeight="1">
      <c r="A1498" s="39" t="s">
        <v>2</v>
      </c>
      <c r="B1498" s="21">
        <v>795</v>
      </c>
      <c r="C1498" s="41" t="s">
        <v>350</v>
      </c>
      <c r="D1498" s="41"/>
      <c r="E1498" s="41"/>
      <c r="F1498" s="41"/>
      <c r="G1498" s="112">
        <f>G1499</f>
        <v>2050000</v>
      </c>
      <c r="H1498" s="23"/>
    </row>
    <row r="1499" spans="1:8" s="4" customFormat="1" ht="24.75" customHeight="1">
      <c r="A1499" s="17" t="s">
        <v>707</v>
      </c>
      <c r="B1499" s="57">
        <v>795</v>
      </c>
      <c r="C1499" s="16" t="s">
        <v>350</v>
      </c>
      <c r="D1499" s="16" t="s">
        <v>367</v>
      </c>
      <c r="E1499" s="16"/>
      <c r="F1499" s="16"/>
      <c r="G1499" s="111">
        <f>G1500</f>
        <v>2050000</v>
      </c>
      <c r="H1499" s="3"/>
    </row>
    <row r="1500" spans="1:8" s="4" customFormat="1" ht="38.25" customHeight="1">
      <c r="A1500" s="17" t="s">
        <v>802</v>
      </c>
      <c r="B1500" s="57">
        <v>795</v>
      </c>
      <c r="C1500" s="16" t="s">
        <v>350</v>
      </c>
      <c r="D1500" s="16" t="s">
        <v>367</v>
      </c>
      <c r="E1500" s="16" t="s">
        <v>525</v>
      </c>
      <c r="F1500" s="16"/>
      <c r="G1500" s="111">
        <f>G1501+G1505</f>
        <v>2050000</v>
      </c>
      <c r="H1500" s="3"/>
    </row>
    <row r="1501" spans="1:8" s="4" customFormat="1" ht="38.25" customHeight="1">
      <c r="A1501" s="17" t="s">
        <v>760</v>
      </c>
      <c r="B1501" s="57">
        <v>795</v>
      </c>
      <c r="C1501" s="16" t="s">
        <v>350</v>
      </c>
      <c r="D1501" s="16" t="s">
        <v>367</v>
      </c>
      <c r="E1501" s="16" t="s">
        <v>755</v>
      </c>
      <c r="F1501" s="16"/>
      <c r="G1501" s="111">
        <f>G1503</f>
        <v>300000</v>
      </c>
      <c r="H1501" s="3"/>
    </row>
    <row r="1502" spans="1:8" s="4" customFormat="1" ht="38.25" hidden="1" customHeight="1">
      <c r="A1502" s="17"/>
      <c r="B1502" s="57"/>
      <c r="C1502" s="16"/>
      <c r="D1502" s="16"/>
      <c r="E1502" s="16"/>
      <c r="F1502" s="16"/>
      <c r="G1502" s="111"/>
      <c r="H1502" s="3"/>
    </row>
    <row r="1503" spans="1:8" s="4" customFormat="1" ht="38.25" customHeight="1">
      <c r="A1503" s="17" t="s">
        <v>49</v>
      </c>
      <c r="B1503" s="57">
        <v>795</v>
      </c>
      <c r="C1503" s="16" t="s">
        <v>350</v>
      </c>
      <c r="D1503" s="16" t="s">
        <v>367</v>
      </c>
      <c r="E1503" s="16" t="s">
        <v>755</v>
      </c>
      <c r="F1503" s="16" t="s">
        <v>50</v>
      </c>
      <c r="G1503" s="111">
        <f>G1504</f>
        <v>300000</v>
      </c>
      <c r="H1503" s="3"/>
    </row>
    <row r="1504" spans="1:8" s="4" customFormat="1" ht="38.25" customHeight="1">
      <c r="A1504" s="17" t="s">
        <v>51</v>
      </c>
      <c r="B1504" s="57">
        <v>795</v>
      </c>
      <c r="C1504" s="16" t="s">
        <v>350</v>
      </c>
      <c r="D1504" s="16" t="s">
        <v>367</v>
      </c>
      <c r="E1504" s="16" t="s">
        <v>755</v>
      </c>
      <c r="F1504" s="16" t="s">
        <v>52</v>
      </c>
      <c r="G1504" s="111">
        <v>300000</v>
      </c>
      <c r="H1504" s="3"/>
    </row>
    <row r="1505" spans="1:8" s="4" customFormat="1" ht="38.25" customHeight="1">
      <c r="A1505" s="17" t="s">
        <v>761</v>
      </c>
      <c r="B1505" s="57">
        <v>795</v>
      </c>
      <c r="C1505" s="16" t="s">
        <v>350</v>
      </c>
      <c r="D1505" s="16" t="s">
        <v>367</v>
      </c>
      <c r="E1505" s="16" t="s">
        <v>756</v>
      </c>
      <c r="F1505" s="16"/>
      <c r="G1505" s="111">
        <f>G1507</f>
        <v>1750000</v>
      </c>
      <c r="H1505" s="3"/>
    </row>
    <row r="1506" spans="1:8" s="4" customFormat="1" ht="38.25" hidden="1" customHeight="1">
      <c r="A1506" s="17"/>
      <c r="B1506" s="57"/>
      <c r="C1506" s="16"/>
      <c r="D1506" s="16"/>
      <c r="E1506" s="16"/>
      <c r="F1506" s="16"/>
      <c r="G1506" s="111"/>
      <c r="H1506" s="3"/>
    </row>
    <row r="1507" spans="1:8" s="4" customFormat="1" ht="38.25" customHeight="1">
      <c r="A1507" s="17" t="s">
        <v>49</v>
      </c>
      <c r="B1507" s="57">
        <v>795</v>
      </c>
      <c r="C1507" s="16" t="s">
        <v>350</v>
      </c>
      <c r="D1507" s="16" t="s">
        <v>367</v>
      </c>
      <c r="E1507" s="16" t="s">
        <v>756</v>
      </c>
      <c r="F1507" s="16" t="s">
        <v>50</v>
      </c>
      <c r="G1507" s="111">
        <f>G1508</f>
        <v>1750000</v>
      </c>
      <c r="H1507" s="3"/>
    </row>
    <row r="1508" spans="1:8" s="4" customFormat="1" ht="38.25" customHeight="1">
      <c r="A1508" s="17" t="s">
        <v>51</v>
      </c>
      <c r="B1508" s="57">
        <v>795</v>
      </c>
      <c r="C1508" s="16" t="s">
        <v>350</v>
      </c>
      <c r="D1508" s="16" t="s">
        <v>367</v>
      </c>
      <c r="E1508" s="16" t="s">
        <v>756</v>
      </c>
      <c r="F1508" s="16" t="s">
        <v>52</v>
      </c>
      <c r="G1508" s="111">
        <f>200000+1550000</f>
        <v>1750000</v>
      </c>
      <c r="H1508" s="3"/>
    </row>
    <row r="1509" spans="1:8" s="4" customFormat="1" ht="38.25" hidden="1" customHeight="1">
      <c r="A1509" s="17"/>
      <c r="B1509" s="57"/>
      <c r="C1509" s="16"/>
      <c r="D1509" s="16"/>
      <c r="E1509" s="16"/>
      <c r="F1509" s="16"/>
      <c r="G1509" s="111"/>
      <c r="H1509" s="3"/>
    </row>
    <row r="1510" spans="1:8" s="4" customFormat="1" ht="38.25" hidden="1" customHeight="1">
      <c r="A1510" s="17"/>
      <c r="B1510" s="57"/>
      <c r="C1510" s="16"/>
      <c r="D1510" s="16"/>
      <c r="E1510" s="16"/>
      <c r="F1510" s="16"/>
      <c r="G1510" s="111"/>
      <c r="H1510" s="3"/>
    </row>
    <row r="1511" spans="1:8" s="4" customFormat="1" ht="35.25" hidden="1" customHeight="1">
      <c r="A1511" s="17" t="s">
        <v>254</v>
      </c>
      <c r="B1511" s="57">
        <v>795</v>
      </c>
      <c r="C1511" s="16" t="s">
        <v>350</v>
      </c>
      <c r="D1511" s="16" t="s">
        <v>367</v>
      </c>
      <c r="E1511" s="16" t="s">
        <v>588</v>
      </c>
      <c r="F1511" s="16"/>
      <c r="G1511" s="111">
        <f>G1513</f>
        <v>0</v>
      </c>
      <c r="H1511" s="3"/>
    </row>
    <row r="1512" spans="1:8" s="4" customFormat="1" ht="38.25" hidden="1" customHeight="1">
      <c r="A1512" s="17" t="s">
        <v>49</v>
      </c>
      <c r="B1512" s="57">
        <v>795</v>
      </c>
      <c r="C1512" s="16" t="s">
        <v>350</v>
      </c>
      <c r="D1512" s="16" t="s">
        <v>367</v>
      </c>
      <c r="E1512" s="16" t="s">
        <v>588</v>
      </c>
      <c r="F1512" s="16" t="s">
        <v>50</v>
      </c>
      <c r="G1512" s="111">
        <f>G1513</f>
        <v>0</v>
      </c>
      <c r="H1512" s="3"/>
    </row>
    <row r="1513" spans="1:8" s="4" customFormat="1" ht="38.25" hidden="1" customHeight="1">
      <c r="A1513" s="17" t="s">
        <v>51</v>
      </c>
      <c r="B1513" s="57">
        <v>795</v>
      </c>
      <c r="C1513" s="16" t="s">
        <v>350</v>
      </c>
      <c r="D1513" s="16" t="s">
        <v>367</v>
      </c>
      <c r="E1513" s="16" t="s">
        <v>588</v>
      </c>
      <c r="F1513" s="16" t="s">
        <v>52</v>
      </c>
      <c r="G1513" s="111"/>
      <c r="H1513" s="3"/>
    </row>
    <row r="1514" spans="1:8" s="4" customFormat="1" ht="20.25" hidden="1" customHeight="1">
      <c r="A1514" s="12" t="s">
        <v>34</v>
      </c>
      <c r="B1514" s="21">
        <v>795</v>
      </c>
      <c r="C1514" s="41" t="s">
        <v>35</v>
      </c>
      <c r="D1514" s="41"/>
      <c r="E1514" s="41"/>
      <c r="F1514" s="41"/>
      <c r="G1514" s="112">
        <f>G1515</f>
        <v>0</v>
      </c>
      <c r="H1514" s="3"/>
    </row>
    <row r="1515" spans="1:8" hidden="1">
      <c r="A1515" s="17" t="s">
        <v>36</v>
      </c>
      <c r="B1515" s="57">
        <v>795</v>
      </c>
      <c r="C1515" s="16" t="s">
        <v>35</v>
      </c>
      <c r="D1515" s="16" t="s">
        <v>37</v>
      </c>
      <c r="E1515" s="16"/>
      <c r="F1515" s="16"/>
      <c r="G1515" s="111">
        <f>G1516</f>
        <v>0</v>
      </c>
    </row>
    <row r="1516" spans="1:8" ht="60" hidden="1" customHeight="1">
      <c r="A1516" s="17" t="s">
        <v>161</v>
      </c>
      <c r="B1516" s="57">
        <v>795</v>
      </c>
      <c r="C1516" s="16" t="s">
        <v>35</v>
      </c>
      <c r="D1516" s="16" t="s">
        <v>37</v>
      </c>
      <c r="E1516" s="16" t="s">
        <v>450</v>
      </c>
      <c r="F1516" s="16"/>
      <c r="G1516" s="111">
        <f>G1517+G1522</f>
        <v>0</v>
      </c>
    </row>
    <row r="1517" spans="1:8" ht="25.5" hidden="1">
      <c r="A1517" s="17" t="s">
        <v>611</v>
      </c>
      <c r="B1517" s="57">
        <v>795</v>
      </c>
      <c r="C1517" s="16" t="s">
        <v>35</v>
      </c>
      <c r="D1517" s="16" t="s">
        <v>37</v>
      </c>
      <c r="E1517" s="16" t="s">
        <v>601</v>
      </c>
      <c r="F1517" s="16"/>
      <c r="G1517" s="111">
        <f>G1518</f>
        <v>0</v>
      </c>
    </row>
    <row r="1518" spans="1:8" ht="25.5" hidden="1">
      <c r="A1518" s="17" t="s">
        <v>697</v>
      </c>
      <c r="B1518" s="57">
        <v>795</v>
      </c>
      <c r="C1518" s="16" t="s">
        <v>35</v>
      </c>
      <c r="D1518" s="16" t="s">
        <v>37</v>
      </c>
      <c r="E1518" s="16" t="s">
        <v>601</v>
      </c>
      <c r="F1518" s="16" t="s">
        <v>698</v>
      </c>
      <c r="G1518" s="111">
        <f>G1519</f>
        <v>0</v>
      </c>
    </row>
    <row r="1519" spans="1:8" hidden="1">
      <c r="A1519" s="17" t="s">
        <v>700</v>
      </c>
      <c r="B1519" s="57">
        <v>795</v>
      </c>
      <c r="C1519" s="16" t="s">
        <v>35</v>
      </c>
      <c r="D1519" s="16" t="s">
        <v>37</v>
      </c>
      <c r="E1519" s="16" t="s">
        <v>601</v>
      </c>
      <c r="F1519" s="16" t="s">
        <v>701</v>
      </c>
      <c r="G1519" s="111"/>
    </row>
    <row r="1520" spans="1:8" ht="38.25" hidden="1">
      <c r="A1520" s="17" t="s">
        <v>603</v>
      </c>
      <c r="B1520" s="57">
        <v>795</v>
      </c>
      <c r="C1520" s="16" t="s">
        <v>35</v>
      </c>
      <c r="D1520" s="16" t="s">
        <v>37</v>
      </c>
      <c r="E1520" s="16" t="s">
        <v>602</v>
      </c>
      <c r="F1520" s="16"/>
      <c r="G1520" s="111">
        <f>G1521</f>
        <v>0</v>
      </c>
    </row>
    <row r="1521" spans="1:15" ht="25.5" hidden="1">
      <c r="A1521" s="17" t="s">
        <v>697</v>
      </c>
      <c r="B1521" s="57">
        <v>795</v>
      </c>
      <c r="C1521" s="16" t="s">
        <v>35</v>
      </c>
      <c r="D1521" s="16" t="s">
        <v>37</v>
      </c>
      <c r="E1521" s="16" t="s">
        <v>602</v>
      </c>
      <c r="F1521" s="16" t="s">
        <v>698</v>
      </c>
      <c r="G1521" s="111">
        <f>G1522</f>
        <v>0</v>
      </c>
    </row>
    <row r="1522" spans="1:15" hidden="1">
      <c r="A1522" s="17" t="s">
        <v>700</v>
      </c>
      <c r="B1522" s="57">
        <v>795</v>
      </c>
      <c r="C1522" s="16" t="s">
        <v>35</v>
      </c>
      <c r="D1522" s="16" t="s">
        <v>37</v>
      </c>
      <c r="E1522" s="16" t="s">
        <v>602</v>
      </c>
      <c r="F1522" s="16" t="s">
        <v>701</v>
      </c>
      <c r="G1522" s="111">
        <f>1000000-1000000</f>
        <v>0</v>
      </c>
    </row>
    <row r="1523" spans="1:15" hidden="1">
      <c r="A1523" s="12" t="s">
        <v>34</v>
      </c>
      <c r="B1523" s="7">
        <v>795</v>
      </c>
      <c r="C1523" s="8" t="s">
        <v>35</v>
      </c>
      <c r="D1523" s="8"/>
      <c r="E1523" s="8"/>
      <c r="F1523" s="8"/>
      <c r="G1523" s="43">
        <f>G1524+G1571+G1675+G1693+G1645</f>
        <v>0</v>
      </c>
      <c r="I1523" s="2"/>
    </row>
    <row r="1524" spans="1:15" hidden="1">
      <c r="A1524" s="66" t="s">
        <v>36</v>
      </c>
      <c r="B1524" s="57">
        <v>795</v>
      </c>
      <c r="C1524" s="16" t="s">
        <v>35</v>
      </c>
      <c r="D1524" s="16" t="s">
        <v>37</v>
      </c>
      <c r="E1524" s="16"/>
      <c r="F1524" s="16"/>
      <c r="G1524" s="111">
        <f>G1526</f>
        <v>0</v>
      </c>
    </row>
    <row r="1525" spans="1:15" ht="51" hidden="1">
      <c r="A1525" s="17" t="s">
        <v>800</v>
      </c>
      <c r="B1525" s="57">
        <v>795</v>
      </c>
      <c r="C1525" s="16" t="s">
        <v>35</v>
      </c>
      <c r="D1525" s="16" t="s">
        <v>37</v>
      </c>
      <c r="E1525" s="16" t="s">
        <v>450</v>
      </c>
      <c r="F1525" s="16"/>
      <c r="G1525" s="111">
        <f>G1526</f>
        <v>0</v>
      </c>
    </row>
    <row r="1526" spans="1:15" ht="25.5" hidden="1">
      <c r="A1526" s="17" t="s">
        <v>837</v>
      </c>
      <c r="B1526" s="57">
        <v>795</v>
      </c>
      <c r="C1526" s="16" t="s">
        <v>35</v>
      </c>
      <c r="D1526" s="16" t="s">
        <v>37</v>
      </c>
      <c r="E1526" s="16" t="s">
        <v>836</v>
      </c>
      <c r="F1526" s="16"/>
      <c r="G1526" s="111">
        <f>G1527</f>
        <v>0</v>
      </c>
    </row>
    <row r="1527" spans="1:15" ht="25.5" hidden="1">
      <c r="A1527" s="17" t="s">
        <v>49</v>
      </c>
      <c r="B1527" s="57">
        <v>795</v>
      </c>
      <c r="C1527" s="16" t="s">
        <v>35</v>
      </c>
      <c r="D1527" s="16" t="s">
        <v>37</v>
      </c>
      <c r="E1527" s="16" t="s">
        <v>836</v>
      </c>
      <c r="F1527" s="16" t="s">
        <v>50</v>
      </c>
      <c r="G1527" s="111">
        <f>G1528</f>
        <v>0</v>
      </c>
    </row>
    <row r="1528" spans="1:15" ht="25.5" hidden="1">
      <c r="A1528" s="17" t="s">
        <v>51</v>
      </c>
      <c r="B1528" s="57">
        <v>795</v>
      </c>
      <c r="C1528" s="16" t="s">
        <v>35</v>
      </c>
      <c r="D1528" s="16" t="s">
        <v>37</v>
      </c>
      <c r="E1528" s="16" t="s">
        <v>836</v>
      </c>
      <c r="F1528" s="16" t="s">
        <v>52</v>
      </c>
      <c r="G1528" s="111"/>
    </row>
    <row r="1529" spans="1:15" s="24" customFormat="1">
      <c r="A1529" s="177" t="s">
        <v>117</v>
      </c>
      <c r="B1529" s="162"/>
      <c r="C1529" s="178"/>
      <c r="D1529" s="178"/>
      <c r="E1529" s="178"/>
      <c r="F1529" s="178"/>
      <c r="G1529" s="179">
        <f>G1244+G1383+G1515+G1498+G1523</f>
        <v>94922489.13000001</v>
      </c>
      <c r="H1529" s="23"/>
    </row>
    <row r="1530" spans="1:15" s="24" customFormat="1">
      <c r="A1530" s="80" t="s">
        <v>739</v>
      </c>
      <c r="B1530" s="21"/>
      <c r="C1530" s="21"/>
      <c r="D1530" s="21"/>
      <c r="E1530" s="21"/>
      <c r="F1530" s="21"/>
      <c r="G1530" s="13">
        <f>G357+G400+G662+G760+G1198+G1242+G1529</f>
        <v>1304762406.3900001</v>
      </c>
      <c r="H1530" s="23"/>
    </row>
    <row r="1531" spans="1:15" hidden="1">
      <c r="G1531" s="74">
        <v>1236204804.3499999</v>
      </c>
    </row>
    <row r="1532" spans="1:15" hidden="1">
      <c r="G1532" s="74">
        <f>G1531-G1530</f>
        <v>-68557602.0400002</v>
      </c>
    </row>
    <row r="1534" spans="1:15" hidden="1">
      <c r="G1534" s="74">
        <f>G1530-'прил 2'!F64</f>
        <v>0</v>
      </c>
    </row>
    <row r="1535" spans="1:15" hidden="1">
      <c r="G1535" s="74">
        <f>G1530-'прил 4'!G1311</f>
        <v>0</v>
      </c>
      <c r="O1535" s="2"/>
    </row>
  </sheetData>
  <mergeCells count="18">
    <mergeCell ref="B7:D7"/>
    <mergeCell ref="B8:G8"/>
    <mergeCell ref="B1:G1"/>
    <mergeCell ref="B2:G2"/>
    <mergeCell ref="B10:G10"/>
    <mergeCell ref="B3:G3"/>
    <mergeCell ref="B4:G4"/>
    <mergeCell ref="B9:G9"/>
    <mergeCell ref="B5:D5"/>
    <mergeCell ref="B6:G6"/>
    <mergeCell ref="G12:G13"/>
    <mergeCell ref="C12:C13"/>
    <mergeCell ref="A11:G11"/>
    <mergeCell ref="A12:A13"/>
    <mergeCell ref="B12:B13"/>
    <mergeCell ref="F12:F13"/>
    <mergeCell ref="D12:D13"/>
    <mergeCell ref="E12:E13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314" max="6" man="1"/>
    <brk id="1402" max="6" man="1"/>
    <brk id="1534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F1322"/>
  <sheetViews>
    <sheetView tabSelected="1" zoomScaleSheetLayoutView="100" workbookViewId="0">
      <selection activeCell="F5" sqref="F5"/>
    </sheetView>
  </sheetViews>
  <sheetFormatPr defaultRowHeight="12.75"/>
  <cols>
    <col min="1" max="1" width="54.5703125" style="1" customWidth="1"/>
    <col min="2" max="2" width="6.85546875" style="73" hidden="1" customWidth="1"/>
    <col min="3" max="3" width="4.5703125" style="73" hidden="1" customWidth="1"/>
    <col min="4" max="4" width="4.7109375" style="73" hidden="1" customWidth="1"/>
    <col min="5" max="5" width="17.28515625" style="73" customWidth="1"/>
    <col min="6" max="6" width="9.85546875" style="73" customWidth="1"/>
    <col min="7" max="7" width="21.5703125" style="183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hidden="1" customWidth="1"/>
    <col min="32" max="32" width="19.28515625" style="184" customWidth="1"/>
    <col min="33" max="16384" width="9.140625" style="1"/>
  </cols>
  <sheetData>
    <row r="1" spans="1:32" s="81" customFormat="1" ht="12.75" customHeight="1">
      <c r="B1" s="222" t="s">
        <v>879</v>
      </c>
      <c r="C1" s="222"/>
      <c r="D1" s="222"/>
      <c r="E1" s="222"/>
      <c r="F1" s="222"/>
      <c r="G1" s="222"/>
      <c r="K1" s="82"/>
      <c r="AF1" s="202"/>
    </row>
    <row r="2" spans="1:32" s="81" customFormat="1" ht="30" customHeight="1">
      <c r="B2" s="222" t="s">
        <v>941</v>
      </c>
      <c r="C2" s="222"/>
      <c r="D2" s="222"/>
      <c r="E2" s="222"/>
      <c r="F2" s="222"/>
      <c r="G2" s="222"/>
      <c r="K2" s="82"/>
      <c r="AF2" s="202"/>
    </row>
    <row r="3" spans="1:32" s="81" customFormat="1" ht="12.75" customHeight="1">
      <c r="B3" s="222" t="s">
        <v>879</v>
      </c>
      <c r="C3" s="222"/>
      <c r="D3" s="222"/>
      <c r="E3" s="222"/>
      <c r="F3" s="222"/>
      <c r="G3" s="222"/>
      <c r="K3" s="82"/>
      <c r="AF3" s="202"/>
    </row>
    <row r="4" spans="1:32" s="81" customFormat="1" ht="30" customHeight="1">
      <c r="B4" s="222" t="s">
        <v>888</v>
      </c>
      <c r="C4" s="222"/>
      <c r="D4" s="222"/>
      <c r="E4" s="222"/>
      <c r="F4" s="222"/>
      <c r="G4" s="222"/>
      <c r="K4" s="82"/>
      <c r="AF4" s="202"/>
    </row>
    <row r="5" spans="1:32" ht="17.25" customHeight="1">
      <c r="E5" s="150" t="s">
        <v>855</v>
      </c>
    </row>
    <row r="6" spans="1:32" ht="31.5" customHeight="1">
      <c r="E6" s="242" t="s">
        <v>856</v>
      </c>
      <c r="F6" s="243"/>
      <c r="G6" s="243"/>
    </row>
    <row r="7" spans="1:32" ht="18" customHeight="1">
      <c r="B7" s="239" t="s">
        <v>741</v>
      </c>
      <c r="C7" s="238"/>
      <c r="D7" s="238"/>
      <c r="E7" s="150" t="s">
        <v>849</v>
      </c>
      <c r="F7" s="1"/>
      <c r="G7" s="184"/>
      <c r="H7" s="1"/>
    </row>
    <row r="8" spans="1:32" ht="35.25" customHeight="1">
      <c r="B8" s="224" t="s">
        <v>853</v>
      </c>
      <c r="C8" s="239"/>
      <c r="D8" s="239"/>
      <c r="E8" s="240"/>
      <c r="F8" s="240"/>
      <c r="G8" s="240"/>
      <c r="H8" s="1"/>
    </row>
    <row r="9" spans="1:32" ht="19.5" customHeight="1">
      <c r="B9" s="239" t="s">
        <v>741</v>
      </c>
      <c r="C9" s="238"/>
      <c r="D9" s="238"/>
      <c r="E9" s="241" t="s">
        <v>816</v>
      </c>
      <c r="F9" s="241"/>
      <c r="G9" s="241"/>
      <c r="H9" s="1"/>
    </row>
    <row r="10" spans="1:32" ht="35.25" customHeight="1">
      <c r="B10" s="224" t="s">
        <v>821</v>
      </c>
      <c r="C10" s="239"/>
      <c r="D10" s="239"/>
      <c r="E10" s="240"/>
      <c r="F10" s="240"/>
      <c r="G10" s="240"/>
      <c r="H10" s="1"/>
    </row>
    <row r="11" spans="1:32" ht="61.5" customHeight="1">
      <c r="A11" s="237" t="s">
        <v>745</v>
      </c>
      <c r="B11" s="237"/>
      <c r="C11" s="237"/>
      <c r="D11" s="237"/>
      <c r="E11" s="237"/>
      <c r="F11" s="237"/>
      <c r="G11" s="237"/>
    </row>
    <row r="12" spans="1:32" ht="14.25" hidden="1" customHeight="1">
      <c r="G12" s="185"/>
    </row>
    <row r="13" spans="1:32" s="4" customFormat="1" ht="23.25" customHeight="1">
      <c r="A13" s="226" t="s">
        <v>19</v>
      </c>
      <c r="B13" s="227" t="s">
        <v>20</v>
      </c>
      <c r="C13" s="227" t="s">
        <v>21</v>
      </c>
      <c r="D13" s="227" t="s">
        <v>22</v>
      </c>
      <c r="E13" s="227" t="s">
        <v>23</v>
      </c>
      <c r="F13" s="227" t="s">
        <v>24</v>
      </c>
      <c r="G13" s="244" t="s">
        <v>743</v>
      </c>
      <c r="H13" s="3"/>
      <c r="AF13" s="201"/>
    </row>
    <row r="14" spans="1:32" s="4" customFormat="1" ht="69.75" customHeight="1">
      <c r="A14" s="226"/>
      <c r="B14" s="228"/>
      <c r="C14" s="228"/>
      <c r="D14" s="228"/>
      <c r="E14" s="228"/>
      <c r="F14" s="228"/>
      <c r="G14" s="245"/>
      <c r="H14" s="3"/>
      <c r="AF14" s="201"/>
    </row>
    <row r="15" spans="1:32" s="4" customFormat="1">
      <c r="A15" s="5">
        <v>1</v>
      </c>
      <c r="B15" s="5">
        <v>2</v>
      </c>
      <c r="C15" s="5">
        <v>3</v>
      </c>
      <c r="D15" s="5">
        <v>4</v>
      </c>
      <c r="E15" s="5">
        <v>2</v>
      </c>
      <c r="F15" s="5">
        <v>3</v>
      </c>
      <c r="G15" s="186">
        <v>4</v>
      </c>
      <c r="H15" s="3"/>
      <c r="AF15" s="201"/>
    </row>
    <row r="16" spans="1:32" s="119" customFormat="1" ht="42" customHeight="1">
      <c r="A16" s="133" t="s">
        <v>192</v>
      </c>
      <c r="B16" s="117"/>
      <c r="C16" s="117"/>
      <c r="D16" s="117"/>
      <c r="E16" s="117"/>
      <c r="F16" s="117"/>
      <c r="G16" s="187">
        <f>G18+G46+G85+G113+G156+G178+G320+G344+G470+G486+G503+G515+G693+G738+G743+G791+G799+G805+G810+G880+G898+G905+G964+G1030</f>
        <v>1244927888.45</v>
      </c>
      <c r="H16" s="118"/>
      <c r="AE16" s="118"/>
      <c r="AF16" s="203"/>
    </row>
    <row r="17" spans="1:32" s="4" customFormat="1">
      <c r="A17" s="5"/>
      <c r="B17" s="5"/>
      <c r="C17" s="5"/>
      <c r="D17" s="5"/>
      <c r="E17" s="5"/>
      <c r="F17" s="5"/>
      <c r="G17" s="186"/>
      <c r="H17" s="3"/>
      <c r="AF17" s="201"/>
    </row>
    <row r="18" spans="1:32" s="119" customFormat="1" ht="42" customHeight="1">
      <c r="A18" s="20" t="s">
        <v>795</v>
      </c>
      <c r="B18" s="120"/>
      <c r="C18" s="120"/>
      <c r="D18" s="120"/>
      <c r="E18" s="21" t="s">
        <v>193</v>
      </c>
      <c r="F18" s="117"/>
      <c r="G18" s="188">
        <f>G28+G34+G37+G40+G43</f>
        <v>19280655</v>
      </c>
      <c r="H18" s="118"/>
      <c r="N18" s="119">
        <v>64921</v>
      </c>
      <c r="AF18" s="203"/>
    </row>
    <row r="19" spans="1:32" s="119" customFormat="1" ht="102" hidden="1" customHeight="1">
      <c r="A19" s="135" t="s">
        <v>553</v>
      </c>
      <c r="B19" s="120"/>
      <c r="C19" s="120"/>
      <c r="D19" s="120"/>
      <c r="E19" s="16" t="s">
        <v>552</v>
      </c>
      <c r="F19" s="117"/>
      <c r="G19" s="189">
        <f>G20</f>
        <v>0</v>
      </c>
      <c r="H19" s="118"/>
      <c r="AF19" s="203"/>
    </row>
    <row r="20" spans="1:32" s="36" customFormat="1" ht="30.75" hidden="1" customHeight="1">
      <c r="A20" s="17" t="s">
        <v>334</v>
      </c>
      <c r="B20" s="15">
        <v>757</v>
      </c>
      <c r="C20" s="16" t="s">
        <v>108</v>
      </c>
      <c r="D20" s="16" t="s">
        <v>109</v>
      </c>
      <c r="E20" s="16" t="s">
        <v>552</v>
      </c>
      <c r="F20" s="16" t="s">
        <v>335</v>
      </c>
      <c r="G20" s="180">
        <f>G21</f>
        <v>0</v>
      </c>
      <c r="H20" s="35"/>
      <c r="AF20" s="204"/>
    </row>
    <row r="21" spans="1:32" s="36" customFormat="1" ht="30.75" hidden="1" customHeight="1">
      <c r="A21" s="17" t="s">
        <v>336</v>
      </c>
      <c r="B21" s="15">
        <v>757</v>
      </c>
      <c r="C21" s="16" t="s">
        <v>108</v>
      </c>
      <c r="D21" s="16" t="s">
        <v>109</v>
      </c>
      <c r="E21" s="16" t="s">
        <v>552</v>
      </c>
      <c r="F21" s="16" t="s">
        <v>337</v>
      </c>
      <c r="G21" s="180">
        <f>'прил 3'!G325</f>
        <v>0</v>
      </c>
      <c r="H21" s="35"/>
      <c r="AF21" s="204"/>
    </row>
    <row r="22" spans="1:32" s="36" customFormat="1" ht="76.5" hidden="1" customHeight="1">
      <c r="A22" s="136" t="s">
        <v>64</v>
      </c>
      <c r="B22" s="15">
        <v>757</v>
      </c>
      <c r="C22" s="16" t="s">
        <v>108</v>
      </c>
      <c r="D22" s="16" t="s">
        <v>109</v>
      </c>
      <c r="E22" s="16" t="s">
        <v>63</v>
      </c>
      <c r="F22" s="16"/>
      <c r="G22" s="180" t="e">
        <f>G23</f>
        <v>#REF!</v>
      </c>
      <c r="H22" s="35"/>
      <c r="AF22" s="204"/>
    </row>
    <row r="23" spans="1:32" s="36" customFormat="1" ht="30.75" hidden="1" customHeight="1">
      <c r="A23" s="17" t="s">
        <v>334</v>
      </c>
      <c r="B23" s="15">
        <v>757</v>
      </c>
      <c r="C23" s="16" t="s">
        <v>108</v>
      </c>
      <c r="D23" s="16" t="s">
        <v>109</v>
      </c>
      <c r="E23" s="16" t="s">
        <v>552</v>
      </c>
      <c r="F23" s="16" t="s">
        <v>335</v>
      </c>
      <c r="G23" s="180" t="e">
        <f>G24</f>
        <v>#REF!</v>
      </c>
      <c r="H23" s="35"/>
      <c r="AF23" s="204"/>
    </row>
    <row r="24" spans="1:32" s="36" customFormat="1" ht="30.75" hidden="1" customHeight="1">
      <c r="A24" s="17" t="s">
        <v>336</v>
      </c>
      <c r="B24" s="15">
        <v>757</v>
      </c>
      <c r="C24" s="16" t="s">
        <v>108</v>
      </c>
      <c r="D24" s="16" t="s">
        <v>109</v>
      </c>
      <c r="E24" s="16" t="s">
        <v>552</v>
      </c>
      <c r="F24" s="16" t="s">
        <v>337</v>
      </c>
      <c r="G24" s="180" t="e">
        <f>'прил 3'!#REF!</f>
        <v>#REF!</v>
      </c>
      <c r="H24" s="35"/>
      <c r="AF24" s="204"/>
    </row>
    <row r="25" spans="1:32" s="36" customFormat="1" ht="108.75" hidden="1" customHeight="1">
      <c r="A25" s="17" t="s">
        <v>551</v>
      </c>
      <c r="B25" s="15"/>
      <c r="C25" s="16"/>
      <c r="D25" s="16"/>
      <c r="E25" s="16" t="s">
        <v>550</v>
      </c>
      <c r="F25" s="16"/>
      <c r="G25" s="180">
        <f>G26</f>
        <v>0</v>
      </c>
      <c r="H25" s="35"/>
      <c r="AF25" s="204"/>
    </row>
    <row r="26" spans="1:32" s="36" customFormat="1" ht="30.75" hidden="1" customHeight="1">
      <c r="A26" s="17" t="s">
        <v>334</v>
      </c>
      <c r="B26" s="15">
        <v>757</v>
      </c>
      <c r="C26" s="16" t="s">
        <v>108</v>
      </c>
      <c r="D26" s="16" t="s">
        <v>109</v>
      </c>
      <c r="E26" s="16" t="s">
        <v>550</v>
      </c>
      <c r="F26" s="16" t="s">
        <v>335</v>
      </c>
      <c r="G26" s="180">
        <f>G27</f>
        <v>0</v>
      </c>
      <c r="H26" s="35"/>
      <c r="AF26" s="204"/>
    </row>
    <row r="27" spans="1:32" s="36" customFormat="1" ht="30.75" hidden="1" customHeight="1">
      <c r="A27" s="17" t="s">
        <v>336</v>
      </c>
      <c r="B27" s="15">
        <v>757</v>
      </c>
      <c r="C27" s="16" t="s">
        <v>108</v>
      </c>
      <c r="D27" s="16" t="s">
        <v>109</v>
      </c>
      <c r="E27" s="16" t="s">
        <v>550</v>
      </c>
      <c r="F27" s="16" t="s">
        <v>337</v>
      </c>
      <c r="G27" s="180">
        <f>'прил 3'!G328</f>
        <v>0</v>
      </c>
      <c r="H27" s="35"/>
      <c r="AF27" s="204"/>
    </row>
    <row r="28" spans="1:32" s="119" customFormat="1" ht="34.5" hidden="1" customHeight="1">
      <c r="A28" s="34" t="s">
        <v>736</v>
      </c>
      <c r="B28" s="121"/>
      <c r="C28" s="121"/>
      <c r="D28" s="121"/>
      <c r="E28" s="52" t="s">
        <v>194</v>
      </c>
      <c r="F28" s="154"/>
      <c r="G28" s="190">
        <f>G29</f>
        <v>0</v>
      </c>
      <c r="H28" s="118"/>
      <c r="AF28" s="203"/>
    </row>
    <row r="29" spans="1:32" s="119" customFormat="1" ht="24.75" hidden="1" customHeight="1">
      <c r="A29" s="17" t="s">
        <v>334</v>
      </c>
      <c r="B29" s="121"/>
      <c r="C29" s="121"/>
      <c r="D29" s="121"/>
      <c r="E29" s="52" t="s">
        <v>194</v>
      </c>
      <c r="F29" s="122">
        <v>300</v>
      </c>
      <c r="G29" s="190">
        <f>G30</f>
        <v>0</v>
      </c>
      <c r="H29" s="118"/>
      <c r="AF29" s="203"/>
    </row>
    <row r="30" spans="1:32" s="119" customFormat="1" ht="32.25" hidden="1" customHeight="1">
      <c r="A30" s="59" t="s">
        <v>336</v>
      </c>
      <c r="B30" s="121"/>
      <c r="C30" s="121"/>
      <c r="D30" s="121"/>
      <c r="E30" s="52" t="s">
        <v>194</v>
      </c>
      <c r="F30" s="122">
        <v>320</v>
      </c>
      <c r="G30" s="190">
        <f>'прил 3'!G331</f>
        <v>0</v>
      </c>
      <c r="H30" s="118"/>
      <c r="AF30" s="203"/>
    </row>
    <row r="31" spans="1:32" s="36" customFormat="1" ht="70.5" hidden="1" customHeight="1">
      <c r="A31" s="34" t="s">
        <v>213</v>
      </c>
      <c r="B31" s="15">
        <v>757</v>
      </c>
      <c r="C31" s="16" t="s">
        <v>108</v>
      </c>
      <c r="D31" s="16" t="s">
        <v>109</v>
      </c>
      <c r="E31" s="16" t="s">
        <v>212</v>
      </c>
      <c r="F31" s="16"/>
      <c r="G31" s="180">
        <f>G32</f>
        <v>0</v>
      </c>
      <c r="H31" s="35"/>
      <c r="AF31" s="204"/>
    </row>
    <row r="32" spans="1:32" ht="18.75" hidden="1" customHeight="1">
      <c r="A32" s="17" t="s">
        <v>334</v>
      </c>
      <c r="B32" s="15">
        <v>757</v>
      </c>
      <c r="C32" s="16" t="s">
        <v>108</v>
      </c>
      <c r="D32" s="16" t="s">
        <v>109</v>
      </c>
      <c r="E32" s="16" t="s">
        <v>212</v>
      </c>
      <c r="F32" s="16" t="s">
        <v>335</v>
      </c>
      <c r="G32" s="180">
        <f>G33</f>
        <v>0</v>
      </c>
    </row>
    <row r="33" spans="1:32" ht="33" hidden="1" customHeight="1">
      <c r="A33" s="17" t="s">
        <v>336</v>
      </c>
      <c r="B33" s="15">
        <v>757</v>
      </c>
      <c r="C33" s="16" t="s">
        <v>108</v>
      </c>
      <c r="D33" s="16" t="s">
        <v>109</v>
      </c>
      <c r="E33" s="16" t="s">
        <v>212</v>
      </c>
      <c r="F33" s="16" t="s">
        <v>337</v>
      </c>
      <c r="G33" s="180">
        <f>'прил 3'!G334</f>
        <v>0</v>
      </c>
    </row>
    <row r="34" spans="1:32" s="36" customFormat="1" ht="30.75" hidden="1" customHeight="1">
      <c r="A34" s="34" t="s">
        <v>383</v>
      </c>
      <c r="B34" s="15">
        <v>757</v>
      </c>
      <c r="C34" s="16" t="s">
        <v>108</v>
      </c>
      <c r="D34" s="16" t="s">
        <v>109</v>
      </c>
      <c r="E34" s="16" t="s">
        <v>382</v>
      </c>
      <c r="F34" s="16"/>
      <c r="G34" s="180">
        <f>G35</f>
        <v>0</v>
      </c>
      <c r="H34" s="35"/>
      <c r="AF34" s="204"/>
    </row>
    <row r="35" spans="1:32" s="36" customFormat="1" ht="30.75" hidden="1" customHeight="1">
      <c r="A35" s="17" t="s">
        <v>334</v>
      </c>
      <c r="B35" s="15">
        <v>757</v>
      </c>
      <c r="C35" s="16" t="s">
        <v>108</v>
      </c>
      <c r="D35" s="16" t="s">
        <v>109</v>
      </c>
      <c r="E35" s="16" t="s">
        <v>382</v>
      </c>
      <c r="F35" s="16" t="s">
        <v>335</v>
      </c>
      <c r="G35" s="180">
        <f>G36</f>
        <v>0</v>
      </c>
      <c r="H35" s="35"/>
      <c r="AF35" s="204"/>
    </row>
    <row r="36" spans="1:32" s="36" customFormat="1" ht="30.75" hidden="1" customHeight="1">
      <c r="A36" s="17" t="s">
        <v>336</v>
      </c>
      <c r="B36" s="15">
        <v>757</v>
      </c>
      <c r="C36" s="16" t="s">
        <v>108</v>
      </c>
      <c r="D36" s="16" t="s">
        <v>109</v>
      </c>
      <c r="E36" s="16" t="s">
        <v>382</v>
      </c>
      <c r="F36" s="16" t="s">
        <v>337</v>
      </c>
      <c r="G36" s="180">
        <f>'прил 3'!G325</f>
        <v>0</v>
      </c>
      <c r="H36" s="35"/>
      <c r="AF36" s="204"/>
    </row>
    <row r="37" spans="1:32" s="36" customFormat="1" ht="37.5" hidden="1" customHeight="1">
      <c r="A37" s="34" t="s">
        <v>383</v>
      </c>
      <c r="B37" s="15">
        <v>757</v>
      </c>
      <c r="C37" s="16" t="s">
        <v>108</v>
      </c>
      <c r="D37" s="16" t="s">
        <v>109</v>
      </c>
      <c r="E37" s="16" t="s">
        <v>384</v>
      </c>
      <c r="F37" s="16"/>
      <c r="G37" s="180">
        <f>G38</f>
        <v>0</v>
      </c>
      <c r="H37" s="35"/>
      <c r="AF37" s="204"/>
    </row>
    <row r="38" spans="1:32" s="36" customFormat="1" ht="30.75" hidden="1" customHeight="1">
      <c r="A38" s="17" t="s">
        <v>334</v>
      </c>
      <c r="B38" s="15">
        <v>757</v>
      </c>
      <c r="C38" s="16" t="s">
        <v>108</v>
      </c>
      <c r="D38" s="16" t="s">
        <v>109</v>
      </c>
      <c r="E38" s="16" t="s">
        <v>384</v>
      </c>
      <c r="F38" s="16" t="s">
        <v>335</v>
      </c>
      <c r="G38" s="180">
        <f>G39</f>
        <v>0</v>
      </c>
      <c r="H38" s="35"/>
      <c r="AF38" s="204"/>
    </row>
    <row r="39" spans="1:32" s="36" customFormat="1" ht="30.75" hidden="1" customHeight="1">
      <c r="A39" s="17" t="s">
        <v>336</v>
      </c>
      <c r="B39" s="15">
        <v>757</v>
      </c>
      <c r="C39" s="16" t="s">
        <v>108</v>
      </c>
      <c r="D39" s="16" t="s">
        <v>109</v>
      </c>
      <c r="E39" s="16" t="s">
        <v>384</v>
      </c>
      <c r="F39" s="16" t="s">
        <v>337</v>
      </c>
      <c r="G39" s="180">
        <f>'прил 3'!G328</f>
        <v>0</v>
      </c>
      <c r="H39" s="35"/>
      <c r="AF39" s="204"/>
    </row>
    <row r="40" spans="1:32" ht="33" customHeight="1">
      <c r="A40" s="17" t="s">
        <v>383</v>
      </c>
      <c r="B40" s="15">
        <v>757</v>
      </c>
      <c r="C40" s="16" t="s">
        <v>108</v>
      </c>
      <c r="D40" s="16" t="s">
        <v>109</v>
      </c>
      <c r="E40" s="16" t="s">
        <v>903</v>
      </c>
      <c r="F40" s="16"/>
      <c r="G40" s="111">
        <f>G41</f>
        <v>19043640</v>
      </c>
    </row>
    <row r="41" spans="1:32" ht="33" customHeight="1">
      <c r="A41" s="17" t="s">
        <v>334</v>
      </c>
      <c r="B41" s="15">
        <v>757</v>
      </c>
      <c r="C41" s="16" t="s">
        <v>108</v>
      </c>
      <c r="D41" s="16" t="s">
        <v>109</v>
      </c>
      <c r="E41" s="16" t="s">
        <v>903</v>
      </c>
      <c r="F41" s="16" t="s">
        <v>335</v>
      </c>
      <c r="G41" s="111">
        <f>G42</f>
        <v>19043640</v>
      </c>
    </row>
    <row r="42" spans="1:32" ht="33" customHeight="1">
      <c r="A42" s="17" t="s">
        <v>336</v>
      </c>
      <c r="B42" s="15">
        <v>757</v>
      </c>
      <c r="C42" s="16" t="s">
        <v>108</v>
      </c>
      <c r="D42" s="16" t="s">
        <v>109</v>
      </c>
      <c r="E42" s="16" t="s">
        <v>903</v>
      </c>
      <c r="F42" s="16" t="s">
        <v>337</v>
      </c>
      <c r="G42" s="111">
        <f>'прил 3'!G337</f>
        <v>19043640</v>
      </c>
    </row>
    <row r="43" spans="1:32" ht="82.5" customHeight="1">
      <c r="A43" s="58" t="s">
        <v>905</v>
      </c>
      <c r="B43" s="15">
        <v>757</v>
      </c>
      <c r="C43" s="16" t="s">
        <v>108</v>
      </c>
      <c r="D43" s="16" t="s">
        <v>109</v>
      </c>
      <c r="E43" s="16" t="s">
        <v>904</v>
      </c>
      <c r="F43" s="16"/>
      <c r="G43" s="111">
        <f>G44</f>
        <v>237015</v>
      </c>
    </row>
    <row r="44" spans="1:32" ht="33" customHeight="1">
      <c r="A44" s="17" t="s">
        <v>334</v>
      </c>
      <c r="B44" s="15">
        <v>757</v>
      </c>
      <c r="C44" s="16" t="s">
        <v>108</v>
      </c>
      <c r="D44" s="16" t="s">
        <v>109</v>
      </c>
      <c r="E44" s="16" t="s">
        <v>904</v>
      </c>
      <c r="F44" s="16" t="s">
        <v>335</v>
      </c>
      <c r="G44" s="111">
        <f>G45</f>
        <v>237015</v>
      </c>
    </row>
    <row r="45" spans="1:32" ht="33" customHeight="1">
      <c r="A45" s="17" t="s">
        <v>336</v>
      </c>
      <c r="B45" s="15">
        <v>757</v>
      </c>
      <c r="C45" s="16" t="s">
        <v>108</v>
      </c>
      <c r="D45" s="16" t="s">
        <v>109</v>
      </c>
      <c r="E45" s="16" t="s">
        <v>904</v>
      </c>
      <c r="F45" s="16" t="s">
        <v>337</v>
      </c>
      <c r="G45" s="111">
        <f>'прил 3'!G340</f>
        <v>237015</v>
      </c>
    </row>
    <row r="46" spans="1:32" s="123" customFormat="1" ht="63.75">
      <c r="A46" s="39" t="s">
        <v>796</v>
      </c>
      <c r="B46" s="40">
        <v>793</v>
      </c>
      <c r="C46" s="41" t="s">
        <v>26</v>
      </c>
      <c r="D46" s="41" t="s">
        <v>32</v>
      </c>
      <c r="E46" s="40" t="s">
        <v>497</v>
      </c>
      <c r="F46" s="41"/>
      <c r="G46" s="191">
        <f>G61+G68+G73+G58+G47+G50+G80</f>
        <v>2551067</v>
      </c>
      <c r="H46" s="112" t="e">
        <f>H61+#REF!+H68+H73</f>
        <v>#REF!</v>
      </c>
      <c r="I46" s="112" t="e">
        <f>I61+#REF!+I68+I73</f>
        <v>#REF!</v>
      </c>
      <c r="J46" s="112" t="e">
        <f>J61+#REF!+J68+J73</f>
        <v>#REF!</v>
      </c>
      <c r="K46" s="112" t="e">
        <f>K61+#REF!+K68+K73</f>
        <v>#REF!</v>
      </c>
      <c r="L46" s="112" t="e">
        <f>L61+#REF!+L68+L73</f>
        <v>#REF!</v>
      </c>
      <c r="M46" s="112" t="e">
        <f>M61+#REF!+M68+M73</f>
        <v>#REF!</v>
      </c>
      <c r="N46" s="123">
        <v>528130</v>
      </c>
      <c r="AF46" s="205"/>
    </row>
    <row r="47" spans="1:32" s="38" customFormat="1" ht="27.75" customHeight="1">
      <c r="A47" s="17" t="s">
        <v>399</v>
      </c>
      <c r="B47" s="15">
        <v>793</v>
      </c>
      <c r="C47" s="16" t="s">
        <v>26</v>
      </c>
      <c r="D47" s="16" t="s">
        <v>32</v>
      </c>
      <c r="E47" s="16" t="s">
        <v>765</v>
      </c>
      <c r="F47" s="16"/>
      <c r="G47" s="180">
        <f>G48</f>
        <v>300000</v>
      </c>
      <c r="H47" s="37"/>
      <c r="AF47" s="206"/>
    </row>
    <row r="48" spans="1:32" s="38" customFormat="1" ht="28.5" customHeight="1">
      <c r="A48" s="17" t="s">
        <v>40</v>
      </c>
      <c r="B48" s="15">
        <v>793</v>
      </c>
      <c r="C48" s="16" t="s">
        <v>26</v>
      </c>
      <c r="D48" s="16" t="s">
        <v>32</v>
      </c>
      <c r="E48" s="16" t="s">
        <v>765</v>
      </c>
      <c r="F48" s="16" t="s">
        <v>41</v>
      </c>
      <c r="G48" s="180">
        <f>G49</f>
        <v>300000</v>
      </c>
      <c r="H48" s="37"/>
      <c r="AF48" s="206"/>
    </row>
    <row r="49" spans="1:32" s="38" customFormat="1" ht="31.5" customHeight="1">
      <c r="A49" s="17" t="s">
        <v>13</v>
      </c>
      <c r="B49" s="15">
        <v>793</v>
      </c>
      <c r="C49" s="16" t="s">
        <v>26</v>
      </c>
      <c r="D49" s="16" t="s">
        <v>32</v>
      </c>
      <c r="E49" s="16" t="s">
        <v>765</v>
      </c>
      <c r="F49" s="16" t="s">
        <v>12</v>
      </c>
      <c r="G49" s="180">
        <f>'прил 3'!G866</f>
        <v>300000</v>
      </c>
      <c r="H49" s="37"/>
      <c r="AF49" s="206"/>
    </row>
    <row r="50" spans="1:32" ht="25.5">
      <c r="A50" s="17" t="s">
        <v>354</v>
      </c>
      <c r="B50" s="15">
        <v>793</v>
      </c>
      <c r="C50" s="16" t="s">
        <v>26</v>
      </c>
      <c r="D50" s="16" t="s">
        <v>32</v>
      </c>
      <c r="E50" s="16" t="s">
        <v>766</v>
      </c>
      <c r="F50" s="16"/>
      <c r="G50" s="180">
        <f>G54+G51+G56</f>
        <v>1861067</v>
      </c>
    </row>
    <row r="51" spans="1:32" s="54" customFormat="1" hidden="1">
      <c r="A51" s="17" t="s">
        <v>651</v>
      </c>
      <c r="B51" s="15">
        <v>793</v>
      </c>
      <c r="C51" s="16" t="s">
        <v>26</v>
      </c>
      <c r="D51" s="16" t="s">
        <v>32</v>
      </c>
      <c r="E51" s="16" t="s">
        <v>767</v>
      </c>
      <c r="F51" s="16" t="s">
        <v>50</v>
      </c>
      <c r="G51" s="180">
        <f>G52</f>
        <v>0</v>
      </c>
      <c r="H51" s="53"/>
      <c r="AF51" s="207"/>
    </row>
    <row r="52" spans="1:32" s="54" customFormat="1" ht="25.5" hidden="1">
      <c r="A52" s="17" t="s">
        <v>51</v>
      </c>
      <c r="B52" s="15">
        <v>793</v>
      </c>
      <c r="C52" s="16" t="s">
        <v>26</v>
      </c>
      <c r="D52" s="16" t="s">
        <v>32</v>
      </c>
      <c r="E52" s="16" t="s">
        <v>767</v>
      </c>
      <c r="F52" s="16" t="s">
        <v>52</v>
      </c>
      <c r="G52" s="180">
        <v>0</v>
      </c>
      <c r="H52" s="53"/>
      <c r="AF52" s="207"/>
    </row>
    <row r="53" spans="1:32" hidden="1">
      <c r="A53" s="17"/>
      <c r="B53" s="15"/>
      <c r="C53" s="16"/>
      <c r="D53" s="16"/>
      <c r="E53" s="16"/>
      <c r="F53" s="16"/>
      <c r="G53" s="180"/>
    </row>
    <row r="54" spans="1:32" ht="19.5" hidden="1" customHeight="1">
      <c r="A54" s="17" t="s">
        <v>345</v>
      </c>
      <c r="B54" s="15">
        <v>793</v>
      </c>
      <c r="C54" s="16" t="s">
        <v>26</v>
      </c>
      <c r="D54" s="16" t="s">
        <v>32</v>
      </c>
      <c r="E54" s="16" t="s">
        <v>498</v>
      </c>
      <c r="F54" s="16" t="s">
        <v>346</v>
      </c>
      <c r="G54" s="180">
        <f>G55</f>
        <v>0</v>
      </c>
    </row>
    <row r="55" spans="1:32" ht="40.5" hidden="1" customHeight="1">
      <c r="A55" s="17" t="s">
        <v>573</v>
      </c>
      <c r="B55" s="15">
        <v>793</v>
      </c>
      <c r="C55" s="16" t="s">
        <v>26</v>
      </c>
      <c r="D55" s="16" t="s">
        <v>32</v>
      </c>
      <c r="E55" s="16" t="s">
        <v>498</v>
      </c>
      <c r="F55" s="16" t="s">
        <v>364</v>
      </c>
      <c r="G55" s="180"/>
    </row>
    <row r="56" spans="1:32" ht="24" customHeight="1">
      <c r="A56" s="17" t="s">
        <v>345</v>
      </c>
      <c r="B56" s="15">
        <v>793</v>
      </c>
      <c r="C56" s="16" t="s">
        <v>26</v>
      </c>
      <c r="D56" s="16" t="s">
        <v>32</v>
      </c>
      <c r="E56" s="16" t="s">
        <v>766</v>
      </c>
      <c r="F56" s="16" t="s">
        <v>346</v>
      </c>
      <c r="G56" s="180">
        <f>G57</f>
        <v>1861067</v>
      </c>
    </row>
    <row r="57" spans="1:32" ht="25.5" customHeight="1">
      <c r="A57" s="17" t="s">
        <v>363</v>
      </c>
      <c r="B57" s="15">
        <v>793</v>
      </c>
      <c r="C57" s="16" t="s">
        <v>26</v>
      </c>
      <c r="D57" s="16" t="s">
        <v>32</v>
      </c>
      <c r="E57" s="16" t="s">
        <v>766</v>
      </c>
      <c r="F57" s="16" t="s">
        <v>364</v>
      </c>
      <c r="G57" s="180">
        <f>'прил 3'!G874</f>
        <v>1861067</v>
      </c>
    </row>
    <row r="58" spans="1:32" s="38" customFormat="1" ht="27.75" hidden="1" customHeight="1">
      <c r="A58" s="17" t="s">
        <v>399</v>
      </c>
      <c r="B58" s="15">
        <v>793</v>
      </c>
      <c r="C58" s="16" t="s">
        <v>26</v>
      </c>
      <c r="D58" s="16" t="s">
        <v>32</v>
      </c>
      <c r="E58" s="16" t="s">
        <v>398</v>
      </c>
      <c r="F58" s="16"/>
      <c r="G58" s="180">
        <f>G59</f>
        <v>0</v>
      </c>
      <c r="H58" s="37"/>
      <c r="AF58" s="206"/>
    </row>
    <row r="59" spans="1:32" s="38" customFormat="1" ht="28.5" hidden="1" customHeight="1">
      <c r="A59" s="17" t="s">
        <v>40</v>
      </c>
      <c r="B59" s="15">
        <v>793</v>
      </c>
      <c r="C59" s="16" t="s">
        <v>26</v>
      </c>
      <c r="D59" s="16" t="s">
        <v>32</v>
      </c>
      <c r="E59" s="16" t="s">
        <v>398</v>
      </c>
      <c r="F59" s="16" t="s">
        <v>41</v>
      </c>
      <c r="G59" s="180">
        <f>G60</f>
        <v>0</v>
      </c>
      <c r="H59" s="37"/>
      <c r="AF59" s="206"/>
    </row>
    <row r="60" spans="1:32" s="38" customFormat="1" ht="31.5" hidden="1" customHeight="1">
      <c r="A60" s="17" t="s">
        <v>13</v>
      </c>
      <c r="B60" s="15">
        <v>793</v>
      </c>
      <c r="C60" s="16" t="s">
        <v>26</v>
      </c>
      <c r="D60" s="16" t="s">
        <v>32</v>
      </c>
      <c r="E60" s="16" t="s">
        <v>398</v>
      </c>
      <c r="F60" s="16" t="s">
        <v>12</v>
      </c>
      <c r="G60" s="180">
        <f>'прил 3'!G877</f>
        <v>0</v>
      </c>
      <c r="H60" s="37"/>
      <c r="AF60" s="206"/>
    </row>
    <row r="61" spans="1:32" ht="25.5" hidden="1">
      <c r="A61" s="17" t="s">
        <v>354</v>
      </c>
      <c r="B61" s="15">
        <v>793</v>
      </c>
      <c r="C61" s="16" t="s">
        <v>26</v>
      </c>
      <c r="D61" s="16" t="s">
        <v>32</v>
      </c>
      <c r="E61" s="16" t="s">
        <v>498</v>
      </c>
      <c r="F61" s="16"/>
      <c r="G61" s="180">
        <f>G64+G62+G66</f>
        <v>0</v>
      </c>
    </row>
    <row r="62" spans="1:32" ht="25.5" hidden="1">
      <c r="A62" s="17" t="s">
        <v>49</v>
      </c>
      <c r="B62" s="15">
        <v>763</v>
      </c>
      <c r="C62" s="16" t="s">
        <v>26</v>
      </c>
      <c r="D62" s="16" t="s">
        <v>90</v>
      </c>
      <c r="E62" s="16" t="s">
        <v>498</v>
      </c>
      <c r="F62" s="16" t="s">
        <v>50</v>
      </c>
      <c r="G62" s="180">
        <f>SUM(G63)</f>
        <v>0</v>
      </c>
    </row>
    <row r="63" spans="1:32" ht="25.5" hidden="1">
      <c r="A63" s="17" t="s">
        <v>51</v>
      </c>
      <c r="B63" s="15">
        <v>763</v>
      </c>
      <c r="C63" s="16" t="s">
        <v>26</v>
      </c>
      <c r="D63" s="16" t="s">
        <v>90</v>
      </c>
      <c r="E63" s="16" t="s">
        <v>498</v>
      </c>
      <c r="F63" s="16" t="s">
        <v>52</v>
      </c>
      <c r="G63" s="180">
        <f>'прил 3'!G880</f>
        <v>0</v>
      </c>
    </row>
    <row r="64" spans="1:32" ht="21" hidden="1" customHeight="1">
      <c r="A64" s="17" t="s">
        <v>345</v>
      </c>
      <c r="B64" s="15">
        <v>793</v>
      </c>
      <c r="C64" s="16" t="s">
        <v>26</v>
      </c>
      <c r="D64" s="16" t="s">
        <v>32</v>
      </c>
      <c r="E64" s="16" t="s">
        <v>498</v>
      </c>
      <c r="F64" s="16" t="s">
        <v>346</v>
      </c>
      <c r="G64" s="180">
        <f>G65</f>
        <v>0</v>
      </c>
    </row>
    <row r="65" spans="1:32" ht="46.5" hidden="1" customHeight="1">
      <c r="A65" s="17" t="s">
        <v>574</v>
      </c>
      <c r="B65" s="15">
        <v>793</v>
      </c>
      <c r="C65" s="16" t="s">
        <v>26</v>
      </c>
      <c r="D65" s="16" t="s">
        <v>32</v>
      </c>
      <c r="E65" s="16" t="s">
        <v>498</v>
      </c>
      <c r="F65" s="16" t="s">
        <v>364</v>
      </c>
      <c r="G65" s="180">
        <f>'прил 3'!G883</f>
        <v>0</v>
      </c>
    </row>
    <row r="66" spans="1:32" ht="24" hidden="1" customHeight="1">
      <c r="A66" s="17" t="s">
        <v>100</v>
      </c>
      <c r="B66" s="15">
        <v>793</v>
      </c>
      <c r="C66" s="16" t="s">
        <v>26</v>
      </c>
      <c r="D66" s="16" t="s">
        <v>32</v>
      </c>
      <c r="E66" s="16" t="s">
        <v>498</v>
      </c>
      <c r="F66" s="16" t="s">
        <v>101</v>
      </c>
      <c r="G66" s="180">
        <f>G67</f>
        <v>0</v>
      </c>
    </row>
    <row r="67" spans="1:32" ht="25.5" hidden="1" customHeight="1">
      <c r="A67" s="17" t="s">
        <v>375</v>
      </c>
      <c r="B67" s="15">
        <v>793</v>
      </c>
      <c r="C67" s="16" t="s">
        <v>26</v>
      </c>
      <c r="D67" s="16" t="s">
        <v>32</v>
      </c>
      <c r="E67" s="16" t="s">
        <v>498</v>
      </c>
      <c r="F67" s="16" t="s">
        <v>376</v>
      </c>
      <c r="G67" s="180">
        <f>'прил 3'!G885</f>
        <v>0</v>
      </c>
    </row>
    <row r="68" spans="1:32" s="38" customFormat="1" ht="27.75" hidden="1" customHeight="1">
      <c r="A68" s="17" t="s">
        <v>233</v>
      </c>
      <c r="B68" s="15">
        <v>793</v>
      </c>
      <c r="C68" s="16" t="s">
        <v>26</v>
      </c>
      <c r="D68" s="16" t="s">
        <v>32</v>
      </c>
      <c r="E68" s="16" t="s">
        <v>499</v>
      </c>
      <c r="F68" s="16"/>
      <c r="G68" s="180">
        <f>G71+G69</f>
        <v>0</v>
      </c>
      <c r="H68" s="37"/>
      <c r="AF68" s="206"/>
    </row>
    <row r="69" spans="1:32" s="54" customFormat="1" hidden="1">
      <c r="A69" s="17" t="s">
        <v>651</v>
      </c>
      <c r="B69" s="15">
        <v>793</v>
      </c>
      <c r="C69" s="16" t="s">
        <v>26</v>
      </c>
      <c r="D69" s="16" t="s">
        <v>32</v>
      </c>
      <c r="E69" s="16" t="s">
        <v>499</v>
      </c>
      <c r="F69" s="16" t="s">
        <v>50</v>
      </c>
      <c r="G69" s="180">
        <f>G70</f>
        <v>0</v>
      </c>
      <c r="H69" s="53"/>
      <c r="AF69" s="207"/>
    </row>
    <row r="70" spans="1:32" s="54" customFormat="1" ht="25.5" hidden="1">
      <c r="A70" s="17" t="s">
        <v>51</v>
      </c>
      <c r="B70" s="15">
        <v>793</v>
      </c>
      <c r="C70" s="16" t="s">
        <v>26</v>
      </c>
      <c r="D70" s="16" t="s">
        <v>32</v>
      </c>
      <c r="E70" s="16" t="s">
        <v>499</v>
      </c>
      <c r="F70" s="16" t="s">
        <v>52</v>
      </c>
      <c r="G70" s="180">
        <f>'прил 3'!G888</f>
        <v>0</v>
      </c>
      <c r="H70" s="53"/>
      <c r="AF70" s="207"/>
    </row>
    <row r="71" spans="1:32" s="38" customFormat="1" ht="35.25" hidden="1" customHeight="1">
      <c r="A71" s="17" t="s">
        <v>40</v>
      </c>
      <c r="B71" s="15">
        <v>793</v>
      </c>
      <c r="C71" s="16" t="s">
        <v>26</v>
      </c>
      <c r="D71" s="16" t="s">
        <v>32</v>
      </c>
      <c r="E71" s="16" t="s">
        <v>499</v>
      </c>
      <c r="F71" s="16" t="s">
        <v>41</v>
      </c>
      <c r="G71" s="180">
        <f>G72</f>
        <v>0</v>
      </c>
      <c r="H71" s="37"/>
      <c r="AF71" s="206"/>
    </row>
    <row r="72" spans="1:32" s="38" customFormat="1" ht="25.5" hidden="1">
      <c r="A72" s="17" t="s">
        <v>13</v>
      </c>
      <c r="B72" s="15">
        <v>793</v>
      </c>
      <c r="C72" s="16" t="s">
        <v>26</v>
      </c>
      <c r="D72" s="16" t="s">
        <v>32</v>
      </c>
      <c r="E72" s="16" t="s">
        <v>499</v>
      </c>
      <c r="F72" s="16" t="s">
        <v>12</v>
      </c>
      <c r="G72" s="180">
        <f>'прил 3'!G892</f>
        <v>0</v>
      </c>
      <c r="H72" s="37"/>
      <c r="AF72" s="206"/>
    </row>
    <row r="73" spans="1:32" ht="25.5" hidden="1">
      <c r="A73" s="17" t="s">
        <v>355</v>
      </c>
      <c r="B73" s="15">
        <v>793</v>
      </c>
      <c r="C73" s="16" t="s">
        <v>26</v>
      </c>
      <c r="D73" s="16" t="s">
        <v>32</v>
      </c>
      <c r="E73" s="16" t="s">
        <v>500</v>
      </c>
      <c r="F73" s="16"/>
      <c r="G73" s="180">
        <f>G76+G74+G78</f>
        <v>0</v>
      </c>
    </row>
    <row r="74" spans="1:32" s="54" customFormat="1" hidden="1">
      <c r="A74" s="17" t="s">
        <v>651</v>
      </c>
      <c r="B74" s="15">
        <v>793</v>
      </c>
      <c r="C74" s="16" t="s">
        <v>26</v>
      </c>
      <c r="D74" s="16" t="s">
        <v>32</v>
      </c>
      <c r="E74" s="16" t="s">
        <v>500</v>
      </c>
      <c r="F74" s="16" t="s">
        <v>50</v>
      </c>
      <c r="G74" s="180">
        <f>G75</f>
        <v>0</v>
      </c>
      <c r="H74" s="53"/>
      <c r="AF74" s="207"/>
    </row>
    <row r="75" spans="1:32" s="54" customFormat="1" ht="25.5" hidden="1">
      <c r="A75" s="17" t="s">
        <v>51</v>
      </c>
      <c r="B75" s="15">
        <v>793</v>
      </c>
      <c r="C75" s="16" t="s">
        <v>26</v>
      </c>
      <c r="D75" s="16" t="s">
        <v>32</v>
      </c>
      <c r="E75" s="16" t="s">
        <v>500</v>
      </c>
      <c r="F75" s="16" t="s">
        <v>52</v>
      </c>
      <c r="G75" s="180">
        <f>'прил 3'!G896</f>
        <v>0</v>
      </c>
      <c r="H75" s="53"/>
      <c r="AF75" s="207"/>
    </row>
    <row r="76" spans="1:32" hidden="1">
      <c r="A76" s="17" t="s">
        <v>345</v>
      </c>
      <c r="B76" s="15">
        <v>793</v>
      </c>
      <c r="C76" s="16" t="s">
        <v>26</v>
      </c>
      <c r="D76" s="16" t="s">
        <v>32</v>
      </c>
      <c r="E76" s="16" t="s">
        <v>500</v>
      </c>
      <c r="F76" s="16" t="s">
        <v>346</v>
      </c>
      <c r="G76" s="180">
        <f>G77</f>
        <v>0</v>
      </c>
    </row>
    <row r="77" spans="1:32" ht="38.25" hidden="1">
      <c r="A77" s="17" t="s">
        <v>574</v>
      </c>
      <c r="B77" s="15">
        <v>793</v>
      </c>
      <c r="C77" s="16" t="s">
        <v>26</v>
      </c>
      <c r="D77" s="16" t="s">
        <v>32</v>
      </c>
      <c r="E77" s="16" t="s">
        <v>500</v>
      </c>
      <c r="F77" s="16" t="s">
        <v>364</v>
      </c>
      <c r="G77" s="180">
        <f>'прил 3'!G898</f>
        <v>0</v>
      </c>
    </row>
    <row r="78" spans="1:32" ht="24" hidden="1" customHeight="1">
      <c r="A78" s="17" t="s">
        <v>345</v>
      </c>
      <c r="B78" s="15">
        <v>793</v>
      </c>
      <c r="C78" s="16" t="s">
        <v>26</v>
      </c>
      <c r="D78" s="16" t="s">
        <v>32</v>
      </c>
      <c r="E78" s="16" t="s">
        <v>500</v>
      </c>
      <c r="F78" s="16" t="s">
        <v>346</v>
      </c>
      <c r="G78" s="180">
        <f>G79</f>
        <v>0</v>
      </c>
    </row>
    <row r="79" spans="1:32" ht="25.5" hidden="1" customHeight="1">
      <c r="A79" s="17" t="s">
        <v>363</v>
      </c>
      <c r="B79" s="15">
        <v>793</v>
      </c>
      <c r="C79" s="16" t="s">
        <v>26</v>
      </c>
      <c r="D79" s="16" t="s">
        <v>32</v>
      </c>
      <c r="E79" s="16" t="s">
        <v>500</v>
      </c>
      <c r="F79" s="16" t="s">
        <v>364</v>
      </c>
      <c r="G79" s="180">
        <f>'прил 3'!G900</f>
        <v>0</v>
      </c>
    </row>
    <row r="80" spans="1:32" ht="25.5" customHeight="1">
      <c r="A80" s="17" t="s">
        <v>233</v>
      </c>
      <c r="B80" s="15">
        <v>793</v>
      </c>
      <c r="C80" s="16" t="s">
        <v>26</v>
      </c>
      <c r="D80" s="16" t="s">
        <v>32</v>
      </c>
      <c r="E80" s="16" t="s">
        <v>499</v>
      </c>
      <c r="F80" s="16"/>
      <c r="G80" s="180">
        <f>G81+G83</f>
        <v>390000</v>
      </c>
    </row>
    <row r="81" spans="1:32" ht="25.5" customHeight="1">
      <c r="A81" s="17" t="s">
        <v>651</v>
      </c>
      <c r="B81" s="15">
        <v>793</v>
      </c>
      <c r="C81" s="16" t="s">
        <v>26</v>
      </c>
      <c r="D81" s="16" t="s">
        <v>32</v>
      </c>
      <c r="E81" s="16" t="s">
        <v>499</v>
      </c>
      <c r="F81" s="16" t="s">
        <v>50</v>
      </c>
      <c r="G81" s="180">
        <f>G82</f>
        <v>250000</v>
      </c>
    </row>
    <row r="82" spans="1:32" ht="25.5" customHeight="1">
      <c r="A82" s="17" t="s">
        <v>51</v>
      </c>
      <c r="B82" s="15">
        <v>793</v>
      </c>
      <c r="C82" s="16" t="s">
        <v>26</v>
      </c>
      <c r="D82" s="16" t="s">
        <v>32</v>
      </c>
      <c r="E82" s="16" t="s">
        <v>499</v>
      </c>
      <c r="F82" s="16" t="s">
        <v>52</v>
      </c>
      <c r="G82" s="180">
        <f>'прил 3'!G903</f>
        <v>250000</v>
      </c>
    </row>
    <row r="83" spans="1:32" ht="25.5" customHeight="1">
      <c r="A83" s="17" t="s">
        <v>100</v>
      </c>
      <c r="B83" s="15">
        <v>793</v>
      </c>
      <c r="C83" s="16" t="s">
        <v>26</v>
      </c>
      <c r="D83" s="16" t="s">
        <v>32</v>
      </c>
      <c r="E83" s="16" t="s">
        <v>499</v>
      </c>
      <c r="F83" s="16" t="s">
        <v>101</v>
      </c>
      <c r="G83" s="180">
        <f>G84</f>
        <v>140000</v>
      </c>
    </row>
    <row r="84" spans="1:32" ht="25.5" customHeight="1">
      <c r="A84" s="17" t="s">
        <v>325</v>
      </c>
      <c r="B84" s="15">
        <v>793</v>
      </c>
      <c r="C84" s="16" t="s">
        <v>26</v>
      </c>
      <c r="D84" s="16" t="s">
        <v>32</v>
      </c>
      <c r="E84" s="16" t="s">
        <v>499</v>
      </c>
      <c r="F84" s="16" t="s">
        <v>104</v>
      </c>
      <c r="G84" s="180">
        <f>'прил 3'!G905</f>
        <v>140000</v>
      </c>
    </row>
    <row r="85" spans="1:32" s="123" customFormat="1" ht="51">
      <c r="A85" s="39" t="s">
        <v>797</v>
      </c>
      <c r="B85" s="40">
        <v>763</v>
      </c>
      <c r="C85" s="41" t="s">
        <v>26</v>
      </c>
      <c r="D85" s="41" t="s">
        <v>90</v>
      </c>
      <c r="E85" s="41" t="s">
        <v>441</v>
      </c>
      <c r="F85" s="124"/>
      <c r="G85" s="191">
        <f>G86+G95+G103+G108+G98</f>
        <v>10394453.02</v>
      </c>
      <c r="H85" s="125"/>
      <c r="M85" s="125" t="e">
        <f>#REF!+#REF!+#REF!+#REF!</f>
        <v>#REF!</v>
      </c>
      <c r="N85" s="123">
        <v>5787528</v>
      </c>
      <c r="O85" s="123">
        <v>150000</v>
      </c>
      <c r="P85" s="123">
        <v>272300</v>
      </c>
      <c r="AF85" s="205"/>
    </row>
    <row r="86" spans="1:32" s="38" customFormat="1" ht="25.5">
      <c r="A86" s="17" t="s">
        <v>121</v>
      </c>
      <c r="B86" s="15">
        <v>763</v>
      </c>
      <c r="C86" s="16" t="s">
        <v>26</v>
      </c>
      <c r="D86" s="16" t="s">
        <v>90</v>
      </c>
      <c r="E86" s="16" t="s">
        <v>444</v>
      </c>
      <c r="F86" s="44"/>
      <c r="G86" s="180">
        <f>G87+G91+G93</f>
        <v>9729453.0199999996</v>
      </c>
      <c r="H86" s="37"/>
      <c r="AF86" s="206"/>
    </row>
    <row r="87" spans="1:32" ht="51">
      <c r="A87" s="17" t="s">
        <v>92</v>
      </c>
      <c r="B87" s="15">
        <v>763</v>
      </c>
      <c r="C87" s="16" t="s">
        <v>26</v>
      </c>
      <c r="D87" s="16" t="s">
        <v>90</v>
      </c>
      <c r="E87" s="16" t="s">
        <v>444</v>
      </c>
      <c r="F87" s="16" t="s">
        <v>95</v>
      </c>
      <c r="G87" s="180">
        <f>SUM(G88)</f>
        <v>8724044</v>
      </c>
    </row>
    <row r="88" spans="1:32" ht="25.5">
      <c r="A88" s="17" t="s">
        <v>93</v>
      </c>
      <c r="B88" s="15">
        <v>763</v>
      </c>
      <c r="C88" s="16" t="s">
        <v>26</v>
      </c>
      <c r="D88" s="16" t="s">
        <v>90</v>
      </c>
      <c r="E88" s="16" t="s">
        <v>444</v>
      </c>
      <c r="F88" s="16" t="s">
        <v>96</v>
      </c>
      <c r="G88" s="180">
        <f>'прил 3'!G364</f>
        <v>8724044</v>
      </c>
    </row>
    <row r="89" spans="1:32" ht="34.5" hidden="1" customHeight="1">
      <c r="A89" s="34" t="s">
        <v>94</v>
      </c>
      <c r="B89" s="15">
        <v>763</v>
      </c>
      <c r="C89" s="16" t="s">
        <v>26</v>
      </c>
      <c r="D89" s="16" t="s">
        <v>90</v>
      </c>
      <c r="E89" s="16" t="s">
        <v>444</v>
      </c>
      <c r="F89" s="16" t="s">
        <v>97</v>
      </c>
      <c r="G89" s="180"/>
    </row>
    <row r="90" spans="1:32" ht="30" hidden="1" customHeight="1">
      <c r="A90" s="34" t="s">
        <v>122</v>
      </c>
      <c r="B90" s="15">
        <v>763</v>
      </c>
      <c r="C90" s="16" t="s">
        <v>26</v>
      </c>
      <c r="D90" s="16" t="s">
        <v>90</v>
      </c>
      <c r="E90" s="16" t="s">
        <v>444</v>
      </c>
      <c r="F90" s="16" t="s">
        <v>99</v>
      </c>
      <c r="G90" s="180"/>
    </row>
    <row r="91" spans="1:32" ht="25.5">
      <c r="A91" s="17" t="s">
        <v>49</v>
      </c>
      <c r="B91" s="15">
        <v>763</v>
      </c>
      <c r="C91" s="16" t="s">
        <v>26</v>
      </c>
      <c r="D91" s="16" t="s">
        <v>90</v>
      </c>
      <c r="E91" s="16" t="s">
        <v>444</v>
      </c>
      <c r="F91" s="16" t="s">
        <v>50</v>
      </c>
      <c r="G91" s="180">
        <f>SUM(G92)</f>
        <v>995748.02</v>
      </c>
    </row>
    <row r="92" spans="1:32" ht="25.5">
      <c r="A92" s="17" t="s">
        <v>51</v>
      </c>
      <c r="B92" s="15">
        <v>763</v>
      </c>
      <c r="C92" s="16" t="s">
        <v>26</v>
      </c>
      <c r="D92" s="16" t="s">
        <v>90</v>
      </c>
      <c r="E92" s="16" t="s">
        <v>444</v>
      </c>
      <c r="F92" s="16" t="s">
        <v>52</v>
      </c>
      <c r="G92" s="180">
        <f>'прил 3'!G366</f>
        <v>995748.02</v>
      </c>
    </row>
    <row r="93" spans="1:32">
      <c r="A93" s="17" t="s">
        <v>100</v>
      </c>
      <c r="B93" s="15"/>
      <c r="C93" s="16"/>
      <c r="D93" s="16"/>
      <c r="E93" s="16" t="s">
        <v>444</v>
      </c>
      <c r="F93" s="16" t="s">
        <v>101</v>
      </c>
      <c r="G93" s="180">
        <f>G94</f>
        <v>9661</v>
      </c>
    </row>
    <row r="94" spans="1:32">
      <c r="A94" s="17" t="s">
        <v>325</v>
      </c>
      <c r="B94" s="15"/>
      <c r="C94" s="16"/>
      <c r="D94" s="16"/>
      <c r="E94" s="16" t="s">
        <v>444</v>
      </c>
      <c r="F94" s="16" t="s">
        <v>104</v>
      </c>
      <c r="G94" s="180">
        <f>'прил 3'!G368</f>
        <v>9661</v>
      </c>
    </row>
    <row r="95" spans="1:32" ht="33.75" customHeight="1">
      <c r="A95" s="17" t="s">
        <v>137</v>
      </c>
      <c r="B95" s="15">
        <v>763</v>
      </c>
      <c r="C95" s="16" t="s">
        <v>26</v>
      </c>
      <c r="D95" s="16" t="s">
        <v>32</v>
      </c>
      <c r="E95" s="16" t="s">
        <v>445</v>
      </c>
      <c r="F95" s="16"/>
      <c r="G95" s="180">
        <f>G96</f>
        <v>85718.43</v>
      </c>
    </row>
    <row r="96" spans="1:32" ht="27.75" customHeight="1">
      <c r="A96" s="17" t="s">
        <v>49</v>
      </c>
      <c r="B96" s="15">
        <v>763</v>
      </c>
      <c r="C96" s="16" t="s">
        <v>26</v>
      </c>
      <c r="D96" s="16" t="s">
        <v>32</v>
      </c>
      <c r="E96" s="16" t="s">
        <v>445</v>
      </c>
      <c r="F96" s="16" t="s">
        <v>50</v>
      </c>
      <c r="G96" s="180">
        <f>G97</f>
        <v>85718.43</v>
      </c>
    </row>
    <row r="97" spans="1:7" ht="28.5" customHeight="1">
      <c r="A97" s="17" t="s">
        <v>51</v>
      </c>
      <c r="B97" s="15">
        <v>763</v>
      </c>
      <c r="C97" s="16" t="s">
        <v>26</v>
      </c>
      <c r="D97" s="16" t="s">
        <v>32</v>
      </c>
      <c r="E97" s="16" t="s">
        <v>445</v>
      </c>
      <c r="F97" s="16" t="s">
        <v>52</v>
      </c>
      <c r="G97" s="180">
        <f>'прил 3'!G373</f>
        <v>85718.43</v>
      </c>
    </row>
    <row r="98" spans="1:7" ht="34.5" customHeight="1">
      <c r="A98" s="17" t="s">
        <v>828</v>
      </c>
      <c r="B98" s="15">
        <v>763</v>
      </c>
      <c r="C98" s="16" t="s">
        <v>26</v>
      </c>
      <c r="D98" s="16" t="s">
        <v>32</v>
      </c>
      <c r="E98" s="16" t="s">
        <v>827</v>
      </c>
      <c r="F98" s="16"/>
      <c r="G98" s="180">
        <f>G99+G101</f>
        <v>14281.57</v>
      </c>
    </row>
    <row r="99" spans="1:7" ht="27.75" customHeight="1">
      <c r="A99" s="17" t="s">
        <v>49</v>
      </c>
      <c r="B99" s="15">
        <v>763</v>
      </c>
      <c r="C99" s="16" t="s">
        <v>26</v>
      </c>
      <c r="D99" s="16" t="s">
        <v>32</v>
      </c>
      <c r="E99" s="16" t="s">
        <v>827</v>
      </c>
      <c r="F99" s="16" t="s">
        <v>50</v>
      </c>
      <c r="G99" s="180">
        <f>G100</f>
        <v>11430.57</v>
      </c>
    </row>
    <row r="100" spans="1:7" ht="28.5" customHeight="1">
      <c r="A100" s="17" t="s">
        <v>51</v>
      </c>
      <c r="B100" s="15">
        <v>763</v>
      </c>
      <c r="C100" s="16" t="s">
        <v>26</v>
      </c>
      <c r="D100" s="16" t="s">
        <v>32</v>
      </c>
      <c r="E100" s="16" t="s">
        <v>827</v>
      </c>
      <c r="F100" s="16" t="s">
        <v>52</v>
      </c>
      <c r="G100" s="180">
        <f>'прил 3'!G376</f>
        <v>11430.57</v>
      </c>
    </row>
    <row r="101" spans="1:7" ht="28.5" customHeight="1">
      <c r="A101" s="34" t="s">
        <v>100</v>
      </c>
      <c r="B101" s="15">
        <v>763</v>
      </c>
      <c r="C101" s="16" t="s">
        <v>26</v>
      </c>
      <c r="D101" s="16" t="s">
        <v>32</v>
      </c>
      <c r="E101" s="16" t="s">
        <v>827</v>
      </c>
      <c r="F101" s="16" t="s">
        <v>101</v>
      </c>
      <c r="G101" s="180">
        <f>G102</f>
        <v>2851</v>
      </c>
    </row>
    <row r="102" spans="1:7" ht="28.5" customHeight="1">
      <c r="A102" s="34" t="s">
        <v>325</v>
      </c>
      <c r="B102" s="15">
        <v>763</v>
      </c>
      <c r="C102" s="16" t="s">
        <v>26</v>
      </c>
      <c r="D102" s="16" t="s">
        <v>32</v>
      </c>
      <c r="E102" s="16" t="s">
        <v>827</v>
      </c>
      <c r="F102" s="16" t="s">
        <v>104</v>
      </c>
      <c r="G102" s="180">
        <f>'прил 3'!G378</f>
        <v>2851</v>
      </c>
    </row>
    <row r="103" spans="1:7" ht="125.25" customHeight="1">
      <c r="A103" s="17" t="s">
        <v>572</v>
      </c>
      <c r="B103" s="15">
        <v>763</v>
      </c>
      <c r="C103" s="16" t="s">
        <v>90</v>
      </c>
      <c r="D103" s="16" t="s">
        <v>140</v>
      </c>
      <c r="E103" s="16" t="s">
        <v>448</v>
      </c>
      <c r="F103" s="16"/>
      <c r="G103" s="180">
        <f>SUM(G104)+G106</f>
        <v>365000</v>
      </c>
    </row>
    <row r="104" spans="1:7" ht="25.5">
      <c r="A104" s="17" t="s">
        <v>49</v>
      </c>
      <c r="B104" s="15">
        <v>763</v>
      </c>
      <c r="C104" s="16" t="s">
        <v>90</v>
      </c>
      <c r="D104" s="16" t="s">
        <v>140</v>
      </c>
      <c r="E104" s="16" t="s">
        <v>448</v>
      </c>
      <c r="F104" s="16" t="s">
        <v>50</v>
      </c>
      <c r="G104" s="180">
        <f>SUM(G105)</f>
        <v>365000</v>
      </c>
    </row>
    <row r="105" spans="1:7" ht="25.5" customHeight="1">
      <c r="A105" s="17" t="s">
        <v>51</v>
      </c>
      <c r="B105" s="15">
        <v>763</v>
      </c>
      <c r="C105" s="16" t="s">
        <v>90</v>
      </c>
      <c r="D105" s="16" t="s">
        <v>140</v>
      </c>
      <c r="E105" s="16" t="s">
        <v>448</v>
      </c>
      <c r="F105" s="16" t="s">
        <v>52</v>
      </c>
      <c r="G105" s="180">
        <f>'прил 3'!G384</f>
        <v>365000</v>
      </c>
    </row>
    <row r="106" spans="1:7" ht="25.5" hidden="1" customHeight="1">
      <c r="A106" s="34" t="s">
        <v>100</v>
      </c>
      <c r="B106" s="15">
        <v>763</v>
      </c>
      <c r="C106" s="16" t="s">
        <v>90</v>
      </c>
      <c r="D106" s="16" t="s">
        <v>140</v>
      </c>
      <c r="E106" s="16" t="s">
        <v>448</v>
      </c>
      <c r="F106" s="16" t="s">
        <v>101</v>
      </c>
      <c r="G106" s="180">
        <f>G107</f>
        <v>0</v>
      </c>
    </row>
    <row r="107" spans="1:7" ht="25.5" hidden="1" customHeight="1">
      <c r="A107" s="34" t="s">
        <v>325</v>
      </c>
      <c r="B107" s="15">
        <v>763</v>
      </c>
      <c r="C107" s="16" t="s">
        <v>90</v>
      </c>
      <c r="D107" s="16" t="s">
        <v>140</v>
      </c>
      <c r="E107" s="16" t="s">
        <v>448</v>
      </c>
      <c r="F107" s="16" t="s">
        <v>104</v>
      </c>
      <c r="G107" s="180">
        <f>'прил 3'!G394</f>
        <v>0</v>
      </c>
    </row>
    <row r="108" spans="1:7" ht="141.75" customHeight="1">
      <c r="A108" s="34" t="s">
        <v>563</v>
      </c>
      <c r="B108" s="15">
        <v>763</v>
      </c>
      <c r="C108" s="16" t="s">
        <v>90</v>
      </c>
      <c r="D108" s="16" t="s">
        <v>140</v>
      </c>
      <c r="E108" s="16" t="s">
        <v>449</v>
      </c>
      <c r="F108" s="16"/>
      <c r="G108" s="180">
        <f>G109+G111</f>
        <v>200000</v>
      </c>
    </row>
    <row r="109" spans="1:7" ht="25.5">
      <c r="A109" s="17" t="s">
        <v>49</v>
      </c>
      <c r="B109" s="15">
        <v>763</v>
      </c>
      <c r="C109" s="16" t="s">
        <v>90</v>
      </c>
      <c r="D109" s="16" t="s">
        <v>140</v>
      </c>
      <c r="E109" s="16" t="s">
        <v>449</v>
      </c>
      <c r="F109" s="16" t="s">
        <v>50</v>
      </c>
      <c r="G109" s="180">
        <f>SUM(G110)</f>
        <v>200000</v>
      </c>
    </row>
    <row r="110" spans="1:7" ht="25.5" customHeight="1">
      <c r="A110" s="17" t="s">
        <v>51</v>
      </c>
      <c r="B110" s="15">
        <v>763</v>
      </c>
      <c r="C110" s="16" t="s">
        <v>90</v>
      </c>
      <c r="D110" s="16" t="s">
        <v>140</v>
      </c>
      <c r="E110" s="16" t="s">
        <v>449</v>
      </c>
      <c r="F110" s="16" t="s">
        <v>52</v>
      </c>
      <c r="G110" s="180">
        <f>'прил 3'!G397</f>
        <v>200000</v>
      </c>
    </row>
    <row r="111" spans="1:7" ht="25.5" hidden="1" customHeight="1">
      <c r="A111" s="34" t="s">
        <v>100</v>
      </c>
      <c r="B111" s="15">
        <v>763</v>
      </c>
      <c r="C111" s="16" t="s">
        <v>90</v>
      </c>
      <c r="D111" s="16" t="s">
        <v>140</v>
      </c>
      <c r="E111" s="16" t="s">
        <v>449</v>
      </c>
      <c r="F111" s="16" t="s">
        <v>101</v>
      </c>
      <c r="G111" s="180">
        <f>G112</f>
        <v>0</v>
      </c>
    </row>
    <row r="112" spans="1:7" ht="25.5" hidden="1" customHeight="1">
      <c r="A112" s="34" t="s">
        <v>659</v>
      </c>
      <c r="B112" s="15">
        <v>763</v>
      </c>
      <c r="C112" s="16" t="s">
        <v>90</v>
      </c>
      <c r="D112" s="16" t="s">
        <v>140</v>
      </c>
      <c r="E112" s="16" t="s">
        <v>449</v>
      </c>
      <c r="F112" s="16" t="s">
        <v>658</v>
      </c>
      <c r="G112" s="180">
        <f>'прил 3'!G399</f>
        <v>0</v>
      </c>
    </row>
    <row r="113" spans="1:32" s="24" customFormat="1" ht="48" customHeight="1">
      <c r="A113" s="39" t="s">
        <v>798</v>
      </c>
      <c r="B113" s="40">
        <v>793</v>
      </c>
      <c r="C113" s="41" t="s">
        <v>108</v>
      </c>
      <c r="D113" s="41" t="s">
        <v>109</v>
      </c>
      <c r="E113" s="41" t="s">
        <v>527</v>
      </c>
      <c r="F113" s="41"/>
      <c r="G113" s="191">
        <f>G114+G121+G153+G118</f>
        <v>9789057.6999999993</v>
      </c>
      <c r="H113" s="23">
        <v>100000</v>
      </c>
      <c r="M113" s="23">
        <f>G147</f>
        <v>0</v>
      </c>
      <c r="AF113" s="208"/>
    </row>
    <row r="114" spans="1:32" ht="42.75" hidden="1" customHeight="1">
      <c r="A114" s="17" t="s">
        <v>255</v>
      </c>
      <c r="B114" s="15">
        <v>793</v>
      </c>
      <c r="C114" s="16" t="s">
        <v>108</v>
      </c>
      <c r="D114" s="16" t="s">
        <v>109</v>
      </c>
      <c r="E114" s="16" t="s">
        <v>527</v>
      </c>
      <c r="F114" s="16"/>
      <c r="G114" s="180">
        <f>G124+G138+G127+G115</f>
        <v>6236584.2400000002</v>
      </c>
    </row>
    <row r="115" spans="1:32" ht="60" customHeight="1">
      <c r="A115" s="58" t="s">
        <v>792</v>
      </c>
      <c r="B115" s="15">
        <v>793</v>
      </c>
      <c r="C115" s="16" t="s">
        <v>108</v>
      </c>
      <c r="D115" s="16" t="s">
        <v>109</v>
      </c>
      <c r="E115" s="16" t="s">
        <v>768</v>
      </c>
      <c r="F115" s="16"/>
      <c r="G115" s="180">
        <f>G116</f>
        <v>6236584.2400000002</v>
      </c>
    </row>
    <row r="116" spans="1:32" ht="21" customHeight="1">
      <c r="A116" s="17" t="s">
        <v>334</v>
      </c>
      <c r="B116" s="15">
        <v>793</v>
      </c>
      <c r="C116" s="16" t="s">
        <v>108</v>
      </c>
      <c r="D116" s="16" t="s">
        <v>109</v>
      </c>
      <c r="E116" s="16" t="s">
        <v>768</v>
      </c>
      <c r="F116" s="16" t="s">
        <v>335</v>
      </c>
      <c r="G116" s="180">
        <f>G117</f>
        <v>6236584.2400000002</v>
      </c>
    </row>
    <row r="117" spans="1:32" ht="30.75" customHeight="1">
      <c r="A117" s="17" t="s">
        <v>336</v>
      </c>
      <c r="B117" s="15">
        <v>793</v>
      </c>
      <c r="C117" s="16" t="s">
        <v>108</v>
      </c>
      <c r="D117" s="16" t="s">
        <v>109</v>
      </c>
      <c r="E117" s="16" t="s">
        <v>768</v>
      </c>
      <c r="F117" s="16" t="s">
        <v>337</v>
      </c>
      <c r="G117" s="180">
        <f>'прил 3'!G1103</f>
        <v>6236584.2400000002</v>
      </c>
    </row>
    <row r="118" spans="1:32" ht="89.25" customHeight="1">
      <c r="A118" s="17" t="s">
        <v>895</v>
      </c>
      <c r="B118" s="15">
        <v>793</v>
      </c>
      <c r="C118" s="16" t="s">
        <v>108</v>
      </c>
      <c r="D118" s="16" t="s">
        <v>109</v>
      </c>
      <c r="E118" s="16" t="s">
        <v>170</v>
      </c>
      <c r="F118" s="16"/>
      <c r="G118" s="111">
        <f>G119</f>
        <v>3012973.46</v>
      </c>
      <c r="H118" s="1"/>
    </row>
    <row r="119" spans="1:32" ht="30.75" customHeight="1">
      <c r="A119" s="17" t="s">
        <v>334</v>
      </c>
      <c r="B119" s="15">
        <v>793</v>
      </c>
      <c r="C119" s="16" t="s">
        <v>108</v>
      </c>
      <c r="D119" s="16" t="s">
        <v>109</v>
      </c>
      <c r="E119" s="16" t="s">
        <v>170</v>
      </c>
      <c r="F119" s="16" t="s">
        <v>335</v>
      </c>
      <c r="G119" s="111">
        <f>G120</f>
        <v>3012973.46</v>
      </c>
      <c r="H119" s="1"/>
    </row>
    <row r="120" spans="1:32" ht="30.75" customHeight="1">
      <c r="A120" s="17" t="s">
        <v>336</v>
      </c>
      <c r="B120" s="15">
        <v>793</v>
      </c>
      <c r="C120" s="16" t="s">
        <v>108</v>
      </c>
      <c r="D120" s="16" t="s">
        <v>109</v>
      </c>
      <c r="E120" s="16" t="s">
        <v>170</v>
      </c>
      <c r="F120" s="16" t="s">
        <v>337</v>
      </c>
      <c r="G120" s="111">
        <v>3012973.46</v>
      </c>
      <c r="H120" s="1"/>
    </row>
    <row r="121" spans="1:32" ht="30.75" customHeight="1">
      <c r="A121" s="17" t="s">
        <v>843</v>
      </c>
      <c r="B121" s="15">
        <v>793</v>
      </c>
      <c r="C121" s="16" t="s">
        <v>108</v>
      </c>
      <c r="D121" s="16" t="s">
        <v>109</v>
      </c>
      <c r="E121" s="16" t="s">
        <v>769</v>
      </c>
      <c r="F121" s="16"/>
      <c r="G121" s="180">
        <f>G122</f>
        <v>237000</v>
      </c>
    </row>
    <row r="122" spans="1:32" ht="30.75" customHeight="1">
      <c r="A122" s="17" t="s">
        <v>100</v>
      </c>
      <c r="B122" s="15">
        <v>793</v>
      </c>
      <c r="C122" s="16" t="s">
        <v>108</v>
      </c>
      <c r="D122" s="16" t="s">
        <v>109</v>
      </c>
      <c r="E122" s="16" t="s">
        <v>769</v>
      </c>
      <c r="F122" s="16" t="s">
        <v>101</v>
      </c>
      <c r="G122" s="180">
        <f>G123</f>
        <v>237000</v>
      </c>
    </row>
    <row r="123" spans="1:32" ht="30.75" customHeight="1">
      <c r="A123" s="17" t="s">
        <v>375</v>
      </c>
      <c r="B123" s="15">
        <v>793</v>
      </c>
      <c r="C123" s="16" t="s">
        <v>108</v>
      </c>
      <c r="D123" s="16" t="s">
        <v>109</v>
      </c>
      <c r="E123" s="16" t="s">
        <v>769</v>
      </c>
      <c r="F123" s="16" t="s">
        <v>376</v>
      </c>
      <c r="G123" s="180">
        <f>'прил 3'!G1109</f>
        <v>237000</v>
      </c>
    </row>
    <row r="124" spans="1:32" ht="80.25" hidden="1" customHeight="1">
      <c r="A124" s="58" t="s">
        <v>171</v>
      </c>
      <c r="B124" s="15">
        <v>793</v>
      </c>
      <c r="C124" s="16" t="s">
        <v>108</v>
      </c>
      <c r="D124" s="16" t="s">
        <v>109</v>
      </c>
      <c r="E124" s="16" t="s">
        <v>170</v>
      </c>
      <c r="F124" s="16"/>
      <c r="G124" s="180">
        <f>G125</f>
        <v>0</v>
      </c>
    </row>
    <row r="125" spans="1:32" ht="21" hidden="1" customHeight="1">
      <c r="A125" s="17" t="s">
        <v>334</v>
      </c>
      <c r="B125" s="15">
        <v>793</v>
      </c>
      <c r="C125" s="16" t="s">
        <v>108</v>
      </c>
      <c r="D125" s="16" t="s">
        <v>109</v>
      </c>
      <c r="E125" s="16" t="s">
        <v>170</v>
      </c>
      <c r="F125" s="16" t="s">
        <v>335</v>
      </c>
      <c r="G125" s="180">
        <f>G126</f>
        <v>0</v>
      </c>
    </row>
    <row r="126" spans="1:32" ht="30.75" hidden="1" customHeight="1">
      <c r="A126" s="17" t="s">
        <v>336</v>
      </c>
      <c r="B126" s="15">
        <v>793</v>
      </c>
      <c r="C126" s="16" t="s">
        <v>108</v>
      </c>
      <c r="D126" s="16" t="s">
        <v>109</v>
      </c>
      <c r="E126" s="16" t="s">
        <v>170</v>
      </c>
      <c r="F126" s="16" t="s">
        <v>337</v>
      </c>
      <c r="G126" s="180">
        <f>'прил 3'!G1112</f>
        <v>0</v>
      </c>
    </row>
    <row r="127" spans="1:32" ht="67.5" hidden="1" customHeight="1">
      <c r="A127" s="58" t="s">
        <v>508</v>
      </c>
      <c r="B127" s="15">
        <v>793</v>
      </c>
      <c r="C127" s="16" t="s">
        <v>108</v>
      </c>
      <c r="D127" s="16" t="s">
        <v>109</v>
      </c>
      <c r="E127" s="16" t="s">
        <v>172</v>
      </c>
      <c r="F127" s="16"/>
      <c r="G127" s="180">
        <f>G128</f>
        <v>0</v>
      </c>
    </row>
    <row r="128" spans="1:32" ht="21" hidden="1" customHeight="1">
      <c r="A128" s="17" t="s">
        <v>334</v>
      </c>
      <c r="B128" s="15">
        <v>793</v>
      </c>
      <c r="C128" s="16" t="s">
        <v>108</v>
      </c>
      <c r="D128" s="16" t="s">
        <v>109</v>
      </c>
      <c r="E128" s="16" t="s">
        <v>172</v>
      </c>
      <c r="F128" s="16" t="s">
        <v>335</v>
      </c>
      <c r="G128" s="180">
        <f>G129</f>
        <v>0</v>
      </c>
    </row>
    <row r="129" spans="1:7" ht="30.75" hidden="1" customHeight="1">
      <c r="A129" s="17" t="s">
        <v>336</v>
      </c>
      <c r="B129" s="15">
        <v>793</v>
      </c>
      <c r="C129" s="16" t="s">
        <v>108</v>
      </c>
      <c r="D129" s="16" t="s">
        <v>109</v>
      </c>
      <c r="E129" s="16" t="s">
        <v>172</v>
      </c>
      <c r="F129" s="16" t="s">
        <v>337</v>
      </c>
      <c r="G129" s="180">
        <f>'прил 3'!G1115</f>
        <v>0</v>
      </c>
    </row>
    <row r="130" spans="1:7" ht="46.5" hidden="1" customHeight="1">
      <c r="A130" s="58" t="s">
        <v>405</v>
      </c>
      <c r="B130" s="15">
        <v>793</v>
      </c>
      <c r="C130" s="16" t="s">
        <v>108</v>
      </c>
      <c r="D130" s="16" t="s">
        <v>109</v>
      </c>
      <c r="E130" s="16" t="s">
        <v>403</v>
      </c>
      <c r="F130" s="16"/>
      <c r="G130" s="180" t="e">
        <f>G131</f>
        <v>#REF!</v>
      </c>
    </row>
    <row r="131" spans="1:7" ht="67.5" hidden="1" customHeight="1">
      <c r="A131" s="58" t="s">
        <v>508</v>
      </c>
      <c r="B131" s="15">
        <v>793</v>
      </c>
      <c r="C131" s="16" t="s">
        <v>108</v>
      </c>
      <c r="D131" s="16" t="s">
        <v>109</v>
      </c>
      <c r="E131" s="16" t="s">
        <v>404</v>
      </c>
      <c r="F131" s="16"/>
      <c r="G131" s="180" t="e">
        <f>G132</f>
        <v>#REF!</v>
      </c>
    </row>
    <row r="132" spans="1:7" ht="21" hidden="1" customHeight="1">
      <c r="A132" s="17" t="s">
        <v>334</v>
      </c>
      <c r="B132" s="15">
        <v>793</v>
      </c>
      <c r="C132" s="16" t="s">
        <v>108</v>
      </c>
      <c r="D132" s="16" t="s">
        <v>109</v>
      </c>
      <c r="E132" s="16" t="s">
        <v>404</v>
      </c>
      <c r="F132" s="16" t="s">
        <v>335</v>
      </c>
      <c r="G132" s="180" t="e">
        <f>G133</f>
        <v>#REF!</v>
      </c>
    </row>
    <row r="133" spans="1:7" ht="30.75" hidden="1" customHeight="1">
      <c r="A133" s="17" t="s">
        <v>336</v>
      </c>
      <c r="B133" s="15">
        <v>793</v>
      </c>
      <c r="C133" s="16" t="s">
        <v>108</v>
      </c>
      <c r="D133" s="16" t="s">
        <v>109</v>
      </c>
      <c r="E133" s="16" t="s">
        <v>404</v>
      </c>
      <c r="F133" s="16" t="s">
        <v>337</v>
      </c>
      <c r="G133" s="180" t="e">
        <f>'прил 3'!#REF!</f>
        <v>#REF!</v>
      </c>
    </row>
    <row r="134" spans="1:7" ht="46.5" hidden="1" customHeight="1">
      <c r="A134" s="58" t="s">
        <v>408</v>
      </c>
      <c r="B134" s="15">
        <v>793</v>
      </c>
      <c r="C134" s="16" t="s">
        <v>108</v>
      </c>
      <c r="D134" s="16" t="s">
        <v>109</v>
      </c>
      <c r="E134" s="16" t="s">
        <v>406</v>
      </c>
      <c r="F134" s="16"/>
      <c r="G134" s="180" t="e">
        <f>G135</f>
        <v>#REF!</v>
      </c>
    </row>
    <row r="135" spans="1:7" ht="67.5" hidden="1" customHeight="1">
      <c r="A135" s="58" t="s">
        <v>508</v>
      </c>
      <c r="B135" s="15">
        <v>793</v>
      </c>
      <c r="C135" s="16" t="s">
        <v>108</v>
      </c>
      <c r="D135" s="16" t="s">
        <v>109</v>
      </c>
      <c r="E135" s="16" t="s">
        <v>407</v>
      </c>
      <c r="F135" s="16"/>
      <c r="G135" s="180" t="e">
        <f>G136</f>
        <v>#REF!</v>
      </c>
    </row>
    <row r="136" spans="1:7" ht="21" hidden="1" customHeight="1">
      <c r="A136" s="17" t="s">
        <v>334</v>
      </c>
      <c r="B136" s="15">
        <v>793</v>
      </c>
      <c r="C136" s="16" t="s">
        <v>108</v>
      </c>
      <c r="D136" s="16" t="s">
        <v>109</v>
      </c>
      <c r="E136" s="16" t="s">
        <v>407</v>
      </c>
      <c r="F136" s="16" t="s">
        <v>335</v>
      </c>
      <c r="G136" s="180" t="e">
        <f>G137</f>
        <v>#REF!</v>
      </c>
    </row>
    <row r="137" spans="1:7" ht="30.75" hidden="1" customHeight="1">
      <c r="A137" s="17" t="s">
        <v>336</v>
      </c>
      <c r="B137" s="15">
        <v>793</v>
      </c>
      <c r="C137" s="16" t="s">
        <v>108</v>
      </c>
      <c r="D137" s="16" t="s">
        <v>109</v>
      </c>
      <c r="E137" s="16" t="s">
        <v>407</v>
      </c>
      <c r="F137" s="16" t="s">
        <v>337</v>
      </c>
      <c r="G137" s="180" t="e">
        <f>'прил 3'!#REF!</f>
        <v>#REF!</v>
      </c>
    </row>
    <row r="138" spans="1:7" ht="42.75" hidden="1" customHeight="1">
      <c r="A138" s="17" t="s">
        <v>710</v>
      </c>
      <c r="B138" s="15">
        <v>793</v>
      </c>
      <c r="C138" s="16" t="s">
        <v>108</v>
      </c>
      <c r="D138" s="16" t="s">
        <v>109</v>
      </c>
      <c r="E138" s="16" t="s">
        <v>528</v>
      </c>
      <c r="F138" s="16"/>
      <c r="G138" s="180">
        <f>G139</f>
        <v>0</v>
      </c>
    </row>
    <row r="139" spans="1:7" ht="20.25" hidden="1" customHeight="1">
      <c r="A139" s="17" t="s">
        <v>334</v>
      </c>
      <c r="B139" s="15">
        <v>793</v>
      </c>
      <c r="C139" s="16" t="s">
        <v>108</v>
      </c>
      <c r="D139" s="16" t="s">
        <v>109</v>
      </c>
      <c r="E139" s="16" t="s">
        <v>528</v>
      </c>
      <c r="F139" s="16" t="s">
        <v>335</v>
      </c>
      <c r="G139" s="180">
        <f>G140</f>
        <v>0</v>
      </c>
    </row>
    <row r="140" spans="1:7" ht="30.75" hidden="1" customHeight="1">
      <c r="A140" s="17" t="s">
        <v>336</v>
      </c>
      <c r="B140" s="15">
        <v>793</v>
      </c>
      <c r="C140" s="16" t="s">
        <v>108</v>
      </c>
      <c r="D140" s="16" t="s">
        <v>109</v>
      </c>
      <c r="E140" s="16" t="s">
        <v>528</v>
      </c>
      <c r="F140" s="16" t="s">
        <v>337</v>
      </c>
      <c r="G140" s="180">
        <f>'прил 3'!G1118</f>
        <v>0</v>
      </c>
    </row>
    <row r="141" spans="1:7" ht="50.25" hidden="1" customHeight="1">
      <c r="A141" s="17" t="s">
        <v>708</v>
      </c>
      <c r="B141" s="15">
        <v>793</v>
      </c>
      <c r="C141" s="16" t="s">
        <v>108</v>
      </c>
      <c r="D141" s="16" t="s">
        <v>109</v>
      </c>
      <c r="E141" s="16" t="s">
        <v>196</v>
      </c>
      <c r="F141" s="16"/>
      <c r="G141" s="180">
        <f>G142</f>
        <v>0</v>
      </c>
    </row>
    <row r="142" spans="1:7" ht="30.75" hidden="1" customHeight="1">
      <c r="A142" s="17" t="s">
        <v>110</v>
      </c>
      <c r="B142" s="15">
        <v>793</v>
      </c>
      <c r="C142" s="16" t="s">
        <v>108</v>
      </c>
      <c r="D142" s="16" t="s">
        <v>109</v>
      </c>
      <c r="E142" s="16" t="s">
        <v>196</v>
      </c>
      <c r="F142" s="16" t="s">
        <v>111</v>
      </c>
      <c r="G142" s="180"/>
    </row>
    <row r="143" spans="1:7" ht="78.75" hidden="1" customHeight="1">
      <c r="A143" s="17" t="s">
        <v>709</v>
      </c>
      <c r="B143" s="15">
        <v>793</v>
      </c>
      <c r="C143" s="16" t="s">
        <v>108</v>
      </c>
      <c r="D143" s="16" t="s">
        <v>109</v>
      </c>
      <c r="E143" s="16" t="s">
        <v>197</v>
      </c>
      <c r="F143" s="16"/>
      <c r="G143" s="180">
        <f>G144</f>
        <v>0</v>
      </c>
    </row>
    <row r="144" spans="1:7" ht="22.5" hidden="1" customHeight="1">
      <c r="A144" s="17" t="s">
        <v>110</v>
      </c>
      <c r="B144" s="15">
        <v>793</v>
      </c>
      <c r="C144" s="16" t="s">
        <v>108</v>
      </c>
      <c r="D144" s="16" t="s">
        <v>109</v>
      </c>
      <c r="E144" s="16" t="s">
        <v>197</v>
      </c>
      <c r="F144" s="16" t="s">
        <v>111</v>
      </c>
      <c r="G144" s="180"/>
    </row>
    <row r="145" spans="1:32" ht="65.25" hidden="1" customHeight="1">
      <c r="A145" s="17" t="s">
        <v>710</v>
      </c>
      <c r="B145" s="15">
        <v>793</v>
      </c>
      <c r="C145" s="16" t="s">
        <v>108</v>
      </c>
      <c r="D145" s="16" t="s">
        <v>109</v>
      </c>
      <c r="E145" s="16" t="s">
        <v>198</v>
      </c>
      <c r="F145" s="16"/>
      <c r="G145" s="180">
        <f>G146</f>
        <v>0</v>
      </c>
    </row>
    <row r="146" spans="1:32" ht="27.75" hidden="1" customHeight="1">
      <c r="A146" s="17" t="s">
        <v>334</v>
      </c>
      <c r="B146" s="15">
        <v>793</v>
      </c>
      <c r="C146" s="16" t="s">
        <v>108</v>
      </c>
      <c r="D146" s="16" t="s">
        <v>109</v>
      </c>
      <c r="E146" s="16" t="s">
        <v>198</v>
      </c>
      <c r="F146" s="16" t="s">
        <v>335</v>
      </c>
      <c r="G146" s="180">
        <f>G147</f>
        <v>0</v>
      </c>
    </row>
    <row r="147" spans="1:32" ht="43.5" hidden="1" customHeight="1">
      <c r="A147" s="17" t="s">
        <v>336</v>
      </c>
      <c r="B147" s="15">
        <v>793</v>
      </c>
      <c r="C147" s="16" t="s">
        <v>108</v>
      </c>
      <c r="D147" s="16" t="s">
        <v>109</v>
      </c>
      <c r="E147" s="16" t="s">
        <v>198</v>
      </c>
      <c r="F147" s="16" t="s">
        <v>337</v>
      </c>
      <c r="G147" s="180">
        <f>G148</f>
        <v>0</v>
      </c>
    </row>
    <row r="148" spans="1:32" ht="22.5" hidden="1" customHeight="1">
      <c r="A148" s="17" t="s">
        <v>110</v>
      </c>
      <c r="B148" s="15">
        <v>793</v>
      </c>
      <c r="C148" s="16" t="s">
        <v>108</v>
      </c>
      <c r="D148" s="16" t="s">
        <v>109</v>
      </c>
      <c r="E148" s="16" t="s">
        <v>198</v>
      </c>
      <c r="F148" s="16" t="s">
        <v>111</v>
      </c>
      <c r="G148" s="180"/>
    </row>
    <row r="149" spans="1:32" ht="48.75" hidden="1" customHeight="1">
      <c r="A149" s="17" t="s">
        <v>558</v>
      </c>
      <c r="B149" s="15">
        <v>793</v>
      </c>
      <c r="C149" s="16" t="s">
        <v>108</v>
      </c>
      <c r="D149" s="16" t="s">
        <v>109</v>
      </c>
      <c r="E149" s="16" t="s">
        <v>557</v>
      </c>
      <c r="F149" s="16"/>
      <c r="G149" s="180">
        <f>G150</f>
        <v>0</v>
      </c>
    </row>
    <row r="150" spans="1:32" ht="30.75" hidden="1" customHeight="1">
      <c r="A150" s="17" t="s">
        <v>334</v>
      </c>
      <c r="B150" s="15">
        <v>793</v>
      </c>
      <c r="C150" s="16" t="s">
        <v>108</v>
      </c>
      <c r="D150" s="16" t="s">
        <v>109</v>
      </c>
      <c r="E150" s="16" t="s">
        <v>557</v>
      </c>
      <c r="F150" s="16" t="s">
        <v>335</v>
      </c>
      <c r="G150" s="180">
        <f>G151</f>
        <v>0</v>
      </c>
    </row>
    <row r="151" spans="1:32" ht="30.75" hidden="1" customHeight="1">
      <c r="A151" s="17" t="s">
        <v>336</v>
      </c>
      <c r="B151" s="15">
        <v>793</v>
      </c>
      <c r="C151" s="16" t="s">
        <v>108</v>
      </c>
      <c r="D151" s="16" t="s">
        <v>109</v>
      </c>
      <c r="E151" s="16" t="s">
        <v>557</v>
      </c>
      <c r="F151" s="16" t="s">
        <v>337</v>
      </c>
      <c r="G151" s="180">
        <f>'прил 3'!G1121</f>
        <v>0</v>
      </c>
    </row>
    <row r="152" spans="1:32" ht="22.5" hidden="1" customHeight="1">
      <c r="A152" s="17"/>
      <c r="B152" s="15"/>
      <c r="C152" s="16"/>
      <c r="D152" s="16"/>
      <c r="E152" s="16"/>
      <c r="F152" s="16"/>
      <c r="G152" s="180"/>
    </row>
    <row r="153" spans="1:32" ht="30.75" customHeight="1">
      <c r="A153" s="17" t="s">
        <v>848</v>
      </c>
      <c r="B153" s="15">
        <v>793</v>
      </c>
      <c r="C153" s="16" t="s">
        <v>108</v>
      </c>
      <c r="D153" s="16" t="s">
        <v>109</v>
      </c>
      <c r="E153" s="16" t="s">
        <v>847</v>
      </c>
      <c r="F153" s="16"/>
      <c r="G153" s="180">
        <f>G154</f>
        <v>302500</v>
      </c>
    </row>
    <row r="154" spans="1:32" ht="30.75" customHeight="1">
      <c r="A154" s="17" t="s">
        <v>159</v>
      </c>
      <c r="B154" s="15">
        <v>793</v>
      </c>
      <c r="C154" s="16" t="s">
        <v>108</v>
      </c>
      <c r="D154" s="16" t="s">
        <v>109</v>
      </c>
      <c r="E154" s="16" t="s">
        <v>847</v>
      </c>
      <c r="F154" s="16" t="s">
        <v>698</v>
      </c>
      <c r="G154" s="180">
        <f>G155</f>
        <v>302500</v>
      </c>
    </row>
    <row r="155" spans="1:32" ht="30.75" customHeight="1">
      <c r="A155" s="17" t="s">
        <v>700</v>
      </c>
      <c r="B155" s="15">
        <v>793</v>
      </c>
      <c r="C155" s="16" t="s">
        <v>108</v>
      </c>
      <c r="D155" s="16" t="s">
        <v>109</v>
      </c>
      <c r="E155" s="16" t="s">
        <v>847</v>
      </c>
      <c r="F155" s="16" t="s">
        <v>701</v>
      </c>
      <c r="G155" s="180">
        <v>302500</v>
      </c>
    </row>
    <row r="156" spans="1:32" s="24" customFormat="1" ht="43.5" customHeight="1">
      <c r="A156" s="126" t="s">
        <v>799</v>
      </c>
      <c r="B156" s="40">
        <v>793</v>
      </c>
      <c r="C156" s="41" t="s">
        <v>26</v>
      </c>
      <c r="D156" s="41" t="s">
        <v>90</v>
      </c>
      <c r="E156" s="40" t="s">
        <v>490</v>
      </c>
      <c r="F156" s="40"/>
      <c r="G156" s="191">
        <f>G158+G161+G169+G172+G168+G175</f>
        <v>720150</v>
      </c>
      <c r="H156" s="23"/>
      <c r="M156" s="23" t="e">
        <f>#REF!</f>
        <v>#REF!</v>
      </c>
      <c r="N156" s="24">
        <v>25000</v>
      </c>
      <c r="O156" s="24">
        <v>84000</v>
      </c>
      <c r="AF156" s="208"/>
    </row>
    <row r="157" spans="1:32" ht="42" hidden="1" customHeight="1">
      <c r="A157" s="42"/>
      <c r="B157" s="15"/>
      <c r="C157" s="16"/>
      <c r="D157" s="16"/>
      <c r="E157" s="15"/>
      <c r="F157" s="15"/>
      <c r="G157" s="180"/>
    </row>
    <row r="158" spans="1:32" ht="25.5" hidden="1">
      <c r="A158" s="42" t="s">
        <v>691</v>
      </c>
      <c r="B158" s="15"/>
      <c r="C158" s="16"/>
      <c r="D158" s="16"/>
      <c r="E158" s="15" t="s">
        <v>284</v>
      </c>
      <c r="F158" s="15"/>
      <c r="G158" s="180">
        <f>G159</f>
        <v>0</v>
      </c>
    </row>
    <row r="159" spans="1:32" hidden="1">
      <c r="A159" s="17" t="s">
        <v>100</v>
      </c>
      <c r="B159" s="15">
        <v>793</v>
      </c>
      <c r="C159" s="16" t="s">
        <v>90</v>
      </c>
      <c r="D159" s="16" t="s">
        <v>140</v>
      </c>
      <c r="E159" s="15" t="s">
        <v>284</v>
      </c>
      <c r="F159" s="15">
        <v>800</v>
      </c>
      <c r="G159" s="180">
        <f>G160</f>
        <v>0</v>
      </c>
    </row>
    <row r="160" spans="1:32" ht="51" hidden="1" customHeight="1">
      <c r="A160" s="17" t="s">
        <v>687</v>
      </c>
      <c r="B160" s="15">
        <v>793</v>
      </c>
      <c r="C160" s="16" t="s">
        <v>90</v>
      </c>
      <c r="D160" s="16" t="s">
        <v>140</v>
      </c>
      <c r="E160" s="15" t="s">
        <v>284</v>
      </c>
      <c r="F160" s="15">
        <v>810</v>
      </c>
      <c r="G160" s="180">
        <f>'прил 3'!G1047</f>
        <v>0</v>
      </c>
    </row>
    <row r="161" spans="1:8" ht="25.5">
      <c r="A161" s="17" t="s">
        <v>650</v>
      </c>
      <c r="B161" s="15">
        <v>793</v>
      </c>
      <c r="C161" s="16" t="s">
        <v>26</v>
      </c>
      <c r="D161" s="16" t="s">
        <v>90</v>
      </c>
      <c r="E161" s="16" t="s">
        <v>491</v>
      </c>
      <c r="F161" s="16"/>
      <c r="G161" s="180">
        <f>G162</f>
        <v>25000</v>
      </c>
    </row>
    <row r="162" spans="1:8">
      <c r="A162" s="17" t="s">
        <v>651</v>
      </c>
      <c r="B162" s="15">
        <v>793</v>
      </c>
      <c r="C162" s="16" t="s">
        <v>26</v>
      </c>
      <c r="D162" s="16" t="s">
        <v>90</v>
      </c>
      <c r="E162" s="16" t="s">
        <v>491</v>
      </c>
      <c r="F162" s="16" t="s">
        <v>50</v>
      </c>
      <c r="G162" s="180">
        <f>G163</f>
        <v>25000</v>
      </c>
    </row>
    <row r="163" spans="1:8" ht="25.5">
      <c r="A163" s="17" t="s">
        <v>51</v>
      </c>
      <c r="B163" s="15">
        <v>793</v>
      </c>
      <c r="C163" s="16" t="s">
        <v>26</v>
      </c>
      <c r="D163" s="16" t="s">
        <v>90</v>
      </c>
      <c r="E163" s="16" t="s">
        <v>491</v>
      </c>
      <c r="F163" s="16" t="s">
        <v>52</v>
      </c>
      <c r="G163" s="180">
        <f>'прил 3'!G774</f>
        <v>25000</v>
      </c>
    </row>
    <row r="164" spans="1:8" ht="30.75" hidden="1" customHeight="1">
      <c r="A164" s="17" t="s">
        <v>583</v>
      </c>
      <c r="B164" s="15">
        <v>793</v>
      </c>
      <c r="C164" s="16" t="s">
        <v>26</v>
      </c>
      <c r="D164" s="16" t="s">
        <v>32</v>
      </c>
      <c r="E164" s="16" t="s">
        <v>582</v>
      </c>
      <c r="F164" s="16"/>
      <c r="G164" s="180">
        <f>G165</f>
        <v>0</v>
      </c>
    </row>
    <row r="165" spans="1:8" ht="30.75" hidden="1" customHeight="1">
      <c r="A165" s="17" t="s">
        <v>651</v>
      </c>
      <c r="B165" s="15">
        <v>793</v>
      </c>
      <c r="C165" s="16" t="s">
        <v>26</v>
      </c>
      <c r="D165" s="16" t="s">
        <v>32</v>
      </c>
      <c r="E165" s="16" t="s">
        <v>582</v>
      </c>
      <c r="F165" s="16" t="s">
        <v>50</v>
      </c>
      <c r="G165" s="180">
        <f>G166</f>
        <v>0</v>
      </c>
    </row>
    <row r="166" spans="1:8" ht="30.75" hidden="1" customHeight="1">
      <c r="A166" s="17" t="s">
        <v>51</v>
      </c>
      <c r="B166" s="15">
        <v>793</v>
      </c>
      <c r="C166" s="16" t="s">
        <v>26</v>
      </c>
      <c r="D166" s="16" t="s">
        <v>32</v>
      </c>
      <c r="E166" s="16" t="s">
        <v>582</v>
      </c>
      <c r="F166" s="16" t="s">
        <v>52</v>
      </c>
      <c r="G166" s="180"/>
    </row>
    <row r="167" spans="1:8" ht="45.75" customHeight="1">
      <c r="A167" s="17" t="s">
        <v>691</v>
      </c>
      <c r="B167" s="15">
        <v>793</v>
      </c>
      <c r="C167" s="16" t="s">
        <v>90</v>
      </c>
      <c r="D167" s="16" t="s">
        <v>140</v>
      </c>
      <c r="E167" s="15" t="s">
        <v>826</v>
      </c>
      <c r="F167" s="15"/>
      <c r="G167" s="180">
        <f>G168</f>
        <v>264000</v>
      </c>
    </row>
    <row r="168" spans="1:8" ht="45.75" customHeight="1">
      <c r="A168" s="17" t="s">
        <v>687</v>
      </c>
      <c r="B168" s="15">
        <v>793</v>
      </c>
      <c r="C168" s="16" t="s">
        <v>90</v>
      </c>
      <c r="D168" s="16" t="s">
        <v>140</v>
      </c>
      <c r="E168" s="15" t="s">
        <v>826</v>
      </c>
      <c r="F168" s="15">
        <v>810</v>
      </c>
      <c r="G168" s="180">
        <f>'прил 3'!G1050</f>
        <v>264000</v>
      </c>
    </row>
    <row r="169" spans="1:8" ht="47.25" customHeight="1">
      <c r="A169" s="17" t="s">
        <v>199</v>
      </c>
      <c r="B169" s="15">
        <v>793</v>
      </c>
      <c r="C169" s="16" t="s">
        <v>90</v>
      </c>
      <c r="D169" s="16" t="s">
        <v>140</v>
      </c>
      <c r="E169" s="15" t="s">
        <v>521</v>
      </c>
      <c r="F169" s="15"/>
      <c r="G169" s="180">
        <f>G170</f>
        <v>400000</v>
      </c>
    </row>
    <row r="170" spans="1:8">
      <c r="A170" s="17" t="s">
        <v>100</v>
      </c>
      <c r="B170" s="15">
        <v>793</v>
      </c>
      <c r="C170" s="16" t="s">
        <v>90</v>
      </c>
      <c r="D170" s="16" t="s">
        <v>140</v>
      </c>
      <c r="E170" s="15" t="s">
        <v>521</v>
      </c>
      <c r="F170" s="15">
        <v>800</v>
      </c>
      <c r="G170" s="180">
        <f>G171</f>
        <v>400000</v>
      </c>
    </row>
    <row r="171" spans="1:8" ht="51" customHeight="1">
      <c r="A171" s="17" t="s">
        <v>687</v>
      </c>
      <c r="B171" s="15">
        <v>793</v>
      </c>
      <c r="C171" s="16" t="s">
        <v>90</v>
      </c>
      <c r="D171" s="16" t="s">
        <v>140</v>
      </c>
      <c r="E171" s="15" t="s">
        <v>521</v>
      </c>
      <c r="F171" s="15">
        <v>810</v>
      </c>
      <c r="G171" s="180">
        <f>'прил 3'!G1053</f>
        <v>400000</v>
      </c>
    </row>
    <row r="172" spans="1:8" ht="29.25" hidden="1" customHeight="1">
      <c r="A172" s="17" t="s">
        <v>128</v>
      </c>
      <c r="B172" s="15">
        <v>793</v>
      </c>
      <c r="C172" s="16" t="s">
        <v>90</v>
      </c>
      <c r="D172" s="16" t="s">
        <v>140</v>
      </c>
      <c r="E172" s="15" t="s">
        <v>129</v>
      </c>
      <c r="F172" s="15"/>
      <c r="G172" s="180">
        <f>G173</f>
        <v>0</v>
      </c>
    </row>
    <row r="173" spans="1:8" hidden="1">
      <c r="A173" s="17" t="s">
        <v>651</v>
      </c>
      <c r="B173" s="15">
        <v>793</v>
      </c>
      <c r="C173" s="16" t="s">
        <v>90</v>
      </c>
      <c r="D173" s="16" t="s">
        <v>140</v>
      </c>
      <c r="E173" s="15" t="s">
        <v>129</v>
      </c>
      <c r="F173" s="15">
        <v>200</v>
      </c>
      <c r="G173" s="180">
        <f>G174</f>
        <v>0</v>
      </c>
    </row>
    <row r="174" spans="1:8" ht="34.5" hidden="1" customHeight="1">
      <c r="A174" s="17" t="s">
        <v>51</v>
      </c>
      <c r="B174" s="15">
        <v>793</v>
      </c>
      <c r="C174" s="16" t="s">
        <v>90</v>
      </c>
      <c r="D174" s="16" t="s">
        <v>140</v>
      </c>
      <c r="E174" s="15" t="s">
        <v>129</v>
      </c>
      <c r="F174" s="15">
        <v>240</v>
      </c>
      <c r="G174" s="180">
        <f>'прил 3'!G1056</f>
        <v>0</v>
      </c>
    </row>
    <row r="175" spans="1:8" ht="34.5" customHeight="1">
      <c r="A175" s="17" t="s">
        <v>362</v>
      </c>
      <c r="B175" s="15">
        <v>793</v>
      </c>
      <c r="C175" s="16" t="s">
        <v>90</v>
      </c>
      <c r="D175" s="16" t="s">
        <v>140</v>
      </c>
      <c r="E175" s="15" t="s">
        <v>894</v>
      </c>
      <c r="F175" s="15"/>
      <c r="G175" s="111">
        <f>G176</f>
        <v>31150</v>
      </c>
      <c r="H175" s="1"/>
    </row>
    <row r="176" spans="1:8" ht="34.5" customHeight="1">
      <c r="A176" s="17" t="s">
        <v>100</v>
      </c>
      <c r="B176" s="15">
        <v>793</v>
      </c>
      <c r="C176" s="16" t="s">
        <v>90</v>
      </c>
      <c r="D176" s="16" t="s">
        <v>140</v>
      </c>
      <c r="E176" s="15" t="s">
        <v>894</v>
      </c>
      <c r="F176" s="15">
        <v>800</v>
      </c>
      <c r="G176" s="111">
        <f>G177</f>
        <v>31150</v>
      </c>
      <c r="H176" s="1"/>
    </row>
    <row r="177" spans="1:32" ht="34.5" customHeight="1">
      <c r="A177" s="17" t="s">
        <v>325</v>
      </c>
      <c r="B177" s="15">
        <v>793</v>
      </c>
      <c r="C177" s="16" t="s">
        <v>90</v>
      </c>
      <c r="D177" s="16" t="s">
        <v>140</v>
      </c>
      <c r="E177" s="15" t="s">
        <v>894</v>
      </c>
      <c r="F177" s="15">
        <v>850</v>
      </c>
      <c r="G177" s="111">
        <v>31150</v>
      </c>
      <c r="H177" s="1"/>
    </row>
    <row r="178" spans="1:32" s="61" customFormat="1" ht="28.5" customHeight="1">
      <c r="A178" s="39" t="s">
        <v>791</v>
      </c>
      <c r="B178" s="40">
        <v>792</v>
      </c>
      <c r="C178" s="41" t="s">
        <v>90</v>
      </c>
      <c r="D178" s="41" t="s">
        <v>237</v>
      </c>
      <c r="E178" s="41" t="s">
        <v>480</v>
      </c>
      <c r="F178" s="41"/>
      <c r="G178" s="191">
        <f>G179+G189+G300</f>
        <v>56127990.270000003</v>
      </c>
      <c r="H178" s="60"/>
      <c r="M178" s="60" t="e">
        <f>#REF!+#REF!+#REF!+#REF!</f>
        <v>#REF!</v>
      </c>
      <c r="N178" s="61">
        <v>500000</v>
      </c>
      <c r="AE178" s="60"/>
      <c r="AF178" s="209"/>
    </row>
    <row r="179" spans="1:32" s="54" customFormat="1" ht="18" customHeight="1">
      <c r="A179" s="17" t="s">
        <v>690</v>
      </c>
      <c r="B179" s="15">
        <v>793</v>
      </c>
      <c r="C179" s="16" t="s">
        <v>90</v>
      </c>
      <c r="D179" s="16" t="s">
        <v>72</v>
      </c>
      <c r="E179" s="16" t="s">
        <v>165</v>
      </c>
      <c r="F179" s="16"/>
      <c r="G179" s="180">
        <f>G180+G186</f>
        <v>1209437.28</v>
      </c>
      <c r="H179" s="53"/>
      <c r="AF179" s="207"/>
    </row>
    <row r="180" spans="1:32" s="54" customFormat="1" ht="44.25" customHeight="1">
      <c r="A180" s="17" t="s">
        <v>685</v>
      </c>
      <c r="B180" s="15">
        <v>793</v>
      </c>
      <c r="C180" s="16" t="s">
        <v>90</v>
      </c>
      <c r="D180" s="16" t="s">
        <v>72</v>
      </c>
      <c r="E180" s="16" t="s">
        <v>684</v>
      </c>
      <c r="F180" s="16"/>
      <c r="G180" s="180">
        <f>G181</f>
        <v>1209437.28</v>
      </c>
      <c r="H180" s="53"/>
      <c r="AF180" s="207"/>
    </row>
    <row r="181" spans="1:32" s="54" customFormat="1" ht="15.75" customHeight="1">
      <c r="A181" s="17" t="s">
        <v>651</v>
      </c>
      <c r="B181" s="15">
        <v>793</v>
      </c>
      <c r="C181" s="16" t="s">
        <v>90</v>
      </c>
      <c r="D181" s="16" t="s">
        <v>72</v>
      </c>
      <c r="E181" s="16" t="s">
        <v>684</v>
      </c>
      <c r="F181" s="16" t="s">
        <v>50</v>
      </c>
      <c r="G181" s="180">
        <f>G182</f>
        <v>1209437.28</v>
      </c>
      <c r="H181" s="53"/>
      <c r="AF181" s="207"/>
    </row>
    <row r="182" spans="1:32" s="54" customFormat="1" ht="44.25" customHeight="1">
      <c r="A182" s="17" t="s">
        <v>51</v>
      </c>
      <c r="B182" s="15">
        <v>793</v>
      </c>
      <c r="C182" s="16" t="s">
        <v>90</v>
      </c>
      <c r="D182" s="16" t="s">
        <v>72</v>
      </c>
      <c r="E182" s="16" t="s">
        <v>684</v>
      </c>
      <c r="F182" s="16" t="s">
        <v>52</v>
      </c>
      <c r="G182" s="180">
        <f>'прил 3'!G1003</f>
        <v>1209437.28</v>
      </c>
      <c r="H182" s="53"/>
      <c r="AF182" s="207"/>
    </row>
    <row r="183" spans="1:32" ht="34.5" hidden="1" customHeight="1">
      <c r="A183" s="17" t="s">
        <v>201</v>
      </c>
      <c r="B183" s="15">
        <v>793</v>
      </c>
      <c r="C183" s="16" t="s">
        <v>90</v>
      </c>
      <c r="D183" s="16" t="s">
        <v>72</v>
      </c>
      <c r="E183" s="16" t="s">
        <v>683</v>
      </c>
      <c r="F183" s="16"/>
      <c r="G183" s="180">
        <f>G184</f>
        <v>0</v>
      </c>
    </row>
    <row r="184" spans="1:32" ht="21" hidden="1" customHeight="1">
      <c r="A184" s="17" t="s">
        <v>651</v>
      </c>
      <c r="B184" s="15">
        <v>793</v>
      </c>
      <c r="C184" s="16" t="s">
        <v>90</v>
      </c>
      <c r="D184" s="16" t="s">
        <v>72</v>
      </c>
      <c r="E184" s="16" t="s">
        <v>683</v>
      </c>
      <c r="F184" s="16" t="s">
        <v>50</v>
      </c>
      <c r="G184" s="180">
        <f>G185</f>
        <v>0</v>
      </c>
    </row>
    <row r="185" spans="1:32" ht="39.75" hidden="1" customHeight="1">
      <c r="A185" s="17" t="s">
        <v>51</v>
      </c>
      <c r="B185" s="15">
        <v>793</v>
      </c>
      <c r="C185" s="16" t="s">
        <v>90</v>
      </c>
      <c r="D185" s="16" t="s">
        <v>72</v>
      </c>
      <c r="E185" s="16" t="s">
        <v>683</v>
      </c>
      <c r="F185" s="16" t="s">
        <v>52</v>
      </c>
      <c r="G185" s="180">
        <f>'прил 3'!G1006</f>
        <v>0</v>
      </c>
    </row>
    <row r="186" spans="1:32" ht="39.75" hidden="1" customHeight="1">
      <c r="A186" s="17" t="s">
        <v>850</v>
      </c>
      <c r="B186" s="15">
        <v>793</v>
      </c>
      <c r="C186" s="16" t="s">
        <v>90</v>
      </c>
      <c r="D186" s="16" t="s">
        <v>72</v>
      </c>
      <c r="E186" s="16" t="s">
        <v>851</v>
      </c>
      <c r="F186" s="16"/>
      <c r="G186" s="180">
        <f>G187</f>
        <v>0</v>
      </c>
    </row>
    <row r="187" spans="1:32" ht="39.75" hidden="1" customHeight="1">
      <c r="A187" s="17" t="s">
        <v>51</v>
      </c>
      <c r="B187" s="15">
        <v>793</v>
      </c>
      <c r="C187" s="16" t="s">
        <v>90</v>
      </c>
      <c r="D187" s="16" t="s">
        <v>72</v>
      </c>
      <c r="E187" s="16" t="s">
        <v>851</v>
      </c>
      <c r="F187" s="16" t="s">
        <v>50</v>
      </c>
      <c r="G187" s="180">
        <f>G188</f>
        <v>0</v>
      </c>
    </row>
    <row r="188" spans="1:32" ht="39.75" hidden="1" customHeight="1">
      <c r="A188" s="17" t="s">
        <v>51</v>
      </c>
      <c r="B188" s="15">
        <v>793</v>
      </c>
      <c r="C188" s="16" t="s">
        <v>90</v>
      </c>
      <c r="D188" s="16" t="s">
        <v>72</v>
      </c>
      <c r="E188" s="16" t="s">
        <v>851</v>
      </c>
      <c r="F188" s="16" t="s">
        <v>52</v>
      </c>
      <c r="G188" s="180"/>
    </row>
    <row r="189" spans="1:32" s="4" customFormat="1">
      <c r="A189" s="130" t="s">
        <v>365</v>
      </c>
      <c r="B189" s="57">
        <v>795</v>
      </c>
      <c r="C189" s="16" t="s">
        <v>90</v>
      </c>
      <c r="D189" s="16" t="s">
        <v>237</v>
      </c>
      <c r="E189" s="16"/>
      <c r="F189" s="16"/>
      <c r="G189" s="191">
        <f>G190+G287</f>
        <v>52790552.990000002</v>
      </c>
      <c r="H189" s="3"/>
      <c r="AF189" s="201"/>
    </row>
    <row r="190" spans="1:32" s="19" customFormat="1" ht="27" customHeight="1">
      <c r="A190" s="17" t="s">
        <v>791</v>
      </c>
      <c r="B190" s="57">
        <v>795</v>
      </c>
      <c r="C190" s="16" t="s">
        <v>90</v>
      </c>
      <c r="D190" s="16" t="s">
        <v>237</v>
      </c>
      <c r="E190" s="16" t="s">
        <v>480</v>
      </c>
      <c r="F190" s="16"/>
      <c r="G190" s="180">
        <f>G197+G224+G283+G277+G237+G270+G303+G191+G316</f>
        <v>52790552.990000002</v>
      </c>
      <c r="H190" s="18"/>
      <c r="AE190" s="18"/>
      <c r="AF190" s="210"/>
    </row>
    <row r="191" spans="1:32" s="19" customFormat="1" ht="39.75" hidden="1" customHeight="1">
      <c r="A191" s="17" t="s">
        <v>833</v>
      </c>
      <c r="B191" s="57">
        <v>795</v>
      </c>
      <c r="C191" s="16" t="s">
        <v>90</v>
      </c>
      <c r="D191" s="16" t="s">
        <v>237</v>
      </c>
      <c r="E191" s="16" t="s">
        <v>832</v>
      </c>
      <c r="F191" s="16"/>
      <c r="G191" s="180">
        <f>G192</f>
        <v>0</v>
      </c>
      <c r="H191" s="18"/>
      <c r="O191" s="18"/>
      <c r="AF191" s="210"/>
    </row>
    <row r="192" spans="1:32" s="19" customFormat="1" ht="27" hidden="1" customHeight="1">
      <c r="A192" s="17" t="s">
        <v>345</v>
      </c>
      <c r="B192" s="57">
        <v>795</v>
      </c>
      <c r="C192" s="16" t="s">
        <v>90</v>
      </c>
      <c r="D192" s="16" t="s">
        <v>237</v>
      </c>
      <c r="E192" s="16" t="s">
        <v>832</v>
      </c>
      <c r="F192" s="16" t="s">
        <v>346</v>
      </c>
      <c r="G192" s="180">
        <f>G193</f>
        <v>0</v>
      </c>
      <c r="H192" s="18"/>
      <c r="O192" s="18"/>
      <c r="AF192" s="210"/>
    </row>
    <row r="193" spans="1:32" s="19" customFormat="1" ht="27" hidden="1" customHeight="1">
      <c r="A193" s="17" t="s">
        <v>363</v>
      </c>
      <c r="B193" s="57">
        <v>795</v>
      </c>
      <c r="C193" s="16" t="s">
        <v>90</v>
      </c>
      <c r="D193" s="16" t="s">
        <v>237</v>
      </c>
      <c r="E193" s="16" t="s">
        <v>832</v>
      </c>
      <c r="F193" s="16" t="s">
        <v>364</v>
      </c>
      <c r="G193" s="180"/>
      <c r="H193" s="18"/>
      <c r="O193" s="18"/>
      <c r="AF193" s="210"/>
    </row>
    <row r="194" spans="1:32" s="19" customFormat="1" ht="27" hidden="1" customHeight="1">
      <c r="A194" s="17"/>
      <c r="B194" s="57"/>
      <c r="C194" s="16"/>
      <c r="D194" s="16"/>
      <c r="E194" s="16"/>
      <c r="F194" s="16"/>
      <c r="G194" s="180"/>
      <c r="H194" s="18"/>
      <c r="AE194" s="18"/>
      <c r="AF194" s="210"/>
    </row>
    <row r="195" spans="1:32" s="19" customFormat="1" ht="27" hidden="1" customHeight="1">
      <c r="A195" s="17"/>
      <c r="B195" s="57"/>
      <c r="C195" s="16"/>
      <c r="D195" s="16"/>
      <c r="E195" s="16"/>
      <c r="F195" s="16"/>
      <c r="G195" s="180"/>
      <c r="H195" s="18"/>
      <c r="AE195" s="18"/>
      <c r="AF195" s="210"/>
    </row>
    <row r="196" spans="1:32" s="19" customFormat="1" ht="27" hidden="1" customHeight="1">
      <c r="A196" s="17"/>
      <c r="B196" s="57"/>
      <c r="C196" s="16"/>
      <c r="D196" s="16"/>
      <c r="E196" s="16"/>
      <c r="F196" s="16"/>
      <c r="G196" s="180"/>
      <c r="H196" s="18"/>
      <c r="AE196" s="18"/>
      <c r="AF196" s="210"/>
    </row>
    <row r="197" spans="1:32" s="19" customFormat="1" ht="66" customHeight="1">
      <c r="A197" s="58" t="s">
        <v>186</v>
      </c>
      <c r="B197" s="15">
        <v>793</v>
      </c>
      <c r="C197" s="16" t="s">
        <v>90</v>
      </c>
      <c r="D197" s="16" t="s">
        <v>237</v>
      </c>
      <c r="E197" s="16" t="s">
        <v>184</v>
      </c>
      <c r="F197" s="16"/>
      <c r="G197" s="180">
        <f>G198+G203+G206+G211</f>
        <v>9649248.1099999994</v>
      </c>
      <c r="H197" s="18" t="e">
        <f>#REF!+G235+G262+#REF!</f>
        <v>#REF!</v>
      </c>
      <c r="AE197" s="18"/>
      <c r="AF197" s="210"/>
    </row>
    <row r="198" spans="1:32" s="19" customFormat="1" ht="53.25" customHeight="1">
      <c r="A198" s="58" t="s">
        <v>187</v>
      </c>
      <c r="B198" s="57">
        <v>795</v>
      </c>
      <c r="C198" s="16" t="s">
        <v>90</v>
      </c>
      <c r="D198" s="16" t="s">
        <v>237</v>
      </c>
      <c r="E198" s="16" t="s">
        <v>185</v>
      </c>
      <c r="F198" s="16"/>
      <c r="G198" s="180">
        <f>G199</f>
        <v>2164432</v>
      </c>
      <c r="H198" s="18"/>
      <c r="AF198" s="210"/>
    </row>
    <row r="199" spans="1:32" s="19" customFormat="1" ht="18" customHeight="1">
      <c r="A199" s="17" t="s">
        <v>651</v>
      </c>
      <c r="B199" s="57">
        <v>795</v>
      </c>
      <c r="C199" s="16" t="s">
        <v>90</v>
      </c>
      <c r="D199" s="16" t="s">
        <v>237</v>
      </c>
      <c r="E199" s="16" t="s">
        <v>185</v>
      </c>
      <c r="F199" s="16" t="s">
        <v>50</v>
      </c>
      <c r="G199" s="180">
        <f>G200</f>
        <v>2164432</v>
      </c>
      <c r="H199" s="18"/>
      <c r="AF199" s="210"/>
    </row>
    <row r="200" spans="1:32" s="19" customFormat="1" ht="32.25" customHeight="1">
      <c r="A200" s="17" t="s">
        <v>51</v>
      </c>
      <c r="B200" s="57">
        <v>795</v>
      </c>
      <c r="C200" s="16" t="s">
        <v>90</v>
      </c>
      <c r="D200" s="16" t="s">
        <v>237</v>
      </c>
      <c r="E200" s="16" t="s">
        <v>185</v>
      </c>
      <c r="F200" s="16" t="s">
        <v>52</v>
      </c>
      <c r="G200" s="180">
        <f>'прил 3'!G1253</f>
        <v>2164432</v>
      </c>
      <c r="H200" s="18"/>
      <c r="AF200" s="210"/>
    </row>
    <row r="201" spans="1:32" hidden="1">
      <c r="A201" s="17" t="s">
        <v>345</v>
      </c>
      <c r="B201" s="57">
        <v>795</v>
      </c>
      <c r="C201" s="16" t="s">
        <v>367</v>
      </c>
      <c r="D201" s="16" t="s">
        <v>109</v>
      </c>
      <c r="E201" s="16" t="s">
        <v>185</v>
      </c>
      <c r="F201" s="16" t="s">
        <v>346</v>
      </c>
      <c r="G201" s="180">
        <f>G202</f>
        <v>0</v>
      </c>
    </row>
    <row r="202" spans="1:32" hidden="1">
      <c r="A202" s="17" t="s">
        <v>373</v>
      </c>
      <c r="B202" s="57">
        <v>795</v>
      </c>
      <c r="C202" s="16" t="s">
        <v>367</v>
      </c>
      <c r="D202" s="16" t="s">
        <v>109</v>
      </c>
      <c r="E202" s="16" t="s">
        <v>185</v>
      </c>
      <c r="F202" s="16" t="s">
        <v>374</v>
      </c>
      <c r="G202" s="180"/>
    </row>
    <row r="203" spans="1:32" ht="22.5" hidden="1" customHeight="1">
      <c r="A203" s="58" t="s">
        <v>881</v>
      </c>
      <c r="B203" s="57">
        <v>795</v>
      </c>
      <c r="C203" s="16" t="s">
        <v>90</v>
      </c>
      <c r="D203" s="16" t="s">
        <v>237</v>
      </c>
      <c r="E203" s="16" t="s">
        <v>880</v>
      </c>
      <c r="F203" s="16"/>
      <c r="G203" s="180">
        <f>G204</f>
        <v>0</v>
      </c>
    </row>
    <row r="204" spans="1:32" ht="18" hidden="1" customHeight="1">
      <c r="A204" s="17" t="s">
        <v>345</v>
      </c>
      <c r="B204" s="57">
        <v>795</v>
      </c>
      <c r="C204" s="16" t="s">
        <v>90</v>
      </c>
      <c r="D204" s="16" t="s">
        <v>237</v>
      </c>
      <c r="E204" s="16" t="s">
        <v>880</v>
      </c>
      <c r="F204" s="16" t="s">
        <v>346</v>
      </c>
      <c r="G204" s="180">
        <f>G205</f>
        <v>0</v>
      </c>
    </row>
    <row r="205" spans="1:32" ht="15" hidden="1" customHeight="1">
      <c r="A205" s="17" t="s">
        <v>373</v>
      </c>
      <c r="B205" s="57">
        <v>795</v>
      </c>
      <c r="C205" s="16" t="s">
        <v>90</v>
      </c>
      <c r="D205" s="16" t="s">
        <v>237</v>
      </c>
      <c r="E205" s="16" t="s">
        <v>880</v>
      </c>
      <c r="F205" s="16" t="s">
        <v>374</v>
      </c>
      <c r="G205" s="180">
        <f>'прил 3'!G1258</f>
        <v>0</v>
      </c>
    </row>
    <row r="206" spans="1:32" ht="80.25" customHeight="1">
      <c r="A206" s="58" t="s">
        <v>186</v>
      </c>
      <c r="B206" s="57">
        <v>795</v>
      </c>
      <c r="C206" s="16" t="s">
        <v>90</v>
      </c>
      <c r="D206" s="16" t="s">
        <v>237</v>
      </c>
      <c r="E206" s="16" t="s">
        <v>271</v>
      </c>
      <c r="F206" s="16"/>
      <c r="G206" s="180">
        <f>G209+G207</f>
        <v>7061725.1099999994</v>
      </c>
    </row>
    <row r="207" spans="1:32" s="19" customFormat="1" ht="15.75" hidden="1" customHeight="1">
      <c r="A207" s="17" t="s">
        <v>100</v>
      </c>
      <c r="B207" s="57">
        <v>795</v>
      </c>
      <c r="C207" s="16" t="s">
        <v>90</v>
      </c>
      <c r="D207" s="16" t="s">
        <v>237</v>
      </c>
      <c r="E207" s="16" t="s">
        <v>269</v>
      </c>
      <c r="F207" s="16" t="s">
        <v>101</v>
      </c>
      <c r="G207" s="180">
        <f>G208</f>
        <v>0</v>
      </c>
      <c r="H207" s="18"/>
      <c r="J207" s="116"/>
      <c r="AF207" s="210"/>
    </row>
    <row r="208" spans="1:32" s="19" customFormat="1" ht="15.75" hidden="1" customHeight="1">
      <c r="A208" s="17" t="s">
        <v>375</v>
      </c>
      <c r="B208" s="57">
        <v>795</v>
      </c>
      <c r="C208" s="16" t="s">
        <v>90</v>
      </c>
      <c r="D208" s="16" t="s">
        <v>237</v>
      </c>
      <c r="E208" s="16" t="s">
        <v>269</v>
      </c>
      <c r="F208" s="16" t="s">
        <v>376</v>
      </c>
      <c r="G208" s="180">
        <f>'прил 3'!G1267</f>
        <v>0</v>
      </c>
      <c r="H208" s="18"/>
      <c r="J208" s="116"/>
      <c r="AF208" s="210"/>
    </row>
    <row r="209" spans="1:32" ht="15" customHeight="1">
      <c r="A209" s="17" t="s">
        <v>345</v>
      </c>
      <c r="B209" s="57">
        <v>795</v>
      </c>
      <c r="C209" s="16" t="s">
        <v>90</v>
      </c>
      <c r="D209" s="16" t="s">
        <v>237</v>
      </c>
      <c r="E209" s="16" t="s">
        <v>269</v>
      </c>
      <c r="F209" s="16" t="s">
        <v>346</v>
      </c>
      <c r="G209" s="180">
        <f>G210</f>
        <v>7061725.1099999994</v>
      </c>
    </row>
    <row r="210" spans="1:32" ht="15" customHeight="1">
      <c r="A210" s="17" t="s">
        <v>373</v>
      </c>
      <c r="B210" s="57">
        <v>795</v>
      </c>
      <c r="C210" s="16" t="s">
        <v>90</v>
      </c>
      <c r="D210" s="16" t="s">
        <v>237</v>
      </c>
      <c r="E210" s="16" t="s">
        <v>269</v>
      </c>
      <c r="F210" s="16" t="s">
        <v>374</v>
      </c>
      <c r="G210" s="180">
        <f>'прил 3'!G1261</f>
        <v>7061725.1099999994</v>
      </c>
    </row>
    <row r="211" spans="1:32" ht="102.75" customHeight="1">
      <c r="A211" s="58" t="s">
        <v>935</v>
      </c>
      <c r="B211" s="57">
        <v>795</v>
      </c>
      <c r="C211" s="16" t="s">
        <v>90</v>
      </c>
      <c r="D211" s="16" t="s">
        <v>237</v>
      </c>
      <c r="E211" s="16" t="s">
        <v>272</v>
      </c>
      <c r="F211" s="16"/>
      <c r="G211" s="180">
        <f>G212</f>
        <v>423091</v>
      </c>
    </row>
    <row r="212" spans="1:32" ht="18" customHeight="1">
      <c r="A212" s="17" t="s">
        <v>345</v>
      </c>
      <c r="B212" s="57">
        <v>795</v>
      </c>
      <c r="C212" s="16" t="s">
        <v>90</v>
      </c>
      <c r="D212" s="16" t="s">
        <v>237</v>
      </c>
      <c r="E212" s="16" t="s">
        <v>270</v>
      </c>
      <c r="F212" s="16" t="s">
        <v>346</v>
      </c>
      <c r="G212" s="180">
        <f>G213</f>
        <v>423091</v>
      </c>
    </row>
    <row r="213" spans="1:32" ht="15" customHeight="1">
      <c r="A213" s="17" t="s">
        <v>373</v>
      </c>
      <c r="B213" s="57">
        <v>795</v>
      </c>
      <c r="C213" s="16" t="s">
        <v>90</v>
      </c>
      <c r="D213" s="16" t="s">
        <v>237</v>
      </c>
      <c r="E213" s="16" t="s">
        <v>270</v>
      </c>
      <c r="F213" s="16" t="s">
        <v>374</v>
      </c>
      <c r="G213" s="180">
        <f>'прил 3'!G1270+'прил 3'!G1277</f>
        <v>423091</v>
      </c>
    </row>
    <row r="214" spans="1:32" ht="21" hidden="1" customHeight="1">
      <c r="A214" s="17" t="s">
        <v>345</v>
      </c>
      <c r="B214" s="57">
        <v>795</v>
      </c>
      <c r="C214" s="16" t="s">
        <v>90</v>
      </c>
      <c r="D214" s="16" t="s">
        <v>237</v>
      </c>
      <c r="E214" s="16" t="s">
        <v>185</v>
      </c>
      <c r="F214" s="16" t="s">
        <v>346</v>
      </c>
      <c r="G214" s="180">
        <f>G215</f>
        <v>0</v>
      </c>
    </row>
    <row r="215" spans="1:32" ht="18.75" hidden="1" customHeight="1">
      <c r="A215" s="17" t="s">
        <v>373</v>
      </c>
      <c r="B215" s="57">
        <v>795</v>
      </c>
      <c r="C215" s="16" t="s">
        <v>90</v>
      </c>
      <c r="D215" s="16" t="s">
        <v>237</v>
      </c>
      <c r="E215" s="16" t="s">
        <v>185</v>
      </c>
      <c r="F215" s="16" t="s">
        <v>374</v>
      </c>
      <c r="G215" s="180"/>
      <c r="AE215" s="2"/>
    </row>
    <row r="216" spans="1:32" hidden="1">
      <c r="A216" s="17"/>
      <c r="B216" s="57"/>
      <c r="C216" s="16"/>
      <c r="D216" s="16"/>
      <c r="E216" s="16"/>
      <c r="F216" s="16"/>
      <c r="G216" s="180"/>
    </row>
    <row r="217" spans="1:32" hidden="1">
      <c r="A217" s="17"/>
      <c r="B217" s="57"/>
      <c r="C217" s="16"/>
      <c r="D217" s="16"/>
      <c r="E217" s="16"/>
      <c r="F217" s="16"/>
      <c r="G217" s="180"/>
    </row>
    <row r="218" spans="1:32" s="19" customFormat="1" ht="94.5" hidden="1" customHeight="1">
      <c r="A218" s="58" t="s">
        <v>417</v>
      </c>
      <c r="B218" s="57">
        <v>795</v>
      </c>
      <c r="C218" s="16" t="s">
        <v>90</v>
      </c>
      <c r="D218" s="16" t="s">
        <v>237</v>
      </c>
      <c r="E218" s="16" t="s">
        <v>178</v>
      </c>
      <c r="F218" s="16"/>
      <c r="G218" s="180">
        <f>G219</f>
        <v>0</v>
      </c>
      <c r="H218" s="18"/>
      <c r="AF218" s="210"/>
    </row>
    <row r="219" spans="1:32" s="19" customFormat="1" ht="54" hidden="1" customHeight="1">
      <c r="A219" s="17" t="s">
        <v>187</v>
      </c>
      <c r="B219" s="57">
        <v>795</v>
      </c>
      <c r="C219" s="16" t="s">
        <v>90</v>
      </c>
      <c r="D219" s="16" t="s">
        <v>237</v>
      </c>
      <c r="E219" s="16" t="s">
        <v>391</v>
      </c>
      <c r="F219" s="16"/>
      <c r="G219" s="180">
        <f>G220+G222</f>
        <v>0</v>
      </c>
      <c r="H219" s="18"/>
      <c r="AE219" s="18"/>
      <c r="AF219" s="210"/>
    </row>
    <row r="220" spans="1:32" s="19" customFormat="1" ht="21.75" hidden="1" customHeight="1">
      <c r="A220" s="17" t="s">
        <v>651</v>
      </c>
      <c r="B220" s="57">
        <v>795</v>
      </c>
      <c r="C220" s="16" t="s">
        <v>90</v>
      </c>
      <c r="D220" s="16" t="s">
        <v>237</v>
      </c>
      <c r="E220" s="16" t="s">
        <v>391</v>
      </c>
      <c r="F220" s="16" t="s">
        <v>50</v>
      </c>
      <c r="G220" s="180">
        <f>G221</f>
        <v>0</v>
      </c>
      <c r="H220" s="18"/>
      <c r="AF220" s="210"/>
    </row>
    <row r="221" spans="1:32" s="19" customFormat="1" ht="32.25" hidden="1" customHeight="1">
      <c r="A221" s="17" t="s">
        <v>51</v>
      </c>
      <c r="B221" s="57">
        <v>795</v>
      </c>
      <c r="C221" s="16" t="s">
        <v>90</v>
      </c>
      <c r="D221" s="16" t="s">
        <v>237</v>
      </c>
      <c r="E221" s="16" t="s">
        <v>391</v>
      </c>
      <c r="F221" s="16" t="s">
        <v>52</v>
      </c>
      <c r="G221" s="180">
        <f>'прил 3'!G1265</f>
        <v>0</v>
      </c>
      <c r="H221" s="18"/>
      <c r="AF221" s="210"/>
    </row>
    <row r="222" spans="1:32" s="19" customFormat="1" ht="22.5" hidden="1" customHeight="1">
      <c r="A222" s="17" t="s">
        <v>345</v>
      </c>
      <c r="B222" s="57">
        <v>795</v>
      </c>
      <c r="C222" s="16" t="s">
        <v>90</v>
      </c>
      <c r="D222" s="16" t="s">
        <v>237</v>
      </c>
      <c r="E222" s="16" t="s">
        <v>391</v>
      </c>
      <c r="F222" s="16" t="s">
        <v>346</v>
      </c>
      <c r="G222" s="180">
        <f>G223</f>
        <v>0</v>
      </c>
      <c r="H222" s="18"/>
      <c r="AF222" s="210"/>
    </row>
    <row r="223" spans="1:32" s="19" customFormat="1" ht="17.25" hidden="1" customHeight="1">
      <c r="A223" s="17" t="s">
        <v>373</v>
      </c>
      <c r="B223" s="57">
        <v>795</v>
      </c>
      <c r="C223" s="16" t="s">
        <v>90</v>
      </c>
      <c r="D223" s="16" t="s">
        <v>237</v>
      </c>
      <c r="E223" s="16" t="s">
        <v>391</v>
      </c>
      <c r="F223" s="16" t="s">
        <v>374</v>
      </c>
      <c r="G223" s="180">
        <f>'прил 3'!G1014</f>
        <v>0</v>
      </c>
      <c r="H223" s="18"/>
      <c r="AF223" s="210"/>
    </row>
    <row r="224" spans="1:32" ht="78.75" customHeight="1">
      <c r="A224" s="17" t="s">
        <v>190</v>
      </c>
      <c r="B224" s="57">
        <v>795</v>
      </c>
      <c r="C224" s="16" t="s">
        <v>90</v>
      </c>
      <c r="D224" s="16" t="s">
        <v>237</v>
      </c>
      <c r="E224" s="16" t="s">
        <v>188</v>
      </c>
      <c r="F224" s="16"/>
      <c r="G224" s="180">
        <f>G228+G225+G257+G264+G251+G254+G291</f>
        <v>23285133.880000003</v>
      </c>
      <c r="AE224" s="2"/>
    </row>
    <row r="225" spans="1:32" s="19" customFormat="1" ht="80.25" hidden="1" customHeight="1">
      <c r="A225" s="17" t="s">
        <v>584</v>
      </c>
      <c r="B225" s="57">
        <v>795</v>
      </c>
      <c r="C225" s="16" t="s">
        <v>90</v>
      </c>
      <c r="D225" s="16" t="s">
        <v>237</v>
      </c>
      <c r="E225" s="16" t="s">
        <v>119</v>
      </c>
      <c r="F225" s="16"/>
      <c r="G225" s="180">
        <f>G226</f>
        <v>0</v>
      </c>
      <c r="H225" s="18"/>
      <c r="AF225" s="210"/>
    </row>
    <row r="226" spans="1:32" hidden="1">
      <c r="A226" s="17" t="s">
        <v>345</v>
      </c>
      <c r="B226" s="57">
        <v>795</v>
      </c>
      <c r="C226" s="16" t="s">
        <v>90</v>
      </c>
      <c r="D226" s="16" t="s">
        <v>237</v>
      </c>
      <c r="E226" s="16" t="s">
        <v>119</v>
      </c>
      <c r="F226" s="16" t="s">
        <v>346</v>
      </c>
      <c r="G226" s="180">
        <f>G227</f>
        <v>0</v>
      </c>
    </row>
    <row r="227" spans="1:32" hidden="1">
      <c r="A227" s="17" t="s">
        <v>373</v>
      </c>
      <c r="B227" s="57">
        <v>795</v>
      </c>
      <c r="C227" s="16" t="s">
        <v>90</v>
      </c>
      <c r="D227" s="16" t="s">
        <v>237</v>
      </c>
      <c r="E227" s="16" t="s">
        <v>119</v>
      </c>
      <c r="F227" s="16" t="s">
        <v>374</v>
      </c>
      <c r="G227" s="180"/>
    </row>
    <row r="228" spans="1:32" ht="47.25" customHeight="1">
      <c r="A228" s="17" t="s">
        <v>191</v>
      </c>
      <c r="B228" s="57">
        <v>795</v>
      </c>
      <c r="C228" s="16" t="s">
        <v>90</v>
      </c>
      <c r="D228" s="16" t="s">
        <v>237</v>
      </c>
      <c r="E228" s="16" t="s">
        <v>189</v>
      </c>
      <c r="F228" s="16"/>
      <c r="G228" s="180">
        <f>G235+G229+G231+G249+G233</f>
        <v>22269640.760000002</v>
      </c>
    </row>
    <row r="229" spans="1:32" s="19" customFormat="1" ht="20.25" hidden="1" customHeight="1">
      <c r="A229" s="17" t="s">
        <v>651</v>
      </c>
      <c r="B229" s="57">
        <v>795</v>
      </c>
      <c r="C229" s="16" t="s">
        <v>90</v>
      </c>
      <c r="D229" s="16" t="s">
        <v>237</v>
      </c>
      <c r="E229" s="16" t="s">
        <v>189</v>
      </c>
      <c r="F229" s="16" t="s">
        <v>50</v>
      </c>
      <c r="G229" s="180">
        <f>G230</f>
        <v>0</v>
      </c>
      <c r="H229" s="18"/>
      <c r="AF229" s="210"/>
    </row>
    <row r="230" spans="1:32" s="19" customFormat="1" ht="32.25" hidden="1" customHeight="1">
      <c r="A230" s="17" t="s">
        <v>51</v>
      </c>
      <c r="B230" s="57">
        <v>795</v>
      </c>
      <c r="C230" s="16" t="s">
        <v>90</v>
      </c>
      <c r="D230" s="16" t="s">
        <v>237</v>
      </c>
      <c r="E230" s="16" t="s">
        <v>189</v>
      </c>
      <c r="F230" s="16" t="s">
        <v>52</v>
      </c>
      <c r="G230" s="180">
        <v>0</v>
      </c>
      <c r="H230" s="18"/>
      <c r="AF230" s="210"/>
    </row>
    <row r="231" spans="1:32" s="19" customFormat="1" ht="31.5" hidden="1" customHeight="1">
      <c r="A231" s="17" t="s">
        <v>651</v>
      </c>
      <c r="B231" s="57">
        <v>795</v>
      </c>
      <c r="C231" s="16" t="s">
        <v>90</v>
      </c>
      <c r="D231" s="16" t="s">
        <v>237</v>
      </c>
      <c r="E231" s="16" t="s">
        <v>189</v>
      </c>
      <c r="F231" s="16" t="s">
        <v>50</v>
      </c>
      <c r="G231" s="180">
        <f>G232</f>
        <v>0</v>
      </c>
      <c r="H231" s="18"/>
      <c r="AF231" s="210"/>
    </row>
    <row r="232" spans="1:32" s="19" customFormat="1" ht="32.25" hidden="1" customHeight="1">
      <c r="A232" s="17" t="s">
        <v>51</v>
      </c>
      <c r="B232" s="57">
        <v>795</v>
      </c>
      <c r="C232" s="16" t="s">
        <v>90</v>
      </c>
      <c r="D232" s="16" t="s">
        <v>237</v>
      </c>
      <c r="E232" s="16" t="s">
        <v>189</v>
      </c>
      <c r="F232" s="16" t="s">
        <v>52</v>
      </c>
      <c r="G232" s="180">
        <f>'прил 3'!G1283</f>
        <v>0</v>
      </c>
      <c r="H232" s="18"/>
      <c r="AF232" s="210"/>
    </row>
    <row r="233" spans="1:32" s="19" customFormat="1" ht="32.25" customHeight="1">
      <c r="A233" s="17" t="s">
        <v>651</v>
      </c>
      <c r="B233" s="57"/>
      <c r="C233" s="16"/>
      <c r="D233" s="16"/>
      <c r="E233" s="16" t="s">
        <v>189</v>
      </c>
      <c r="F233" s="16" t="s">
        <v>50</v>
      </c>
      <c r="G233" s="180">
        <f>G234</f>
        <v>6557844</v>
      </c>
      <c r="H233" s="18"/>
      <c r="AF233" s="210"/>
    </row>
    <row r="234" spans="1:32" s="19" customFormat="1" ht="32.25" customHeight="1">
      <c r="A234" s="17" t="s">
        <v>51</v>
      </c>
      <c r="B234" s="57"/>
      <c r="C234" s="16"/>
      <c r="D234" s="16"/>
      <c r="E234" s="16" t="s">
        <v>189</v>
      </c>
      <c r="F234" s="16" t="s">
        <v>52</v>
      </c>
      <c r="G234" s="180">
        <f>'прил 3'!G1286</f>
        <v>6557844</v>
      </c>
      <c r="H234" s="18"/>
      <c r="AF234" s="210"/>
    </row>
    <row r="235" spans="1:32" ht="16.5" customHeight="1">
      <c r="A235" s="17" t="s">
        <v>345</v>
      </c>
      <c r="B235" s="57">
        <v>795</v>
      </c>
      <c r="C235" s="16" t="s">
        <v>90</v>
      </c>
      <c r="D235" s="16" t="s">
        <v>237</v>
      </c>
      <c r="E235" s="16" t="s">
        <v>189</v>
      </c>
      <c r="F235" s="16" t="s">
        <v>346</v>
      </c>
      <c r="G235" s="180">
        <f>G236</f>
        <v>11148170.470000001</v>
      </c>
    </row>
    <row r="236" spans="1:32" ht="19.5" customHeight="1">
      <c r="A236" s="17" t="s">
        <v>373</v>
      </c>
      <c r="B236" s="57">
        <v>795</v>
      </c>
      <c r="C236" s="16" t="s">
        <v>90</v>
      </c>
      <c r="D236" s="16" t="s">
        <v>237</v>
      </c>
      <c r="E236" s="16" t="s">
        <v>189</v>
      </c>
      <c r="F236" s="16" t="s">
        <v>374</v>
      </c>
      <c r="G236" s="180">
        <f>'прил 3'!G1288</f>
        <v>11148170.470000001</v>
      </c>
      <c r="AF236" s="221"/>
    </row>
    <row r="237" spans="1:32" s="19" customFormat="1" ht="62.25" hidden="1" customHeight="1">
      <c r="A237" s="17" t="s">
        <v>182</v>
      </c>
      <c r="B237" s="57">
        <v>795</v>
      </c>
      <c r="C237" s="16" t="s">
        <v>90</v>
      </c>
      <c r="D237" s="16" t="s">
        <v>237</v>
      </c>
      <c r="E237" s="16" t="s">
        <v>183</v>
      </c>
      <c r="F237" s="16"/>
      <c r="G237" s="180">
        <f>G245+G238</f>
        <v>0</v>
      </c>
      <c r="H237" s="18"/>
      <c r="AF237" s="210"/>
    </row>
    <row r="238" spans="1:32" s="19" customFormat="1" ht="55.5" hidden="1" customHeight="1">
      <c r="A238" s="17" t="s">
        <v>253</v>
      </c>
      <c r="B238" s="57">
        <v>795</v>
      </c>
      <c r="C238" s="16" t="s">
        <v>90</v>
      </c>
      <c r="D238" s="16" t="s">
        <v>237</v>
      </c>
      <c r="E238" s="16" t="s">
        <v>252</v>
      </c>
      <c r="F238" s="16"/>
      <c r="G238" s="180">
        <f>G239+G243</f>
        <v>0</v>
      </c>
      <c r="H238" s="18"/>
      <c r="AF238" s="210"/>
    </row>
    <row r="239" spans="1:32" ht="37.5" hidden="1" customHeight="1">
      <c r="A239" s="17" t="s">
        <v>49</v>
      </c>
      <c r="B239" s="57">
        <v>795</v>
      </c>
      <c r="C239" s="16" t="s">
        <v>90</v>
      </c>
      <c r="D239" s="16" t="s">
        <v>237</v>
      </c>
      <c r="E239" s="16" t="s">
        <v>252</v>
      </c>
      <c r="F239" s="16" t="s">
        <v>50</v>
      </c>
      <c r="G239" s="180">
        <f>G240</f>
        <v>0</v>
      </c>
    </row>
    <row r="240" spans="1:32" ht="25.5" hidden="1" customHeight="1">
      <c r="A240" s="17" t="s">
        <v>51</v>
      </c>
      <c r="B240" s="57">
        <v>795</v>
      </c>
      <c r="C240" s="16" t="s">
        <v>90</v>
      </c>
      <c r="D240" s="16" t="s">
        <v>237</v>
      </c>
      <c r="E240" s="16" t="s">
        <v>252</v>
      </c>
      <c r="F240" s="16" t="s">
        <v>52</v>
      </c>
      <c r="G240" s="180">
        <f>'прил 3'!G1307</f>
        <v>0</v>
      </c>
    </row>
    <row r="241" spans="1:32" s="19" customFormat="1" ht="55.5" hidden="1" customHeight="1">
      <c r="A241" s="17"/>
      <c r="B241" s="57"/>
      <c r="C241" s="16"/>
      <c r="D241" s="16"/>
      <c r="E241" s="16"/>
      <c r="F241" s="16"/>
      <c r="G241" s="180"/>
      <c r="H241" s="18"/>
      <c r="AF241" s="210"/>
    </row>
    <row r="242" spans="1:32" s="19" customFormat="1" ht="55.5" hidden="1" customHeight="1">
      <c r="A242" s="17"/>
      <c r="B242" s="57"/>
      <c r="C242" s="16"/>
      <c r="D242" s="16"/>
      <c r="E242" s="16"/>
      <c r="F242" s="16"/>
      <c r="G242" s="180"/>
      <c r="H242" s="18"/>
      <c r="AF242" s="210"/>
    </row>
    <row r="243" spans="1:32" ht="21.75" hidden="1" customHeight="1">
      <c r="A243" s="17" t="s">
        <v>345</v>
      </c>
      <c r="B243" s="57">
        <v>795</v>
      </c>
      <c r="C243" s="16" t="s">
        <v>90</v>
      </c>
      <c r="D243" s="16" t="s">
        <v>237</v>
      </c>
      <c r="E243" s="16" t="s">
        <v>252</v>
      </c>
      <c r="F243" s="16" t="s">
        <v>346</v>
      </c>
      <c r="G243" s="180">
        <f>G244</f>
        <v>0</v>
      </c>
    </row>
    <row r="244" spans="1:32" ht="13.5" hidden="1" customHeight="1">
      <c r="A244" s="17" t="s">
        <v>373</v>
      </c>
      <c r="B244" s="57">
        <v>795</v>
      </c>
      <c r="C244" s="16" t="s">
        <v>90</v>
      </c>
      <c r="D244" s="16" t="s">
        <v>237</v>
      </c>
      <c r="E244" s="16" t="s">
        <v>252</v>
      </c>
      <c r="F244" s="16" t="s">
        <v>374</v>
      </c>
      <c r="G244" s="180">
        <f>'прил 3'!G1311</f>
        <v>0</v>
      </c>
    </row>
    <row r="245" spans="1:32" s="19" customFormat="1" ht="38.25" hidden="1" customHeight="1">
      <c r="A245" s="17" t="s">
        <v>474</v>
      </c>
      <c r="B245" s="57">
        <v>795</v>
      </c>
      <c r="C245" s="16" t="s">
        <v>90</v>
      </c>
      <c r="D245" s="16" t="s">
        <v>237</v>
      </c>
      <c r="E245" s="16" t="s">
        <v>472</v>
      </c>
      <c r="F245" s="16"/>
      <c r="G245" s="180">
        <f>G246</f>
        <v>0</v>
      </c>
      <c r="H245" s="18"/>
      <c r="AF245" s="210"/>
    </row>
    <row r="246" spans="1:32" s="19" customFormat="1" ht="83.25" hidden="1" customHeight="1">
      <c r="A246" s="17" t="s">
        <v>584</v>
      </c>
      <c r="B246" s="57">
        <v>795</v>
      </c>
      <c r="C246" s="16" t="s">
        <v>90</v>
      </c>
      <c r="D246" s="16" t="s">
        <v>237</v>
      </c>
      <c r="E246" s="16" t="s">
        <v>473</v>
      </c>
      <c r="F246" s="16"/>
      <c r="G246" s="180">
        <f>G247</f>
        <v>0</v>
      </c>
      <c r="H246" s="18"/>
      <c r="AF246" s="210"/>
    </row>
    <row r="247" spans="1:32" s="19" customFormat="1" ht="42" hidden="1" customHeight="1">
      <c r="A247" s="17" t="s">
        <v>49</v>
      </c>
      <c r="B247" s="57">
        <v>795</v>
      </c>
      <c r="C247" s="16" t="s">
        <v>90</v>
      </c>
      <c r="D247" s="16" t="s">
        <v>237</v>
      </c>
      <c r="E247" s="16" t="s">
        <v>473</v>
      </c>
      <c r="F247" s="16" t="s">
        <v>50</v>
      </c>
      <c r="G247" s="180">
        <f>G248</f>
        <v>0</v>
      </c>
      <c r="H247" s="18"/>
      <c r="AF247" s="210"/>
    </row>
    <row r="248" spans="1:32" s="19" customFormat="1" ht="42" hidden="1" customHeight="1">
      <c r="A248" s="17" t="s">
        <v>51</v>
      </c>
      <c r="B248" s="57">
        <v>795</v>
      </c>
      <c r="C248" s="16" t="s">
        <v>90</v>
      </c>
      <c r="D248" s="16" t="s">
        <v>237</v>
      </c>
      <c r="E248" s="16" t="s">
        <v>473</v>
      </c>
      <c r="F248" s="16" t="s">
        <v>52</v>
      </c>
      <c r="G248" s="180"/>
      <c r="H248" s="18"/>
      <c r="AF248" s="210"/>
    </row>
    <row r="249" spans="1:32" s="19" customFormat="1" ht="15.75" customHeight="1">
      <c r="A249" s="17" t="s">
        <v>100</v>
      </c>
      <c r="B249" s="57">
        <v>795</v>
      </c>
      <c r="C249" s="16" t="s">
        <v>90</v>
      </c>
      <c r="D249" s="16" t="s">
        <v>237</v>
      </c>
      <c r="E249" s="16" t="s">
        <v>189</v>
      </c>
      <c r="F249" s="16" t="s">
        <v>101</v>
      </c>
      <c r="G249" s="180">
        <f>G250</f>
        <v>4563626.29</v>
      </c>
      <c r="H249" s="18"/>
      <c r="J249" s="116"/>
      <c r="AF249" s="210"/>
    </row>
    <row r="250" spans="1:32" s="19" customFormat="1" ht="15.75" customHeight="1">
      <c r="A250" s="17" t="s">
        <v>375</v>
      </c>
      <c r="B250" s="57">
        <v>795</v>
      </c>
      <c r="C250" s="16" t="s">
        <v>90</v>
      </c>
      <c r="D250" s="16" t="s">
        <v>237</v>
      </c>
      <c r="E250" s="16" t="s">
        <v>189</v>
      </c>
      <c r="F250" s="16" t="s">
        <v>376</v>
      </c>
      <c r="G250" s="180">
        <f>'прил 3'!G1330</f>
        <v>4563626.29</v>
      </c>
      <c r="H250" s="18"/>
      <c r="J250" s="116"/>
      <c r="AF250" s="210"/>
    </row>
    <row r="251" spans="1:32" s="19" customFormat="1" ht="64.5" hidden="1" customHeight="1">
      <c r="A251" s="17" t="s">
        <v>176</v>
      </c>
      <c r="B251" s="57">
        <v>795</v>
      </c>
      <c r="C251" s="16" t="s">
        <v>90</v>
      </c>
      <c r="D251" s="16" t="s">
        <v>237</v>
      </c>
      <c r="E251" s="16" t="s">
        <v>175</v>
      </c>
      <c r="F251" s="16"/>
      <c r="G251" s="180">
        <f>G252</f>
        <v>0</v>
      </c>
      <c r="H251" s="18"/>
      <c r="J251" s="116"/>
      <c r="AF251" s="210"/>
    </row>
    <row r="252" spans="1:32" s="19" customFormat="1" ht="15.75" hidden="1" customHeight="1">
      <c r="A252" s="17" t="s">
        <v>345</v>
      </c>
      <c r="B252" s="57">
        <v>795</v>
      </c>
      <c r="C252" s="16" t="s">
        <v>90</v>
      </c>
      <c r="D252" s="16" t="s">
        <v>237</v>
      </c>
      <c r="E252" s="16" t="s">
        <v>175</v>
      </c>
      <c r="F252" s="16" t="s">
        <v>346</v>
      </c>
      <c r="G252" s="180">
        <f>G253</f>
        <v>0</v>
      </c>
      <c r="H252" s="18"/>
      <c r="J252" s="116"/>
      <c r="AF252" s="210"/>
    </row>
    <row r="253" spans="1:32" s="19" customFormat="1" ht="15.75" hidden="1" customHeight="1">
      <c r="A253" s="17" t="s">
        <v>373</v>
      </c>
      <c r="B253" s="57">
        <v>795</v>
      </c>
      <c r="C253" s="16" t="s">
        <v>90</v>
      </c>
      <c r="D253" s="16" t="s">
        <v>237</v>
      </c>
      <c r="E253" s="16" t="s">
        <v>175</v>
      </c>
      <c r="F253" s="16" t="s">
        <v>374</v>
      </c>
      <c r="G253" s="180">
        <f>'прил 3'!G1295</f>
        <v>0</v>
      </c>
      <c r="H253" s="18"/>
      <c r="J253" s="116"/>
      <c r="AF253" s="210"/>
    </row>
    <row r="254" spans="1:32" ht="34.5" hidden="1" customHeight="1">
      <c r="A254" s="17" t="s">
        <v>27</v>
      </c>
      <c r="B254" s="57">
        <v>795</v>
      </c>
      <c r="C254" s="16" t="s">
        <v>90</v>
      </c>
      <c r="D254" s="16" t="s">
        <v>237</v>
      </c>
      <c r="E254" s="16" t="s">
        <v>28</v>
      </c>
      <c r="F254" s="16"/>
      <c r="G254" s="180">
        <f>G255</f>
        <v>0</v>
      </c>
    </row>
    <row r="255" spans="1:32" ht="37.5" hidden="1" customHeight="1">
      <c r="A255" s="17" t="s">
        <v>49</v>
      </c>
      <c r="B255" s="57">
        <v>795</v>
      </c>
      <c r="C255" s="16" t="s">
        <v>90</v>
      </c>
      <c r="D255" s="16" t="s">
        <v>237</v>
      </c>
      <c r="E255" s="16" t="s">
        <v>28</v>
      </c>
      <c r="F255" s="16" t="s">
        <v>50</v>
      </c>
      <c r="G255" s="180">
        <f>G256</f>
        <v>0</v>
      </c>
    </row>
    <row r="256" spans="1:32" ht="25.5" hidden="1" customHeight="1">
      <c r="A256" s="17" t="s">
        <v>51</v>
      </c>
      <c r="B256" s="57">
        <v>795</v>
      </c>
      <c r="C256" s="16" t="s">
        <v>90</v>
      </c>
      <c r="D256" s="16" t="s">
        <v>237</v>
      </c>
      <c r="E256" s="16" t="s">
        <v>28</v>
      </c>
      <c r="F256" s="16" t="s">
        <v>52</v>
      </c>
      <c r="G256" s="180">
        <f>'прил 3'!G1298</f>
        <v>0</v>
      </c>
    </row>
    <row r="257" spans="1:32" ht="66" hidden="1" customHeight="1">
      <c r="A257" s="17" t="s">
        <v>286</v>
      </c>
      <c r="B257" s="57">
        <v>795</v>
      </c>
      <c r="C257" s="16" t="s">
        <v>90</v>
      </c>
      <c r="D257" s="16" t="s">
        <v>237</v>
      </c>
      <c r="E257" s="16" t="s">
        <v>15</v>
      </c>
      <c r="F257" s="16"/>
      <c r="G257" s="180">
        <f>G262+G260</f>
        <v>0</v>
      </c>
    </row>
    <row r="258" spans="1:32" ht="85.5" hidden="1" customHeight="1">
      <c r="A258" s="17" t="s">
        <v>286</v>
      </c>
      <c r="B258" s="57">
        <v>795</v>
      </c>
      <c r="C258" s="16" t="s">
        <v>90</v>
      </c>
      <c r="D258" s="16" t="s">
        <v>237</v>
      </c>
      <c r="E258" s="16" t="s">
        <v>15</v>
      </c>
      <c r="F258" s="16"/>
      <c r="G258" s="180"/>
    </row>
    <row r="259" spans="1:32" ht="37.5" hidden="1" customHeight="1">
      <c r="A259" s="17" t="s">
        <v>49</v>
      </c>
      <c r="B259" s="57">
        <v>795</v>
      </c>
      <c r="C259" s="16" t="s">
        <v>90</v>
      </c>
      <c r="D259" s="16" t="s">
        <v>237</v>
      </c>
      <c r="E259" s="16" t="s">
        <v>15</v>
      </c>
      <c r="F259" s="16" t="s">
        <v>50</v>
      </c>
      <c r="G259" s="180">
        <f>G260</f>
        <v>0</v>
      </c>
    </row>
    <row r="260" spans="1:32" ht="25.5" hidden="1" customHeight="1">
      <c r="A260" s="17" t="s">
        <v>51</v>
      </c>
      <c r="B260" s="57">
        <v>795</v>
      </c>
      <c r="C260" s="16" t="s">
        <v>90</v>
      </c>
      <c r="D260" s="16" t="s">
        <v>237</v>
      </c>
      <c r="E260" s="16" t="s">
        <v>15</v>
      </c>
      <c r="F260" s="16" t="s">
        <v>52</v>
      </c>
      <c r="G260" s="180">
        <f>'прил 3'!G1301</f>
        <v>0</v>
      </c>
    </row>
    <row r="261" spans="1:32" ht="66" hidden="1" customHeight="1">
      <c r="A261" s="17"/>
      <c r="B261" s="57"/>
      <c r="C261" s="16"/>
      <c r="D261" s="16"/>
      <c r="E261" s="16"/>
      <c r="F261" s="16"/>
      <c r="G261" s="180"/>
    </row>
    <row r="262" spans="1:32" ht="17.25" hidden="1" customHeight="1">
      <c r="A262" s="17" t="s">
        <v>345</v>
      </c>
      <c r="B262" s="57">
        <v>795</v>
      </c>
      <c r="C262" s="16" t="s">
        <v>90</v>
      </c>
      <c r="D262" s="16" t="s">
        <v>237</v>
      </c>
      <c r="E262" s="16" t="s">
        <v>15</v>
      </c>
      <c r="F262" s="16" t="s">
        <v>346</v>
      </c>
      <c r="G262" s="180">
        <f>G263</f>
        <v>0</v>
      </c>
    </row>
    <row r="263" spans="1:32" ht="23.25" hidden="1" customHeight="1">
      <c r="A263" s="17" t="s">
        <v>373</v>
      </c>
      <c r="B263" s="57">
        <v>795</v>
      </c>
      <c r="C263" s="16" t="s">
        <v>90</v>
      </c>
      <c r="D263" s="16" t="s">
        <v>237</v>
      </c>
      <c r="E263" s="16" t="s">
        <v>15</v>
      </c>
      <c r="F263" s="16" t="s">
        <v>374</v>
      </c>
      <c r="G263" s="180">
        <f>'прил 3'!G1303</f>
        <v>0</v>
      </c>
    </row>
    <row r="264" spans="1:32" s="19" customFormat="1" ht="101.25" hidden="1" customHeight="1">
      <c r="A264" s="17" t="s">
        <v>77</v>
      </c>
      <c r="B264" s="57">
        <v>795</v>
      </c>
      <c r="C264" s="16" t="s">
        <v>90</v>
      </c>
      <c r="D264" s="16" t="s">
        <v>237</v>
      </c>
      <c r="E264" s="16" t="s">
        <v>177</v>
      </c>
      <c r="F264" s="16"/>
      <c r="G264" s="180">
        <f>G265</f>
        <v>0</v>
      </c>
      <c r="H264" s="18"/>
      <c r="AF264" s="210"/>
    </row>
    <row r="265" spans="1:32" s="19" customFormat="1" ht="60" hidden="1" customHeight="1">
      <c r="A265" s="17" t="s">
        <v>191</v>
      </c>
      <c r="B265" s="57"/>
      <c r="C265" s="16"/>
      <c r="D265" s="16"/>
      <c r="E265" s="16" t="s">
        <v>76</v>
      </c>
      <c r="F265" s="16"/>
      <c r="G265" s="180">
        <f>G266+G268</f>
        <v>0</v>
      </c>
      <c r="H265" s="18"/>
      <c r="AF265" s="210"/>
    </row>
    <row r="266" spans="1:32" s="19" customFormat="1" ht="34.5" hidden="1" customHeight="1">
      <c r="A266" s="17" t="s">
        <v>49</v>
      </c>
      <c r="B266" s="57">
        <v>795</v>
      </c>
      <c r="C266" s="16" t="s">
        <v>90</v>
      </c>
      <c r="D266" s="16" t="s">
        <v>237</v>
      </c>
      <c r="E266" s="16" t="s">
        <v>76</v>
      </c>
      <c r="F266" s="16" t="s">
        <v>50</v>
      </c>
      <c r="G266" s="180">
        <f>G267</f>
        <v>0</v>
      </c>
      <c r="H266" s="18"/>
      <c r="AF266" s="210"/>
    </row>
    <row r="267" spans="1:32" s="19" customFormat="1" ht="30" hidden="1" customHeight="1">
      <c r="A267" s="17" t="s">
        <v>51</v>
      </c>
      <c r="B267" s="57">
        <v>795</v>
      </c>
      <c r="C267" s="16" t="s">
        <v>90</v>
      </c>
      <c r="D267" s="16" t="s">
        <v>237</v>
      </c>
      <c r="E267" s="16" t="s">
        <v>76</v>
      </c>
      <c r="F267" s="16" t="s">
        <v>52</v>
      </c>
      <c r="G267" s="180">
        <f>'прил 3'!G1292</f>
        <v>0</v>
      </c>
      <c r="H267" s="18"/>
      <c r="AF267" s="210"/>
    </row>
    <row r="268" spans="1:32" ht="15" hidden="1" customHeight="1">
      <c r="A268" s="17" t="s">
        <v>345</v>
      </c>
      <c r="B268" s="57">
        <v>795</v>
      </c>
      <c r="C268" s="16" t="s">
        <v>90</v>
      </c>
      <c r="D268" s="16" t="s">
        <v>237</v>
      </c>
      <c r="E268" s="16" t="s">
        <v>76</v>
      </c>
      <c r="F268" s="16" t="s">
        <v>346</v>
      </c>
      <c r="G268" s="180">
        <f>G269</f>
        <v>0</v>
      </c>
    </row>
    <row r="269" spans="1:32" ht="16.5" hidden="1" customHeight="1">
      <c r="A269" s="17" t="s">
        <v>373</v>
      </c>
      <c r="B269" s="57">
        <v>795</v>
      </c>
      <c r="C269" s="16" t="s">
        <v>90</v>
      </c>
      <c r="D269" s="16" t="s">
        <v>237</v>
      </c>
      <c r="E269" s="16" t="s">
        <v>76</v>
      </c>
      <c r="F269" s="16" t="s">
        <v>374</v>
      </c>
      <c r="G269" s="180">
        <f>'прил 3'!G1018</f>
        <v>0</v>
      </c>
    </row>
    <row r="270" spans="1:32" s="19" customFormat="1" ht="84" hidden="1" customHeight="1">
      <c r="A270" s="17" t="s">
        <v>182</v>
      </c>
      <c r="B270" s="57">
        <v>795</v>
      </c>
      <c r="C270" s="16" t="s">
        <v>90</v>
      </c>
      <c r="D270" s="16" t="s">
        <v>237</v>
      </c>
      <c r="E270" s="16" t="s">
        <v>183</v>
      </c>
      <c r="F270" s="16"/>
      <c r="G270" s="180">
        <f>G271+G274</f>
        <v>0</v>
      </c>
      <c r="H270" s="18" t="e">
        <f>G330+#REF!+G437+#REF!+#REF!+#REF!</f>
        <v>#REF!</v>
      </c>
      <c r="I270" s="19">
        <v>240</v>
      </c>
      <c r="AE270" s="18"/>
      <c r="AF270" s="210"/>
    </row>
    <row r="271" spans="1:32" s="19" customFormat="1" ht="84.75" hidden="1" customHeight="1">
      <c r="A271" s="17" t="s">
        <v>584</v>
      </c>
      <c r="B271" s="57">
        <v>795</v>
      </c>
      <c r="C271" s="16" t="s">
        <v>90</v>
      </c>
      <c r="D271" s="16" t="s">
        <v>237</v>
      </c>
      <c r="E271" s="16" t="s">
        <v>285</v>
      </c>
      <c r="F271" s="16"/>
      <c r="G271" s="180">
        <f>G264+G272</f>
        <v>0</v>
      </c>
      <c r="H271" s="18"/>
      <c r="AF271" s="210"/>
    </row>
    <row r="272" spans="1:32" s="19" customFormat="1" ht="32.25" hidden="1" customHeight="1">
      <c r="A272" s="17" t="s">
        <v>100</v>
      </c>
      <c r="B272" s="57">
        <v>795</v>
      </c>
      <c r="C272" s="16" t="s">
        <v>90</v>
      </c>
      <c r="D272" s="16" t="s">
        <v>237</v>
      </c>
      <c r="E272" s="16" t="s">
        <v>285</v>
      </c>
      <c r="F272" s="16" t="s">
        <v>101</v>
      </c>
      <c r="G272" s="180">
        <f>G273</f>
        <v>0</v>
      </c>
      <c r="H272" s="18"/>
      <c r="AF272" s="210"/>
    </row>
    <row r="273" spans="1:32" s="19" customFormat="1" ht="32.25" hidden="1" customHeight="1">
      <c r="A273" s="17" t="s">
        <v>375</v>
      </c>
      <c r="B273" s="57">
        <v>795</v>
      </c>
      <c r="C273" s="16" t="s">
        <v>90</v>
      </c>
      <c r="D273" s="16" t="s">
        <v>237</v>
      </c>
      <c r="E273" s="16" t="s">
        <v>285</v>
      </c>
      <c r="F273" s="16" t="s">
        <v>376</v>
      </c>
      <c r="G273" s="180">
        <f>'прил 3'!G1320</f>
        <v>0</v>
      </c>
      <c r="H273" s="18"/>
      <c r="AF273" s="210"/>
    </row>
    <row r="274" spans="1:32" s="19" customFormat="1" ht="60.75" hidden="1" customHeight="1">
      <c r="A274" s="17" t="s">
        <v>288</v>
      </c>
      <c r="B274" s="57">
        <v>795</v>
      </c>
      <c r="C274" s="16" t="s">
        <v>90</v>
      </c>
      <c r="D274" s="16" t="s">
        <v>237</v>
      </c>
      <c r="E274" s="16" t="s">
        <v>287</v>
      </c>
      <c r="F274" s="16"/>
      <c r="G274" s="180">
        <f>G275</f>
        <v>0</v>
      </c>
      <c r="H274" s="18"/>
      <c r="J274" s="116"/>
      <c r="AF274" s="210"/>
    </row>
    <row r="275" spans="1:32" s="19" customFormat="1" ht="15.75" hidden="1" customHeight="1">
      <c r="A275" s="17" t="s">
        <v>100</v>
      </c>
      <c r="B275" s="57">
        <v>795</v>
      </c>
      <c r="C275" s="16" t="s">
        <v>90</v>
      </c>
      <c r="D275" s="16" t="s">
        <v>237</v>
      </c>
      <c r="E275" s="16" t="s">
        <v>287</v>
      </c>
      <c r="F275" s="16" t="s">
        <v>101</v>
      </c>
      <c r="G275" s="180">
        <f>G276</f>
        <v>0</v>
      </c>
      <c r="H275" s="18"/>
      <c r="J275" s="116"/>
      <c r="AF275" s="210"/>
    </row>
    <row r="276" spans="1:32" s="19" customFormat="1" ht="15.75" hidden="1" customHeight="1">
      <c r="A276" s="17" t="s">
        <v>375</v>
      </c>
      <c r="B276" s="57">
        <v>795</v>
      </c>
      <c r="C276" s="16" t="s">
        <v>90</v>
      </c>
      <c r="D276" s="16" t="s">
        <v>237</v>
      </c>
      <c r="E276" s="16" t="s">
        <v>287</v>
      </c>
      <c r="F276" s="16" t="s">
        <v>376</v>
      </c>
      <c r="G276" s="180"/>
      <c r="H276" s="18"/>
      <c r="J276" s="116"/>
      <c r="AF276" s="210"/>
    </row>
    <row r="277" spans="1:32" s="19" customFormat="1" ht="72.75" hidden="1" customHeight="1">
      <c r="A277" s="17" t="s">
        <v>182</v>
      </c>
      <c r="B277" s="57">
        <v>795</v>
      </c>
      <c r="C277" s="16" t="s">
        <v>90</v>
      </c>
      <c r="D277" s="16" t="s">
        <v>237</v>
      </c>
      <c r="E277" s="16" t="s">
        <v>648</v>
      </c>
      <c r="F277" s="16"/>
      <c r="G277" s="180">
        <f>G280</f>
        <v>0</v>
      </c>
      <c r="H277" s="18" t="e">
        <f>G320+#REF!+#REF!+#REF!+#REF!+#REF!</f>
        <v>#REF!</v>
      </c>
      <c r="I277" s="19">
        <v>240</v>
      </c>
      <c r="AF277" s="210"/>
    </row>
    <row r="278" spans="1:32" s="19" customFormat="1" ht="31.5" hidden="1" customHeight="1">
      <c r="A278" s="17"/>
      <c r="B278" s="57"/>
      <c r="C278" s="16"/>
      <c r="D278" s="16"/>
      <c r="E278" s="16"/>
      <c r="F278" s="16"/>
      <c r="G278" s="180"/>
      <c r="H278" s="18"/>
      <c r="AF278" s="210"/>
    </row>
    <row r="279" spans="1:32" s="19" customFormat="1" ht="32.25" hidden="1" customHeight="1">
      <c r="A279" s="17"/>
      <c r="B279" s="57"/>
      <c r="C279" s="16"/>
      <c r="D279" s="16"/>
      <c r="E279" s="16"/>
      <c r="F279" s="16"/>
      <c r="G279" s="180"/>
      <c r="H279" s="18"/>
      <c r="AF279" s="210"/>
    </row>
    <row r="280" spans="1:32" s="19" customFormat="1" ht="32.25" hidden="1" customHeight="1">
      <c r="A280" s="17"/>
      <c r="B280" s="57">
        <v>795</v>
      </c>
      <c r="C280" s="16" t="s">
        <v>90</v>
      </c>
      <c r="D280" s="16" t="s">
        <v>237</v>
      </c>
      <c r="E280" s="16" t="s">
        <v>285</v>
      </c>
      <c r="F280" s="16"/>
      <c r="G280" s="180">
        <f>G281</f>
        <v>0</v>
      </c>
      <c r="H280" s="18"/>
      <c r="AF280" s="210"/>
    </row>
    <row r="281" spans="1:32" s="19" customFormat="1" ht="32.25" hidden="1" customHeight="1">
      <c r="A281" s="17" t="s">
        <v>651</v>
      </c>
      <c r="B281" s="57">
        <v>795</v>
      </c>
      <c r="C281" s="16" t="s">
        <v>90</v>
      </c>
      <c r="D281" s="16" t="s">
        <v>237</v>
      </c>
      <c r="E281" s="16" t="s">
        <v>285</v>
      </c>
      <c r="F281" s="16" t="s">
        <v>50</v>
      </c>
      <c r="G281" s="180">
        <f>G282</f>
        <v>0</v>
      </c>
      <c r="H281" s="18"/>
      <c r="AF281" s="210"/>
    </row>
    <row r="282" spans="1:32" s="19" customFormat="1" ht="32.25" hidden="1" customHeight="1">
      <c r="A282" s="17" t="s">
        <v>51</v>
      </c>
      <c r="B282" s="57">
        <v>795</v>
      </c>
      <c r="C282" s="16" t="s">
        <v>90</v>
      </c>
      <c r="D282" s="16" t="s">
        <v>237</v>
      </c>
      <c r="E282" s="16" t="s">
        <v>285</v>
      </c>
      <c r="F282" s="16" t="s">
        <v>52</v>
      </c>
      <c r="G282" s="180">
        <f>'прил 3'!G1313+'прил 3'!G1022</f>
        <v>0</v>
      </c>
      <c r="H282" s="18"/>
      <c r="AF282" s="210"/>
    </row>
    <row r="283" spans="1:32" s="19" customFormat="1" ht="74.25" hidden="1" customHeight="1">
      <c r="A283" s="17" t="s">
        <v>16</v>
      </c>
      <c r="B283" s="57">
        <v>795</v>
      </c>
      <c r="C283" s="16" t="s">
        <v>90</v>
      </c>
      <c r="D283" s="16" t="s">
        <v>237</v>
      </c>
      <c r="E283" s="16" t="s">
        <v>17</v>
      </c>
      <c r="F283" s="16"/>
      <c r="G283" s="180">
        <f>G284</f>
        <v>0</v>
      </c>
      <c r="H283" s="18"/>
      <c r="J283" s="116"/>
      <c r="AF283" s="210"/>
    </row>
    <row r="284" spans="1:32" s="19" customFormat="1" ht="75" hidden="1" customHeight="1">
      <c r="A284" s="17" t="s">
        <v>584</v>
      </c>
      <c r="B284" s="57">
        <v>795</v>
      </c>
      <c r="C284" s="16" t="s">
        <v>90</v>
      </c>
      <c r="D284" s="16" t="s">
        <v>237</v>
      </c>
      <c r="E284" s="16" t="s">
        <v>18</v>
      </c>
      <c r="F284" s="16"/>
      <c r="G284" s="180">
        <f>G285</f>
        <v>0</v>
      </c>
      <c r="H284" s="18"/>
      <c r="J284" s="116"/>
      <c r="AF284" s="210"/>
    </row>
    <row r="285" spans="1:32" s="19" customFormat="1" ht="23.25" hidden="1" customHeight="1">
      <c r="A285" s="17" t="s">
        <v>345</v>
      </c>
      <c r="B285" s="57">
        <v>795</v>
      </c>
      <c r="C285" s="16" t="s">
        <v>90</v>
      </c>
      <c r="D285" s="16" t="s">
        <v>237</v>
      </c>
      <c r="E285" s="16" t="s">
        <v>18</v>
      </c>
      <c r="F285" s="16" t="s">
        <v>346</v>
      </c>
      <c r="G285" s="180">
        <f>G286</f>
        <v>0</v>
      </c>
      <c r="H285" s="18"/>
      <c r="J285" s="116"/>
      <c r="AF285" s="210"/>
    </row>
    <row r="286" spans="1:32" s="19" customFormat="1" ht="19.5" hidden="1" customHeight="1">
      <c r="A286" s="17" t="s">
        <v>373</v>
      </c>
      <c r="B286" s="57">
        <v>795</v>
      </c>
      <c r="C286" s="16" t="s">
        <v>90</v>
      </c>
      <c r="D286" s="16" t="s">
        <v>237</v>
      </c>
      <c r="E286" s="16" t="s">
        <v>18</v>
      </c>
      <c r="F286" s="16" t="s">
        <v>374</v>
      </c>
      <c r="G286" s="180">
        <f>'прил 3'!G1317</f>
        <v>0</v>
      </c>
      <c r="H286" s="18"/>
      <c r="J286" s="116"/>
      <c r="AF286" s="210"/>
    </row>
    <row r="287" spans="1:32" s="19" customFormat="1" ht="66" hidden="1" customHeight="1">
      <c r="A287" s="58" t="s">
        <v>182</v>
      </c>
      <c r="B287" s="57">
        <v>793</v>
      </c>
      <c r="C287" s="16" t="s">
        <v>90</v>
      </c>
      <c r="D287" s="16" t="s">
        <v>237</v>
      </c>
      <c r="E287" s="16" t="s">
        <v>183</v>
      </c>
      <c r="F287" s="16"/>
      <c r="G287" s="180">
        <f>G288</f>
        <v>0</v>
      </c>
      <c r="H287" s="18" t="e">
        <f>#REF!+G364+#REF!+G382</f>
        <v>#REF!</v>
      </c>
      <c r="AF287" s="210"/>
    </row>
    <row r="288" spans="1:32" s="19" customFormat="1" ht="53.25" hidden="1" customHeight="1">
      <c r="A288" s="58" t="s">
        <v>618</v>
      </c>
      <c r="B288" s="57">
        <v>793</v>
      </c>
      <c r="C288" s="16" t="s">
        <v>90</v>
      </c>
      <c r="D288" s="16" t="s">
        <v>237</v>
      </c>
      <c r="E288" s="16" t="s">
        <v>619</v>
      </c>
      <c r="F288" s="16"/>
      <c r="G288" s="180">
        <f>G289</f>
        <v>0</v>
      </c>
      <c r="H288" s="18"/>
      <c r="AF288" s="210"/>
    </row>
    <row r="289" spans="1:32" s="19" customFormat="1" ht="31.5" hidden="1" customHeight="1">
      <c r="A289" s="17" t="s">
        <v>651</v>
      </c>
      <c r="B289" s="57">
        <v>793</v>
      </c>
      <c r="C289" s="16" t="s">
        <v>90</v>
      </c>
      <c r="D289" s="16" t="s">
        <v>237</v>
      </c>
      <c r="E289" s="16" t="s">
        <v>619</v>
      </c>
      <c r="F289" s="16" t="s">
        <v>50</v>
      </c>
      <c r="G289" s="180">
        <f>G290</f>
        <v>0</v>
      </c>
      <c r="H289" s="18"/>
      <c r="AF289" s="210"/>
    </row>
    <row r="290" spans="1:32" s="19" customFormat="1" ht="32.25" hidden="1" customHeight="1">
      <c r="A290" s="17" t="s">
        <v>51</v>
      </c>
      <c r="B290" s="57">
        <v>793</v>
      </c>
      <c r="C290" s="16" t="s">
        <v>90</v>
      </c>
      <c r="D290" s="16" t="s">
        <v>237</v>
      </c>
      <c r="E290" s="16" t="s">
        <v>619</v>
      </c>
      <c r="F290" s="16" t="s">
        <v>52</v>
      </c>
      <c r="G290" s="180">
        <f>'прил 3'!G1026</f>
        <v>0</v>
      </c>
      <c r="H290" s="18"/>
      <c r="O290" s="18"/>
      <c r="AF290" s="210"/>
    </row>
    <row r="291" spans="1:32" ht="68.25" customHeight="1">
      <c r="A291" s="17" t="s">
        <v>936</v>
      </c>
      <c r="B291" s="57">
        <v>795</v>
      </c>
      <c r="C291" s="16" t="s">
        <v>90</v>
      </c>
      <c r="D291" s="16" t="s">
        <v>237</v>
      </c>
      <c r="E291" s="16" t="s">
        <v>15</v>
      </c>
      <c r="F291" s="16"/>
      <c r="G291" s="111">
        <f>G297</f>
        <v>1015493.12</v>
      </c>
    </row>
    <row r="292" spans="1:32" s="19" customFormat="1" ht="31.5" hidden="1" customHeight="1">
      <c r="A292" s="17" t="s">
        <v>651</v>
      </c>
      <c r="B292" s="57">
        <v>795</v>
      </c>
      <c r="C292" s="16" t="s">
        <v>90</v>
      </c>
      <c r="D292" s="16" t="s">
        <v>237</v>
      </c>
      <c r="E292" s="16" t="s">
        <v>189</v>
      </c>
      <c r="F292" s="16" t="s">
        <v>50</v>
      </c>
      <c r="G292" s="111">
        <f>G293</f>
        <v>0</v>
      </c>
      <c r="H292" s="18"/>
      <c r="AF292" s="210"/>
    </row>
    <row r="293" spans="1:32" s="19" customFormat="1" ht="32.25" hidden="1" customHeight="1">
      <c r="A293" s="17" t="s">
        <v>51</v>
      </c>
      <c r="B293" s="57">
        <v>795</v>
      </c>
      <c r="C293" s="16" t="s">
        <v>90</v>
      </c>
      <c r="D293" s="16" t="s">
        <v>237</v>
      </c>
      <c r="E293" s="16" t="s">
        <v>189</v>
      </c>
      <c r="F293" s="16" t="s">
        <v>52</v>
      </c>
      <c r="G293" s="111"/>
      <c r="H293" s="18"/>
      <c r="AF293" s="210"/>
    </row>
    <row r="294" spans="1:32" s="19" customFormat="1" ht="31.5" hidden="1" customHeight="1">
      <c r="A294" s="17" t="s">
        <v>651</v>
      </c>
      <c r="B294" s="57">
        <v>795</v>
      </c>
      <c r="C294" s="16" t="s">
        <v>90</v>
      </c>
      <c r="D294" s="16" t="s">
        <v>237</v>
      </c>
      <c r="E294" s="16" t="s">
        <v>189</v>
      </c>
      <c r="F294" s="16" t="s">
        <v>50</v>
      </c>
      <c r="G294" s="111">
        <f>G295</f>
        <v>0</v>
      </c>
      <c r="H294" s="18"/>
      <c r="AF294" s="210"/>
    </row>
    <row r="295" spans="1:32" s="19" customFormat="1" ht="32.25" hidden="1" customHeight="1">
      <c r="A295" s="17" t="s">
        <v>51</v>
      </c>
      <c r="B295" s="57">
        <v>795</v>
      </c>
      <c r="C295" s="16" t="s">
        <v>90</v>
      </c>
      <c r="D295" s="16" t="s">
        <v>237</v>
      </c>
      <c r="E295" s="16" t="s">
        <v>189</v>
      </c>
      <c r="F295" s="16" t="s">
        <v>52</v>
      </c>
      <c r="G295" s="111"/>
      <c r="H295" s="18"/>
      <c r="AF295" s="210"/>
    </row>
    <row r="296" spans="1:32" s="19" customFormat="1" ht="32.25" hidden="1" customHeight="1">
      <c r="A296" s="17"/>
      <c r="B296" s="57"/>
      <c r="C296" s="16"/>
      <c r="D296" s="16"/>
      <c r="E296" s="16"/>
      <c r="F296" s="16"/>
      <c r="G296" s="111"/>
      <c r="H296" s="18"/>
      <c r="AF296" s="210"/>
    </row>
    <row r="297" spans="1:32" ht="22.5" customHeight="1">
      <c r="A297" s="17" t="s">
        <v>345</v>
      </c>
      <c r="B297" s="57">
        <v>795</v>
      </c>
      <c r="C297" s="16" t="s">
        <v>90</v>
      </c>
      <c r="D297" s="16" t="s">
        <v>237</v>
      </c>
      <c r="E297" s="16" t="s">
        <v>15</v>
      </c>
      <c r="F297" s="16" t="s">
        <v>346</v>
      </c>
      <c r="G297" s="111">
        <f>G298</f>
        <v>1015493.12</v>
      </c>
    </row>
    <row r="298" spans="1:32" ht="16.5" customHeight="1">
      <c r="A298" s="17" t="s">
        <v>373</v>
      </c>
      <c r="B298" s="57">
        <v>795</v>
      </c>
      <c r="C298" s="16" t="s">
        <v>90</v>
      </c>
      <c r="D298" s="16" t="s">
        <v>237</v>
      </c>
      <c r="E298" s="16" t="s">
        <v>15</v>
      </c>
      <c r="F298" s="16" t="s">
        <v>374</v>
      </c>
      <c r="G298" s="111">
        <f>'прил 3'!G1338</f>
        <v>1015493.12</v>
      </c>
    </row>
    <row r="299" spans="1:32" ht="16.5" customHeight="1">
      <c r="A299" s="17" t="s">
        <v>940</v>
      </c>
      <c r="B299" s="57"/>
      <c r="C299" s="16"/>
      <c r="D299" s="16"/>
      <c r="E299" s="16" t="s">
        <v>17</v>
      </c>
      <c r="F299" s="16"/>
      <c r="G299" s="111">
        <v>21204171</v>
      </c>
    </row>
    <row r="300" spans="1:32" s="19" customFormat="1" ht="49.5" customHeight="1">
      <c r="A300" s="17" t="s">
        <v>892</v>
      </c>
      <c r="B300" s="57">
        <v>795</v>
      </c>
      <c r="C300" s="16" t="s">
        <v>90</v>
      </c>
      <c r="D300" s="16" t="s">
        <v>237</v>
      </c>
      <c r="E300" s="16" t="s">
        <v>891</v>
      </c>
      <c r="F300" s="16"/>
      <c r="G300" s="111">
        <f>G301</f>
        <v>2128000</v>
      </c>
      <c r="H300" s="18"/>
      <c r="O300" s="18"/>
      <c r="AF300" s="211"/>
    </row>
    <row r="301" spans="1:32" s="19" customFormat="1" ht="20.25" customHeight="1">
      <c r="A301" s="17" t="s">
        <v>345</v>
      </c>
      <c r="B301" s="57">
        <v>795</v>
      </c>
      <c r="C301" s="16" t="s">
        <v>90</v>
      </c>
      <c r="D301" s="16" t="s">
        <v>237</v>
      </c>
      <c r="E301" s="16" t="s">
        <v>891</v>
      </c>
      <c r="F301" s="16" t="s">
        <v>364</v>
      </c>
      <c r="G301" s="111">
        <f>G302</f>
        <v>2128000</v>
      </c>
      <c r="H301" s="18"/>
      <c r="O301" s="18"/>
      <c r="AF301" s="210"/>
    </row>
    <row r="302" spans="1:32" s="19" customFormat="1" ht="20.25" customHeight="1">
      <c r="A302" s="17" t="s">
        <v>363</v>
      </c>
      <c r="B302" s="57">
        <v>795</v>
      </c>
      <c r="C302" s="16" t="s">
        <v>90</v>
      </c>
      <c r="D302" s="16" t="s">
        <v>237</v>
      </c>
      <c r="E302" s="16" t="s">
        <v>891</v>
      </c>
      <c r="F302" s="16" t="s">
        <v>364</v>
      </c>
      <c r="G302" s="111">
        <v>2128000</v>
      </c>
      <c r="H302" s="18"/>
      <c r="O302" s="18"/>
      <c r="AF302" s="210"/>
    </row>
    <row r="303" spans="1:32" s="19" customFormat="1" ht="84.75" customHeight="1">
      <c r="A303" s="17" t="s">
        <v>16</v>
      </c>
      <c r="B303" s="57">
        <v>795</v>
      </c>
      <c r="C303" s="16" t="s">
        <v>90</v>
      </c>
      <c r="D303" s="16" t="s">
        <v>237</v>
      </c>
      <c r="E303" s="16" t="s">
        <v>17</v>
      </c>
      <c r="F303" s="16"/>
      <c r="G303" s="180">
        <f>G304+G310+G313+G307</f>
        <v>19076171</v>
      </c>
      <c r="H303" s="18"/>
      <c r="J303" s="116"/>
      <c r="AF303" s="210"/>
    </row>
    <row r="304" spans="1:32" s="19" customFormat="1" ht="99.75" customHeight="1">
      <c r="A304" s="152" t="s">
        <v>750</v>
      </c>
      <c r="B304" s="57">
        <v>795</v>
      </c>
      <c r="C304" s="16" t="s">
        <v>90</v>
      </c>
      <c r="D304" s="16" t="s">
        <v>237</v>
      </c>
      <c r="E304" s="16" t="s">
        <v>749</v>
      </c>
      <c r="F304" s="16"/>
      <c r="G304" s="180">
        <f>G305</f>
        <v>1988400</v>
      </c>
      <c r="H304" s="18"/>
      <c r="J304" s="116"/>
      <c r="AF304" s="210"/>
    </row>
    <row r="305" spans="1:32" s="19" customFormat="1" ht="18.75" customHeight="1">
      <c r="A305" s="17" t="s">
        <v>345</v>
      </c>
      <c r="B305" s="57">
        <v>795</v>
      </c>
      <c r="C305" s="16" t="s">
        <v>90</v>
      </c>
      <c r="D305" s="16" t="s">
        <v>237</v>
      </c>
      <c r="E305" s="16" t="s">
        <v>749</v>
      </c>
      <c r="F305" s="16" t="s">
        <v>346</v>
      </c>
      <c r="G305" s="180">
        <f>G306</f>
        <v>1988400</v>
      </c>
      <c r="H305" s="18"/>
      <c r="J305" s="116"/>
      <c r="AF305" s="210"/>
    </row>
    <row r="306" spans="1:32" s="19" customFormat="1" ht="15.75" customHeight="1">
      <c r="A306" s="17" t="s">
        <v>363</v>
      </c>
      <c r="B306" s="57">
        <v>795</v>
      </c>
      <c r="C306" s="16" t="s">
        <v>90</v>
      </c>
      <c r="D306" s="16" t="s">
        <v>237</v>
      </c>
      <c r="E306" s="16" t="s">
        <v>749</v>
      </c>
      <c r="F306" s="16" t="s">
        <v>364</v>
      </c>
      <c r="G306" s="180">
        <f>'прил 3'!G1346</f>
        <v>1988400</v>
      </c>
      <c r="H306" s="18"/>
      <c r="J306" s="116"/>
      <c r="AF306" s="210"/>
    </row>
    <row r="307" spans="1:32" s="19" customFormat="1" ht="49.5" customHeight="1">
      <c r="A307" s="17" t="s">
        <v>892</v>
      </c>
      <c r="B307" s="57">
        <v>795</v>
      </c>
      <c r="C307" s="16" t="s">
        <v>90</v>
      </c>
      <c r="D307" s="16" t="s">
        <v>237</v>
      </c>
      <c r="E307" s="16" t="s">
        <v>891</v>
      </c>
      <c r="F307" s="16"/>
      <c r="G307" s="111">
        <f>G308</f>
        <v>16792771</v>
      </c>
      <c r="H307" s="18"/>
      <c r="O307" s="18"/>
      <c r="AF307" s="211"/>
    </row>
    <row r="308" spans="1:32" s="19" customFormat="1" ht="20.25" customHeight="1">
      <c r="A308" s="17" t="s">
        <v>345</v>
      </c>
      <c r="B308" s="57">
        <v>795</v>
      </c>
      <c r="C308" s="16" t="s">
        <v>90</v>
      </c>
      <c r="D308" s="16" t="s">
        <v>237</v>
      </c>
      <c r="E308" s="16" t="s">
        <v>891</v>
      </c>
      <c r="F308" s="16" t="s">
        <v>364</v>
      </c>
      <c r="G308" s="111">
        <f>G309</f>
        <v>16792771</v>
      </c>
      <c r="H308" s="18"/>
      <c r="O308" s="18"/>
      <c r="AF308" s="210"/>
    </row>
    <row r="309" spans="1:32" s="19" customFormat="1" ht="20.25" customHeight="1">
      <c r="A309" s="17" t="s">
        <v>363</v>
      </c>
      <c r="B309" s="57">
        <v>795</v>
      </c>
      <c r="C309" s="16" t="s">
        <v>90</v>
      </c>
      <c r="D309" s="16" t="s">
        <v>237</v>
      </c>
      <c r="E309" s="16" t="s">
        <v>891</v>
      </c>
      <c r="F309" s="16" t="s">
        <v>364</v>
      </c>
      <c r="G309" s="111">
        <f>18920771-2128000</f>
        <v>16792771</v>
      </c>
      <c r="H309" s="18"/>
      <c r="O309" s="18"/>
      <c r="AF309" s="210"/>
    </row>
    <row r="310" spans="1:32" s="19" customFormat="1" ht="39.75" customHeight="1">
      <c r="A310" s="17" t="s">
        <v>833</v>
      </c>
      <c r="B310" s="57">
        <v>795</v>
      </c>
      <c r="C310" s="16" t="s">
        <v>90</v>
      </c>
      <c r="D310" s="16" t="s">
        <v>237</v>
      </c>
      <c r="E310" s="16" t="s">
        <v>882</v>
      </c>
      <c r="F310" s="16"/>
      <c r="G310" s="180">
        <f>G311</f>
        <v>295000</v>
      </c>
      <c r="H310" s="18"/>
      <c r="O310" s="18"/>
      <c r="AF310" s="210"/>
    </row>
    <row r="311" spans="1:32" s="19" customFormat="1" ht="27" customHeight="1">
      <c r="A311" s="17" t="s">
        <v>345</v>
      </c>
      <c r="B311" s="57">
        <v>795</v>
      </c>
      <c r="C311" s="16" t="s">
        <v>90</v>
      </c>
      <c r="D311" s="16" t="s">
        <v>237</v>
      </c>
      <c r="E311" s="16" t="s">
        <v>882</v>
      </c>
      <c r="F311" s="16" t="s">
        <v>346</v>
      </c>
      <c r="G311" s="180">
        <f>G312</f>
        <v>295000</v>
      </c>
      <c r="H311" s="18"/>
      <c r="O311" s="18"/>
      <c r="AF311" s="210"/>
    </row>
    <row r="312" spans="1:32" s="19" customFormat="1" ht="27" customHeight="1">
      <c r="A312" s="17" t="s">
        <v>363</v>
      </c>
      <c r="B312" s="57">
        <v>795</v>
      </c>
      <c r="C312" s="16" t="s">
        <v>90</v>
      </c>
      <c r="D312" s="16" t="s">
        <v>237</v>
      </c>
      <c r="E312" s="16" t="s">
        <v>882</v>
      </c>
      <c r="F312" s="16" t="s">
        <v>364</v>
      </c>
      <c r="G312" s="180">
        <f>'прил 3'!G1349</f>
        <v>295000</v>
      </c>
      <c r="H312" s="18"/>
      <c r="O312" s="18"/>
      <c r="AF312" s="210"/>
    </row>
    <row r="313" spans="1:32" s="19" customFormat="1" ht="42" customHeight="1">
      <c r="A313" s="17" t="s">
        <v>885</v>
      </c>
      <c r="B313" s="57">
        <v>795</v>
      </c>
      <c r="C313" s="16" t="s">
        <v>90</v>
      </c>
      <c r="D313" s="16" t="s">
        <v>237</v>
      </c>
      <c r="E313" s="16" t="s">
        <v>884</v>
      </c>
      <c r="F313" s="16"/>
      <c r="G313" s="111">
        <f>G314</f>
        <v>0</v>
      </c>
      <c r="H313" s="18"/>
      <c r="O313" s="18"/>
      <c r="AF313" s="210"/>
    </row>
    <row r="314" spans="1:32" s="19" customFormat="1" ht="21.75" customHeight="1">
      <c r="A314" s="17" t="s">
        <v>345</v>
      </c>
      <c r="B314" s="57">
        <v>795</v>
      </c>
      <c r="C314" s="16" t="s">
        <v>90</v>
      </c>
      <c r="D314" s="16" t="s">
        <v>237</v>
      </c>
      <c r="E314" s="16" t="s">
        <v>884</v>
      </c>
      <c r="F314" s="16" t="s">
        <v>346</v>
      </c>
      <c r="G314" s="111">
        <f>G315</f>
        <v>0</v>
      </c>
      <c r="H314" s="18"/>
      <c r="O314" s="18"/>
      <c r="AF314" s="210"/>
    </row>
    <row r="315" spans="1:32" s="19" customFormat="1" ht="20.25" customHeight="1">
      <c r="A315" s="17" t="s">
        <v>363</v>
      </c>
      <c r="B315" s="57">
        <v>795</v>
      </c>
      <c r="C315" s="16" t="s">
        <v>90</v>
      </c>
      <c r="D315" s="16" t="s">
        <v>237</v>
      </c>
      <c r="E315" s="16" t="s">
        <v>884</v>
      </c>
      <c r="F315" s="16" t="s">
        <v>364</v>
      </c>
      <c r="G315" s="111"/>
      <c r="H315" s="18"/>
      <c r="O315" s="18"/>
      <c r="AF315" s="210"/>
    </row>
    <row r="316" spans="1:32" ht="24.75" customHeight="1">
      <c r="A316" s="17" t="s">
        <v>876</v>
      </c>
      <c r="B316" s="15">
        <v>793</v>
      </c>
      <c r="C316" s="16" t="s">
        <v>90</v>
      </c>
      <c r="D316" s="16" t="s">
        <v>237</v>
      </c>
      <c r="E316" s="16" t="s">
        <v>875</v>
      </c>
      <c r="F316" s="16"/>
      <c r="G316" s="180">
        <f>G317</f>
        <v>780000</v>
      </c>
      <c r="H316" s="1"/>
    </row>
    <row r="317" spans="1:32" ht="75" customHeight="1">
      <c r="A317" s="17" t="s">
        <v>319</v>
      </c>
      <c r="B317" s="15">
        <v>793</v>
      </c>
      <c r="C317" s="16" t="s">
        <v>90</v>
      </c>
      <c r="D317" s="16" t="s">
        <v>237</v>
      </c>
      <c r="E317" s="16" t="s">
        <v>874</v>
      </c>
      <c r="F317" s="16"/>
      <c r="G317" s="180">
        <f>G318</f>
        <v>780000</v>
      </c>
      <c r="H317" s="1"/>
    </row>
    <row r="318" spans="1:32" ht="21.75" customHeight="1">
      <c r="A318" s="17" t="s">
        <v>345</v>
      </c>
      <c r="B318" s="15">
        <v>793</v>
      </c>
      <c r="C318" s="16" t="s">
        <v>90</v>
      </c>
      <c r="D318" s="16" t="s">
        <v>237</v>
      </c>
      <c r="E318" s="16" t="s">
        <v>874</v>
      </c>
      <c r="F318" s="16" t="s">
        <v>346</v>
      </c>
      <c r="G318" s="180">
        <f>G319</f>
        <v>780000</v>
      </c>
      <c r="H318" s="1"/>
    </row>
    <row r="319" spans="1:32" ht="22.5" customHeight="1">
      <c r="A319" s="17" t="s">
        <v>373</v>
      </c>
      <c r="B319" s="15">
        <v>793</v>
      </c>
      <c r="C319" s="16" t="s">
        <v>90</v>
      </c>
      <c r="D319" s="16" t="s">
        <v>237</v>
      </c>
      <c r="E319" s="16" t="s">
        <v>874</v>
      </c>
      <c r="F319" s="16" t="s">
        <v>374</v>
      </c>
      <c r="G319" s="180">
        <f>'прил 3'!G1042</f>
        <v>780000</v>
      </c>
      <c r="H319" s="1"/>
    </row>
    <row r="320" spans="1:32" s="54" customFormat="1" ht="78" customHeight="1">
      <c r="A320" s="39" t="s">
        <v>800</v>
      </c>
      <c r="B320" s="21">
        <v>795</v>
      </c>
      <c r="C320" s="22" t="s">
        <v>90</v>
      </c>
      <c r="D320" s="22" t="s">
        <v>140</v>
      </c>
      <c r="E320" s="41" t="s">
        <v>450</v>
      </c>
      <c r="F320" s="41"/>
      <c r="G320" s="191">
        <f>G330+G336+G333+G324+G327+G339</f>
        <v>3400000</v>
      </c>
      <c r="H320" s="53"/>
      <c r="J320" s="71"/>
      <c r="AF320" s="207"/>
    </row>
    <row r="321" spans="1:32" ht="60" hidden="1" customHeight="1">
      <c r="A321" s="17" t="s">
        <v>161</v>
      </c>
      <c r="B321" s="57">
        <v>795</v>
      </c>
      <c r="C321" s="16" t="s">
        <v>35</v>
      </c>
      <c r="D321" s="16" t="s">
        <v>37</v>
      </c>
      <c r="E321" s="16" t="s">
        <v>450</v>
      </c>
      <c r="F321" s="16"/>
      <c r="G321" s="180"/>
    </row>
    <row r="322" spans="1:32" hidden="1">
      <c r="A322" s="17"/>
      <c r="B322" s="57">
        <v>795</v>
      </c>
      <c r="C322" s="16"/>
      <c r="D322" s="16"/>
      <c r="E322" s="16"/>
      <c r="F322" s="16"/>
      <c r="G322" s="180"/>
    </row>
    <row r="323" spans="1:32" s="54" customFormat="1" ht="63.75" hidden="1" customHeight="1">
      <c r="A323" s="17"/>
      <c r="B323" s="57"/>
      <c r="C323" s="90"/>
      <c r="D323" s="90"/>
      <c r="E323" s="16"/>
      <c r="F323" s="16"/>
      <c r="G323" s="180"/>
      <c r="H323" s="53"/>
      <c r="AF323" s="207"/>
    </row>
    <row r="324" spans="1:32" s="54" customFormat="1" ht="48.75" customHeight="1">
      <c r="A324" s="17" t="s">
        <v>762</v>
      </c>
      <c r="B324" s="57">
        <v>795</v>
      </c>
      <c r="C324" s="90" t="s">
        <v>90</v>
      </c>
      <c r="D324" s="90" t="s">
        <v>140</v>
      </c>
      <c r="E324" s="16" t="s">
        <v>757</v>
      </c>
      <c r="F324" s="16"/>
      <c r="G324" s="180">
        <f>G325</f>
        <v>500000</v>
      </c>
      <c r="H324" s="53"/>
      <c r="AF324" s="207"/>
    </row>
    <row r="325" spans="1:32" s="54" customFormat="1" ht="28.5" customHeight="1">
      <c r="A325" s="17" t="s">
        <v>651</v>
      </c>
      <c r="B325" s="57">
        <v>795</v>
      </c>
      <c r="C325" s="90" t="s">
        <v>90</v>
      </c>
      <c r="D325" s="90" t="s">
        <v>140</v>
      </c>
      <c r="E325" s="16" t="s">
        <v>757</v>
      </c>
      <c r="F325" s="16" t="s">
        <v>50</v>
      </c>
      <c r="G325" s="180">
        <f>G326</f>
        <v>500000</v>
      </c>
      <c r="H325" s="53"/>
      <c r="AF325" s="207"/>
    </row>
    <row r="326" spans="1:32" s="54" customFormat="1" ht="28.5" customHeight="1">
      <c r="A326" s="17" t="s">
        <v>51</v>
      </c>
      <c r="B326" s="57">
        <v>795</v>
      </c>
      <c r="C326" s="90" t="s">
        <v>90</v>
      </c>
      <c r="D326" s="90" t="s">
        <v>140</v>
      </c>
      <c r="E326" s="16" t="s">
        <v>757</v>
      </c>
      <c r="F326" s="16" t="s">
        <v>52</v>
      </c>
      <c r="G326" s="180">
        <f>'прил 3'!G1388</f>
        <v>500000</v>
      </c>
      <c r="H326" s="53"/>
      <c r="AF326" s="207"/>
    </row>
    <row r="327" spans="1:32" s="54" customFormat="1" ht="48.75" customHeight="1">
      <c r="A327" s="17" t="s">
        <v>937</v>
      </c>
      <c r="B327" s="57">
        <v>795</v>
      </c>
      <c r="C327" s="90" t="s">
        <v>90</v>
      </c>
      <c r="D327" s="90" t="s">
        <v>140</v>
      </c>
      <c r="E327" s="16" t="s">
        <v>758</v>
      </c>
      <c r="F327" s="16"/>
      <c r="G327" s="180">
        <f>G328</f>
        <v>1500000</v>
      </c>
      <c r="H327" s="53"/>
      <c r="AF327" s="207"/>
    </row>
    <row r="328" spans="1:32" s="54" customFormat="1" ht="28.5" customHeight="1">
      <c r="A328" s="17" t="s">
        <v>651</v>
      </c>
      <c r="B328" s="57">
        <v>795</v>
      </c>
      <c r="C328" s="90" t="s">
        <v>90</v>
      </c>
      <c r="D328" s="90" t="s">
        <v>140</v>
      </c>
      <c r="E328" s="16" t="s">
        <v>758</v>
      </c>
      <c r="F328" s="16" t="s">
        <v>50</v>
      </c>
      <c r="G328" s="180">
        <f>G329</f>
        <v>1500000</v>
      </c>
      <c r="H328" s="53"/>
      <c r="AF328" s="207"/>
    </row>
    <row r="329" spans="1:32" s="54" customFormat="1" ht="28.5" customHeight="1">
      <c r="A329" s="17" t="s">
        <v>51</v>
      </c>
      <c r="B329" s="57">
        <v>795</v>
      </c>
      <c r="C329" s="90" t="s">
        <v>90</v>
      </c>
      <c r="D329" s="90" t="s">
        <v>140</v>
      </c>
      <c r="E329" s="16" t="s">
        <v>758</v>
      </c>
      <c r="F329" s="16" t="s">
        <v>52</v>
      </c>
      <c r="G329" s="180">
        <f>'прил 3'!G1391</f>
        <v>1500000</v>
      </c>
      <c r="H329" s="53"/>
      <c r="AF329" s="207"/>
    </row>
    <row r="330" spans="1:32" s="24" customFormat="1" ht="29.25" hidden="1" customHeight="1">
      <c r="A330" s="17" t="s">
        <v>564</v>
      </c>
      <c r="B330" s="57">
        <v>795</v>
      </c>
      <c r="C330" s="90" t="s">
        <v>90</v>
      </c>
      <c r="D330" s="90" t="s">
        <v>140</v>
      </c>
      <c r="E330" s="16" t="s">
        <v>162</v>
      </c>
      <c r="F330" s="46"/>
      <c r="G330" s="192">
        <f>G331</f>
        <v>0</v>
      </c>
      <c r="H330" s="23"/>
      <c r="AF330" s="208"/>
    </row>
    <row r="331" spans="1:32" s="24" customFormat="1" ht="20.25" hidden="1" customHeight="1">
      <c r="A331" s="17" t="s">
        <v>651</v>
      </c>
      <c r="B331" s="57">
        <v>795</v>
      </c>
      <c r="C331" s="90" t="s">
        <v>90</v>
      </c>
      <c r="D331" s="90" t="s">
        <v>140</v>
      </c>
      <c r="E331" s="16" t="s">
        <v>162</v>
      </c>
      <c r="F331" s="46" t="s">
        <v>50</v>
      </c>
      <c r="G331" s="192">
        <f>G332</f>
        <v>0</v>
      </c>
      <c r="H331" s="23"/>
      <c r="AF331" s="208"/>
    </row>
    <row r="332" spans="1:32" s="24" customFormat="1" ht="35.25" hidden="1" customHeight="1">
      <c r="A332" s="17" t="s">
        <v>51</v>
      </c>
      <c r="B332" s="57">
        <v>795</v>
      </c>
      <c r="C332" s="90" t="s">
        <v>90</v>
      </c>
      <c r="D332" s="90" t="s">
        <v>140</v>
      </c>
      <c r="E332" s="16" t="s">
        <v>162</v>
      </c>
      <c r="F332" s="46" t="s">
        <v>52</v>
      </c>
      <c r="G332" s="192">
        <f>'прил 3'!G1364</f>
        <v>0</v>
      </c>
      <c r="H332" s="23"/>
      <c r="AF332" s="208"/>
    </row>
    <row r="333" spans="1:32" ht="25.5" hidden="1">
      <c r="A333" s="17" t="s">
        <v>611</v>
      </c>
      <c r="B333" s="57">
        <v>795</v>
      </c>
      <c r="C333" s="16" t="s">
        <v>35</v>
      </c>
      <c r="D333" s="16" t="s">
        <v>37</v>
      </c>
      <c r="E333" s="16" t="s">
        <v>601</v>
      </c>
      <c r="F333" s="16"/>
      <c r="G333" s="180">
        <f>G334</f>
        <v>0</v>
      </c>
    </row>
    <row r="334" spans="1:32" ht="25.5" hidden="1">
      <c r="A334" s="17" t="s">
        <v>697</v>
      </c>
      <c r="B334" s="57">
        <v>795</v>
      </c>
      <c r="C334" s="16" t="s">
        <v>35</v>
      </c>
      <c r="D334" s="16" t="s">
        <v>37</v>
      </c>
      <c r="E334" s="16" t="s">
        <v>601</v>
      </c>
      <c r="F334" s="16" t="s">
        <v>698</v>
      </c>
      <c r="G334" s="180">
        <f>G335</f>
        <v>0</v>
      </c>
    </row>
    <row r="335" spans="1:32" hidden="1">
      <c r="A335" s="17" t="s">
        <v>700</v>
      </c>
      <c r="B335" s="57">
        <v>795</v>
      </c>
      <c r="C335" s="16" t="s">
        <v>35</v>
      </c>
      <c r="D335" s="16" t="s">
        <v>37</v>
      </c>
      <c r="E335" s="16" t="s">
        <v>601</v>
      </c>
      <c r="F335" s="16" t="s">
        <v>701</v>
      </c>
      <c r="G335" s="180">
        <f>'прил 3'!G1519</f>
        <v>0</v>
      </c>
    </row>
    <row r="336" spans="1:32" ht="38.25" hidden="1">
      <c r="A336" s="17" t="s">
        <v>603</v>
      </c>
      <c r="B336" s="57">
        <v>795</v>
      </c>
      <c r="C336" s="16" t="s">
        <v>35</v>
      </c>
      <c r="D336" s="16" t="s">
        <v>37</v>
      </c>
      <c r="E336" s="16" t="s">
        <v>602</v>
      </c>
      <c r="F336" s="16"/>
      <c r="G336" s="180">
        <f>G337</f>
        <v>0</v>
      </c>
    </row>
    <row r="337" spans="1:32" ht="25.5" hidden="1">
      <c r="A337" s="17" t="s">
        <v>697</v>
      </c>
      <c r="B337" s="57">
        <v>795</v>
      </c>
      <c r="C337" s="16" t="s">
        <v>35</v>
      </c>
      <c r="D337" s="16" t="s">
        <v>37</v>
      </c>
      <c r="E337" s="16" t="s">
        <v>602</v>
      </c>
      <c r="F337" s="16" t="s">
        <v>698</v>
      </c>
      <c r="G337" s="180">
        <f>G338</f>
        <v>0</v>
      </c>
    </row>
    <row r="338" spans="1:32" hidden="1">
      <c r="A338" s="17" t="s">
        <v>700</v>
      </c>
      <c r="B338" s="57">
        <v>795</v>
      </c>
      <c r="C338" s="16" t="s">
        <v>35</v>
      </c>
      <c r="D338" s="16" t="s">
        <v>37</v>
      </c>
      <c r="E338" s="16" t="s">
        <v>602</v>
      </c>
      <c r="F338" s="16" t="s">
        <v>701</v>
      </c>
      <c r="G338" s="180">
        <f>'прил 3'!G1522</f>
        <v>0</v>
      </c>
    </row>
    <row r="339" spans="1:32" ht="25.5">
      <c r="A339" s="17" t="s">
        <v>837</v>
      </c>
      <c r="B339" s="57">
        <v>795</v>
      </c>
      <c r="C339" s="16" t="s">
        <v>35</v>
      </c>
      <c r="D339" s="16" t="s">
        <v>37</v>
      </c>
      <c r="E339" s="16" t="s">
        <v>836</v>
      </c>
      <c r="F339" s="16"/>
      <c r="G339" s="180">
        <f>G342</f>
        <v>1400000</v>
      </c>
    </row>
    <row r="340" spans="1:32" ht="40.5" customHeight="1">
      <c r="A340" s="17" t="s">
        <v>159</v>
      </c>
      <c r="B340" s="57">
        <v>774</v>
      </c>
      <c r="C340" s="16" t="s">
        <v>35</v>
      </c>
      <c r="D340" s="16" t="s">
        <v>37</v>
      </c>
      <c r="E340" s="16" t="s">
        <v>836</v>
      </c>
      <c r="F340" s="16" t="s">
        <v>698</v>
      </c>
      <c r="G340" s="111">
        <f>G342</f>
        <v>1400000</v>
      </c>
    </row>
    <row r="341" spans="1:32" hidden="1">
      <c r="A341" s="17"/>
      <c r="B341" s="57"/>
      <c r="C341" s="16"/>
      <c r="D341" s="16"/>
      <c r="E341" s="16"/>
      <c r="F341" s="16"/>
      <c r="G341" s="180"/>
    </row>
    <row r="342" spans="1:32" ht="89.25">
      <c r="A342" s="58" t="s">
        <v>929</v>
      </c>
      <c r="B342" s="57">
        <v>795</v>
      </c>
      <c r="C342" s="16" t="s">
        <v>35</v>
      </c>
      <c r="D342" s="16" t="s">
        <v>37</v>
      </c>
      <c r="E342" s="16" t="s">
        <v>836</v>
      </c>
      <c r="F342" s="16" t="s">
        <v>928</v>
      </c>
      <c r="G342" s="180">
        <f>'прил 3'!G461</f>
        <v>1400000</v>
      </c>
    </row>
    <row r="343" spans="1:32" hidden="1">
      <c r="A343" s="17"/>
      <c r="B343" s="57">
        <v>795</v>
      </c>
      <c r="C343" s="16" t="s">
        <v>35</v>
      </c>
      <c r="D343" s="16" t="s">
        <v>37</v>
      </c>
      <c r="E343" s="16"/>
      <c r="F343" s="16"/>
      <c r="G343" s="180"/>
    </row>
    <row r="344" spans="1:32" s="61" customFormat="1" ht="31.5" customHeight="1">
      <c r="A344" s="39" t="s">
        <v>788</v>
      </c>
      <c r="B344" s="40">
        <v>774</v>
      </c>
      <c r="C344" s="41" t="s">
        <v>35</v>
      </c>
      <c r="D344" s="41" t="s">
        <v>26</v>
      </c>
      <c r="E344" s="41" t="s">
        <v>418</v>
      </c>
      <c r="F344" s="41"/>
      <c r="G344" s="191">
        <f>G345+G352+G355+G398+G441+G452+G456+G433</f>
        <v>866082625.89999998</v>
      </c>
      <c r="H344" s="112" t="e">
        <f>H355+H398+#REF!+H452+H456</f>
        <v>#REF!</v>
      </c>
      <c r="I344" s="112" t="e">
        <f>I355+I398+#REF!+I452+I456</f>
        <v>#REF!</v>
      </c>
      <c r="J344" s="112" t="e">
        <f>J355+J398+#REF!+J452+J456</f>
        <v>#REF!</v>
      </c>
      <c r="K344" s="112" t="e">
        <f>K355+K398+#REF!+K452+K456</f>
        <v>#REF!</v>
      </c>
      <c r="L344" s="112" t="e">
        <f>L355+L398+#REF!+L452+L456</f>
        <v>#REF!</v>
      </c>
      <c r="M344" s="112" t="e">
        <f>M355+M398+#REF!+M452+M456</f>
        <v>#REF!</v>
      </c>
      <c r="N344" s="61">
        <v>137786591</v>
      </c>
      <c r="O344" s="61">
        <v>56097494</v>
      </c>
      <c r="P344" s="61">
        <v>562800</v>
      </c>
      <c r="Q344" s="61">
        <v>1617300</v>
      </c>
      <c r="R344" s="61">
        <v>278900</v>
      </c>
      <c r="S344" s="61">
        <v>571200</v>
      </c>
      <c r="T344" s="61">
        <v>272194911</v>
      </c>
      <c r="U344" s="61">
        <v>1500000</v>
      </c>
      <c r="V344" s="61">
        <v>77530930</v>
      </c>
      <c r="W344" s="61">
        <v>380600</v>
      </c>
      <c r="X344" s="61">
        <v>63034898</v>
      </c>
      <c r="Y344" s="61">
        <v>8473210</v>
      </c>
      <c r="Z344" s="61">
        <v>5716000</v>
      </c>
      <c r="AA344" s="61">
        <v>640000</v>
      </c>
      <c r="AB344" s="61">
        <v>849693</v>
      </c>
      <c r="AC344" s="61">
        <v>8161622</v>
      </c>
      <c r="AF344" s="209"/>
    </row>
    <row r="345" spans="1:32" s="19" customFormat="1" ht="63.75">
      <c r="A345" s="14" t="s">
        <v>260</v>
      </c>
      <c r="B345" s="16" t="s">
        <v>156</v>
      </c>
      <c r="C345" s="16" t="s">
        <v>35</v>
      </c>
      <c r="D345" s="16" t="s">
        <v>35</v>
      </c>
      <c r="E345" s="16" t="s">
        <v>786</v>
      </c>
      <c r="F345" s="16"/>
      <c r="G345" s="180">
        <f>G350</f>
        <v>1109700</v>
      </c>
      <c r="H345" s="18"/>
      <c r="AF345" s="211"/>
    </row>
    <row r="346" spans="1:32" s="19" customFormat="1" ht="25.5" hidden="1">
      <c r="A346" s="17" t="s">
        <v>49</v>
      </c>
      <c r="B346" s="16" t="s">
        <v>156</v>
      </c>
      <c r="C346" s="16" t="s">
        <v>35</v>
      </c>
      <c r="D346" s="16" t="s">
        <v>35</v>
      </c>
      <c r="E346" s="16" t="s">
        <v>283</v>
      </c>
      <c r="F346" s="16" t="s">
        <v>50</v>
      </c>
      <c r="G346" s="180">
        <f>G347</f>
        <v>124947</v>
      </c>
      <c r="H346" s="18"/>
      <c r="AF346" s="210"/>
    </row>
    <row r="347" spans="1:32" s="19" customFormat="1" ht="25.5" hidden="1">
      <c r="A347" s="17" t="s">
        <v>51</v>
      </c>
      <c r="B347" s="16" t="s">
        <v>156</v>
      </c>
      <c r="C347" s="16" t="s">
        <v>35</v>
      </c>
      <c r="D347" s="16" t="s">
        <v>35</v>
      </c>
      <c r="E347" s="16" t="s">
        <v>283</v>
      </c>
      <c r="F347" s="16" t="s">
        <v>52</v>
      </c>
      <c r="G347" s="180">
        <f>'прил 3'!G487</f>
        <v>124947</v>
      </c>
      <c r="H347" s="18"/>
      <c r="AF347" s="210"/>
    </row>
    <row r="348" spans="1:32" s="19" customFormat="1" ht="14.25" hidden="1" customHeight="1">
      <c r="A348" s="17" t="s">
        <v>334</v>
      </c>
      <c r="B348" s="16" t="s">
        <v>156</v>
      </c>
      <c r="C348" s="16" t="s">
        <v>35</v>
      </c>
      <c r="D348" s="16" t="s">
        <v>35</v>
      </c>
      <c r="E348" s="16" t="s">
        <v>420</v>
      </c>
      <c r="F348" s="16" t="s">
        <v>335</v>
      </c>
      <c r="G348" s="180">
        <f>G349</f>
        <v>0</v>
      </c>
      <c r="H348" s="18"/>
      <c r="AF348" s="210"/>
    </row>
    <row r="349" spans="1:32" s="19" customFormat="1" ht="27" hidden="1" customHeight="1">
      <c r="A349" s="17" t="s">
        <v>336</v>
      </c>
      <c r="B349" s="16" t="s">
        <v>156</v>
      </c>
      <c r="C349" s="16" t="s">
        <v>35</v>
      </c>
      <c r="D349" s="16" t="s">
        <v>35</v>
      </c>
      <c r="E349" s="16" t="s">
        <v>420</v>
      </c>
      <c r="F349" s="16" t="s">
        <v>337</v>
      </c>
      <c r="G349" s="180"/>
      <c r="H349" s="18"/>
      <c r="AF349" s="210"/>
    </row>
    <row r="350" spans="1:32" s="19" customFormat="1" ht="25.5">
      <c r="A350" s="17" t="s">
        <v>40</v>
      </c>
      <c r="B350" s="16" t="s">
        <v>156</v>
      </c>
      <c r="C350" s="16" t="s">
        <v>35</v>
      </c>
      <c r="D350" s="16" t="s">
        <v>35</v>
      </c>
      <c r="E350" s="16" t="s">
        <v>786</v>
      </c>
      <c r="F350" s="16" t="s">
        <v>41</v>
      </c>
      <c r="G350" s="180">
        <f>G351</f>
        <v>1109700</v>
      </c>
      <c r="H350" s="18"/>
      <c r="AF350" s="211"/>
    </row>
    <row r="351" spans="1:32" s="19" customFormat="1">
      <c r="A351" s="17" t="s">
        <v>42</v>
      </c>
      <c r="B351" s="16" t="s">
        <v>156</v>
      </c>
      <c r="C351" s="16" t="s">
        <v>35</v>
      </c>
      <c r="D351" s="16" t="s">
        <v>35</v>
      </c>
      <c r="E351" s="16" t="s">
        <v>786</v>
      </c>
      <c r="F351" s="16" t="s">
        <v>43</v>
      </c>
      <c r="G351" s="180">
        <f>'прил 3'!G159</f>
        <v>1109700</v>
      </c>
      <c r="H351" s="18"/>
      <c r="AF351" s="210"/>
    </row>
    <row r="352" spans="1:32" s="19" customFormat="1" ht="56.25" customHeight="1">
      <c r="A352" s="152" t="s">
        <v>102</v>
      </c>
      <c r="B352" s="16" t="s">
        <v>156</v>
      </c>
      <c r="C352" s="16" t="s">
        <v>35</v>
      </c>
      <c r="D352" s="16" t="s">
        <v>37</v>
      </c>
      <c r="E352" s="16" t="s">
        <v>748</v>
      </c>
      <c r="F352" s="16"/>
      <c r="G352" s="180">
        <f>G353</f>
        <v>651800</v>
      </c>
      <c r="H352" s="18"/>
      <c r="AF352" s="210"/>
    </row>
    <row r="353" spans="1:32" s="19" customFormat="1" ht="25.5">
      <c r="A353" s="17" t="s">
        <v>40</v>
      </c>
      <c r="B353" s="16" t="s">
        <v>156</v>
      </c>
      <c r="C353" s="16" t="s">
        <v>35</v>
      </c>
      <c r="D353" s="16" t="s">
        <v>37</v>
      </c>
      <c r="E353" s="16" t="s">
        <v>748</v>
      </c>
      <c r="F353" s="16" t="s">
        <v>41</v>
      </c>
      <c r="G353" s="180">
        <f>G354</f>
        <v>651800</v>
      </c>
      <c r="H353" s="18"/>
      <c r="AF353" s="210"/>
    </row>
    <row r="354" spans="1:32" s="19" customFormat="1">
      <c r="A354" s="17" t="s">
        <v>42</v>
      </c>
      <c r="B354" s="16" t="s">
        <v>156</v>
      </c>
      <c r="C354" s="16" t="s">
        <v>35</v>
      </c>
      <c r="D354" s="16" t="s">
        <v>37</v>
      </c>
      <c r="E354" s="16" t="s">
        <v>748</v>
      </c>
      <c r="F354" s="16" t="s">
        <v>43</v>
      </c>
      <c r="G354" s="180">
        <f>'прил 3'!G646</f>
        <v>651800</v>
      </c>
      <c r="H354" s="18"/>
      <c r="AF354" s="210"/>
    </row>
    <row r="355" spans="1:32" s="19" customFormat="1" ht="29.25" customHeight="1">
      <c r="A355" s="17" t="s">
        <v>152</v>
      </c>
      <c r="B355" s="15">
        <v>774</v>
      </c>
      <c r="C355" s="16" t="s">
        <v>35</v>
      </c>
      <c r="D355" s="16" t="s">
        <v>26</v>
      </c>
      <c r="E355" s="16" t="s">
        <v>451</v>
      </c>
      <c r="F355" s="16"/>
      <c r="G355" s="180">
        <f>G377+G366+G380+G385+G388+G370+G356+G395+G389+G360+G392</f>
        <v>826378767</v>
      </c>
      <c r="H355" s="18"/>
      <c r="AF355" s="211"/>
    </row>
    <row r="356" spans="1:32" s="19" customFormat="1" ht="60" customHeight="1">
      <c r="A356" s="17" t="s">
        <v>7</v>
      </c>
      <c r="B356" s="16"/>
      <c r="C356" s="16"/>
      <c r="D356" s="16"/>
      <c r="E356" s="16" t="s">
        <v>278</v>
      </c>
      <c r="F356" s="16"/>
      <c r="G356" s="180">
        <f>G357</f>
        <v>47332200</v>
      </c>
      <c r="H356" s="18"/>
      <c r="AF356" s="210"/>
    </row>
    <row r="357" spans="1:32" s="19" customFormat="1" ht="25.5">
      <c r="A357" s="17" t="s">
        <v>40</v>
      </c>
      <c r="B357" s="16" t="s">
        <v>156</v>
      </c>
      <c r="C357" s="16" t="s">
        <v>35</v>
      </c>
      <c r="D357" s="16" t="s">
        <v>37</v>
      </c>
      <c r="E357" s="16" t="s">
        <v>278</v>
      </c>
      <c r="F357" s="16" t="s">
        <v>41</v>
      </c>
      <c r="G357" s="180">
        <f>G358</f>
        <v>47332200</v>
      </c>
      <c r="H357" s="18"/>
      <c r="AF357" s="210"/>
    </row>
    <row r="358" spans="1:32" s="19" customFormat="1">
      <c r="A358" s="17" t="s">
        <v>42</v>
      </c>
      <c r="B358" s="16" t="s">
        <v>156</v>
      </c>
      <c r="C358" s="16" t="s">
        <v>35</v>
      </c>
      <c r="D358" s="16" t="s">
        <v>37</v>
      </c>
      <c r="E358" s="16" t="s">
        <v>278</v>
      </c>
      <c r="F358" s="16" t="s">
        <v>43</v>
      </c>
      <c r="G358" s="180">
        <f>'прил 3'!G467+'прил 3'!G416+'прил 3'!G561+'прил 3'!G99</f>
        <v>47332200</v>
      </c>
      <c r="H358" s="18"/>
      <c r="AF358" s="210"/>
    </row>
    <row r="359" spans="1:32" s="19" customFormat="1" ht="25.5" hidden="1">
      <c r="A359" s="17" t="s">
        <v>613</v>
      </c>
      <c r="B359" s="16" t="s">
        <v>156</v>
      </c>
      <c r="C359" s="16" t="s">
        <v>35</v>
      </c>
      <c r="D359" s="16" t="s">
        <v>37</v>
      </c>
      <c r="E359" s="16" t="s">
        <v>200</v>
      </c>
      <c r="F359" s="16"/>
      <c r="G359" s="180">
        <f>G364</f>
        <v>5500000</v>
      </c>
      <c r="H359" s="18"/>
      <c r="AF359" s="210"/>
    </row>
    <row r="360" spans="1:32" ht="33.75" customHeight="1">
      <c r="A360" s="17" t="s">
        <v>886</v>
      </c>
      <c r="B360" s="16" t="s">
        <v>156</v>
      </c>
      <c r="C360" s="16" t="s">
        <v>35</v>
      </c>
      <c r="D360" s="16" t="s">
        <v>109</v>
      </c>
      <c r="E360" s="16" t="s">
        <v>869</v>
      </c>
      <c r="F360" s="16"/>
      <c r="G360" s="180">
        <f>G361</f>
        <v>0</v>
      </c>
    </row>
    <row r="361" spans="1:32" ht="25.5">
      <c r="A361" s="17" t="s">
        <v>40</v>
      </c>
      <c r="B361" s="16" t="s">
        <v>156</v>
      </c>
      <c r="C361" s="16" t="s">
        <v>35</v>
      </c>
      <c r="D361" s="16" t="s">
        <v>109</v>
      </c>
      <c r="E361" s="16" t="s">
        <v>869</v>
      </c>
      <c r="F361" s="16" t="s">
        <v>41</v>
      </c>
      <c r="G361" s="180">
        <f>G362</f>
        <v>0</v>
      </c>
    </row>
    <row r="362" spans="1:32">
      <c r="A362" s="17" t="s">
        <v>42</v>
      </c>
      <c r="B362" s="16" t="s">
        <v>156</v>
      </c>
      <c r="C362" s="16" t="s">
        <v>35</v>
      </c>
      <c r="D362" s="16" t="s">
        <v>109</v>
      </c>
      <c r="E362" s="16" t="s">
        <v>869</v>
      </c>
      <c r="F362" s="16" t="s">
        <v>43</v>
      </c>
      <c r="G362" s="180">
        <f>'прил 3'!G564</f>
        <v>0</v>
      </c>
    </row>
    <row r="363" spans="1:32" s="19" customFormat="1">
      <c r="A363" s="17" t="s">
        <v>153</v>
      </c>
      <c r="B363" s="16" t="s">
        <v>156</v>
      </c>
      <c r="C363" s="16" t="s">
        <v>35</v>
      </c>
      <c r="D363" s="16" t="s">
        <v>37</v>
      </c>
      <c r="E363" s="16" t="s">
        <v>277</v>
      </c>
      <c r="F363" s="16"/>
      <c r="G363" s="180">
        <f>G364+G368</f>
        <v>556872500</v>
      </c>
      <c r="H363" s="18"/>
      <c r="AF363" s="210"/>
    </row>
    <row r="364" spans="1:32" s="19" customFormat="1" hidden="1">
      <c r="A364" s="17" t="s">
        <v>153</v>
      </c>
      <c r="B364" s="16" t="s">
        <v>156</v>
      </c>
      <c r="C364" s="16" t="s">
        <v>35</v>
      </c>
      <c r="D364" s="16" t="s">
        <v>37</v>
      </c>
      <c r="E364" s="16" t="s">
        <v>277</v>
      </c>
      <c r="F364" s="16"/>
      <c r="G364" s="180">
        <f>G365</f>
        <v>5500000</v>
      </c>
      <c r="H364" s="18"/>
      <c r="AF364" s="210"/>
    </row>
    <row r="365" spans="1:32" s="19" customFormat="1">
      <c r="A365" s="17" t="s">
        <v>100</v>
      </c>
      <c r="B365" s="16" t="s">
        <v>156</v>
      </c>
      <c r="C365" s="16" t="s">
        <v>35</v>
      </c>
      <c r="D365" s="16" t="s">
        <v>37</v>
      </c>
      <c r="E365" s="16" t="s">
        <v>277</v>
      </c>
      <c r="F365" s="16" t="s">
        <v>101</v>
      </c>
      <c r="G365" s="180">
        <f>G366</f>
        <v>5500000</v>
      </c>
      <c r="H365" s="18"/>
      <c r="AF365" s="210"/>
    </row>
    <row r="366" spans="1:32" s="19" customFormat="1">
      <c r="A366" s="17" t="s">
        <v>375</v>
      </c>
      <c r="B366" s="16" t="s">
        <v>156</v>
      </c>
      <c r="C366" s="16" t="s">
        <v>35</v>
      </c>
      <c r="D366" s="16" t="s">
        <v>37</v>
      </c>
      <c r="E366" s="16" t="s">
        <v>277</v>
      </c>
      <c r="F366" s="16" t="s">
        <v>376</v>
      </c>
      <c r="G366" s="180">
        <f>'прил 3'!G473</f>
        <v>5500000</v>
      </c>
      <c r="H366" s="18"/>
      <c r="AF366" s="210"/>
    </row>
    <row r="367" spans="1:32" s="19" customFormat="1" hidden="1">
      <c r="A367" s="17"/>
      <c r="B367" s="16"/>
      <c r="C367" s="16"/>
      <c r="D367" s="16"/>
      <c r="E367" s="16"/>
      <c r="F367" s="16"/>
      <c r="G367" s="180"/>
      <c r="H367" s="18"/>
      <c r="AF367" s="210"/>
    </row>
    <row r="368" spans="1:32" s="19" customFormat="1" ht="15" hidden="1" customHeight="1">
      <c r="A368" s="17" t="s">
        <v>153</v>
      </c>
      <c r="B368" s="15">
        <v>774</v>
      </c>
      <c r="C368" s="16" t="s">
        <v>35</v>
      </c>
      <c r="D368" s="16" t="s">
        <v>26</v>
      </c>
      <c r="E368" s="16" t="s">
        <v>277</v>
      </c>
      <c r="F368" s="16"/>
      <c r="G368" s="180">
        <f>G369</f>
        <v>551372500</v>
      </c>
      <c r="H368" s="18"/>
      <c r="AF368" s="210"/>
    </row>
    <row r="369" spans="1:32" s="19" customFormat="1" ht="25.5">
      <c r="A369" s="17" t="s">
        <v>40</v>
      </c>
      <c r="B369" s="15">
        <v>774</v>
      </c>
      <c r="C369" s="16" t="s">
        <v>35</v>
      </c>
      <c r="D369" s="16" t="s">
        <v>26</v>
      </c>
      <c r="E369" s="16" t="s">
        <v>277</v>
      </c>
      <c r="F369" s="16" t="s">
        <v>41</v>
      </c>
      <c r="G369" s="180">
        <f>G370</f>
        <v>551372500</v>
      </c>
      <c r="H369" s="18"/>
      <c r="AF369" s="210"/>
    </row>
    <row r="370" spans="1:32" s="19" customFormat="1">
      <c r="A370" s="17" t="s">
        <v>42</v>
      </c>
      <c r="B370" s="15">
        <v>774</v>
      </c>
      <c r="C370" s="16" t="s">
        <v>35</v>
      </c>
      <c r="D370" s="16" t="s">
        <v>26</v>
      </c>
      <c r="E370" s="16" t="s">
        <v>277</v>
      </c>
      <c r="F370" s="16" t="s">
        <v>43</v>
      </c>
      <c r="G370" s="180">
        <f>'прил 3'!G419+'прил 3'!G470+'прил 3'!G570</f>
        <v>551372500</v>
      </c>
      <c r="H370" s="18"/>
      <c r="AF370" s="210"/>
    </row>
    <row r="371" spans="1:32" s="19" customFormat="1" ht="15" hidden="1" customHeight="1">
      <c r="A371" s="17" t="s">
        <v>153</v>
      </c>
      <c r="B371" s="15">
        <v>774</v>
      </c>
      <c r="C371" s="16" t="s">
        <v>35</v>
      </c>
      <c r="D371" s="16" t="s">
        <v>26</v>
      </c>
      <c r="E371" s="16" t="s">
        <v>453</v>
      </c>
      <c r="F371" s="16"/>
      <c r="G371" s="180">
        <f>G372</f>
        <v>140204722</v>
      </c>
      <c r="H371" s="18"/>
      <c r="AF371" s="210"/>
    </row>
    <row r="372" spans="1:32" s="19" customFormat="1" ht="25.5" hidden="1">
      <c r="A372" s="17" t="s">
        <v>40</v>
      </c>
      <c r="B372" s="15">
        <v>774</v>
      </c>
      <c r="C372" s="16" t="s">
        <v>35</v>
      </c>
      <c r="D372" s="16" t="s">
        <v>26</v>
      </c>
      <c r="E372" s="16" t="s">
        <v>453</v>
      </c>
      <c r="F372" s="16" t="s">
        <v>41</v>
      </c>
      <c r="G372" s="180">
        <f>G373</f>
        <v>140204722</v>
      </c>
      <c r="H372" s="18"/>
      <c r="AF372" s="210"/>
    </row>
    <row r="373" spans="1:32" s="19" customFormat="1" hidden="1">
      <c r="A373" s="17" t="s">
        <v>42</v>
      </c>
      <c r="B373" s="15">
        <v>774</v>
      </c>
      <c r="C373" s="16" t="s">
        <v>35</v>
      </c>
      <c r="D373" s="16" t="s">
        <v>26</v>
      </c>
      <c r="E373" s="16" t="s">
        <v>453</v>
      </c>
      <c r="F373" s="16" t="s">
        <v>43</v>
      </c>
      <c r="G373" s="180">
        <v>140204722</v>
      </c>
      <c r="H373" s="18"/>
      <c r="AF373" s="210"/>
    </row>
    <row r="374" spans="1:32" s="19" customFormat="1" ht="51" hidden="1">
      <c r="A374" s="17" t="s">
        <v>44</v>
      </c>
      <c r="B374" s="15">
        <v>774</v>
      </c>
      <c r="C374" s="16" t="s">
        <v>35</v>
      </c>
      <c r="D374" s="16" t="s">
        <v>26</v>
      </c>
      <c r="E374" s="16" t="s">
        <v>453</v>
      </c>
      <c r="F374" s="16" t="s">
        <v>154</v>
      </c>
      <c r="G374" s="180"/>
      <c r="H374" s="18"/>
      <c r="I374" s="18"/>
      <c r="AF374" s="210"/>
    </row>
    <row r="375" spans="1:32" s="19" customFormat="1" ht="25.5">
      <c r="A375" s="17" t="s">
        <v>155</v>
      </c>
      <c r="B375" s="15">
        <v>774</v>
      </c>
      <c r="C375" s="16" t="s">
        <v>35</v>
      </c>
      <c r="D375" s="16" t="s">
        <v>26</v>
      </c>
      <c r="E375" s="16" t="s">
        <v>454</v>
      </c>
      <c r="F375" s="16"/>
      <c r="G375" s="180">
        <f>G376</f>
        <v>93282167</v>
      </c>
      <c r="H375" s="18"/>
      <c r="AF375" s="210"/>
    </row>
    <row r="376" spans="1:32" s="19" customFormat="1" ht="25.5">
      <c r="A376" s="17" t="s">
        <v>40</v>
      </c>
      <c r="B376" s="15">
        <v>774</v>
      </c>
      <c r="C376" s="16" t="s">
        <v>35</v>
      </c>
      <c r="D376" s="16" t="s">
        <v>26</v>
      </c>
      <c r="E376" s="16" t="s">
        <v>454</v>
      </c>
      <c r="F376" s="16" t="s">
        <v>41</v>
      </c>
      <c r="G376" s="180">
        <f>G377</f>
        <v>93282167</v>
      </c>
      <c r="H376" s="18"/>
      <c r="I376" s="18"/>
      <c r="AF376" s="210"/>
    </row>
    <row r="377" spans="1:32" s="19" customFormat="1">
      <c r="A377" s="17" t="s">
        <v>42</v>
      </c>
      <c r="B377" s="15">
        <v>774</v>
      </c>
      <c r="C377" s="16" t="s">
        <v>35</v>
      </c>
      <c r="D377" s="16" t="s">
        <v>26</v>
      </c>
      <c r="E377" s="16" t="s">
        <v>454</v>
      </c>
      <c r="F377" s="16" t="s">
        <v>43</v>
      </c>
      <c r="G377" s="180">
        <f>'прил 3'!G427</f>
        <v>93282167</v>
      </c>
      <c r="H377" s="18"/>
      <c r="AE377" s="18"/>
      <c r="AF377" s="210"/>
    </row>
    <row r="378" spans="1:32" ht="43.5" customHeight="1">
      <c r="A378" s="17" t="s">
        <v>229</v>
      </c>
      <c r="B378" s="16" t="s">
        <v>156</v>
      </c>
      <c r="C378" s="16" t="s">
        <v>35</v>
      </c>
      <c r="D378" s="16" t="s">
        <v>37</v>
      </c>
      <c r="E378" s="16" t="s">
        <v>460</v>
      </c>
      <c r="F378" s="16"/>
      <c r="G378" s="180">
        <f>G379</f>
        <v>116665350</v>
      </c>
    </row>
    <row r="379" spans="1:32" ht="25.5">
      <c r="A379" s="17" t="s">
        <v>40</v>
      </c>
      <c r="B379" s="16" t="s">
        <v>156</v>
      </c>
      <c r="C379" s="16" t="s">
        <v>35</v>
      </c>
      <c r="D379" s="16" t="s">
        <v>37</v>
      </c>
      <c r="E379" s="16" t="s">
        <v>460</v>
      </c>
      <c r="F379" s="16" t="s">
        <v>41</v>
      </c>
      <c r="G379" s="180">
        <f>G380</f>
        <v>116665350</v>
      </c>
    </row>
    <row r="380" spans="1:32">
      <c r="A380" s="17" t="s">
        <v>42</v>
      </c>
      <c r="B380" s="16" t="s">
        <v>156</v>
      </c>
      <c r="C380" s="16" t="s">
        <v>35</v>
      </c>
      <c r="D380" s="16" t="s">
        <v>37</v>
      </c>
      <c r="E380" s="16" t="s">
        <v>460</v>
      </c>
      <c r="F380" s="16" t="s">
        <v>43</v>
      </c>
      <c r="G380" s="180">
        <f>'прил 3'!G476</f>
        <v>116665350</v>
      </c>
      <c r="AE380" s="2"/>
    </row>
    <row r="381" spans="1:32" ht="51" hidden="1">
      <c r="A381" s="17" t="s">
        <v>44</v>
      </c>
      <c r="B381" s="16" t="s">
        <v>156</v>
      </c>
      <c r="C381" s="16" t="s">
        <v>35</v>
      </c>
      <c r="D381" s="16" t="s">
        <v>37</v>
      </c>
      <c r="E381" s="16" t="s">
        <v>460</v>
      </c>
      <c r="F381" s="16" t="s">
        <v>154</v>
      </c>
      <c r="G381" s="180"/>
    </row>
    <row r="382" spans="1:32" hidden="1">
      <c r="A382" s="17" t="s">
        <v>45</v>
      </c>
      <c r="B382" s="16" t="s">
        <v>156</v>
      </c>
      <c r="C382" s="16" t="s">
        <v>35</v>
      </c>
      <c r="D382" s="16" t="s">
        <v>37</v>
      </c>
      <c r="E382" s="16" t="s">
        <v>460</v>
      </c>
      <c r="F382" s="16" t="s">
        <v>88</v>
      </c>
      <c r="G382" s="180"/>
    </row>
    <row r="383" spans="1:32" ht="25.5">
      <c r="A383" s="17" t="s">
        <v>39</v>
      </c>
      <c r="B383" s="16" t="s">
        <v>156</v>
      </c>
      <c r="C383" s="16" t="s">
        <v>35</v>
      </c>
      <c r="D383" s="16" t="s">
        <v>37</v>
      </c>
      <c r="E383" s="16" t="s">
        <v>461</v>
      </c>
      <c r="F383" s="16"/>
      <c r="G383" s="180">
        <f>G384</f>
        <v>10182002</v>
      </c>
    </row>
    <row r="384" spans="1:32" ht="25.5">
      <c r="A384" s="17" t="s">
        <v>40</v>
      </c>
      <c r="B384" s="16" t="s">
        <v>156</v>
      </c>
      <c r="C384" s="16" t="s">
        <v>35</v>
      </c>
      <c r="D384" s="16" t="s">
        <v>37</v>
      </c>
      <c r="E384" s="16" t="s">
        <v>461</v>
      </c>
      <c r="F384" s="16" t="s">
        <v>41</v>
      </c>
      <c r="G384" s="180">
        <f>G385</f>
        <v>10182002</v>
      </c>
    </row>
    <row r="385" spans="1:32">
      <c r="A385" s="17" t="s">
        <v>42</v>
      </c>
      <c r="B385" s="16" t="s">
        <v>156</v>
      </c>
      <c r="C385" s="16" t="s">
        <v>35</v>
      </c>
      <c r="D385" s="16" t="s">
        <v>37</v>
      </c>
      <c r="E385" s="16" t="s">
        <v>461</v>
      </c>
      <c r="F385" s="16" t="s">
        <v>43</v>
      </c>
      <c r="G385" s="180">
        <f>'прил 3'!G573</f>
        <v>10182002</v>
      </c>
      <c r="AE385" s="2"/>
    </row>
    <row r="386" spans="1:32" s="19" customFormat="1" ht="31.5" customHeight="1">
      <c r="A386" s="47" t="s">
        <v>239</v>
      </c>
      <c r="B386" s="16" t="s">
        <v>156</v>
      </c>
      <c r="C386" s="16" t="s">
        <v>35</v>
      </c>
      <c r="D386" s="16" t="s">
        <v>237</v>
      </c>
      <c r="E386" s="16" t="s">
        <v>465</v>
      </c>
      <c r="F386" s="16"/>
      <c r="G386" s="180">
        <f>G387</f>
        <v>893401</v>
      </c>
      <c r="H386" s="18"/>
      <c r="AF386" s="210"/>
    </row>
    <row r="387" spans="1:32" s="19" customFormat="1" ht="25.5">
      <c r="A387" s="17" t="s">
        <v>40</v>
      </c>
      <c r="B387" s="16" t="s">
        <v>156</v>
      </c>
      <c r="C387" s="16" t="s">
        <v>35</v>
      </c>
      <c r="D387" s="16" t="s">
        <v>237</v>
      </c>
      <c r="E387" s="16" t="s">
        <v>465</v>
      </c>
      <c r="F387" s="16" t="s">
        <v>41</v>
      </c>
      <c r="G387" s="180">
        <f>G388</f>
        <v>893401</v>
      </c>
      <c r="H387" s="18"/>
      <c r="AF387" s="210"/>
    </row>
    <row r="388" spans="1:32">
      <c r="A388" s="17" t="s">
        <v>42</v>
      </c>
      <c r="B388" s="16" t="s">
        <v>156</v>
      </c>
      <c r="C388" s="16" t="s">
        <v>35</v>
      </c>
      <c r="D388" s="16" t="s">
        <v>237</v>
      </c>
      <c r="E388" s="16" t="s">
        <v>465</v>
      </c>
      <c r="F388" s="16" t="s">
        <v>43</v>
      </c>
      <c r="G388" s="180">
        <f>'прил 3'!G620</f>
        <v>893401</v>
      </c>
      <c r="AE388" s="2"/>
    </row>
    <row r="389" spans="1:32" s="4" customFormat="1">
      <c r="A389" s="17" t="s">
        <v>811</v>
      </c>
      <c r="B389" s="15">
        <v>774</v>
      </c>
      <c r="C389" s="16" t="s">
        <v>35</v>
      </c>
      <c r="D389" s="16" t="s">
        <v>37</v>
      </c>
      <c r="E389" s="16" t="s">
        <v>846</v>
      </c>
      <c r="F389" s="16"/>
      <c r="G389" s="180">
        <f>G390</f>
        <v>560000</v>
      </c>
      <c r="H389" s="3"/>
      <c r="AF389" s="201"/>
    </row>
    <row r="390" spans="1:32" s="4" customFormat="1" ht="25.5">
      <c r="A390" s="17" t="s">
        <v>40</v>
      </c>
      <c r="B390" s="15">
        <v>774</v>
      </c>
      <c r="C390" s="16" t="s">
        <v>35</v>
      </c>
      <c r="D390" s="16" t="s">
        <v>37</v>
      </c>
      <c r="E390" s="16" t="s">
        <v>846</v>
      </c>
      <c r="F390" s="16" t="s">
        <v>41</v>
      </c>
      <c r="G390" s="180">
        <f>G391</f>
        <v>560000</v>
      </c>
      <c r="H390" s="3"/>
      <c r="AF390" s="201"/>
    </row>
    <row r="391" spans="1:32" s="4" customFormat="1">
      <c r="A391" s="17" t="s">
        <v>42</v>
      </c>
      <c r="B391" s="15">
        <v>774</v>
      </c>
      <c r="C391" s="16" t="s">
        <v>35</v>
      </c>
      <c r="D391" s="16" t="s">
        <v>37</v>
      </c>
      <c r="E391" s="16" t="s">
        <v>846</v>
      </c>
      <c r="F391" s="16" t="s">
        <v>43</v>
      </c>
      <c r="G391" s="180">
        <f>'прил 3'!G482</f>
        <v>560000</v>
      </c>
      <c r="H391" s="3"/>
      <c r="AF391" s="201"/>
    </row>
    <row r="392" spans="1:32" s="4" customFormat="1" ht="38.25">
      <c r="A392" s="17" t="s">
        <v>878</v>
      </c>
      <c r="B392" s="15">
        <v>774</v>
      </c>
      <c r="C392" s="16" t="s">
        <v>35</v>
      </c>
      <c r="D392" s="16" t="s">
        <v>37</v>
      </c>
      <c r="E392" s="16" t="s">
        <v>877</v>
      </c>
      <c r="F392" s="16"/>
      <c r="G392" s="180">
        <f>G393</f>
        <v>466200</v>
      </c>
      <c r="H392" s="3"/>
      <c r="AF392" s="201"/>
    </row>
    <row r="393" spans="1:32" s="4" customFormat="1" ht="25.5">
      <c r="A393" s="17" t="s">
        <v>40</v>
      </c>
      <c r="B393" s="15">
        <v>774</v>
      </c>
      <c r="C393" s="16" t="s">
        <v>35</v>
      </c>
      <c r="D393" s="16" t="s">
        <v>37</v>
      </c>
      <c r="E393" s="16" t="s">
        <v>877</v>
      </c>
      <c r="F393" s="16" t="s">
        <v>41</v>
      </c>
      <c r="G393" s="180">
        <f>G394</f>
        <v>466200</v>
      </c>
      <c r="H393" s="3"/>
      <c r="AF393" s="201"/>
    </row>
    <row r="394" spans="1:32" s="4" customFormat="1">
      <c r="A394" s="17" t="s">
        <v>42</v>
      </c>
      <c r="B394" s="15">
        <v>774</v>
      </c>
      <c r="C394" s="16" t="s">
        <v>35</v>
      </c>
      <c r="D394" s="16" t="s">
        <v>37</v>
      </c>
      <c r="E394" s="16" t="s">
        <v>877</v>
      </c>
      <c r="F394" s="16" t="s">
        <v>43</v>
      </c>
      <c r="G394" s="180">
        <f>'прил 3'!G485</f>
        <v>466200</v>
      </c>
      <c r="H394" s="3"/>
      <c r="AF394" s="201"/>
    </row>
    <row r="395" spans="1:32" s="19" customFormat="1" ht="63.75">
      <c r="A395" s="17" t="s">
        <v>234</v>
      </c>
      <c r="B395" s="16" t="s">
        <v>156</v>
      </c>
      <c r="C395" s="16" t="s">
        <v>35</v>
      </c>
      <c r="D395" s="16" t="s">
        <v>37</v>
      </c>
      <c r="E395" s="16" t="s">
        <v>787</v>
      </c>
      <c r="F395" s="16"/>
      <c r="G395" s="180">
        <f>G396</f>
        <v>124947</v>
      </c>
      <c r="H395" s="18"/>
      <c r="AF395" s="210"/>
    </row>
    <row r="396" spans="1:32" s="19" customFormat="1" ht="25.5">
      <c r="A396" s="17" t="s">
        <v>40</v>
      </c>
      <c r="B396" s="16" t="s">
        <v>156</v>
      </c>
      <c r="C396" s="16" t="s">
        <v>35</v>
      </c>
      <c r="D396" s="16" t="s">
        <v>37</v>
      </c>
      <c r="E396" s="16" t="s">
        <v>787</v>
      </c>
      <c r="F396" s="16" t="s">
        <v>41</v>
      </c>
      <c r="G396" s="180">
        <f>G397</f>
        <v>124947</v>
      </c>
      <c r="H396" s="18"/>
      <c r="AF396" s="210"/>
    </row>
    <row r="397" spans="1:32" s="19" customFormat="1">
      <c r="A397" s="17" t="s">
        <v>42</v>
      </c>
      <c r="B397" s="16" t="s">
        <v>156</v>
      </c>
      <c r="C397" s="16" t="s">
        <v>35</v>
      </c>
      <c r="D397" s="16" t="s">
        <v>37</v>
      </c>
      <c r="E397" s="16" t="s">
        <v>787</v>
      </c>
      <c r="F397" s="16" t="s">
        <v>43</v>
      </c>
      <c r="G397" s="180">
        <f>'прил 3'!G488</f>
        <v>124947</v>
      </c>
      <c r="H397" s="18"/>
      <c r="AE397" s="18"/>
      <c r="AF397" s="210"/>
    </row>
    <row r="398" spans="1:32" s="4" customFormat="1" ht="25.5">
      <c r="A398" s="17" t="s">
        <v>0</v>
      </c>
      <c r="B398" s="15">
        <v>774</v>
      </c>
      <c r="C398" s="16" t="s">
        <v>35</v>
      </c>
      <c r="D398" s="16" t="s">
        <v>37</v>
      </c>
      <c r="E398" s="16" t="s">
        <v>455</v>
      </c>
      <c r="F398" s="16"/>
      <c r="G398" s="180">
        <f>G408+G412+G399+G415+G418+G421+G407+G424+G427+G430+G402</f>
        <v>19109947.399999999</v>
      </c>
      <c r="H398" s="3"/>
      <c r="AF398" s="212"/>
    </row>
    <row r="399" spans="1:32" hidden="1">
      <c r="A399" s="17" t="s">
        <v>544</v>
      </c>
      <c r="B399" s="15">
        <v>757</v>
      </c>
      <c r="C399" s="16" t="s">
        <v>35</v>
      </c>
      <c r="D399" s="16" t="s">
        <v>37</v>
      </c>
      <c r="E399" s="16" t="s">
        <v>67</v>
      </c>
      <c r="F399" s="16"/>
      <c r="G399" s="160">
        <f>G400</f>
        <v>0</v>
      </c>
    </row>
    <row r="400" spans="1:32" ht="25.5" hidden="1">
      <c r="A400" s="17" t="s">
        <v>40</v>
      </c>
      <c r="B400" s="15">
        <v>757</v>
      </c>
      <c r="C400" s="16" t="s">
        <v>35</v>
      </c>
      <c r="D400" s="16" t="s">
        <v>37</v>
      </c>
      <c r="E400" s="16" t="s">
        <v>67</v>
      </c>
      <c r="F400" s="16" t="s">
        <v>41</v>
      </c>
      <c r="G400" s="160">
        <f>G401</f>
        <v>0</v>
      </c>
    </row>
    <row r="401" spans="1:32" hidden="1">
      <c r="A401" s="17" t="s">
        <v>42</v>
      </c>
      <c r="B401" s="15">
        <v>757</v>
      </c>
      <c r="C401" s="16" t="s">
        <v>35</v>
      </c>
      <c r="D401" s="16" t="s">
        <v>37</v>
      </c>
      <c r="E401" s="16" t="s">
        <v>67</v>
      </c>
      <c r="F401" s="16" t="s">
        <v>43</v>
      </c>
      <c r="G401" s="160">
        <f>'прил 3'!G495</f>
        <v>0</v>
      </c>
    </row>
    <row r="402" spans="1:32" ht="34.5" customHeight="1">
      <c r="A402" s="17" t="s">
        <v>917</v>
      </c>
      <c r="B402" s="16" t="s">
        <v>156</v>
      </c>
      <c r="C402" s="16" t="s">
        <v>35</v>
      </c>
      <c r="D402" s="16" t="s">
        <v>109</v>
      </c>
      <c r="E402" s="16" t="s">
        <v>916</v>
      </c>
      <c r="F402" s="16"/>
      <c r="G402" s="111">
        <f>G403</f>
        <v>1534000</v>
      </c>
    </row>
    <row r="403" spans="1:32" ht="25.5">
      <c r="A403" s="17" t="s">
        <v>40</v>
      </c>
      <c r="B403" s="16" t="s">
        <v>156</v>
      </c>
      <c r="C403" s="16" t="s">
        <v>35</v>
      </c>
      <c r="D403" s="16" t="s">
        <v>109</v>
      </c>
      <c r="E403" s="16" t="s">
        <v>916</v>
      </c>
      <c r="F403" s="16" t="s">
        <v>41</v>
      </c>
      <c r="G403" s="111">
        <f>G404</f>
        <v>1534000</v>
      </c>
    </row>
    <row r="404" spans="1:32">
      <c r="A404" s="17" t="s">
        <v>42</v>
      </c>
      <c r="B404" s="16" t="s">
        <v>156</v>
      </c>
      <c r="C404" s="16" t="s">
        <v>35</v>
      </c>
      <c r="D404" s="16" t="s">
        <v>109</v>
      </c>
      <c r="E404" s="16" t="s">
        <v>916</v>
      </c>
      <c r="F404" s="16" t="s">
        <v>43</v>
      </c>
      <c r="G404" s="111">
        <v>1534000</v>
      </c>
    </row>
    <row r="405" spans="1:32" s="19" customFormat="1" ht="25.5">
      <c r="A405" s="17" t="s">
        <v>908</v>
      </c>
      <c r="B405" s="15">
        <v>774</v>
      </c>
      <c r="C405" s="16" t="s">
        <v>35</v>
      </c>
      <c r="D405" s="16" t="s">
        <v>26</v>
      </c>
      <c r="E405" s="16" t="s">
        <v>907</v>
      </c>
      <c r="F405" s="16"/>
      <c r="G405" s="111">
        <f>G406</f>
        <v>1400000</v>
      </c>
      <c r="H405" s="18"/>
      <c r="I405" s="18"/>
      <c r="AF405" s="210"/>
    </row>
    <row r="406" spans="1:32" s="19" customFormat="1" ht="25.5">
      <c r="A406" s="17" t="s">
        <v>40</v>
      </c>
      <c r="B406" s="15">
        <v>774</v>
      </c>
      <c r="C406" s="16" t="s">
        <v>35</v>
      </c>
      <c r="D406" s="16" t="s">
        <v>26</v>
      </c>
      <c r="E406" s="16" t="s">
        <v>906</v>
      </c>
      <c r="F406" s="16" t="s">
        <v>41</v>
      </c>
      <c r="G406" s="111">
        <f>G407</f>
        <v>1400000</v>
      </c>
      <c r="H406" s="18"/>
      <c r="I406" s="18"/>
      <c r="AF406" s="210"/>
    </row>
    <row r="407" spans="1:32" s="19" customFormat="1">
      <c r="A407" s="17" t="s">
        <v>42</v>
      </c>
      <c r="B407" s="15">
        <v>774</v>
      </c>
      <c r="C407" s="16" t="s">
        <v>35</v>
      </c>
      <c r="D407" s="16" t="s">
        <v>26</v>
      </c>
      <c r="E407" s="16" t="s">
        <v>906</v>
      </c>
      <c r="F407" s="16" t="s">
        <v>43</v>
      </c>
      <c r="G407" s="111">
        <v>1400000</v>
      </c>
      <c r="H407" s="18"/>
      <c r="I407" s="18"/>
      <c r="AF407" s="210"/>
    </row>
    <row r="408" spans="1:32" s="4" customFormat="1">
      <c r="A408" s="17" t="s">
        <v>1</v>
      </c>
      <c r="B408" s="15">
        <v>774</v>
      </c>
      <c r="C408" s="16" t="s">
        <v>35</v>
      </c>
      <c r="D408" s="16" t="s">
        <v>37</v>
      </c>
      <c r="E408" s="16" t="s">
        <v>456</v>
      </c>
      <c r="F408" s="16"/>
      <c r="G408" s="180">
        <f>G409</f>
        <v>6434295</v>
      </c>
      <c r="H408" s="3"/>
      <c r="AF408" s="201"/>
    </row>
    <row r="409" spans="1:32" s="4" customFormat="1" ht="25.5">
      <c r="A409" s="17" t="s">
        <v>40</v>
      </c>
      <c r="B409" s="15">
        <v>774</v>
      </c>
      <c r="C409" s="16" t="s">
        <v>35</v>
      </c>
      <c r="D409" s="16" t="s">
        <v>37</v>
      </c>
      <c r="E409" s="16" t="s">
        <v>456</v>
      </c>
      <c r="F409" s="16" t="s">
        <v>41</v>
      </c>
      <c r="G409" s="180">
        <f>G410</f>
        <v>6434295</v>
      </c>
      <c r="H409" s="3"/>
      <c r="AF409" s="201"/>
    </row>
    <row r="410" spans="1:32" s="4" customFormat="1">
      <c r="A410" s="17" t="s">
        <v>42</v>
      </c>
      <c r="B410" s="15">
        <v>774</v>
      </c>
      <c r="C410" s="16" t="s">
        <v>35</v>
      </c>
      <c r="D410" s="16" t="s">
        <v>37</v>
      </c>
      <c r="E410" s="16" t="s">
        <v>456</v>
      </c>
      <c r="F410" s="16" t="s">
        <v>43</v>
      </c>
      <c r="G410" s="180">
        <f>'прил 3'!G501+'прил 3'!G448+'прил 3'!G576</f>
        <v>6434295</v>
      </c>
      <c r="H410" s="3"/>
      <c r="AE410" s="3"/>
      <c r="AF410" s="201"/>
    </row>
    <row r="411" spans="1:32" s="4" customFormat="1" hidden="1">
      <c r="A411" s="17" t="s">
        <v>45</v>
      </c>
      <c r="B411" s="15">
        <v>774</v>
      </c>
      <c r="C411" s="16" t="s">
        <v>35</v>
      </c>
      <c r="D411" s="16" t="s">
        <v>37</v>
      </c>
      <c r="E411" s="16" t="s">
        <v>456</v>
      </c>
      <c r="F411" s="16" t="s">
        <v>88</v>
      </c>
      <c r="G411" s="180"/>
      <c r="H411" s="3"/>
      <c r="AF411" s="201"/>
    </row>
    <row r="412" spans="1:32" s="4" customFormat="1" ht="25.5">
      <c r="A412" s="17" t="s">
        <v>606</v>
      </c>
      <c r="B412" s="15">
        <v>774</v>
      </c>
      <c r="C412" s="16" t="s">
        <v>35</v>
      </c>
      <c r="D412" s="16" t="s">
        <v>37</v>
      </c>
      <c r="E412" s="16" t="s">
        <v>605</v>
      </c>
      <c r="F412" s="16"/>
      <c r="G412" s="180">
        <f>G413</f>
        <v>3045068</v>
      </c>
      <c r="H412" s="3"/>
      <c r="AF412" s="201"/>
    </row>
    <row r="413" spans="1:32" s="4" customFormat="1" ht="25.5">
      <c r="A413" s="17" t="s">
        <v>40</v>
      </c>
      <c r="B413" s="15">
        <v>774</v>
      </c>
      <c r="C413" s="16" t="s">
        <v>35</v>
      </c>
      <c r="D413" s="16" t="s">
        <v>37</v>
      </c>
      <c r="E413" s="16" t="s">
        <v>605</v>
      </c>
      <c r="F413" s="16" t="s">
        <v>41</v>
      </c>
      <c r="G413" s="180">
        <f>G414</f>
        <v>3045068</v>
      </c>
      <c r="H413" s="3"/>
      <c r="AF413" s="201"/>
    </row>
    <row r="414" spans="1:32" s="4" customFormat="1">
      <c r="A414" s="17" t="s">
        <v>42</v>
      </c>
      <c r="B414" s="15">
        <v>774</v>
      </c>
      <c r="C414" s="16" t="s">
        <v>35</v>
      </c>
      <c r="D414" s="16" t="s">
        <v>37</v>
      </c>
      <c r="E414" s="16" t="s">
        <v>605</v>
      </c>
      <c r="F414" s="16" t="s">
        <v>43</v>
      </c>
      <c r="G414" s="180">
        <f>'прил 3'!G439+'прил 3'!G504+'прил 3'!G579</f>
        <v>3045068</v>
      </c>
      <c r="H414" s="3"/>
      <c r="AE414" s="3"/>
      <c r="AF414" s="201"/>
    </row>
    <row r="415" spans="1:32" s="4" customFormat="1" ht="38.25">
      <c r="A415" s="17" t="s">
        <v>813</v>
      </c>
      <c r="B415" s="15">
        <v>774</v>
      </c>
      <c r="C415" s="16" t="s">
        <v>35</v>
      </c>
      <c r="D415" s="16" t="s">
        <v>26</v>
      </c>
      <c r="E415" s="16" t="s">
        <v>771</v>
      </c>
      <c r="F415" s="16"/>
      <c r="G415" s="180">
        <f>G416</f>
        <v>1000000</v>
      </c>
      <c r="H415" s="3"/>
      <c r="AF415" s="201"/>
    </row>
    <row r="416" spans="1:32" s="4" customFormat="1" ht="25.5">
      <c r="A416" s="17" t="s">
        <v>40</v>
      </c>
      <c r="B416" s="15">
        <v>774</v>
      </c>
      <c r="C416" s="16" t="s">
        <v>35</v>
      </c>
      <c r="D416" s="16" t="s">
        <v>26</v>
      </c>
      <c r="E416" s="16" t="s">
        <v>771</v>
      </c>
      <c r="F416" s="16" t="s">
        <v>41</v>
      </c>
      <c r="G416" s="180">
        <f>G417</f>
        <v>1000000</v>
      </c>
      <c r="H416" s="3"/>
      <c r="AF416" s="201"/>
    </row>
    <row r="417" spans="1:32" s="4" customFormat="1">
      <c r="A417" s="17" t="s">
        <v>42</v>
      </c>
      <c r="B417" s="15">
        <v>774</v>
      </c>
      <c r="C417" s="16" t="s">
        <v>35</v>
      </c>
      <c r="D417" s="16" t="s">
        <v>26</v>
      </c>
      <c r="E417" s="16" t="s">
        <v>771</v>
      </c>
      <c r="F417" s="16" t="s">
        <v>43</v>
      </c>
      <c r="G417" s="180">
        <f>'прил 3'!G451+'прил 3'!G520</f>
        <v>1000000</v>
      </c>
      <c r="H417" s="3"/>
      <c r="AE417" s="3"/>
      <c r="AF417" s="201"/>
    </row>
    <row r="418" spans="1:32" s="4" customFormat="1" ht="25.5">
      <c r="A418" s="17" t="s">
        <v>812</v>
      </c>
      <c r="B418" s="15">
        <v>774</v>
      </c>
      <c r="C418" s="16" t="s">
        <v>35</v>
      </c>
      <c r="D418" s="16" t="s">
        <v>26</v>
      </c>
      <c r="E418" s="16" t="s">
        <v>772</v>
      </c>
      <c r="F418" s="16"/>
      <c r="G418" s="180">
        <f>G419</f>
        <v>1000000</v>
      </c>
      <c r="H418" s="3"/>
      <c r="AF418" s="201"/>
    </row>
    <row r="419" spans="1:32" s="4" customFormat="1" ht="25.5">
      <c r="A419" s="17" t="s">
        <v>40</v>
      </c>
      <c r="B419" s="15">
        <v>774</v>
      </c>
      <c r="C419" s="16" t="s">
        <v>35</v>
      </c>
      <c r="D419" s="16" t="s">
        <v>26</v>
      </c>
      <c r="E419" s="16" t="s">
        <v>772</v>
      </c>
      <c r="F419" s="16" t="s">
        <v>41</v>
      </c>
      <c r="G419" s="180">
        <f>G420</f>
        <v>1000000</v>
      </c>
      <c r="H419" s="3"/>
      <c r="AF419" s="201"/>
    </row>
    <row r="420" spans="1:32" s="4" customFormat="1">
      <c r="A420" s="17" t="s">
        <v>42</v>
      </c>
      <c r="B420" s="15">
        <v>774</v>
      </c>
      <c r="C420" s="16" t="s">
        <v>35</v>
      </c>
      <c r="D420" s="16" t="s">
        <v>26</v>
      </c>
      <c r="E420" s="16" t="s">
        <v>772</v>
      </c>
      <c r="F420" s="16" t="s">
        <v>43</v>
      </c>
      <c r="G420" s="180">
        <f>'прил 3'!G523</f>
        <v>1000000</v>
      </c>
      <c r="H420" s="3"/>
      <c r="AE420" s="3"/>
      <c r="AF420" s="201"/>
    </row>
    <row r="421" spans="1:32" ht="25.5">
      <c r="A421" s="17" t="s">
        <v>362</v>
      </c>
      <c r="B421" s="15">
        <v>774</v>
      </c>
      <c r="C421" s="16" t="s">
        <v>35</v>
      </c>
      <c r="D421" s="16" t="s">
        <v>37</v>
      </c>
      <c r="E421" s="16" t="s">
        <v>825</v>
      </c>
      <c r="F421" s="16"/>
      <c r="G421" s="180">
        <f>G422</f>
        <v>91184.4</v>
      </c>
    </row>
    <row r="422" spans="1:32" ht="25.5">
      <c r="A422" s="17" t="s">
        <v>40</v>
      </c>
      <c r="B422" s="15"/>
      <c r="C422" s="16"/>
      <c r="D422" s="16"/>
      <c r="E422" s="16" t="s">
        <v>825</v>
      </c>
      <c r="F422" s="16" t="s">
        <v>41</v>
      </c>
      <c r="G422" s="180">
        <f>G423</f>
        <v>91184.4</v>
      </c>
    </row>
    <row r="423" spans="1:32">
      <c r="A423" s="17" t="s">
        <v>42</v>
      </c>
      <c r="B423" s="15">
        <v>774</v>
      </c>
      <c r="C423" s="16" t="s">
        <v>35</v>
      </c>
      <c r="D423" s="16" t="s">
        <v>37</v>
      </c>
      <c r="E423" s="16" t="s">
        <v>825</v>
      </c>
      <c r="F423" s="16" t="s">
        <v>43</v>
      </c>
      <c r="G423" s="180">
        <f>'прил 3'!G531</f>
        <v>91184.4</v>
      </c>
    </row>
    <row r="424" spans="1:32" ht="25.5">
      <c r="A424" s="17" t="s">
        <v>865</v>
      </c>
      <c r="B424" s="15">
        <v>774</v>
      </c>
      <c r="C424" s="16" t="s">
        <v>35</v>
      </c>
      <c r="D424" s="16" t="s">
        <v>109</v>
      </c>
      <c r="E424" s="16" t="s">
        <v>909</v>
      </c>
      <c r="F424" s="16"/>
      <c r="G424" s="111">
        <f>G425</f>
        <v>1752400</v>
      </c>
    </row>
    <row r="425" spans="1:32" ht="25.5">
      <c r="A425" s="17" t="s">
        <v>40</v>
      </c>
      <c r="B425" s="15">
        <v>774</v>
      </c>
      <c r="C425" s="16" t="s">
        <v>35</v>
      </c>
      <c r="D425" s="16" t="s">
        <v>109</v>
      </c>
      <c r="E425" s="16" t="s">
        <v>909</v>
      </c>
      <c r="F425" s="16" t="s">
        <v>41</v>
      </c>
      <c r="G425" s="111">
        <f>G426</f>
        <v>1752400</v>
      </c>
    </row>
    <row r="426" spans="1:32">
      <c r="A426" s="17" t="s">
        <v>42</v>
      </c>
      <c r="B426" s="15">
        <v>774</v>
      </c>
      <c r="C426" s="16" t="s">
        <v>35</v>
      </c>
      <c r="D426" s="16" t="s">
        <v>109</v>
      </c>
      <c r="E426" s="16" t="s">
        <v>909</v>
      </c>
      <c r="F426" s="16" t="s">
        <v>43</v>
      </c>
      <c r="G426" s="111">
        <v>1752400</v>
      </c>
    </row>
    <row r="427" spans="1:32" ht="41.25" customHeight="1">
      <c r="A427" s="17" t="s">
        <v>913</v>
      </c>
      <c r="B427" s="15">
        <v>774</v>
      </c>
      <c r="C427" s="16" t="s">
        <v>35</v>
      </c>
      <c r="D427" s="16" t="s">
        <v>37</v>
      </c>
      <c r="E427" s="16" t="s">
        <v>912</v>
      </c>
      <c r="F427" s="16"/>
      <c r="G427" s="111">
        <f>G428</f>
        <v>1853000</v>
      </c>
    </row>
    <row r="428" spans="1:32" ht="25.5">
      <c r="A428" s="17" t="s">
        <v>40</v>
      </c>
      <c r="B428" s="15">
        <v>774</v>
      </c>
      <c r="C428" s="16" t="s">
        <v>35</v>
      </c>
      <c r="D428" s="16" t="s">
        <v>37</v>
      </c>
      <c r="E428" s="16" t="s">
        <v>912</v>
      </c>
      <c r="F428" s="16" t="s">
        <v>41</v>
      </c>
      <c r="G428" s="111">
        <f>G429</f>
        <v>1853000</v>
      </c>
    </row>
    <row r="429" spans="1:32">
      <c r="A429" s="17" t="s">
        <v>42</v>
      </c>
      <c r="B429" s="15">
        <v>774</v>
      </c>
      <c r="C429" s="16" t="s">
        <v>35</v>
      </c>
      <c r="D429" s="16" t="s">
        <v>37</v>
      </c>
      <c r="E429" s="16" t="s">
        <v>912</v>
      </c>
      <c r="F429" s="16" t="s">
        <v>43</v>
      </c>
      <c r="G429" s="111">
        <v>1853000</v>
      </c>
    </row>
    <row r="430" spans="1:32" ht="38.25">
      <c r="A430" s="17" t="s">
        <v>911</v>
      </c>
      <c r="B430" s="15">
        <v>774</v>
      </c>
      <c r="C430" s="16" t="s">
        <v>35</v>
      </c>
      <c r="D430" s="16" t="s">
        <v>37</v>
      </c>
      <c r="E430" s="16" t="s">
        <v>910</v>
      </c>
      <c r="F430" s="16"/>
      <c r="G430" s="9">
        <f>G431</f>
        <v>1000000</v>
      </c>
    </row>
    <row r="431" spans="1:32" ht="25.5">
      <c r="A431" s="17" t="s">
        <v>40</v>
      </c>
      <c r="B431" s="15">
        <v>774</v>
      </c>
      <c r="C431" s="16" t="s">
        <v>35</v>
      </c>
      <c r="D431" s="16" t="s">
        <v>37</v>
      </c>
      <c r="E431" s="16" t="s">
        <v>910</v>
      </c>
      <c r="F431" s="16" t="s">
        <v>41</v>
      </c>
      <c r="G431" s="9">
        <f>G432</f>
        <v>1000000</v>
      </c>
    </row>
    <row r="432" spans="1:32">
      <c r="A432" s="17" t="s">
        <v>42</v>
      </c>
      <c r="B432" s="15">
        <v>774</v>
      </c>
      <c r="C432" s="16" t="s">
        <v>35</v>
      </c>
      <c r="D432" s="16" t="s">
        <v>37</v>
      </c>
      <c r="E432" s="16" t="s">
        <v>910</v>
      </c>
      <c r="F432" s="16" t="s">
        <v>43</v>
      </c>
      <c r="G432" s="9">
        <v>1000000</v>
      </c>
    </row>
    <row r="433" spans="1:32" s="19" customFormat="1" ht="63.75">
      <c r="A433" s="14" t="s">
        <v>260</v>
      </c>
      <c r="B433" s="16" t="s">
        <v>156</v>
      </c>
      <c r="C433" s="16" t="s">
        <v>35</v>
      </c>
      <c r="D433" s="16" t="s">
        <v>35</v>
      </c>
      <c r="E433" s="16" t="s">
        <v>283</v>
      </c>
      <c r="F433" s="16"/>
      <c r="G433" s="180">
        <f>G434+G438+G436</f>
        <v>4286500</v>
      </c>
      <c r="H433" s="18"/>
      <c r="AF433" s="210"/>
    </row>
    <row r="434" spans="1:32" s="19" customFormat="1" ht="25.5" hidden="1">
      <c r="A434" s="17" t="s">
        <v>49</v>
      </c>
      <c r="B434" s="16" t="s">
        <v>156</v>
      </c>
      <c r="C434" s="16" t="s">
        <v>35</v>
      </c>
      <c r="D434" s="16" t="s">
        <v>35</v>
      </c>
      <c r="E434" s="16" t="s">
        <v>283</v>
      </c>
      <c r="F434" s="16" t="s">
        <v>50</v>
      </c>
      <c r="G434" s="180">
        <f>G435</f>
        <v>0</v>
      </c>
      <c r="H434" s="18"/>
      <c r="AF434" s="210"/>
    </row>
    <row r="435" spans="1:32" s="19" customFormat="1" ht="25.5" hidden="1">
      <c r="A435" s="17" t="s">
        <v>51</v>
      </c>
      <c r="B435" s="16" t="s">
        <v>156</v>
      </c>
      <c r="C435" s="16" t="s">
        <v>35</v>
      </c>
      <c r="D435" s="16" t="s">
        <v>35</v>
      </c>
      <c r="E435" s="16" t="s">
        <v>283</v>
      </c>
      <c r="F435" s="16" t="s">
        <v>52</v>
      </c>
      <c r="G435" s="180">
        <f>'прил 3'!G602</f>
        <v>0</v>
      </c>
      <c r="H435" s="18"/>
      <c r="AF435" s="210"/>
    </row>
    <row r="436" spans="1:32" s="19" customFormat="1" ht="14.25" hidden="1" customHeight="1">
      <c r="A436" s="17" t="s">
        <v>334</v>
      </c>
      <c r="B436" s="16" t="s">
        <v>156</v>
      </c>
      <c r="C436" s="16" t="s">
        <v>35</v>
      </c>
      <c r="D436" s="16" t="s">
        <v>35</v>
      </c>
      <c r="E436" s="16" t="s">
        <v>420</v>
      </c>
      <c r="F436" s="16" t="s">
        <v>335</v>
      </c>
      <c r="G436" s="180">
        <f>G437</f>
        <v>0</v>
      </c>
      <c r="H436" s="18"/>
      <c r="AF436" s="210"/>
    </row>
    <row r="437" spans="1:32" s="19" customFormat="1" ht="27" hidden="1" customHeight="1">
      <c r="A437" s="17" t="s">
        <v>336</v>
      </c>
      <c r="B437" s="16" t="s">
        <v>156</v>
      </c>
      <c r="C437" s="16" t="s">
        <v>35</v>
      </c>
      <c r="D437" s="16" t="s">
        <v>35</v>
      </c>
      <c r="E437" s="16" t="s">
        <v>420</v>
      </c>
      <c r="F437" s="16" t="s">
        <v>337</v>
      </c>
      <c r="G437" s="180"/>
      <c r="H437" s="18"/>
      <c r="AF437" s="210"/>
    </row>
    <row r="438" spans="1:32" s="19" customFormat="1" ht="25.5">
      <c r="A438" s="17" t="s">
        <v>40</v>
      </c>
      <c r="B438" s="16" t="s">
        <v>156</v>
      </c>
      <c r="C438" s="16" t="s">
        <v>35</v>
      </c>
      <c r="D438" s="16" t="s">
        <v>35</v>
      </c>
      <c r="E438" s="16" t="s">
        <v>283</v>
      </c>
      <c r="F438" s="16" t="s">
        <v>41</v>
      </c>
      <c r="G438" s="180">
        <f>G439</f>
        <v>4286500</v>
      </c>
      <c r="H438" s="18"/>
      <c r="AF438" s="210"/>
    </row>
    <row r="439" spans="1:32" s="19" customFormat="1">
      <c r="A439" s="17" t="s">
        <v>42</v>
      </c>
      <c r="B439" s="16" t="s">
        <v>156</v>
      </c>
      <c r="C439" s="16" t="s">
        <v>35</v>
      </c>
      <c r="D439" s="16" t="s">
        <v>35</v>
      </c>
      <c r="E439" s="16" t="s">
        <v>283</v>
      </c>
      <c r="F439" s="16" t="s">
        <v>43</v>
      </c>
      <c r="G439" s="180">
        <f>'прил 3'!G604</f>
        <v>4286500</v>
      </c>
      <c r="H439" s="18"/>
      <c r="AF439" s="210"/>
    </row>
    <row r="440" spans="1:32" s="19" customFormat="1" hidden="1">
      <c r="A440" s="17"/>
      <c r="B440" s="16"/>
      <c r="C440" s="16"/>
      <c r="D440" s="16"/>
      <c r="E440" s="16"/>
      <c r="F440" s="16"/>
      <c r="G440" s="180"/>
      <c r="H440" s="18"/>
      <c r="AF440" s="210"/>
    </row>
    <row r="441" spans="1:32" s="19" customFormat="1" ht="61.5" customHeight="1">
      <c r="A441" s="14" t="s">
        <v>261</v>
      </c>
      <c r="B441" s="16" t="s">
        <v>156</v>
      </c>
      <c r="C441" s="16" t="s">
        <v>35</v>
      </c>
      <c r="D441" s="16" t="s">
        <v>35</v>
      </c>
      <c r="E441" s="16" t="s">
        <v>421</v>
      </c>
      <c r="F441" s="16"/>
      <c r="G441" s="180">
        <f>G442+G448+G444+G447+G450</f>
        <v>742199.5</v>
      </c>
      <c r="H441" s="18"/>
      <c r="AF441" s="211"/>
    </row>
    <row r="442" spans="1:32" s="19" customFormat="1" ht="25.5">
      <c r="A442" s="17" t="s">
        <v>49</v>
      </c>
      <c r="B442" s="16" t="s">
        <v>156</v>
      </c>
      <c r="C442" s="16" t="s">
        <v>35</v>
      </c>
      <c r="D442" s="16" t="s">
        <v>35</v>
      </c>
      <c r="E442" s="16" t="s">
        <v>421</v>
      </c>
      <c r="F442" s="16" t="s">
        <v>50</v>
      </c>
      <c r="G442" s="180">
        <f>G443</f>
        <v>324496.7</v>
      </c>
      <c r="H442" s="18"/>
      <c r="AE442" s="18"/>
      <c r="AF442" s="210"/>
    </row>
    <row r="443" spans="1:32" s="19" customFormat="1" ht="25.5">
      <c r="A443" s="17" t="s">
        <v>51</v>
      </c>
      <c r="B443" s="16" t="s">
        <v>156</v>
      </c>
      <c r="C443" s="16" t="s">
        <v>35</v>
      </c>
      <c r="D443" s="16" t="s">
        <v>35</v>
      </c>
      <c r="E443" s="16" t="s">
        <v>421</v>
      </c>
      <c r="F443" s="16" t="s">
        <v>52</v>
      </c>
      <c r="G443" s="180">
        <f>'прил 3'!G607</f>
        <v>324496.7</v>
      </c>
      <c r="H443" s="18"/>
      <c r="AF443" s="210"/>
    </row>
    <row r="444" spans="1:32" s="19" customFormat="1" ht="14.25" hidden="1" customHeight="1">
      <c r="A444" s="17" t="s">
        <v>334</v>
      </c>
      <c r="B444" s="16" t="s">
        <v>156</v>
      </c>
      <c r="C444" s="16" t="s">
        <v>35</v>
      </c>
      <c r="D444" s="16" t="s">
        <v>35</v>
      </c>
      <c r="E444" s="16" t="s">
        <v>421</v>
      </c>
      <c r="F444" s="16" t="s">
        <v>335</v>
      </c>
      <c r="G444" s="180">
        <f>G445</f>
        <v>0</v>
      </c>
      <c r="H444" s="18"/>
      <c r="AF444" s="210"/>
    </row>
    <row r="445" spans="1:32" s="19" customFormat="1" ht="27" hidden="1" customHeight="1">
      <c r="A445" s="17" t="s">
        <v>336</v>
      </c>
      <c r="B445" s="16" t="s">
        <v>156</v>
      </c>
      <c r="C445" s="16" t="s">
        <v>35</v>
      </c>
      <c r="D445" s="16" t="s">
        <v>35</v>
      </c>
      <c r="E445" s="16" t="s">
        <v>421</v>
      </c>
      <c r="F445" s="16" t="s">
        <v>337</v>
      </c>
      <c r="G445" s="180"/>
      <c r="H445" s="18"/>
      <c r="AF445" s="210"/>
    </row>
    <row r="446" spans="1:32" s="19" customFormat="1" hidden="1">
      <c r="A446" s="17" t="s">
        <v>334</v>
      </c>
      <c r="B446" s="16" t="s">
        <v>156</v>
      </c>
      <c r="C446" s="16" t="s">
        <v>35</v>
      </c>
      <c r="D446" s="16" t="s">
        <v>35</v>
      </c>
      <c r="E446" s="16" t="s">
        <v>421</v>
      </c>
      <c r="F446" s="16" t="s">
        <v>335</v>
      </c>
      <c r="G446" s="180">
        <f>G447</f>
        <v>0</v>
      </c>
      <c r="H446" s="18"/>
      <c r="AF446" s="210"/>
    </row>
    <row r="447" spans="1:32" s="19" customFormat="1" ht="25.5" hidden="1">
      <c r="A447" s="17" t="s">
        <v>336</v>
      </c>
      <c r="B447" s="16" t="s">
        <v>156</v>
      </c>
      <c r="C447" s="16" t="s">
        <v>35</v>
      </c>
      <c r="D447" s="16" t="s">
        <v>35</v>
      </c>
      <c r="E447" s="16" t="s">
        <v>421</v>
      </c>
      <c r="F447" s="16" t="s">
        <v>337</v>
      </c>
      <c r="G447" s="180">
        <f>'прил 3'!G609</f>
        <v>0</v>
      </c>
      <c r="H447" s="18"/>
      <c r="AF447" s="210"/>
    </row>
    <row r="448" spans="1:32" s="19" customFormat="1" ht="25.5" hidden="1">
      <c r="A448" s="17" t="s">
        <v>40</v>
      </c>
      <c r="B448" s="16" t="s">
        <v>156</v>
      </c>
      <c r="C448" s="16" t="s">
        <v>35</v>
      </c>
      <c r="D448" s="16" t="s">
        <v>35</v>
      </c>
      <c r="E448" s="16" t="s">
        <v>421</v>
      </c>
      <c r="F448" s="16" t="s">
        <v>41</v>
      </c>
      <c r="G448" s="180">
        <f>G449</f>
        <v>0</v>
      </c>
      <c r="H448" s="18"/>
      <c r="AF448" s="210"/>
    </row>
    <row r="449" spans="1:32" s="19" customFormat="1" hidden="1">
      <c r="A449" s="17" t="s">
        <v>42</v>
      </c>
      <c r="B449" s="16" t="s">
        <v>156</v>
      </c>
      <c r="C449" s="16" t="s">
        <v>35</v>
      </c>
      <c r="D449" s="16" t="s">
        <v>35</v>
      </c>
      <c r="E449" s="16" t="s">
        <v>421</v>
      </c>
      <c r="F449" s="16" t="s">
        <v>43</v>
      </c>
      <c r="G449" s="180">
        <f>'прил 3'!G611</f>
        <v>0</v>
      </c>
      <c r="H449" s="18"/>
      <c r="AF449" s="210"/>
    </row>
    <row r="450" spans="1:32" s="19" customFormat="1" ht="25.5">
      <c r="A450" s="17" t="s">
        <v>40</v>
      </c>
      <c r="B450" s="16" t="s">
        <v>156</v>
      </c>
      <c r="C450" s="16" t="s">
        <v>35</v>
      </c>
      <c r="D450" s="16" t="s">
        <v>35</v>
      </c>
      <c r="E450" s="16" t="s">
        <v>421</v>
      </c>
      <c r="F450" s="16" t="s">
        <v>41</v>
      </c>
      <c r="G450" s="111">
        <f>G451</f>
        <v>417702.8</v>
      </c>
      <c r="H450" s="18"/>
      <c r="AF450" s="210"/>
    </row>
    <row r="451" spans="1:32" s="19" customFormat="1">
      <c r="A451" s="17" t="s">
        <v>42</v>
      </c>
      <c r="B451" s="16" t="s">
        <v>156</v>
      </c>
      <c r="C451" s="16" t="s">
        <v>35</v>
      </c>
      <c r="D451" s="16" t="s">
        <v>35</v>
      </c>
      <c r="E451" s="16" t="s">
        <v>421</v>
      </c>
      <c r="F451" s="16" t="s">
        <v>43</v>
      </c>
      <c r="G451" s="111">
        <f>'прил 3'!G613</f>
        <v>417702.8</v>
      </c>
      <c r="H451" s="18"/>
      <c r="AF451" s="210"/>
    </row>
    <row r="452" spans="1:32" s="4" customFormat="1" ht="29.25" customHeight="1">
      <c r="A452" s="17" t="s">
        <v>322</v>
      </c>
      <c r="B452" s="15">
        <v>774</v>
      </c>
      <c r="C452" s="16" t="s">
        <v>35</v>
      </c>
      <c r="D452" s="16" t="s">
        <v>37</v>
      </c>
      <c r="E452" s="16" t="s">
        <v>462</v>
      </c>
      <c r="F452" s="16"/>
      <c r="G452" s="180">
        <f>G453</f>
        <v>433000</v>
      </c>
      <c r="H452" s="3"/>
      <c r="AF452" s="212"/>
    </row>
    <row r="453" spans="1:32" s="4" customFormat="1" ht="32.25" customHeight="1">
      <c r="A453" s="17" t="s">
        <v>323</v>
      </c>
      <c r="B453" s="15">
        <v>774</v>
      </c>
      <c r="C453" s="16" t="s">
        <v>35</v>
      </c>
      <c r="D453" s="16" t="s">
        <v>37</v>
      </c>
      <c r="E453" s="16" t="s">
        <v>463</v>
      </c>
      <c r="F453" s="16"/>
      <c r="G453" s="180">
        <f>G454</f>
        <v>433000</v>
      </c>
      <c r="H453" s="3"/>
      <c r="AF453" s="201"/>
    </row>
    <row r="454" spans="1:32" s="19" customFormat="1" ht="25.5">
      <c r="A454" s="17" t="s">
        <v>40</v>
      </c>
      <c r="B454" s="16" t="s">
        <v>156</v>
      </c>
      <c r="C454" s="16" t="s">
        <v>35</v>
      </c>
      <c r="D454" s="16" t="s">
        <v>37</v>
      </c>
      <c r="E454" s="16" t="s">
        <v>463</v>
      </c>
      <c r="F454" s="16" t="s">
        <v>41</v>
      </c>
      <c r="G454" s="180">
        <f>G455</f>
        <v>433000</v>
      </c>
      <c r="H454" s="18"/>
      <c r="AF454" s="210"/>
    </row>
    <row r="455" spans="1:32" s="19" customFormat="1">
      <c r="A455" s="17" t="s">
        <v>42</v>
      </c>
      <c r="B455" s="16" t="s">
        <v>156</v>
      </c>
      <c r="C455" s="16" t="s">
        <v>35</v>
      </c>
      <c r="D455" s="16" t="s">
        <v>37</v>
      </c>
      <c r="E455" s="16" t="s">
        <v>463</v>
      </c>
      <c r="F455" s="16" t="s">
        <v>43</v>
      </c>
      <c r="G455" s="180">
        <f>'прил 3'!G542+'прил 3'!G589</f>
        <v>433000</v>
      </c>
      <c r="H455" s="18"/>
      <c r="AE455" s="18"/>
      <c r="AF455" s="210"/>
    </row>
    <row r="456" spans="1:32" s="19" customFormat="1" ht="32.25" customHeight="1">
      <c r="A456" s="17" t="s">
        <v>324</v>
      </c>
      <c r="B456" s="16" t="s">
        <v>156</v>
      </c>
      <c r="C456" s="16" t="s">
        <v>35</v>
      </c>
      <c r="D456" s="16" t="s">
        <v>237</v>
      </c>
      <c r="E456" s="16" t="s">
        <v>466</v>
      </c>
      <c r="F456" s="16"/>
      <c r="G456" s="180">
        <f>G457</f>
        <v>13370712</v>
      </c>
      <c r="H456" s="18"/>
      <c r="AE456" s="18"/>
      <c r="AF456" s="211"/>
    </row>
    <row r="457" spans="1:32" s="19" customFormat="1" ht="25.5">
      <c r="A457" s="17" t="s">
        <v>121</v>
      </c>
      <c r="B457" s="16" t="s">
        <v>156</v>
      </c>
      <c r="C457" s="16" t="s">
        <v>35</v>
      </c>
      <c r="D457" s="16" t="s">
        <v>237</v>
      </c>
      <c r="E457" s="16" t="s">
        <v>467</v>
      </c>
      <c r="F457" s="16"/>
      <c r="G457" s="180">
        <f>G458+G460+G462</f>
        <v>13370712</v>
      </c>
      <c r="H457" s="18"/>
      <c r="AF457" s="210"/>
    </row>
    <row r="458" spans="1:32" ht="51">
      <c r="A458" s="17" t="s">
        <v>92</v>
      </c>
      <c r="B458" s="16" t="s">
        <v>156</v>
      </c>
      <c r="C458" s="16" t="s">
        <v>35</v>
      </c>
      <c r="D458" s="16" t="s">
        <v>237</v>
      </c>
      <c r="E458" s="16" t="s">
        <v>467</v>
      </c>
      <c r="F458" s="16" t="s">
        <v>95</v>
      </c>
      <c r="G458" s="180">
        <f>G459</f>
        <v>12545832</v>
      </c>
    </row>
    <row r="459" spans="1:32" ht="25.5">
      <c r="A459" s="17" t="s">
        <v>93</v>
      </c>
      <c r="B459" s="16" t="s">
        <v>156</v>
      </c>
      <c r="C459" s="16" t="s">
        <v>35</v>
      </c>
      <c r="D459" s="16" t="s">
        <v>237</v>
      </c>
      <c r="E459" s="16" t="s">
        <v>467</v>
      </c>
      <c r="F459" s="16" t="s">
        <v>96</v>
      </c>
      <c r="G459" s="180">
        <f>'прил 3'!G624</f>
        <v>12545832</v>
      </c>
    </row>
    <row r="460" spans="1:32" ht="25.5">
      <c r="A460" s="17" t="s">
        <v>49</v>
      </c>
      <c r="B460" s="16" t="s">
        <v>156</v>
      </c>
      <c r="C460" s="16" t="s">
        <v>35</v>
      </c>
      <c r="D460" s="16" t="s">
        <v>237</v>
      </c>
      <c r="E460" s="16" t="s">
        <v>467</v>
      </c>
      <c r="F460" s="16" t="s">
        <v>50</v>
      </c>
      <c r="G460" s="180">
        <f>G461</f>
        <v>773440</v>
      </c>
    </row>
    <row r="461" spans="1:32" ht="25.5">
      <c r="A461" s="17" t="s">
        <v>51</v>
      </c>
      <c r="B461" s="16" t="s">
        <v>156</v>
      </c>
      <c r="C461" s="16" t="s">
        <v>35</v>
      </c>
      <c r="D461" s="16" t="s">
        <v>237</v>
      </c>
      <c r="E461" s="16" t="s">
        <v>467</v>
      </c>
      <c r="F461" s="16" t="s">
        <v>52</v>
      </c>
      <c r="G461" s="180">
        <f>'прил 3'!G628</f>
        <v>773440</v>
      </c>
      <c r="AE461" s="2" t="e">
        <f>AE377+AE354+AE380+AE385+AE388+AE397+AE410+AE414+AE417+AE420+#REF!+AE442+AE456+AE455</f>
        <v>#REF!</v>
      </c>
    </row>
    <row r="462" spans="1:32">
      <c r="A462" s="17" t="s">
        <v>100</v>
      </c>
      <c r="B462" s="15">
        <v>757</v>
      </c>
      <c r="C462" s="16" t="s">
        <v>72</v>
      </c>
      <c r="D462" s="16" t="s">
        <v>90</v>
      </c>
      <c r="E462" s="16" t="s">
        <v>467</v>
      </c>
      <c r="F462" s="16" t="s">
        <v>101</v>
      </c>
      <c r="G462" s="193">
        <f>G463</f>
        <v>51440</v>
      </c>
    </row>
    <row r="463" spans="1:32">
      <c r="A463" s="17" t="s">
        <v>103</v>
      </c>
      <c r="B463" s="15">
        <v>757</v>
      </c>
      <c r="C463" s="16" t="s">
        <v>72</v>
      </c>
      <c r="D463" s="16" t="s">
        <v>90</v>
      </c>
      <c r="E463" s="16" t="s">
        <v>467</v>
      </c>
      <c r="F463" s="16" t="s">
        <v>104</v>
      </c>
      <c r="G463" s="193">
        <f>'прил 3'!G630</f>
        <v>51440</v>
      </c>
    </row>
    <row r="464" spans="1:32" ht="25.5" hidden="1">
      <c r="A464" s="17" t="s">
        <v>263</v>
      </c>
      <c r="B464" s="15">
        <v>757</v>
      </c>
      <c r="C464" s="16" t="s">
        <v>35</v>
      </c>
      <c r="D464" s="16" t="s">
        <v>109</v>
      </c>
      <c r="E464" s="16" t="s">
        <v>267</v>
      </c>
      <c r="F464" s="16"/>
      <c r="G464" s="180">
        <f>G465</f>
        <v>0</v>
      </c>
    </row>
    <row r="465" spans="1:32" ht="25.5" hidden="1">
      <c r="A465" s="17" t="s">
        <v>40</v>
      </c>
      <c r="B465" s="15">
        <v>757</v>
      </c>
      <c r="C465" s="16" t="s">
        <v>35</v>
      </c>
      <c r="D465" s="16" t="s">
        <v>109</v>
      </c>
      <c r="E465" s="16" t="s">
        <v>267</v>
      </c>
      <c r="F465" s="16" t="s">
        <v>41</v>
      </c>
      <c r="G465" s="180">
        <f>G466</f>
        <v>0</v>
      </c>
    </row>
    <row r="466" spans="1:32" ht="19.5" hidden="1" customHeight="1">
      <c r="A466" s="17" t="s">
        <v>42</v>
      </c>
      <c r="B466" s="15">
        <v>757</v>
      </c>
      <c r="C466" s="16" t="s">
        <v>35</v>
      </c>
      <c r="D466" s="16" t="s">
        <v>109</v>
      </c>
      <c r="E466" s="16" t="s">
        <v>267</v>
      </c>
      <c r="F466" s="16" t="s">
        <v>43</v>
      </c>
      <c r="G466" s="180">
        <f>'прил 3'!G432</f>
        <v>0</v>
      </c>
    </row>
    <row r="467" spans="1:32" ht="33" hidden="1" customHeight="1">
      <c r="A467" s="17" t="s">
        <v>263</v>
      </c>
      <c r="B467" s="16" t="s">
        <v>156</v>
      </c>
      <c r="C467" s="16" t="s">
        <v>35</v>
      </c>
      <c r="D467" s="16" t="s">
        <v>37</v>
      </c>
      <c r="E467" s="16" t="s">
        <v>268</v>
      </c>
      <c r="F467" s="16"/>
      <c r="G467" s="180">
        <f>G468</f>
        <v>0</v>
      </c>
    </row>
    <row r="468" spans="1:32" ht="25.5" hidden="1">
      <c r="A468" s="17" t="s">
        <v>40</v>
      </c>
      <c r="B468" s="16" t="s">
        <v>156</v>
      </c>
      <c r="C468" s="16" t="s">
        <v>35</v>
      </c>
      <c r="D468" s="16" t="s">
        <v>37</v>
      </c>
      <c r="E468" s="16" t="s">
        <v>268</v>
      </c>
      <c r="F468" s="16" t="s">
        <v>41</v>
      </c>
      <c r="G468" s="180">
        <f>G469</f>
        <v>0</v>
      </c>
    </row>
    <row r="469" spans="1:32" hidden="1">
      <c r="A469" s="17" t="s">
        <v>42</v>
      </c>
      <c r="B469" s="16" t="s">
        <v>156</v>
      </c>
      <c r="C469" s="16" t="s">
        <v>35</v>
      </c>
      <c r="D469" s="16" t="s">
        <v>37</v>
      </c>
      <c r="E469" s="16" t="s">
        <v>268</v>
      </c>
      <c r="F469" s="16" t="s">
        <v>43</v>
      </c>
      <c r="G469" s="180">
        <f>'прил 3'!G479</f>
        <v>0</v>
      </c>
    </row>
    <row r="470" spans="1:32" s="61" customFormat="1" ht="54" customHeight="1">
      <c r="A470" s="39" t="s">
        <v>312</v>
      </c>
      <c r="B470" s="21">
        <v>795</v>
      </c>
      <c r="C470" s="41" t="s">
        <v>367</v>
      </c>
      <c r="D470" s="41" t="s">
        <v>109</v>
      </c>
      <c r="E470" s="41" t="s">
        <v>311</v>
      </c>
      <c r="F470" s="41"/>
      <c r="G470" s="191">
        <f>G471+G474+G477+G480+G483</f>
        <v>8875680.1399999987</v>
      </c>
      <c r="H470" s="60"/>
      <c r="AF470" s="209"/>
    </row>
    <row r="471" spans="1:32" s="19" customFormat="1" ht="44.25" hidden="1" customHeight="1">
      <c r="A471" s="17" t="s">
        <v>414</v>
      </c>
      <c r="B471" s="57">
        <v>795</v>
      </c>
      <c r="C471" s="16" t="s">
        <v>367</v>
      </c>
      <c r="D471" s="16" t="s">
        <v>109</v>
      </c>
      <c r="E471" s="16" t="s">
        <v>309</v>
      </c>
      <c r="F471" s="16"/>
      <c r="G471" s="180">
        <f>G472</f>
        <v>0</v>
      </c>
      <c r="H471" s="18"/>
      <c r="AF471" s="210"/>
    </row>
    <row r="472" spans="1:32" s="19" customFormat="1" ht="25.5" hidden="1" customHeight="1">
      <c r="A472" s="17" t="s">
        <v>100</v>
      </c>
      <c r="B472" s="57">
        <v>795</v>
      </c>
      <c r="C472" s="16" t="s">
        <v>367</v>
      </c>
      <c r="D472" s="16" t="s">
        <v>109</v>
      </c>
      <c r="E472" s="16" t="s">
        <v>309</v>
      </c>
      <c r="F472" s="16" t="s">
        <v>346</v>
      </c>
      <c r="G472" s="180">
        <f>G473</f>
        <v>0</v>
      </c>
      <c r="H472" s="18"/>
      <c r="AF472" s="210"/>
    </row>
    <row r="473" spans="1:32" s="19" customFormat="1" ht="21" hidden="1" customHeight="1">
      <c r="A473" s="17" t="s">
        <v>363</v>
      </c>
      <c r="B473" s="57">
        <v>795</v>
      </c>
      <c r="C473" s="16" t="s">
        <v>367</v>
      </c>
      <c r="D473" s="16" t="s">
        <v>109</v>
      </c>
      <c r="E473" s="16" t="s">
        <v>309</v>
      </c>
      <c r="F473" s="16" t="s">
        <v>364</v>
      </c>
      <c r="G473" s="180"/>
      <c r="H473" s="18"/>
      <c r="AF473" s="210"/>
    </row>
    <row r="474" spans="1:32" s="19" customFormat="1" ht="44.25" hidden="1" customHeight="1">
      <c r="A474" s="17" t="s">
        <v>307</v>
      </c>
      <c r="B474" s="57">
        <v>793</v>
      </c>
      <c r="C474" s="16" t="s">
        <v>367</v>
      </c>
      <c r="D474" s="16" t="s">
        <v>109</v>
      </c>
      <c r="E474" s="16" t="s">
        <v>310</v>
      </c>
      <c r="F474" s="16"/>
      <c r="G474" s="180">
        <f>G475</f>
        <v>0</v>
      </c>
      <c r="H474" s="18"/>
      <c r="AF474" s="210"/>
    </row>
    <row r="475" spans="1:32" s="19" customFormat="1" ht="33" hidden="1" customHeight="1">
      <c r="A475" s="17" t="s">
        <v>100</v>
      </c>
      <c r="B475" s="57">
        <v>793</v>
      </c>
      <c r="C475" s="16" t="s">
        <v>367</v>
      </c>
      <c r="D475" s="16" t="s">
        <v>109</v>
      </c>
      <c r="E475" s="16" t="s">
        <v>310</v>
      </c>
      <c r="F475" s="16" t="s">
        <v>346</v>
      </c>
      <c r="G475" s="180">
        <f>G476</f>
        <v>0</v>
      </c>
      <c r="H475" s="18"/>
      <c r="AF475" s="210"/>
    </row>
    <row r="476" spans="1:32" s="19" customFormat="1" ht="16.5" hidden="1" customHeight="1">
      <c r="A476" s="17" t="s">
        <v>363</v>
      </c>
      <c r="B476" s="57">
        <v>793</v>
      </c>
      <c r="C476" s="16" t="s">
        <v>367</v>
      </c>
      <c r="D476" s="16" t="s">
        <v>109</v>
      </c>
      <c r="E476" s="16" t="s">
        <v>310</v>
      </c>
      <c r="F476" s="16" t="s">
        <v>364</v>
      </c>
      <c r="G476" s="180"/>
      <c r="H476" s="18"/>
      <c r="AF476" s="210"/>
    </row>
    <row r="477" spans="1:32" ht="40.5" customHeight="1">
      <c r="A477" s="17" t="s">
        <v>839</v>
      </c>
      <c r="B477" s="57">
        <v>795</v>
      </c>
      <c r="C477" s="16" t="s">
        <v>367</v>
      </c>
      <c r="D477" s="16" t="s">
        <v>109</v>
      </c>
      <c r="E477" s="16" t="s">
        <v>838</v>
      </c>
      <c r="F477" s="16"/>
      <c r="G477" s="180">
        <f>G478</f>
        <v>1.396927018504357E-11</v>
      </c>
    </row>
    <row r="478" spans="1:32" ht="19.5" customHeight="1">
      <c r="A478" s="17" t="s">
        <v>100</v>
      </c>
      <c r="B478" s="57">
        <v>795</v>
      </c>
      <c r="C478" s="16" t="s">
        <v>367</v>
      </c>
      <c r="D478" s="16" t="s">
        <v>109</v>
      </c>
      <c r="E478" s="16" t="s">
        <v>838</v>
      </c>
      <c r="F478" s="16" t="s">
        <v>101</v>
      </c>
      <c r="G478" s="180">
        <f>G479</f>
        <v>1.396927018504357E-11</v>
      </c>
    </row>
    <row r="479" spans="1:32" ht="15" customHeight="1">
      <c r="A479" s="17" t="s">
        <v>375</v>
      </c>
      <c r="B479" s="57">
        <v>795</v>
      </c>
      <c r="C479" s="16" t="s">
        <v>367</v>
      </c>
      <c r="D479" s="16" t="s">
        <v>109</v>
      </c>
      <c r="E479" s="16" t="s">
        <v>838</v>
      </c>
      <c r="F479" s="16" t="s">
        <v>376</v>
      </c>
      <c r="G479" s="180">
        <f>'прил 3'!G1482</f>
        <v>1.396927018504357E-11</v>
      </c>
    </row>
    <row r="480" spans="1:32" ht="51.75" customHeight="1">
      <c r="A480" s="17" t="s">
        <v>872</v>
      </c>
      <c r="B480" s="57">
        <v>795</v>
      </c>
      <c r="C480" s="16" t="s">
        <v>367</v>
      </c>
      <c r="D480" s="16" t="s">
        <v>109</v>
      </c>
      <c r="E480" s="16" t="s">
        <v>871</v>
      </c>
      <c r="F480" s="16"/>
      <c r="G480" s="180">
        <f>G481</f>
        <v>8842984.8599999994</v>
      </c>
    </row>
    <row r="481" spans="1:32" ht="19.5" customHeight="1">
      <c r="A481" s="17" t="s">
        <v>345</v>
      </c>
      <c r="B481" s="57">
        <v>795</v>
      </c>
      <c r="C481" s="16" t="s">
        <v>367</v>
      </c>
      <c r="D481" s="16" t="s">
        <v>109</v>
      </c>
      <c r="E481" s="16" t="s">
        <v>871</v>
      </c>
      <c r="F481" s="16" t="s">
        <v>346</v>
      </c>
      <c r="G481" s="180">
        <f>G482</f>
        <v>8842984.8599999994</v>
      </c>
    </row>
    <row r="482" spans="1:32" ht="15" customHeight="1">
      <c r="A482" s="17" t="s">
        <v>363</v>
      </c>
      <c r="B482" s="57">
        <v>795</v>
      </c>
      <c r="C482" s="16" t="s">
        <v>367</v>
      </c>
      <c r="D482" s="16" t="s">
        <v>109</v>
      </c>
      <c r="E482" s="16" t="s">
        <v>871</v>
      </c>
      <c r="F482" s="16" t="s">
        <v>364</v>
      </c>
      <c r="G482" s="180">
        <f>'прил 3'!G1485</f>
        <v>8842984.8599999994</v>
      </c>
    </row>
    <row r="483" spans="1:32" ht="15" customHeight="1">
      <c r="A483" s="17" t="s">
        <v>362</v>
      </c>
      <c r="B483" s="57">
        <v>795</v>
      </c>
      <c r="C483" s="16" t="s">
        <v>367</v>
      </c>
      <c r="D483" s="16" t="s">
        <v>109</v>
      </c>
      <c r="E483" s="16" t="s">
        <v>893</v>
      </c>
      <c r="F483" s="16"/>
      <c r="G483" s="111">
        <f>G484</f>
        <v>32695.279999999999</v>
      </c>
    </row>
    <row r="484" spans="1:32" ht="15" customHeight="1">
      <c r="A484" s="17" t="s">
        <v>345</v>
      </c>
      <c r="B484" s="57">
        <v>795</v>
      </c>
      <c r="C484" s="16" t="s">
        <v>367</v>
      </c>
      <c r="D484" s="16" t="s">
        <v>109</v>
      </c>
      <c r="E484" s="16" t="s">
        <v>893</v>
      </c>
      <c r="F484" s="16" t="s">
        <v>346</v>
      </c>
      <c r="G484" s="111">
        <f>G485</f>
        <v>32695.279999999999</v>
      </c>
    </row>
    <row r="485" spans="1:32" ht="15" customHeight="1">
      <c r="A485" s="17" t="s">
        <v>373</v>
      </c>
      <c r="B485" s="57">
        <v>795</v>
      </c>
      <c r="C485" s="16" t="s">
        <v>367</v>
      </c>
      <c r="D485" s="16" t="s">
        <v>109</v>
      </c>
      <c r="E485" s="16" t="s">
        <v>893</v>
      </c>
      <c r="F485" s="16" t="s">
        <v>374</v>
      </c>
      <c r="G485" s="111">
        <v>32695.279999999999</v>
      </c>
    </row>
    <row r="486" spans="1:32" s="36" customFormat="1" ht="29.25" customHeight="1">
      <c r="A486" s="127" t="s">
        <v>801</v>
      </c>
      <c r="B486" s="40">
        <v>757</v>
      </c>
      <c r="C486" s="41" t="s">
        <v>72</v>
      </c>
      <c r="D486" s="41" t="s">
        <v>90</v>
      </c>
      <c r="E486" s="41" t="s">
        <v>435</v>
      </c>
      <c r="F486" s="41"/>
      <c r="G486" s="191">
        <f>G490+G493+G487+G500+G497</f>
        <v>12050000</v>
      </c>
      <c r="H486" s="35" t="e">
        <f>G486+G515+G693+G743+#REF!</f>
        <v>#REF!</v>
      </c>
      <c r="M486" s="35" t="e">
        <f>#REF!</f>
        <v>#REF!</v>
      </c>
      <c r="N486" s="36">
        <v>20000</v>
      </c>
      <c r="AF486" s="204"/>
    </row>
    <row r="487" spans="1:32" s="144" customFormat="1" ht="25.5" hidden="1">
      <c r="A487" s="59" t="s">
        <v>207</v>
      </c>
      <c r="B487" s="145">
        <v>757</v>
      </c>
      <c r="C487" s="141" t="s">
        <v>90</v>
      </c>
      <c r="D487" s="141" t="s">
        <v>140</v>
      </c>
      <c r="E487" s="141" t="s">
        <v>205</v>
      </c>
      <c r="F487" s="141"/>
      <c r="G487" s="194">
        <f>G488</f>
        <v>0</v>
      </c>
      <c r="H487" s="143"/>
      <c r="AF487" s="213"/>
    </row>
    <row r="488" spans="1:32" s="144" customFormat="1" ht="25.5" hidden="1">
      <c r="A488" s="17" t="s">
        <v>40</v>
      </c>
      <c r="B488" s="145">
        <v>757</v>
      </c>
      <c r="C488" s="141" t="s">
        <v>90</v>
      </c>
      <c r="D488" s="141" t="s">
        <v>140</v>
      </c>
      <c r="E488" s="141" t="s">
        <v>205</v>
      </c>
      <c r="F488" s="141" t="s">
        <v>41</v>
      </c>
      <c r="G488" s="194">
        <f>G489</f>
        <v>0</v>
      </c>
      <c r="H488" s="143"/>
      <c r="AF488" s="213"/>
    </row>
    <row r="489" spans="1:32" s="144" customFormat="1" hidden="1">
      <c r="A489" s="17" t="s">
        <v>42</v>
      </c>
      <c r="B489" s="145">
        <v>757</v>
      </c>
      <c r="C489" s="141" t="s">
        <v>90</v>
      </c>
      <c r="D489" s="141" t="s">
        <v>140</v>
      </c>
      <c r="E489" s="141" t="s">
        <v>205</v>
      </c>
      <c r="F489" s="141" t="s">
        <v>43</v>
      </c>
      <c r="G489" s="194">
        <f>'прил 3'!G21</f>
        <v>0</v>
      </c>
      <c r="H489" s="143"/>
      <c r="AF489" s="213"/>
    </row>
    <row r="490" spans="1:32" s="36" customFormat="1" ht="30.75" hidden="1" customHeight="1">
      <c r="A490" s="34" t="s">
        <v>380</v>
      </c>
      <c r="B490" s="15">
        <v>757</v>
      </c>
      <c r="C490" s="16" t="s">
        <v>72</v>
      </c>
      <c r="D490" s="16" t="s">
        <v>90</v>
      </c>
      <c r="E490" s="16" t="s">
        <v>381</v>
      </c>
      <c r="F490" s="16"/>
      <c r="G490" s="180">
        <f>G491</f>
        <v>0</v>
      </c>
      <c r="H490" s="35"/>
      <c r="AF490" s="204"/>
    </row>
    <row r="491" spans="1:32" s="36" customFormat="1" ht="36.75" hidden="1" customHeight="1">
      <c r="A491" s="17" t="s">
        <v>49</v>
      </c>
      <c r="B491" s="15">
        <v>757</v>
      </c>
      <c r="C491" s="16" t="s">
        <v>72</v>
      </c>
      <c r="D491" s="16" t="s">
        <v>90</v>
      </c>
      <c r="E491" s="16" t="s">
        <v>381</v>
      </c>
      <c r="F491" s="16" t="s">
        <v>50</v>
      </c>
      <c r="G491" s="180">
        <f>G492</f>
        <v>0</v>
      </c>
      <c r="H491" s="35"/>
      <c r="AF491" s="204"/>
    </row>
    <row r="492" spans="1:32" s="36" customFormat="1" ht="34.5" hidden="1" customHeight="1">
      <c r="A492" s="17" t="s">
        <v>51</v>
      </c>
      <c r="B492" s="15">
        <v>757</v>
      </c>
      <c r="C492" s="16" t="s">
        <v>72</v>
      </c>
      <c r="D492" s="16" t="s">
        <v>90</v>
      </c>
      <c r="E492" s="16" t="s">
        <v>381</v>
      </c>
      <c r="F492" s="16" t="s">
        <v>52</v>
      </c>
      <c r="G492" s="180"/>
      <c r="H492" s="35"/>
      <c r="AF492" s="204"/>
    </row>
    <row r="493" spans="1:32" s="36" customFormat="1" ht="27.75" customHeight="1">
      <c r="A493" s="34" t="s">
        <v>292</v>
      </c>
      <c r="B493" s="15">
        <v>757</v>
      </c>
      <c r="C493" s="16" t="s">
        <v>72</v>
      </c>
      <c r="D493" s="16" t="s">
        <v>26</v>
      </c>
      <c r="E493" s="16" t="s">
        <v>436</v>
      </c>
      <c r="F493" s="16"/>
      <c r="G493" s="180">
        <f>G494</f>
        <v>50000</v>
      </c>
      <c r="H493" s="35"/>
      <c r="AF493" s="204"/>
    </row>
    <row r="494" spans="1:32" ht="25.5">
      <c r="A494" s="17" t="s">
        <v>40</v>
      </c>
      <c r="B494" s="15">
        <v>757</v>
      </c>
      <c r="C494" s="16" t="s">
        <v>72</v>
      </c>
      <c r="D494" s="16" t="s">
        <v>26</v>
      </c>
      <c r="E494" s="16" t="s">
        <v>436</v>
      </c>
      <c r="F494" s="16" t="s">
        <v>41</v>
      </c>
      <c r="G494" s="160">
        <f>G495</f>
        <v>50000</v>
      </c>
    </row>
    <row r="495" spans="1:32">
      <c r="A495" s="17" t="s">
        <v>42</v>
      </c>
      <c r="B495" s="15">
        <v>757</v>
      </c>
      <c r="C495" s="16" t="s">
        <v>72</v>
      </c>
      <c r="D495" s="16" t="s">
        <v>26</v>
      </c>
      <c r="E495" s="16" t="s">
        <v>436</v>
      </c>
      <c r="F495" s="16" t="s">
        <v>43</v>
      </c>
      <c r="G495" s="160">
        <f>'прил 3'!G31</f>
        <v>50000</v>
      </c>
    </row>
    <row r="496" spans="1:32" s="19" customFormat="1" ht="29.25" hidden="1" customHeight="1">
      <c r="A496" s="34" t="s">
        <v>801</v>
      </c>
      <c r="B496" s="57">
        <v>795</v>
      </c>
      <c r="C496" s="16" t="s">
        <v>90</v>
      </c>
      <c r="D496" s="16" t="s">
        <v>237</v>
      </c>
      <c r="E496" s="16" t="s">
        <v>435</v>
      </c>
      <c r="F496" s="16"/>
      <c r="G496" s="198">
        <f>G500</f>
        <v>7505000</v>
      </c>
      <c r="H496" s="18"/>
      <c r="O496" s="18"/>
      <c r="AF496" s="210"/>
    </row>
    <row r="497" spans="1:32" ht="48" customHeight="1">
      <c r="A497" s="17" t="s">
        <v>939</v>
      </c>
      <c r="B497" s="57">
        <v>795</v>
      </c>
      <c r="C497" s="16" t="s">
        <v>367</v>
      </c>
      <c r="D497" s="16" t="s">
        <v>109</v>
      </c>
      <c r="E497" s="16" t="s">
        <v>926</v>
      </c>
      <c r="F497" s="16"/>
      <c r="G497" s="111">
        <f>G498</f>
        <v>4495000</v>
      </c>
    </row>
    <row r="498" spans="1:32" ht="15" customHeight="1">
      <c r="A498" s="157" t="s">
        <v>345</v>
      </c>
      <c r="B498" s="158">
        <v>795</v>
      </c>
      <c r="C498" s="159" t="s">
        <v>367</v>
      </c>
      <c r="D498" s="159" t="s">
        <v>109</v>
      </c>
      <c r="E498" s="159" t="s">
        <v>926</v>
      </c>
      <c r="F498" s="159" t="s">
        <v>346</v>
      </c>
      <c r="G498" s="111">
        <f>G499</f>
        <v>4495000</v>
      </c>
    </row>
    <row r="499" spans="1:32" ht="15" customHeight="1">
      <c r="A499" s="157" t="s">
        <v>363</v>
      </c>
      <c r="B499" s="158">
        <v>795</v>
      </c>
      <c r="C499" s="159" t="s">
        <v>367</v>
      </c>
      <c r="D499" s="159" t="s">
        <v>109</v>
      </c>
      <c r="E499" s="159" t="s">
        <v>926</v>
      </c>
      <c r="F499" s="159" t="s">
        <v>364</v>
      </c>
      <c r="G499" s="111">
        <f>'прил 3'!G34</f>
        <v>4495000</v>
      </c>
    </row>
    <row r="500" spans="1:32" s="19" customFormat="1" ht="46.5" customHeight="1">
      <c r="A500" s="157" t="s">
        <v>938</v>
      </c>
      <c r="B500" s="158">
        <v>795</v>
      </c>
      <c r="C500" s="159" t="s">
        <v>90</v>
      </c>
      <c r="D500" s="159" t="s">
        <v>237</v>
      </c>
      <c r="E500" s="159" t="s">
        <v>925</v>
      </c>
      <c r="F500" s="159"/>
      <c r="G500" s="111">
        <f>G501</f>
        <v>7505000</v>
      </c>
      <c r="H500" s="18"/>
      <c r="O500" s="18"/>
      <c r="AF500" s="210"/>
    </row>
    <row r="501" spans="1:32" s="19" customFormat="1" ht="39" customHeight="1">
      <c r="A501" s="157" t="s">
        <v>159</v>
      </c>
      <c r="B501" s="158">
        <v>795</v>
      </c>
      <c r="C501" s="159" t="s">
        <v>90</v>
      </c>
      <c r="D501" s="159" t="s">
        <v>237</v>
      </c>
      <c r="E501" s="159" t="s">
        <v>925</v>
      </c>
      <c r="F501" s="159" t="s">
        <v>698</v>
      </c>
      <c r="G501" s="111">
        <f>G502</f>
        <v>7505000</v>
      </c>
      <c r="H501" s="18"/>
      <c r="O501" s="18"/>
      <c r="AF501" s="210"/>
    </row>
    <row r="502" spans="1:32" s="19" customFormat="1" ht="27" customHeight="1">
      <c r="A502" s="157" t="s">
        <v>700</v>
      </c>
      <c r="B502" s="158">
        <v>795</v>
      </c>
      <c r="C502" s="159" t="s">
        <v>90</v>
      </c>
      <c r="D502" s="159" t="s">
        <v>237</v>
      </c>
      <c r="E502" s="159" t="s">
        <v>925</v>
      </c>
      <c r="F502" s="159" t="s">
        <v>701</v>
      </c>
      <c r="G502" s="111">
        <f>'прил 3'!G1359</f>
        <v>7505000</v>
      </c>
      <c r="H502" s="18"/>
      <c r="O502" s="18"/>
      <c r="AF502" s="210"/>
    </row>
    <row r="503" spans="1:32" s="24" customFormat="1" ht="54" customHeight="1">
      <c r="A503" s="218" t="s">
        <v>802</v>
      </c>
      <c r="B503" s="219">
        <v>795</v>
      </c>
      <c r="C503" s="220" t="s">
        <v>350</v>
      </c>
      <c r="D503" s="220" t="s">
        <v>367</v>
      </c>
      <c r="E503" s="220" t="s">
        <v>525</v>
      </c>
      <c r="F503" s="220"/>
      <c r="G503" s="191">
        <f>G504+G507+G511</f>
        <v>2050000</v>
      </c>
      <c r="H503" s="23"/>
      <c r="AF503" s="208"/>
    </row>
    <row r="504" spans="1:32" s="4" customFormat="1" ht="41.25" hidden="1" customHeight="1">
      <c r="A504" s="17" t="s">
        <v>254</v>
      </c>
      <c r="B504" s="57">
        <v>795</v>
      </c>
      <c r="C504" s="16" t="s">
        <v>350</v>
      </c>
      <c r="D504" s="16" t="s">
        <v>367</v>
      </c>
      <c r="E504" s="16" t="s">
        <v>588</v>
      </c>
      <c r="F504" s="16"/>
      <c r="G504" s="180">
        <f>G506</f>
        <v>0</v>
      </c>
      <c r="H504" s="3"/>
      <c r="AF504" s="201"/>
    </row>
    <row r="505" spans="1:32" s="4" customFormat="1" ht="28.5" hidden="1" customHeight="1">
      <c r="A505" s="17" t="s">
        <v>49</v>
      </c>
      <c r="B505" s="57">
        <v>795</v>
      </c>
      <c r="C505" s="16" t="s">
        <v>350</v>
      </c>
      <c r="D505" s="16" t="s">
        <v>367</v>
      </c>
      <c r="E505" s="16" t="s">
        <v>588</v>
      </c>
      <c r="F505" s="16" t="s">
        <v>50</v>
      </c>
      <c r="G505" s="180">
        <f>G506</f>
        <v>0</v>
      </c>
      <c r="H505" s="3"/>
      <c r="AF505" s="201"/>
    </row>
    <row r="506" spans="1:32" s="4" customFormat="1" ht="29.25" hidden="1" customHeight="1">
      <c r="A506" s="17" t="s">
        <v>51</v>
      </c>
      <c r="B506" s="57">
        <v>795</v>
      </c>
      <c r="C506" s="16" t="s">
        <v>350</v>
      </c>
      <c r="D506" s="16" t="s">
        <v>367</v>
      </c>
      <c r="E506" s="16" t="s">
        <v>588</v>
      </c>
      <c r="F506" s="16" t="s">
        <v>52</v>
      </c>
      <c r="G506" s="180">
        <f>'прил 3'!G1513</f>
        <v>0</v>
      </c>
      <c r="H506" s="3"/>
      <c r="AF506" s="201"/>
    </row>
    <row r="507" spans="1:32" s="4" customFormat="1" ht="38.25" customHeight="1">
      <c r="A507" s="17" t="s">
        <v>760</v>
      </c>
      <c r="B507" s="57">
        <v>795</v>
      </c>
      <c r="C507" s="16" t="s">
        <v>350</v>
      </c>
      <c r="D507" s="16" t="s">
        <v>367</v>
      </c>
      <c r="E507" s="16" t="s">
        <v>755</v>
      </c>
      <c r="F507" s="16"/>
      <c r="G507" s="180">
        <f>G509</f>
        <v>300000</v>
      </c>
      <c r="H507" s="3"/>
      <c r="AF507" s="201"/>
    </row>
    <row r="508" spans="1:32" s="4" customFormat="1" ht="38.25" hidden="1" customHeight="1">
      <c r="A508" s="17"/>
      <c r="B508" s="57"/>
      <c r="C508" s="16"/>
      <c r="D508" s="16"/>
      <c r="E508" s="16"/>
      <c r="F508" s="16"/>
      <c r="G508" s="180"/>
      <c r="H508" s="3"/>
      <c r="AF508" s="201"/>
    </row>
    <row r="509" spans="1:32" s="4" customFormat="1" ht="38.25" customHeight="1">
      <c r="A509" s="17" t="s">
        <v>49</v>
      </c>
      <c r="B509" s="57">
        <v>795</v>
      </c>
      <c r="C509" s="16" t="s">
        <v>350</v>
      </c>
      <c r="D509" s="16" t="s">
        <v>367</v>
      </c>
      <c r="E509" s="16" t="s">
        <v>755</v>
      </c>
      <c r="F509" s="16" t="s">
        <v>50</v>
      </c>
      <c r="G509" s="180">
        <f>G510</f>
        <v>300000</v>
      </c>
      <c r="H509" s="3"/>
      <c r="AF509" s="201"/>
    </row>
    <row r="510" spans="1:32" s="4" customFormat="1" ht="38.25" customHeight="1">
      <c r="A510" s="17" t="s">
        <v>51</v>
      </c>
      <c r="B510" s="57">
        <v>795</v>
      </c>
      <c r="C510" s="16" t="s">
        <v>350</v>
      </c>
      <c r="D510" s="16" t="s">
        <v>367</v>
      </c>
      <c r="E510" s="16" t="s">
        <v>755</v>
      </c>
      <c r="F510" s="16" t="s">
        <v>52</v>
      </c>
      <c r="G510" s="180">
        <f>'прил 3'!G1504</f>
        <v>300000</v>
      </c>
      <c r="H510" s="3"/>
      <c r="AF510" s="201"/>
    </row>
    <row r="511" spans="1:32" s="4" customFormat="1" ht="38.25" customHeight="1">
      <c r="A511" s="17" t="s">
        <v>761</v>
      </c>
      <c r="B511" s="57">
        <v>795</v>
      </c>
      <c r="C511" s="16" t="s">
        <v>350</v>
      </c>
      <c r="D511" s="16" t="s">
        <v>367</v>
      </c>
      <c r="E511" s="16" t="s">
        <v>756</v>
      </c>
      <c r="F511" s="16"/>
      <c r="G511" s="180">
        <f>G513</f>
        <v>1750000</v>
      </c>
      <c r="H511" s="3"/>
      <c r="AF511" s="201"/>
    </row>
    <row r="512" spans="1:32" s="4" customFormat="1" ht="38.25" hidden="1" customHeight="1">
      <c r="A512" s="17"/>
      <c r="B512" s="57"/>
      <c r="C512" s="16"/>
      <c r="D512" s="16"/>
      <c r="E512" s="16"/>
      <c r="F512" s="16"/>
      <c r="G512" s="180"/>
      <c r="H512" s="3"/>
      <c r="AF512" s="201"/>
    </row>
    <row r="513" spans="1:32" s="4" customFormat="1" ht="38.25" customHeight="1">
      <c r="A513" s="17" t="s">
        <v>49</v>
      </c>
      <c r="B513" s="57">
        <v>795</v>
      </c>
      <c r="C513" s="16" t="s">
        <v>350</v>
      </c>
      <c r="D513" s="16" t="s">
        <v>367</v>
      </c>
      <c r="E513" s="16" t="s">
        <v>756</v>
      </c>
      <c r="F513" s="16" t="s">
        <v>50</v>
      </c>
      <c r="G513" s="180">
        <f>G514</f>
        <v>1750000</v>
      </c>
      <c r="H513" s="3"/>
      <c r="AF513" s="201"/>
    </row>
    <row r="514" spans="1:32" s="4" customFormat="1" ht="38.25" customHeight="1">
      <c r="A514" s="17" t="s">
        <v>51</v>
      </c>
      <c r="B514" s="57">
        <v>795</v>
      </c>
      <c r="C514" s="16" t="s">
        <v>350</v>
      </c>
      <c r="D514" s="16" t="s">
        <v>367</v>
      </c>
      <c r="E514" s="16" t="s">
        <v>756</v>
      </c>
      <c r="F514" s="16" t="s">
        <v>52</v>
      </c>
      <c r="G514" s="180">
        <f>'прил 3'!G1508</f>
        <v>1750000</v>
      </c>
      <c r="H514" s="3"/>
      <c r="AF514" s="201"/>
    </row>
    <row r="515" spans="1:32" s="24" customFormat="1" ht="35.25" customHeight="1">
      <c r="A515" s="39" t="s">
        <v>835</v>
      </c>
      <c r="B515" s="40">
        <v>757</v>
      </c>
      <c r="C515" s="41" t="s">
        <v>35</v>
      </c>
      <c r="D515" s="41" t="s">
        <v>37</v>
      </c>
      <c r="E515" s="41" t="s">
        <v>422</v>
      </c>
      <c r="F515" s="41"/>
      <c r="G515" s="191">
        <f>G525+G528+G548+G557+G563+G566+G571+G575+G592+G599+G603+G608+G612+G616+G620+G623+G626+G629+G632+G638+G641+G531+G688+G635+G535+G691+G541+G539+G537+G544+G545</f>
        <v>138344059.53999999</v>
      </c>
      <c r="H515" s="23"/>
      <c r="M515" s="23" t="e">
        <f>#REF!+#REF!+#REF!+#REF!+#REF!+#REF!+#REF!+#REF!+#REF!+#REF!</f>
        <v>#REF!</v>
      </c>
      <c r="N515" s="24">
        <v>12903991</v>
      </c>
      <c r="O515" s="24">
        <v>23700</v>
      </c>
      <c r="P515" s="24">
        <v>36601670</v>
      </c>
      <c r="Q515" s="24">
        <v>4646651</v>
      </c>
      <c r="R515" s="24">
        <v>22226227</v>
      </c>
      <c r="S515" s="24">
        <v>5032565</v>
      </c>
      <c r="AE515" s="23"/>
      <c r="AF515" s="208"/>
    </row>
    <row r="516" spans="1:32" s="54" customFormat="1" ht="53.25" hidden="1" customHeight="1">
      <c r="A516" s="17" t="s">
        <v>235</v>
      </c>
      <c r="B516" s="15"/>
      <c r="C516" s="16"/>
      <c r="D516" s="16"/>
      <c r="E516" s="16" t="s">
        <v>429</v>
      </c>
      <c r="F516" s="16"/>
      <c r="G516" s="180">
        <f>G517</f>
        <v>0</v>
      </c>
      <c r="H516" s="111">
        <f t="shared" ref="H516:M517" si="0">H517</f>
        <v>0</v>
      </c>
      <c r="I516" s="111">
        <f t="shared" si="0"/>
        <v>0</v>
      </c>
      <c r="J516" s="111">
        <f t="shared" si="0"/>
        <v>0</v>
      </c>
      <c r="K516" s="111">
        <f t="shared" si="0"/>
        <v>0</v>
      </c>
      <c r="L516" s="111">
        <f t="shared" si="0"/>
        <v>0</v>
      </c>
      <c r="M516" s="111">
        <f t="shared" si="0"/>
        <v>0</v>
      </c>
      <c r="AF516" s="207"/>
    </row>
    <row r="517" spans="1:32" s="54" customFormat="1" ht="35.25" hidden="1" customHeight="1">
      <c r="A517" s="17" t="s">
        <v>40</v>
      </c>
      <c r="B517" s="15"/>
      <c r="C517" s="16"/>
      <c r="D517" s="16"/>
      <c r="E517" s="16" t="s">
        <v>429</v>
      </c>
      <c r="F517" s="16" t="s">
        <v>41</v>
      </c>
      <c r="G517" s="180">
        <f>G518</f>
        <v>0</v>
      </c>
      <c r="H517" s="111">
        <f t="shared" si="0"/>
        <v>0</v>
      </c>
      <c r="I517" s="111">
        <f t="shared" si="0"/>
        <v>0</v>
      </c>
      <c r="J517" s="111">
        <f t="shared" si="0"/>
        <v>0</v>
      </c>
      <c r="K517" s="111">
        <f t="shared" si="0"/>
        <v>0</v>
      </c>
      <c r="L517" s="111">
        <f t="shared" si="0"/>
        <v>0</v>
      </c>
      <c r="M517" s="111">
        <f t="shared" si="0"/>
        <v>0</v>
      </c>
      <c r="AF517" s="207"/>
    </row>
    <row r="518" spans="1:32" s="54" customFormat="1" ht="35.25" hidden="1" customHeight="1">
      <c r="A518" s="17" t="s">
        <v>42</v>
      </c>
      <c r="B518" s="15"/>
      <c r="C518" s="16"/>
      <c r="D518" s="16"/>
      <c r="E518" s="16" t="s">
        <v>429</v>
      </c>
      <c r="F518" s="16" t="s">
        <v>43</v>
      </c>
      <c r="G518" s="180"/>
      <c r="H518" s="53"/>
      <c r="M518" s="53"/>
      <c r="AF518" s="207"/>
    </row>
    <row r="519" spans="1:32" s="54" customFormat="1" ht="76.5" hidden="1" customHeight="1">
      <c r="A519" s="17" t="s">
        <v>14</v>
      </c>
      <c r="B519" s="15"/>
      <c r="C519" s="16"/>
      <c r="D519" s="16"/>
      <c r="E519" s="16" t="s">
        <v>430</v>
      </c>
      <c r="F519" s="16"/>
      <c r="G519" s="180">
        <f>G520</f>
        <v>0</v>
      </c>
      <c r="H519" s="111">
        <f t="shared" ref="H519:M520" si="1">H520</f>
        <v>0</v>
      </c>
      <c r="I519" s="111">
        <f t="shared" si="1"/>
        <v>0</v>
      </c>
      <c r="J519" s="111">
        <f t="shared" si="1"/>
        <v>0</v>
      </c>
      <c r="K519" s="111">
        <f t="shared" si="1"/>
        <v>0</v>
      </c>
      <c r="L519" s="111">
        <f t="shared" si="1"/>
        <v>0</v>
      </c>
      <c r="M519" s="111">
        <f t="shared" si="1"/>
        <v>0</v>
      </c>
      <c r="AF519" s="207"/>
    </row>
    <row r="520" spans="1:32" s="54" customFormat="1" ht="35.25" hidden="1" customHeight="1">
      <c r="A520" s="17" t="s">
        <v>40</v>
      </c>
      <c r="B520" s="15"/>
      <c r="C520" s="16"/>
      <c r="D520" s="16"/>
      <c r="E520" s="16" t="s">
        <v>430</v>
      </c>
      <c r="F520" s="16" t="s">
        <v>41</v>
      </c>
      <c r="G520" s="180">
        <f>G521</f>
        <v>0</v>
      </c>
      <c r="H520" s="111">
        <f t="shared" si="1"/>
        <v>0</v>
      </c>
      <c r="I520" s="111">
        <f t="shared" si="1"/>
        <v>0</v>
      </c>
      <c r="J520" s="111">
        <f t="shared" si="1"/>
        <v>0</v>
      </c>
      <c r="K520" s="111">
        <f t="shared" si="1"/>
        <v>0</v>
      </c>
      <c r="L520" s="111">
        <f t="shared" si="1"/>
        <v>0</v>
      </c>
      <c r="M520" s="111">
        <f t="shared" si="1"/>
        <v>0</v>
      </c>
      <c r="AF520" s="207"/>
    </row>
    <row r="521" spans="1:32" s="54" customFormat="1" ht="35.25" hidden="1" customHeight="1">
      <c r="A521" s="17" t="s">
        <v>42</v>
      </c>
      <c r="B521" s="15"/>
      <c r="C521" s="16"/>
      <c r="D521" s="16"/>
      <c r="E521" s="16" t="s">
        <v>430</v>
      </c>
      <c r="F521" s="16" t="s">
        <v>43</v>
      </c>
      <c r="G521" s="180"/>
      <c r="H521" s="53"/>
      <c r="M521" s="53"/>
      <c r="AF521" s="207"/>
    </row>
    <row r="522" spans="1:32" s="54" customFormat="1" ht="41.25" hidden="1" customHeight="1">
      <c r="A522" s="17" t="s">
        <v>202</v>
      </c>
      <c r="B522" s="15"/>
      <c r="C522" s="16"/>
      <c r="D522" s="16"/>
      <c r="E522" s="16" t="s">
        <v>87</v>
      </c>
      <c r="F522" s="16"/>
      <c r="G522" s="180">
        <f>G523</f>
        <v>0</v>
      </c>
      <c r="H522" s="53"/>
      <c r="M522" s="53"/>
      <c r="AF522" s="207"/>
    </row>
    <row r="523" spans="1:32" s="54" customFormat="1" ht="35.25" hidden="1" customHeight="1">
      <c r="A523" s="17" t="s">
        <v>40</v>
      </c>
      <c r="B523" s="15"/>
      <c r="C523" s="16"/>
      <c r="D523" s="16"/>
      <c r="E523" s="16" t="s">
        <v>87</v>
      </c>
      <c r="F523" s="16" t="s">
        <v>41</v>
      </c>
      <c r="G523" s="180">
        <f>G524</f>
        <v>0</v>
      </c>
      <c r="H523" s="53"/>
      <c r="M523" s="53"/>
      <c r="AF523" s="207"/>
    </row>
    <row r="524" spans="1:32" s="54" customFormat="1" ht="35.25" hidden="1" customHeight="1">
      <c r="A524" s="17" t="s">
        <v>42</v>
      </c>
      <c r="B524" s="15"/>
      <c r="C524" s="16"/>
      <c r="D524" s="16"/>
      <c r="E524" s="16" t="s">
        <v>87</v>
      </c>
      <c r="F524" s="16" t="s">
        <v>43</v>
      </c>
      <c r="G524" s="180"/>
      <c r="H524" s="53"/>
      <c r="M524" s="53"/>
      <c r="AF524" s="207"/>
    </row>
    <row r="525" spans="1:32" ht="24" hidden="1" customHeight="1">
      <c r="A525" s="17" t="s">
        <v>544</v>
      </c>
      <c r="B525" s="15">
        <v>757</v>
      </c>
      <c r="C525" s="16" t="s">
        <v>72</v>
      </c>
      <c r="D525" s="16" t="s">
        <v>26</v>
      </c>
      <c r="E525" s="16" t="s">
        <v>543</v>
      </c>
      <c r="F525" s="15"/>
      <c r="G525" s="180">
        <f>G526</f>
        <v>0</v>
      </c>
    </row>
    <row r="526" spans="1:32" hidden="1">
      <c r="A526" s="17" t="s">
        <v>345</v>
      </c>
      <c r="B526" s="15">
        <v>757</v>
      </c>
      <c r="C526" s="16" t="s">
        <v>72</v>
      </c>
      <c r="D526" s="16" t="s">
        <v>26</v>
      </c>
      <c r="E526" s="16" t="s">
        <v>543</v>
      </c>
      <c r="F526" s="16" t="s">
        <v>346</v>
      </c>
      <c r="G526" s="195">
        <f>G527</f>
        <v>0</v>
      </c>
    </row>
    <row r="527" spans="1:32" hidden="1">
      <c r="A527" s="17" t="s">
        <v>373</v>
      </c>
      <c r="B527" s="15">
        <v>757</v>
      </c>
      <c r="C527" s="16" t="s">
        <v>72</v>
      </c>
      <c r="D527" s="16" t="s">
        <v>26</v>
      </c>
      <c r="E527" s="16" t="s">
        <v>543</v>
      </c>
      <c r="F527" s="16" t="s">
        <v>374</v>
      </c>
      <c r="G527" s="195">
        <f>'прил 3'!G176</f>
        <v>0</v>
      </c>
    </row>
    <row r="528" spans="1:32" ht="38.25" hidden="1">
      <c r="A528" s="17" t="s">
        <v>379</v>
      </c>
      <c r="B528" s="15">
        <v>757</v>
      </c>
      <c r="C528" s="16" t="s">
        <v>72</v>
      </c>
      <c r="D528" s="16" t="s">
        <v>26</v>
      </c>
      <c r="E528" s="16" t="s">
        <v>378</v>
      </c>
      <c r="F528" s="16"/>
      <c r="G528" s="160">
        <f>G529</f>
        <v>0</v>
      </c>
    </row>
    <row r="529" spans="1:7" ht="25.5" hidden="1">
      <c r="A529" s="17" t="s">
        <v>40</v>
      </c>
      <c r="B529" s="15">
        <v>757</v>
      </c>
      <c r="C529" s="16" t="s">
        <v>72</v>
      </c>
      <c r="D529" s="16" t="s">
        <v>26</v>
      </c>
      <c r="E529" s="16" t="s">
        <v>378</v>
      </c>
      <c r="F529" s="16" t="s">
        <v>41</v>
      </c>
      <c r="G529" s="160">
        <f>G530</f>
        <v>0</v>
      </c>
    </row>
    <row r="530" spans="1:7" hidden="1">
      <c r="A530" s="17" t="s">
        <v>42</v>
      </c>
      <c r="B530" s="15">
        <v>757</v>
      </c>
      <c r="C530" s="16" t="s">
        <v>72</v>
      </c>
      <c r="D530" s="16" t="s">
        <v>26</v>
      </c>
      <c r="E530" s="16" t="s">
        <v>378</v>
      </c>
      <c r="F530" s="16" t="s">
        <v>43</v>
      </c>
      <c r="G530" s="160">
        <f>'прил 3'!G245</f>
        <v>0</v>
      </c>
    </row>
    <row r="531" spans="1:7" ht="25.5" hidden="1">
      <c r="A531" s="17" t="s">
        <v>386</v>
      </c>
      <c r="B531" s="15">
        <v>792</v>
      </c>
      <c r="C531" s="16" t="s">
        <v>35</v>
      </c>
      <c r="D531" s="16" t="s">
        <v>109</v>
      </c>
      <c r="E531" s="16" t="s">
        <v>256</v>
      </c>
      <c r="F531" s="16"/>
      <c r="G531" s="180">
        <f>G532</f>
        <v>0</v>
      </c>
    </row>
    <row r="532" spans="1:7" ht="25.5" hidden="1">
      <c r="A532" s="17" t="s">
        <v>40</v>
      </c>
      <c r="B532" s="15">
        <v>792</v>
      </c>
      <c r="C532" s="16" t="s">
        <v>35</v>
      </c>
      <c r="D532" s="16" t="s">
        <v>109</v>
      </c>
      <c r="E532" s="16" t="s">
        <v>256</v>
      </c>
      <c r="F532" s="16" t="s">
        <v>41</v>
      </c>
      <c r="G532" s="180">
        <f>G533</f>
        <v>0</v>
      </c>
    </row>
    <row r="533" spans="1:7" hidden="1">
      <c r="A533" s="17" t="s">
        <v>42</v>
      </c>
      <c r="B533" s="15">
        <v>792</v>
      </c>
      <c r="C533" s="16" t="s">
        <v>35</v>
      </c>
      <c r="D533" s="16" t="s">
        <v>109</v>
      </c>
      <c r="E533" s="16" t="s">
        <v>256</v>
      </c>
      <c r="F533" s="16" t="s">
        <v>43</v>
      </c>
      <c r="G533" s="180">
        <f>'прил 3'!G40</f>
        <v>0</v>
      </c>
    </row>
    <row r="534" spans="1:7" ht="19.5" customHeight="1">
      <c r="A534" s="17" t="s">
        <v>822</v>
      </c>
      <c r="B534" s="15">
        <v>757</v>
      </c>
      <c r="C534" s="16" t="s">
        <v>35</v>
      </c>
      <c r="D534" s="16" t="s">
        <v>109</v>
      </c>
      <c r="E534" s="16" t="s">
        <v>240</v>
      </c>
      <c r="F534" s="16"/>
      <c r="G534" s="180">
        <f>G535</f>
        <v>85437.75</v>
      </c>
    </row>
    <row r="535" spans="1:7" ht="19.5" customHeight="1">
      <c r="A535" s="17" t="s">
        <v>42</v>
      </c>
      <c r="B535" s="15">
        <v>757</v>
      </c>
      <c r="C535" s="16" t="s">
        <v>35</v>
      </c>
      <c r="D535" s="16" t="s">
        <v>109</v>
      </c>
      <c r="E535" s="16" t="s">
        <v>240</v>
      </c>
      <c r="F535" s="16" t="s">
        <v>43</v>
      </c>
      <c r="G535" s="180">
        <f>'прил 3'!G61+'прил 3'!G282</f>
        <v>85437.75</v>
      </c>
    </row>
    <row r="536" spans="1:7" ht="19.5" customHeight="1">
      <c r="A536" s="17" t="s">
        <v>862</v>
      </c>
      <c r="B536" s="15">
        <v>757</v>
      </c>
      <c r="C536" s="16" t="s">
        <v>72</v>
      </c>
      <c r="D536" s="16" t="s">
        <v>26</v>
      </c>
      <c r="E536" s="16" t="s">
        <v>861</v>
      </c>
      <c r="F536" s="16"/>
      <c r="G536" s="180">
        <f>G537</f>
        <v>3184946.1</v>
      </c>
    </row>
    <row r="537" spans="1:7" ht="19.5" customHeight="1">
      <c r="A537" s="17" t="s">
        <v>42</v>
      </c>
      <c r="B537" s="15">
        <v>757</v>
      </c>
      <c r="C537" s="16" t="s">
        <v>72</v>
      </c>
      <c r="D537" s="16" t="s">
        <v>26</v>
      </c>
      <c r="E537" s="16" t="s">
        <v>861</v>
      </c>
      <c r="F537" s="16" t="s">
        <v>43</v>
      </c>
      <c r="G537" s="180">
        <f>'прил 3'!G284</f>
        <v>3184946.1</v>
      </c>
    </row>
    <row r="538" spans="1:7" ht="19.5" customHeight="1">
      <c r="A538" s="17" t="s">
        <v>822</v>
      </c>
      <c r="B538" s="15">
        <v>757</v>
      </c>
      <c r="C538" s="16" t="s">
        <v>35</v>
      </c>
      <c r="D538" s="16" t="s">
        <v>109</v>
      </c>
      <c r="E538" s="16" t="s">
        <v>860</v>
      </c>
      <c r="F538" s="16"/>
      <c r="G538" s="180">
        <f>G539</f>
        <v>0</v>
      </c>
    </row>
    <row r="539" spans="1:7" ht="19.5" customHeight="1">
      <c r="A539" s="17" t="s">
        <v>42</v>
      </c>
      <c r="B539" s="15">
        <v>757</v>
      </c>
      <c r="C539" s="16" t="s">
        <v>35</v>
      </c>
      <c r="D539" s="16" t="s">
        <v>109</v>
      </c>
      <c r="E539" s="16" t="s">
        <v>860</v>
      </c>
      <c r="F539" s="16" t="s">
        <v>43</v>
      </c>
      <c r="G539" s="180">
        <f>'прил 3'!G63</f>
        <v>0</v>
      </c>
    </row>
    <row r="540" spans="1:7" ht="38.25">
      <c r="A540" s="17" t="s">
        <v>379</v>
      </c>
      <c r="B540" s="15">
        <v>757</v>
      </c>
      <c r="C540" s="16" t="s">
        <v>72</v>
      </c>
      <c r="D540" s="16" t="s">
        <v>26</v>
      </c>
      <c r="E540" s="16" t="s">
        <v>378</v>
      </c>
      <c r="F540" s="16"/>
      <c r="G540" s="160">
        <f>G541</f>
        <v>1091327.5</v>
      </c>
    </row>
    <row r="541" spans="1:7">
      <c r="A541" s="17" t="s">
        <v>42</v>
      </c>
      <c r="B541" s="15">
        <v>757</v>
      </c>
      <c r="C541" s="16" t="s">
        <v>72</v>
      </c>
      <c r="D541" s="16" t="s">
        <v>26</v>
      </c>
      <c r="E541" s="16" t="s">
        <v>378</v>
      </c>
      <c r="F541" s="16" t="s">
        <v>43</v>
      </c>
      <c r="G541" s="160">
        <f>'прил 3'!G286</f>
        <v>1091327.5</v>
      </c>
    </row>
    <row r="542" spans="1:7">
      <c r="A542" s="17" t="s">
        <v>897</v>
      </c>
      <c r="B542" s="15">
        <v>757</v>
      </c>
      <c r="C542" s="16" t="s">
        <v>72</v>
      </c>
      <c r="D542" s="16" t="s">
        <v>26</v>
      </c>
      <c r="E542" s="16" t="s">
        <v>896</v>
      </c>
      <c r="F542" s="16"/>
      <c r="G542" s="9">
        <f>G543</f>
        <v>72000</v>
      </c>
    </row>
    <row r="543" spans="1:7" ht="25.5">
      <c r="A543" s="17" t="s">
        <v>40</v>
      </c>
      <c r="B543" s="15">
        <v>757</v>
      </c>
      <c r="C543" s="16" t="s">
        <v>72</v>
      </c>
      <c r="D543" s="16" t="s">
        <v>26</v>
      </c>
      <c r="E543" s="16" t="s">
        <v>896</v>
      </c>
      <c r="F543" s="16" t="s">
        <v>41</v>
      </c>
      <c r="G543" s="9">
        <f>G544</f>
        <v>72000</v>
      </c>
    </row>
    <row r="544" spans="1:7">
      <c r="A544" s="17" t="s">
        <v>42</v>
      </c>
      <c r="B544" s="15">
        <v>757</v>
      </c>
      <c r="C544" s="16" t="s">
        <v>72</v>
      </c>
      <c r="D544" s="16" t="s">
        <v>26</v>
      </c>
      <c r="E544" s="16" t="s">
        <v>896</v>
      </c>
      <c r="F544" s="16" t="s">
        <v>43</v>
      </c>
      <c r="G544" s="9">
        <v>72000</v>
      </c>
    </row>
    <row r="545" spans="1:32" ht="37.5" customHeight="1">
      <c r="A545" s="17" t="s">
        <v>899</v>
      </c>
      <c r="B545" s="15">
        <v>757</v>
      </c>
      <c r="C545" s="16" t="s">
        <v>72</v>
      </c>
      <c r="D545" s="16" t="s">
        <v>26</v>
      </c>
      <c r="E545" s="16" t="s">
        <v>898</v>
      </c>
      <c r="F545" s="16"/>
      <c r="G545" s="9">
        <f>G546</f>
        <v>266300</v>
      </c>
    </row>
    <row r="546" spans="1:32" ht="25.5">
      <c r="A546" s="17" t="s">
        <v>40</v>
      </c>
      <c r="B546" s="15">
        <v>757</v>
      </c>
      <c r="C546" s="16" t="s">
        <v>72</v>
      </c>
      <c r="D546" s="16" t="s">
        <v>26</v>
      </c>
      <c r="E546" s="16" t="s">
        <v>898</v>
      </c>
      <c r="F546" s="16" t="s">
        <v>41</v>
      </c>
      <c r="G546" s="9">
        <f>G547</f>
        <v>266300</v>
      </c>
    </row>
    <row r="547" spans="1:32">
      <c r="A547" s="17" t="s">
        <v>42</v>
      </c>
      <c r="B547" s="15">
        <v>757</v>
      </c>
      <c r="C547" s="16" t="s">
        <v>72</v>
      </c>
      <c r="D547" s="16" t="s">
        <v>26</v>
      </c>
      <c r="E547" s="16" t="s">
        <v>898</v>
      </c>
      <c r="F547" s="16" t="s">
        <v>43</v>
      </c>
      <c r="G547" s="9">
        <v>266300</v>
      </c>
    </row>
    <row r="548" spans="1:32" s="54" customFormat="1" ht="76.5" customHeight="1">
      <c r="A548" s="152" t="s">
        <v>747</v>
      </c>
      <c r="B548" s="15"/>
      <c r="C548" s="16"/>
      <c r="D548" s="16"/>
      <c r="E548" s="16" t="s">
        <v>746</v>
      </c>
      <c r="F548" s="16"/>
      <c r="G548" s="180">
        <f>G549</f>
        <v>20800</v>
      </c>
      <c r="H548" s="53"/>
      <c r="M548" s="53"/>
      <c r="AF548" s="207"/>
    </row>
    <row r="549" spans="1:32" s="54" customFormat="1" ht="35.25" customHeight="1">
      <c r="A549" s="17" t="s">
        <v>40</v>
      </c>
      <c r="B549" s="15"/>
      <c r="C549" s="16"/>
      <c r="D549" s="16"/>
      <c r="E549" s="16" t="s">
        <v>746</v>
      </c>
      <c r="F549" s="16" t="s">
        <v>41</v>
      </c>
      <c r="G549" s="180">
        <f>G550</f>
        <v>20800</v>
      </c>
      <c r="H549" s="53"/>
      <c r="M549" s="53"/>
      <c r="AF549" s="207"/>
    </row>
    <row r="550" spans="1:32" s="54" customFormat="1" ht="21" customHeight="1">
      <c r="A550" s="17" t="s">
        <v>42</v>
      </c>
      <c r="B550" s="15"/>
      <c r="C550" s="16"/>
      <c r="D550" s="16"/>
      <c r="E550" s="16" t="s">
        <v>746</v>
      </c>
      <c r="F550" s="16" t="s">
        <v>43</v>
      </c>
      <c r="G550" s="180">
        <f>'прил 3'!G173</f>
        <v>20800</v>
      </c>
      <c r="H550" s="53"/>
      <c r="M550" s="53"/>
      <c r="AF550" s="207"/>
    </row>
    <row r="551" spans="1:32" s="54" customFormat="1" ht="35.25" hidden="1" customHeight="1">
      <c r="A551" s="17" t="s">
        <v>655</v>
      </c>
      <c r="B551" s="15"/>
      <c r="C551" s="16"/>
      <c r="D551" s="16"/>
      <c r="E551" s="16" t="s">
        <v>431</v>
      </c>
      <c r="F551" s="16"/>
      <c r="G551" s="180">
        <f>G552</f>
        <v>0</v>
      </c>
      <c r="H551" s="53"/>
      <c r="M551" s="53"/>
      <c r="AF551" s="207"/>
    </row>
    <row r="552" spans="1:32" s="54" customFormat="1" ht="35.25" hidden="1" customHeight="1">
      <c r="A552" s="17" t="s">
        <v>40</v>
      </c>
      <c r="B552" s="15"/>
      <c r="C552" s="16"/>
      <c r="D552" s="16"/>
      <c r="E552" s="16" t="s">
        <v>431</v>
      </c>
      <c r="F552" s="16" t="s">
        <v>41</v>
      </c>
      <c r="G552" s="180">
        <f>G553</f>
        <v>0</v>
      </c>
      <c r="H552" s="53"/>
      <c r="M552" s="53"/>
      <c r="AF552" s="207"/>
    </row>
    <row r="553" spans="1:32" s="54" customFormat="1" ht="35.25" hidden="1" customHeight="1">
      <c r="A553" s="17" t="s">
        <v>42</v>
      </c>
      <c r="B553" s="15"/>
      <c r="C553" s="16"/>
      <c r="D553" s="16"/>
      <c r="E553" s="16" t="s">
        <v>431</v>
      </c>
      <c r="F553" s="16" t="s">
        <v>43</v>
      </c>
      <c r="G553" s="180"/>
      <c r="H553" s="53"/>
      <c r="M553" s="53"/>
      <c r="AF553" s="207"/>
    </row>
    <row r="554" spans="1:32" ht="29.25" hidden="1" customHeight="1">
      <c r="A554" s="17" t="s">
        <v>655</v>
      </c>
      <c r="B554" s="15">
        <v>757</v>
      </c>
      <c r="C554" s="16" t="s">
        <v>72</v>
      </c>
      <c r="D554" s="16" t="s">
        <v>26</v>
      </c>
      <c r="E554" s="16" t="s">
        <v>431</v>
      </c>
      <c r="F554" s="15"/>
      <c r="G554" s="180">
        <f>G555</f>
        <v>0</v>
      </c>
    </row>
    <row r="555" spans="1:32" ht="25.5" hidden="1">
      <c r="A555" s="17" t="s">
        <v>40</v>
      </c>
      <c r="B555" s="15">
        <v>757</v>
      </c>
      <c r="C555" s="16" t="s">
        <v>72</v>
      </c>
      <c r="D555" s="16" t="s">
        <v>26</v>
      </c>
      <c r="E555" s="16" t="s">
        <v>431</v>
      </c>
      <c r="F555" s="16" t="s">
        <v>41</v>
      </c>
      <c r="G555" s="195">
        <f>G556</f>
        <v>0</v>
      </c>
    </row>
    <row r="556" spans="1:32" hidden="1">
      <c r="A556" s="17" t="s">
        <v>42</v>
      </c>
      <c r="B556" s="15">
        <v>757</v>
      </c>
      <c r="C556" s="16" t="s">
        <v>72</v>
      </c>
      <c r="D556" s="16" t="s">
        <v>26</v>
      </c>
      <c r="E556" s="16" t="s">
        <v>431</v>
      </c>
      <c r="F556" s="16" t="s">
        <v>43</v>
      </c>
      <c r="G556" s="195">
        <f>'прил 3'!G176</f>
        <v>0</v>
      </c>
    </row>
    <row r="557" spans="1:32" ht="57" hidden="1" customHeight="1">
      <c r="A557" s="17" t="s">
        <v>7</v>
      </c>
      <c r="B557" s="15">
        <v>757</v>
      </c>
      <c r="C557" s="16" t="s">
        <v>35</v>
      </c>
      <c r="D557" s="16" t="s">
        <v>37</v>
      </c>
      <c r="E557" s="16" t="s">
        <v>274</v>
      </c>
      <c r="F557" s="16"/>
      <c r="G557" s="180">
        <f>G558</f>
        <v>0</v>
      </c>
    </row>
    <row r="558" spans="1:32" ht="25.5" hidden="1">
      <c r="A558" s="17" t="s">
        <v>40</v>
      </c>
      <c r="B558" s="15">
        <v>757</v>
      </c>
      <c r="C558" s="16" t="s">
        <v>35</v>
      </c>
      <c r="D558" s="16" t="s">
        <v>37</v>
      </c>
      <c r="E558" s="16" t="s">
        <v>274</v>
      </c>
      <c r="F558" s="16" t="s">
        <v>41</v>
      </c>
      <c r="G558" s="180">
        <f>G559</f>
        <v>0</v>
      </c>
    </row>
    <row r="559" spans="1:32" ht="19.5" hidden="1" customHeight="1">
      <c r="A559" s="17" t="s">
        <v>42</v>
      </c>
      <c r="B559" s="15">
        <v>757</v>
      </c>
      <c r="C559" s="16" t="s">
        <v>35</v>
      </c>
      <c r="D559" s="16" t="s">
        <v>37</v>
      </c>
      <c r="E559" s="16" t="s">
        <v>274</v>
      </c>
      <c r="F559" s="16" t="s">
        <v>43</v>
      </c>
      <c r="G559" s="180">
        <f>'прил 3'!G43</f>
        <v>0</v>
      </c>
    </row>
    <row r="560" spans="1:32" ht="63.75" hidden="1">
      <c r="A560" s="17" t="s">
        <v>654</v>
      </c>
      <c r="B560" s="15">
        <v>757</v>
      </c>
      <c r="C560" s="16" t="s">
        <v>35</v>
      </c>
      <c r="D560" s="16" t="s">
        <v>37</v>
      </c>
      <c r="E560" s="16" t="s">
        <v>203</v>
      </c>
      <c r="F560" s="16"/>
      <c r="G560" s="180">
        <f>G561</f>
        <v>0</v>
      </c>
    </row>
    <row r="561" spans="1:31" ht="25.5" hidden="1">
      <c r="A561" s="17" t="s">
        <v>40</v>
      </c>
      <c r="B561" s="15">
        <v>757</v>
      </c>
      <c r="C561" s="16" t="s">
        <v>35</v>
      </c>
      <c r="D561" s="16" t="s">
        <v>37</v>
      </c>
      <c r="E561" s="16" t="s">
        <v>203</v>
      </c>
      <c r="F561" s="16" t="s">
        <v>41</v>
      </c>
      <c r="G561" s="180">
        <f>G562</f>
        <v>0</v>
      </c>
    </row>
    <row r="562" spans="1:31" ht="19.5" hidden="1" customHeight="1">
      <c r="A562" s="17" t="s">
        <v>42</v>
      </c>
      <c r="B562" s="15">
        <v>757</v>
      </c>
      <c r="C562" s="16" t="s">
        <v>35</v>
      </c>
      <c r="D562" s="16" t="s">
        <v>37</v>
      </c>
      <c r="E562" s="16" t="s">
        <v>203</v>
      </c>
      <c r="F562" s="16" t="s">
        <v>43</v>
      </c>
      <c r="G562" s="180"/>
    </row>
    <row r="563" spans="1:31" ht="78.75" hidden="1" customHeight="1">
      <c r="A563" s="17" t="s">
        <v>542</v>
      </c>
      <c r="B563" s="15">
        <v>757</v>
      </c>
      <c r="C563" s="16" t="s">
        <v>35</v>
      </c>
      <c r="D563" s="16" t="s">
        <v>109</v>
      </c>
      <c r="E563" s="16" t="s">
        <v>273</v>
      </c>
      <c r="F563" s="16"/>
      <c r="G563" s="180">
        <f>G564</f>
        <v>0</v>
      </c>
    </row>
    <row r="564" spans="1:31" ht="27.75" hidden="1" customHeight="1">
      <c r="A564" s="17" t="s">
        <v>40</v>
      </c>
      <c r="B564" s="15">
        <v>757</v>
      </c>
      <c r="C564" s="16" t="s">
        <v>35</v>
      </c>
      <c r="D564" s="16" t="s">
        <v>109</v>
      </c>
      <c r="E564" s="16" t="s">
        <v>273</v>
      </c>
      <c r="F564" s="16" t="s">
        <v>41</v>
      </c>
      <c r="G564" s="180">
        <f>G565</f>
        <v>0</v>
      </c>
    </row>
    <row r="565" spans="1:31" ht="19.5" hidden="1" customHeight="1">
      <c r="A565" s="17" t="s">
        <v>42</v>
      </c>
      <c r="B565" s="15">
        <v>757</v>
      </c>
      <c r="C565" s="16" t="s">
        <v>35</v>
      </c>
      <c r="D565" s="16" t="s">
        <v>109</v>
      </c>
      <c r="E565" s="16" t="s">
        <v>273</v>
      </c>
      <c r="F565" s="16" t="s">
        <v>43</v>
      </c>
      <c r="G565" s="180">
        <f>'прил 3'!G56</f>
        <v>0</v>
      </c>
    </row>
    <row r="566" spans="1:31" ht="50.25" hidden="1" customHeight="1">
      <c r="A566" s="17" t="s">
        <v>560</v>
      </c>
      <c r="B566" s="15">
        <v>757</v>
      </c>
      <c r="C566" s="16" t="s">
        <v>72</v>
      </c>
      <c r="D566" s="16" t="s">
        <v>26</v>
      </c>
      <c r="E566" s="16" t="s">
        <v>276</v>
      </c>
      <c r="F566" s="16"/>
      <c r="G566" s="160">
        <f>G567+G569</f>
        <v>0</v>
      </c>
      <c r="AE566" s="2"/>
    </row>
    <row r="567" spans="1:31" ht="25.5" hidden="1">
      <c r="A567" s="17" t="s">
        <v>40</v>
      </c>
      <c r="B567" s="15">
        <v>757</v>
      </c>
      <c r="C567" s="16" t="s">
        <v>72</v>
      </c>
      <c r="D567" s="16" t="s">
        <v>26</v>
      </c>
      <c r="E567" s="16" t="s">
        <v>276</v>
      </c>
      <c r="F567" s="16" t="s">
        <v>41</v>
      </c>
      <c r="G567" s="160">
        <f>G568</f>
        <v>0</v>
      </c>
    </row>
    <row r="568" spans="1:31" hidden="1">
      <c r="A568" s="17" t="s">
        <v>42</v>
      </c>
      <c r="B568" s="15">
        <v>757</v>
      </c>
      <c r="C568" s="16" t="s">
        <v>72</v>
      </c>
      <c r="D568" s="16" t="s">
        <v>26</v>
      </c>
      <c r="E568" s="16" t="s">
        <v>276</v>
      </c>
      <c r="F568" s="16" t="s">
        <v>43</v>
      </c>
      <c r="G568" s="160">
        <f>'прил 3'!G240</f>
        <v>0</v>
      </c>
    </row>
    <row r="569" spans="1:31" hidden="1">
      <c r="A569" s="17" t="s">
        <v>345</v>
      </c>
      <c r="B569" s="15">
        <v>757</v>
      </c>
      <c r="C569" s="16" t="s">
        <v>72</v>
      </c>
      <c r="D569" s="16" t="s">
        <v>26</v>
      </c>
      <c r="E569" s="16" t="s">
        <v>276</v>
      </c>
      <c r="F569" s="16" t="s">
        <v>346</v>
      </c>
      <c r="G569" s="160">
        <f>G570</f>
        <v>0</v>
      </c>
      <c r="AE569" s="2"/>
    </row>
    <row r="570" spans="1:31" hidden="1">
      <c r="A570" s="17" t="s">
        <v>363</v>
      </c>
      <c r="B570" s="15">
        <v>757</v>
      </c>
      <c r="C570" s="16" t="s">
        <v>72</v>
      </c>
      <c r="D570" s="16" t="s">
        <v>26</v>
      </c>
      <c r="E570" s="16" t="s">
        <v>276</v>
      </c>
      <c r="F570" s="16" t="s">
        <v>364</v>
      </c>
      <c r="G570" s="160">
        <f>'прил 3'!G242</f>
        <v>0</v>
      </c>
    </row>
    <row r="571" spans="1:31" ht="30.75" hidden="1" customHeight="1">
      <c r="A571" s="25" t="s">
        <v>393</v>
      </c>
      <c r="B571" s="15"/>
      <c r="C571" s="16"/>
      <c r="D571" s="16"/>
      <c r="E571" s="16" t="s">
        <v>394</v>
      </c>
      <c r="F571" s="15"/>
      <c r="G571" s="160">
        <f>G572</f>
        <v>0</v>
      </c>
    </row>
    <row r="572" spans="1:31" ht="106.5" hidden="1" customHeight="1">
      <c r="A572" s="58" t="s">
        <v>55</v>
      </c>
      <c r="B572" s="15">
        <v>757</v>
      </c>
      <c r="C572" s="16" t="s">
        <v>35</v>
      </c>
      <c r="D572" s="16" t="s">
        <v>109</v>
      </c>
      <c r="E572" s="16" t="s">
        <v>244</v>
      </c>
      <c r="F572" s="16"/>
      <c r="G572" s="180">
        <f>G573</f>
        <v>0</v>
      </c>
    </row>
    <row r="573" spans="1:31" ht="25.5" hidden="1">
      <c r="A573" s="17" t="s">
        <v>40</v>
      </c>
      <c r="B573" s="15">
        <v>757</v>
      </c>
      <c r="C573" s="16" t="s">
        <v>35</v>
      </c>
      <c r="D573" s="16" t="s">
        <v>109</v>
      </c>
      <c r="E573" s="16" t="s">
        <v>244</v>
      </c>
      <c r="F573" s="16" t="s">
        <v>41</v>
      </c>
      <c r="G573" s="180">
        <f>G574</f>
        <v>0</v>
      </c>
    </row>
    <row r="574" spans="1:31" ht="19.5" hidden="1" customHeight="1">
      <c r="A574" s="17" t="s">
        <v>42</v>
      </c>
      <c r="B574" s="15">
        <v>757</v>
      </c>
      <c r="C574" s="16" t="s">
        <v>35</v>
      </c>
      <c r="D574" s="16" t="s">
        <v>109</v>
      </c>
      <c r="E574" s="16" t="s">
        <v>244</v>
      </c>
      <c r="F574" s="16" t="s">
        <v>43</v>
      </c>
      <c r="G574" s="180">
        <f>'прил 3'!G47</f>
        <v>0</v>
      </c>
      <c r="H574" s="1"/>
    </row>
    <row r="575" spans="1:31" ht="25.5">
      <c r="A575" s="17" t="s">
        <v>39</v>
      </c>
      <c r="B575" s="15">
        <v>757</v>
      </c>
      <c r="C575" s="16" t="s">
        <v>35</v>
      </c>
      <c r="D575" s="16" t="s">
        <v>37</v>
      </c>
      <c r="E575" s="16" t="s">
        <v>423</v>
      </c>
      <c r="F575" s="16"/>
      <c r="G575" s="180">
        <f>G576+G590</f>
        <v>22486350</v>
      </c>
      <c r="H575" s="1"/>
    </row>
    <row r="576" spans="1:31" ht="25.5">
      <c r="A576" s="17" t="s">
        <v>40</v>
      </c>
      <c r="B576" s="15">
        <v>757</v>
      </c>
      <c r="C576" s="16" t="s">
        <v>35</v>
      </c>
      <c r="D576" s="16" t="s">
        <v>37</v>
      </c>
      <c r="E576" s="16" t="s">
        <v>423</v>
      </c>
      <c r="F576" s="16" t="s">
        <v>41</v>
      </c>
      <c r="G576" s="180">
        <f>G577</f>
        <v>21873132</v>
      </c>
      <c r="H576" s="1"/>
    </row>
    <row r="577" spans="1:8" ht="19.5" customHeight="1">
      <c r="A577" s="17" t="s">
        <v>42</v>
      </c>
      <c r="B577" s="15">
        <v>757</v>
      </c>
      <c r="C577" s="16" t="s">
        <v>35</v>
      </c>
      <c r="D577" s="16" t="s">
        <v>37</v>
      </c>
      <c r="E577" s="16" t="s">
        <v>423</v>
      </c>
      <c r="F577" s="16" t="s">
        <v>43</v>
      </c>
      <c r="G577" s="180">
        <f>'прил 3'!G50</f>
        <v>21873132</v>
      </c>
      <c r="H577" s="1"/>
    </row>
    <row r="578" spans="1:8" ht="51.75" hidden="1" customHeight="1">
      <c r="A578" s="17" t="s">
        <v>235</v>
      </c>
      <c r="B578" s="15">
        <v>757</v>
      </c>
      <c r="C578" s="16" t="s">
        <v>72</v>
      </c>
      <c r="D578" s="16" t="s">
        <v>26</v>
      </c>
      <c r="E578" s="16" t="s">
        <v>429</v>
      </c>
      <c r="F578" s="16"/>
      <c r="G578" s="160">
        <f>G579</f>
        <v>0</v>
      </c>
      <c r="H578" s="1"/>
    </row>
    <row r="579" spans="1:8" ht="25.5" hidden="1">
      <c r="A579" s="17" t="s">
        <v>40</v>
      </c>
      <c r="B579" s="15">
        <v>757</v>
      </c>
      <c r="C579" s="16" t="s">
        <v>72</v>
      </c>
      <c r="D579" s="16" t="s">
        <v>26</v>
      </c>
      <c r="E579" s="16" t="s">
        <v>429</v>
      </c>
      <c r="F579" s="16" t="s">
        <v>41</v>
      </c>
      <c r="G579" s="160">
        <f>G580</f>
        <v>0</v>
      </c>
      <c r="H579" s="1"/>
    </row>
    <row r="580" spans="1:8" hidden="1">
      <c r="A580" s="17" t="s">
        <v>42</v>
      </c>
      <c r="B580" s="15">
        <v>757</v>
      </c>
      <c r="C580" s="16" t="s">
        <v>72</v>
      </c>
      <c r="D580" s="16" t="s">
        <v>26</v>
      </c>
      <c r="E580" s="16" t="s">
        <v>429</v>
      </c>
      <c r="F580" s="16" t="s">
        <v>43</v>
      </c>
      <c r="G580" s="160">
        <f>G581</f>
        <v>0</v>
      </c>
      <c r="H580" s="1"/>
    </row>
    <row r="581" spans="1:8" hidden="1">
      <c r="A581" s="25" t="s">
        <v>45</v>
      </c>
      <c r="B581" s="15">
        <v>757</v>
      </c>
      <c r="C581" s="16" t="s">
        <v>72</v>
      </c>
      <c r="D581" s="16" t="s">
        <v>26</v>
      </c>
      <c r="E581" s="16" t="s">
        <v>429</v>
      </c>
      <c r="F581" s="16" t="s">
        <v>88</v>
      </c>
      <c r="G581" s="160"/>
      <c r="H581" s="1"/>
    </row>
    <row r="582" spans="1:8" ht="51.75" hidden="1" customHeight="1">
      <c r="A582" s="17" t="s">
        <v>14</v>
      </c>
      <c r="B582" s="15">
        <v>757</v>
      </c>
      <c r="C582" s="16" t="s">
        <v>72</v>
      </c>
      <c r="D582" s="16" t="s">
        <v>26</v>
      </c>
      <c r="E582" s="16" t="s">
        <v>430</v>
      </c>
      <c r="F582" s="16"/>
      <c r="G582" s="160">
        <f>G583</f>
        <v>0</v>
      </c>
      <c r="H582" s="1"/>
    </row>
    <row r="583" spans="1:8" ht="25.5" hidden="1">
      <c r="A583" s="17" t="s">
        <v>40</v>
      </c>
      <c r="B583" s="15">
        <v>757</v>
      </c>
      <c r="C583" s="16" t="s">
        <v>72</v>
      </c>
      <c r="D583" s="16" t="s">
        <v>26</v>
      </c>
      <c r="E583" s="16" t="s">
        <v>430</v>
      </c>
      <c r="F583" s="16" t="s">
        <v>41</v>
      </c>
      <c r="G583" s="160">
        <f>G584</f>
        <v>0</v>
      </c>
      <c r="H583" s="1"/>
    </row>
    <row r="584" spans="1:8" hidden="1">
      <c r="A584" s="17" t="s">
        <v>42</v>
      </c>
      <c r="B584" s="15">
        <v>757</v>
      </c>
      <c r="C584" s="16" t="s">
        <v>72</v>
      </c>
      <c r="D584" s="16" t="s">
        <v>26</v>
      </c>
      <c r="E584" s="16" t="s">
        <v>430</v>
      </c>
      <c r="F584" s="16" t="s">
        <v>43</v>
      </c>
      <c r="G584" s="160">
        <f>G585</f>
        <v>0</v>
      </c>
      <c r="H584" s="1"/>
    </row>
    <row r="585" spans="1:8" hidden="1">
      <c r="A585" s="25" t="s">
        <v>45</v>
      </c>
      <c r="B585" s="15">
        <v>757</v>
      </c>
      <c r="C585" s="16" t="s">
        <v>72</v>
      </c>
      <c r="D585" s="16" t="s">
        <v>26</v>
      </c>
      <c r="E585" s="16" t="s">
        <v>430</v>
      </c>
      <c r="F585" s="16" t="s">
        <v>88</v>
      </c>
      <c r="G585" s="160"/>
      <c r="H585" s="1"/>
    </row>
    <row r="586" spans="1:8" ht="25.5" hidden="1">
      <c r="A586" s="17" t="s">
        <v>74</v>
      </c>
      <c r="B586" s="15">
        <v>757</v>
      </c>
      <c r="C586" s="16" t="s">
        <v>72</v>
      </c>
      <c r="D586" s="16" t="s">
        <v>26</v>
      </c>
      <c r="E586" s="16" t="s">
        <v>431</v>
      </c>
      <c r="F586" s="16"/>
      <c r="G586" s="160">
        <f>G589</f>
        <v>0</v>
      </c>
      <c r="H586" s="1"/>
    </row>
    <row r="587" spans="1:8" ht="25.5" hidden="1">
      <c r="A587" s="17" t="s">
        <v>40</v>
      </c>
      <c r="B587" s="15">
        <v>757</v>
      </c>
      <c r="C587" s="16" t="s">
        <v>72</v>
      </c>
      <c r="D587" s="16" t="s">
        <v>26</v>
      </c>
      <c r="E587" s="16" t="s">
        <v>431</v>
      </c>
      <c r="F587" s="16" t="s">
        <v>41</v>
      </c>
      <c r="G587" s="160">
        <f>G588</f>
        <v>0</v>
      </c>
      <c r="H587" s="1"/>
    </row>
    <row r="588" spans="1:8" hidden="1">
      <c r="A588" s="17" t="s">
        <v>42</v>
      </c>
      <c r="B588" s="15">
        <v>757</v>
      </c>
      <c r="C588" s="16" t="s">
        <v>72</v>
      </c>
      <c r="D588" s="16" t="s">
        <v>26</v>
      </c>
      <c r="E588" s="16" t="s">
        <v>431</v>
      </c>
      <c r="F588" s="16" t="s">
        <v>43</v>
      </c>
      <c r="G588" s="160">
        <f>G589</f>
        <v>0</v>
      </c>
      <c r="H588" s="1"/>
    </row>
    <row r="589" spans="1:8" hidden="1">
      <c r="A589" s="25" t="s">
        <v>45</v>
      </c>
      <c r="B589" s="15">
        <v>757</v>
      </c>
      <c r="C589" s="16" t="s">
        <v>72</v>
      </c>
      <c r="D589" s="16" t="s">
        <v>26</v>
      </c>
      <c r="E589" s="16" t="s">
        <v>431</v>
      </c>
      <c r="F589" s="15">
        <v>612</v>
      </c>
      <c r="G589" s="160"/>
      <c r="H589" s="1"/>
    </row>
    <row r="590" spans="1:8" ht="19.5" customHeight="1">
      <c r="A590" s="17" t="s">
        <v>100</v>
      </c>
      <c r="B590" s="15">
        <v>757</v>
      </c>
      <c r="C590" s="16" t="s">
        <v>35</v>
      </c>
      <c r="D590" s="16" t="s">
        <v>109</v>
      </c>
      <c r="E590" s="16" t="s">
        <v>423</v>
      </c>
      <c r="F590" s="16" t="s">
        <v>101</v>
      </c>
      <c r="G590" s="180">
        <f>G591</f>
        <v>613218</v>
      </c>
    </row>
    <row r="591" spans="1:8" ht="19.5" customHeight="1">
      <c r="A591" s="17" t="s">
        <v>375</v>
      </c>
      <c r="B591" s="15">
        <v>757</v>
      </c>
      <c r="C591" s="16" t="s">
        <v>35</v>
      </c>
      <c r="D591" s="16" t="s">
        <v>109</v>
      </c>
      <c r="E591" s="16" t="s">
        <v>423</v>
      </c>
      <c r="F591" s="16" t="s">
        <v>376</v>
      </c>
      <c r="G591" s="180">
        <v>613218</v>
      </c>
    </row>
    <row r="592" spans="1:8">
      <c r="A592" s="25" t="s">
        <v>79</v>
      </c>
      <c r="B592" s="15">
        <v>757</v>
      </c>
      <c r="C592" s="16" t="s">
        <v>72</v>
      </c>
      <c r="D592" s="16" t="s">
        <v>26</v>
      </c>
      <c r="E592" s="16" t="s">
        <v>432</v>
      </c>
      <c r="F592" s="15"/>
      <c r="G592" s="160">
        <f>G593+G597</f>
        <v>59763854.5</v>
      </c>
    </row>
    <row r="593" spans="1:32" ht="25.5">
      <c r="A593" s="17" t="s">
        <v>40</v>
      </c>
      <c r="B593" s="15">
        <v>757</v>
      </c>
      <c r="C593" s="16" t="s">
        <v>72</v>
      </c>
      <c r="D593" s="16" t="s">
        <v>26</v>
      </c>
      <c r="E593" s="16" t="s">
        <v>432</v>
      </c>
      <c r="F593" s="16" t="s">
        <v>41</v>
      </c>
      <c r="G593" s="160">
        <f>G594</f>
        <v>56318230.5</v>
      </c>
    </row>
    <row r="594" spans="1:32">
      <c r="A594" s="17" t="s">
        <v>42</v>
      </c>
      <c r="B594" s="15">
        <v>757</v>
      </c>
      <c r="C594" s="16" t="s">
        <v>72</v>
      </c>
      <c r="D594" s="16" t="s">
        <v>26</v>
      </c>
      <c r="E594" s="16" t="s">
        <v>432</v>
      </c>
      <c r="F594" s="16" t="s">
        <v>43</v>
      </c>
      <c r="G594" s="160">
        <f>'прил 3'!G179</f>
        <v>56318230.5</v>
      </c>
    </row>
    <row r="595" spans="1:32" ht="51" hidden="1">
      <c r="A595" s="25" t="s">
        <v>44</v>
      </c>
      <c r="B595" s="15">
        <v>757</v>
      </c>
      <c r="C595" s="16" t="s">
        <v>72</v>
      </c>
      <c r="D595" s="16" t="s">
        <v>26</v>
      </c>
      <c r="E595" s="16" t="s">
        <v>432</v>
      </c>
      <c r="F595" s="15">
        <v>611</v>
      </c>
      <c r="G595" s="160"/>
    </row>
    <row r="596" spans="1:32" hidden="1">
      <c r="A596" s="25" t="s">
        <v>45</v>
      </c>
      <c r="B596" s="15">
        <v>757</v>
      </c>
      <c r="C596" s="16" t="s">
        <v>72</v>
      </c>
      <c r="D596" s="16" t="s">
        <v>26</v>
      </c>
      <c r="E596" s="16" t="s">
        <v>432</v>
      </c>
      <c r="F596" s="15">
        <v>612</v>
      </c>
      <c r="G596" s="160"/>
    </row>
    <row r="597" spans="1:32">
      <c r="A597" s="17" t="s">
        <v>100</v>
      </c>
      <c r="B597" s="15">
        <v>757</v>
      </c>
      <c r="C597" s="16" t="s">
        <v>72</v>
      </c>
      <c r="D597" s="16" t="s">
        <v>26</v>
      </c>
      <c r="E597" s="16" t="s">
        <v>432</v>
      </c>
      <c r="F597" s="16" t="s">
        <v>101</v>
      </c>
      <c r="G597" s="160">
        <f>G598</f>
        <v>3445624</v>
      </c>
    </row>
    <row r="598" spans="1:32">
      <c r="A598" s="17" t="s">
        <v>375</v>
      </c>
      <c r="B598" s="15">
        <v>757</v>
      </c>
      <c r="C598" s="16" t="s">
        <v>72</v>
      </c>
      <c r="D598" s="16" t="s">
        <v>26</v>
      </c>
      <c r="E598" s="16" t="s">
        <v>432</v>
      </c>
      <c r="F598" s="16" t="s">
        <v>376</v>
      </c>
      <c r="G598" s="160">
        <f>'прил 3'!G181</f>
        <v>3445624</v>
      </c>
    </row>
    <row r="599" spans="1:32" ht="30.75" hidden="1" customHeight="1">
      <c r="A599" s="25" t="s">
        <v>393</v>
      </c>
      <c r="B599" s="15">
        <v>757</v>
      </c>
      <c r="C599" s="16" t="s">
        <v>72</v>
      </c>
      <c r="D599" s="16" t="s">
        <v>26</v>
      </c>
      <c r="E599" s="16" t="s">
        <v>394</v>
      </c>
      <c r="F599" s="15"/>
      <c r="G599" s="160">
        <f>G600</f>
        <v>0</v>
      </c>
    </row>
    <row r="600" spans="1:32" ht="84" hidden="1" customHeight="1">
      <c r="A600" s="137" t="s">
        <v>58</v>
      </c>
      <c r="B600" s="15">
        <v>757</v>
      </c>
      <c r="C600" s="16" t="s">
        <v>72</v>
      </c>
      <c r="D600" s="16" t="s">
        <v>26</v>
      </c>
      <c r="E600" s="16" t="s">
        <v>245</v>
      </c>
      <c r="F600" s="15"/>
      <c r="G600" s="160">
        <f>G601</f>
        <v>0</v>
      </c>
    </row>
    <row r="601" spans="1:32" ht="25.5" hidden="1">
      <c r="A601" s="17" t="s">
        <v>40</v>
      </c>
      <c r="B601" s="15">
        <v>757</v>
      </c>
      <c r="C601" s="16" t="s">
        <v>72</v>
      </c>
      <c r="D601" s="16" t="s">
        <v>26</v>
      </c>
      <c r="E601" s="16" t="s">
        <v>245</v>
      </c>
      <c r="F601" s="16" t="s">
        <v>41</v>
      </c>
      <c r="G601" s="160">
        <f>G602</f>
        <v>0</v>
      </c>
    </row>
    <row r="602" spans="1:32" hidden="1">
      <c r="A602" s="17" t="s">
        <v>42</v>
      </c>
      <c r="B602" s="15">
        <v>757</v>
      </c>
      <c r="C602" s="16" t="s">
        <v>72</v>
      </c>
      <c r="D602" s="16" t="s">
        <v>26</v>
      </c>
      <c r="E602" s="16" t="s">
        <v>245</v>
      </c>
      <c r="F602" s="16" t="s">
        <v>43</v>
      </c>
      <c r="G602" s="160">
        <f>'прил 3'!G185</f>
        <v>0</v>
      </c>
    </row>
    <row r="603" spans="1:32" s="4" customFormat="1" ht="15" customHeight="1">
      <c r="A603" s="26" t="s">
        <v>80</v>
      </c>
      <c r="B603" s="15">
        <v>757</v>
      </c>
      <c r="C603" s="16" t="s">
        <v>72</v>
      </c>
      <c r="D603" s="16" t="s">
        <v>26</v>
      </c>
      <c r="E603" s="16" t="s">
        <v>433</v>
      </c>
      <c r="F603" s="16"/>
      <c r="G603" s="195">
        <f>G604</f>
        <v>6756966</v>
      </c>
      <c r="H603" s="3"/>
      <c r="AF603" s="201"/>
    </row>
    <row r="604" spans="1:32" ht="25.5">
      <c r="A604" s="17" t="s">
        <v>40</v>
      </c>
      <c r="B604" s="15">
        <v>757</v>
      </c>
      <c r="C604" s="16" t="s">
        <v>72</v>
      </c>
      <c r="D604" s="16" t="s">
        <v>26</v>
      </c>
      <c r="E604" s="16" t="s">
        <v>433</v>
      </c>
      <c r="F604" s="16" t="s">
        <v>41</v>
      </c>
      <c r="G604" s="160">
        <f>G605</f>
        <v>6756966</v>
      </c>
    </row>
    <row r="605" spans="1:32">
      <c r="A605" s="17" t="s">
        <v>42</v>
      </c>
      <c r="B605" s="15">
        <v>757</v>
      </c>
      <c r="C605" s="16" t="s">
        <v>72</v>
      </c>
      <c r="D605" s="16" t="s">
        <v>26</v>
      </c>
      <c r="E605" s="16" t="s">
        <v>433</v>
      </c>
      <c r="F605" s="16" t="s">
        <v>43</v>
      </c>
      <c r="G605" s="160">
        <f>'прил 3'!G188</f>
        <v>6756966</v>
      </c>
    </row>
    <row r="606" spans="1:32" ht="51" hidden="1">
      <c r="A606" s="25" t="s">
        <v>44</v>
      </c>
      <c r="B606" s="15">
        <v>757</v>
      </c>
      <c r="C606" s="16" t="s">
        <v>72</v>
      </c>
      <c r="D606" s="16" t="s">
        <v>26</v>
      </c>
      <c r="E606" s="16" t="s">
        <v>433</v>
      </c>
      <c r="F606" s="15">
        <v>611</v>
      </c>
      <c r="G606" s="160"/>
    </row>
    <row r="607" spans="1:32" hidden="1">
      <c r="A607" s="25" t="s">
        <v>45</v>
      </c>
      <c r="B607" s="15">
        <v>757</v>
      </c>
      <c r="C607" s="16" t="s">
        <v>72</v>
      </c>
      <c r="D607" s="16" t="s">
        <v>26</v>
      </c>
      <c r="E607" s="16" t="s">
        <v>433</v>
      </c>
      <c r="F607" s="15">
        <v>612</v>
      </c>
      <c r="G607" s="160"/>
    </row>
    <row r="608" spans="1:32" ht="30.75" hidden="1" customHeight="1">
      <c r="A608" s="25" t="s">
        <v>393</v>
      </c>
      <c r="B608" s="15">
        <v>757</v>
      </c>
      <c r="C608" s="16" t="s">
        <v>72</v>
      </c>
      <c r="D608" s="16" t="s">
        <v>26</v>
      </c>
      <c r="E608" s="16" t="s">
        <v>394</v>
      </c>
      <c r="F608" s="15"/>
      <c r="G608" s="160">
        <f>G610</f>
        <v>0</v>
      </c>
    </row>
    <row r="609" spans="1:32" s="4" customFormat="1" ht="84" hidden="1" customHeight="1">
      <c r="A609" s="26" t="s">
        <v>61</v>
      </c>
      <c r="B609" s="15">
        <v>757</v>
      </c>
      <c r="C609" s="16" t="s">
        <v>72</v>
      </c>
      <c r="D609" s="16" t="s">
        <v>26</v>
      </c>
      <c r="E609" s="16" t="s">
        <v>60</v>
      </c>
      <c r="F609" s="16"/>
      <c r="G609" s="195">
        <f>G610</f>
        <v>0</v>
      </c>
      <c r="H609" s="3"/>
      <c r="AF609" s="201"/>
    </row>
    <row r="610" spans="1:32" ht="25.5" hidden="1">
      <c r="A610" s="17" t="s">
        <v>40</v>
      </c>
      <c r="B610" s="15">
        <v>757</v>
      </c>
      <c r="C610" s="16" t="s">
        <v>72</v>
      </c>
      <c r="D610" s="16" t="s">
        <v>26</v>
      </c>
      <c r="E610" s="16" t="s">
        <v>60</v>
      </c>
      <c r="F610" s="16" t="s">
        <v>41</v>
      </c>
      <c r="G610" s="160">
        <f>G611</f>
        <v>0</v>
      </c>
    </row>
    <row r="611" spans="1:32" hidden="1">
      <c r="A611" s="17" t="s">
        <v>42</v>
      </c>
      <c r="B611" s="15">
        <v>757</v>
      </c>
      <c r="C611" s="16" t="s">
        <v>72</v>
      </c>
      <c r="D611" s="16" t="s">
        <v>26</v>
      </c>
      <c r="E611" s="16" t="s">
        <v>60</v>
      </c>
      <c r="F611" s="16" t="s">
        <v>43</v>
      </c>
      <c r="G611" s="160">
        <f>'прил 3'!G192</f>
        <v>0</v>
      </c>
    </row>
    <row r="612" spans="1:32" s="4" customFormat="1" ht="15" customHeight="1">
      <c r="A612" s="28" t="s">
        <v>81</v>
      </c>
      <c r="B612" s="15">
        <v>757</v>
      </c>
      <c r="C612" s="16" t="s">
        <v>72</v>
      </c>
      <c r="D612" s="16" t="s">
        <v>26</v>
      </c>
      <c r="E612" s="16" t="s">
        <v>434</v>
      </c>
      <c r="F612" s="16"/>
      <c r="G612" s="195">
        <f>G614</f>
        <v>35739161.689999998</v>
      </c>
      <c r="H612" s="3"/>
      <c r="AF612" s="201"/>
    </row>
    <row r="613" spans="1:32" s="4" customFormat="1" ht="26.25" hidden="1" customHeight="1">
      <c r="A613" s="17" t="s">
        <v>83</v>
      </c>
      <c r="B613" s="29">
        <v>757</v>
      </c>
      <c r="C613" s="16" t="s">
        <v>72</v>
      </c>
      <c r="D613" s="16" t="s">
        <v>26</v>
      </c>
      <c r="E613" s="16" t="s">
        <v>82</v>
      </c>
      <c r="F613" s="16"/>
      <c r="G613" s="195"/>
      <c r="H613" s="3"/>
      <c r="AF613" s="201"/>
    </row>
    <row r="614" spans="1:32" ht="25.5">
      <c r="A614" s="17" t="s">
        <v>40</v>
      </c>
      <c r="B614" s="15">
        <v>757</v>
      </c>
      <c r="C614" s="16" t="s">
        <v>72</v>
      </c>
      <c r="D614" s="16" t="s">
        <v>26</v>
      </c>
      <c r="E614" s="16" t="s">
        <v>434</v>
      </c>
      <c r="F614" s="16" t="s">
        <v>41</v>
      </c>
      <c r="G614" s="160">
        <f>G615</f>
        <v>35739161.689999998</v>
      </c>
    </row>
    <row r="615" spans="1:32">
      <c r="A615" s="17" t="s">
        <v>42</v>
      </c>
      <c r="B615" s="15">
        <v>757</v>
      </c>
      <c r="C615" s="16" t="s">
        <v>72</v>
      </c>
      <c r="D615" s="16" t="s">
        <v>26</v>
      </c>
      <c r="E615" s="16" t="s">
        <v>434</v>
      </c>
      <c r="F615" s="16" t="s">
        <v>43</v>
      </c>
      <c r="G615" s="160">
        <f>'прил 3'!G195</f>
        <v>35739161.689999998</v>
      </c>
    </row>
    <row r="616" spans="1:32" ht="30.75" hidden="1" customHeight="1">
      <c r="A616" s="25" t="s">
        <v>393</v>
      </c>
      <c r="B616" s="15">
        <v>757</v>
      </c>
      <c r="C616" s="16" t="s">
        <v>72</v>
      </c>
      <c r="D616" s="16" t="s">
        <v>26</v>
      </c>
      <c r="E616" s="16" t="s">
        <v>394</v>
      </c>
      <c r="F616" s="15"/>
      <c r="G616" s="160">
        <f>G618</f>
        <v>0</v>
      </c>
    </row>
    <row r="617" spans="1:32" s="4" customFormat="1" ht="87" hidden="1" customHeight="1">
      <c r="A617" s="138" t="s">
        <v>62</v>
      </c>
      <c r="B617" s="15">
        <v>757</v>
      </c>
      <c r="C617" s="16" t="s">
        <v>72</v>
      </c>
      <c r="D617" s="16" t="s">
        <v>26</v>
      </c>
      <c r="E617" s="16" t="s">
        <v>246</v>
      </c>
      <c r="F617" s="16"/>
      <c r="G617" s="195">
        <f>G618</f>
        <v>0</v>
      </c>
      <c r="H617" s="3"/>
      <c r="AF617" s="201"/>
    </row>
    <row r="618" spans="1:32" ht="25.5" hidden="1">
      <c r="A618" s="17" t="s">
        <v>40</v>
      </c>
      <c r="B618" s="15">
        <v>757</v>
      </c>
      <c r="C618" s="16" t="s">
        <v>72</v>
      </c>
      <c r="D618" s="16" t="s">
        <v>26</v>
      </c>
      <c r="E618" s="16" t="s">
        <v>246</v>
      </c>
      <c r="F618" s="16" t="s">
        <v>41</v>
      </c>
      <c r="G618" s="160">
        <f>G619</f>
        <v>0</v>
      </c>
    </row>
    <row r="619" spans="1:32" hidden="1">
      <c r="A619" s="17" t="s">
        <v>42</v>
      </c>
      <c r="B619" s="15">
        <v>757</v>
      </c>
      <c r="C619" s="16" t="s">
        <v>72</v>
      </c>
      <c r="D619" s="16" t="s">
        <v>26</v>
      </c>
      <c r="E619" s="16" t="s">
        <v>246</v>
      </c>
      <c r="F619" s="16" t="s">
        <v>43</v>
      </c>
      <c r="G619" s="160">
        <f>'прил 3'!G199</f>
        <v>0</v>
      </c>
    </row>
    <row r="620" spans="1:32" ht="25.5" hidden="1">
      <c r="A620" s="17" t="s">
        <v>241</v>
      </c>
      <c r="B620" s="15">
        <v>757</v>
      </c>
      <c r="C620" s="16" t="s">
        <v>72</v>
      </c>
      <c r="D620" s="16" t="s">
        <v>26</v>
      </c>
      <c r="E620" s="16" t="s">
        <v>240</v>
      </c>
      <c r="F620" s="16"/>
      <c r="G620" s="160">
        <f>G622</f>
        <v>0</v>
      </c>
    </row>
    <row r="621" spans="1:32" ht="25.5" hidden="1">
      <c r="A621" s="17" t="s">
        <v>40</v>
      </c>
      <c r="B621" s="15">
        <v>757</v>
      </c>
      <c r="C621" s="16" t="s">
        <v>72</v>
      </c>
      <c r="D621" s="16" t="s">
        <v>26</v>
      </c>
      <c r="E621" s="16" t="s">
        <v>240</v>
      </c>
      <c r="F621" s="16" t="s">
        <v>41</v>
      </c>
      <c r="G621" s="160">
        <f>G622</f>
        <v>0</v>
      </c>
    </row>
    <row r="622" spans="1:32" hidden="1">
      <c r="A622" s="17" t="s">
        <v>42</v>
      </c>
      <c r="B622" s="15">
        <v>757</v>
      </c>
      <c r="C622" s="16" t="s">
        <v>72</v>
      </c>
      <c r="D622" s="16" t="s">
        <v>26</v>
      </c>
      <c r="E622" s="16" t="s">
        <v>240</v>
      </c>
      <c r="F622" s="16" t="s">
        <v>43</v>
      </c>
      <c r="G622" s="160">
        <f>'прил 3'!G256</f>
        <v>0</v>
      </c>
    </row>
    <row r="623" spans="1:32" ht="63.75" hidden="1">
      <c r="A623" s="17" t="s">
        <v>299</v>
      </c>
      <c r="B623" s="15">
        <v>757</v>
      </c>
      <c r="C623" s="16" t="s">
        <v>72</v>
      </c>
      <c r="D623" s="16" t="s">
        <v>26</v>
      </c>
      <c r="E623" s="16" t="s">
        <v>5</v>
      </c>
      <c r="F623" s="16"/>
      <c r="G623" s="160">
        <f>G625</f>
        <v>0</v>
      </c>
    </row>
    <row r="624" spans="1:32" ht="25.5" hidden="1">
      <c r="A624" s="17" t="s">
        <v>40</v>
      </c>
      <c r="B624" s="15">
        <v>757</v>
      </c>
      <c r="C624" s="16" t="s">
        <v>72</v>
      </c>
      <c r="D624" s="16" t="s">
        <v>26</v>
      </c>
      <c r="E624" s="16" t="s">
        <v>5</v>
      </c>
      <c r="F624" s="16" t="s">
        <v>41</v>
      </c>
      <c r="G624" s="160">
        <f>G625</f>
        <v>0</v>
      </c>
    </row>
    <row r="625" spans="1:7" hidden="1">
      <c r="A625" s="17" t="s">
        <v>42</v>
      </c>
      <c r="B625" s="15">
        <v>757</v>
      </c>
      <c r="C625" s="16" t="s">
        <v>72</v>
      </c>
      <c r="D625" s="16" t="s">
        <v>26</v>
      </c>
      <c r="E625" s="16" t="s">
        <v>5</v>
      </c>
      <c r="F625" s="16" t="s">
        <v>43</v>
      </c>
      <c r="G625" s="160">
        <f>'прил 3'!G259</f>
        <v>0</v>
      </c>
    </row>
    <row r="626" spans="1:7" ht="68.25" hidden="1" customHeight="1">
      <c r="A626" s="17" t="s">
        <v>301</v>
      </c>
      <c r="B626" s="15">
        <v>757</v>
      </c>
      <c r="C626" s="16" t="s">
        <v>72</v>
      </c>
      <c r="D626" s="16" t="s">
        <v>26</v>
      </c>
      <c r="E626" s="16" t="s">
        <v>300</v>
      </c>
      <c r="F626" s="16"/>
      <c r="G626" s="160">
        <f>G627</f>
        <v>0</v>
      </c>
    </row>
    <row r="627" spans="1:7" ht="25.5" hidden="1">
      <c r="A627" s="17" t="s">
        <v>40</v>
      </c>
      <c r="B627" s="15">
        <v>757</v>
      </c>
      <c r="C627" s="16" t="s">
        <v>72</v>
      </c>
      <c r="D627" s="16" t="s">
        <v>26</v>
      </c>
      <c r="E627" s="16" t="s">
        <v>300</v>
      </c>
      <c r="F627" s="16" t="s">
        <v>41</v>
      </c>
      <c r="G627" s="160">
        <f>G628</f>
        <v>0</v>
      </c>
    </row>
    <row r="628" spans="1:7" hidden="1">
      <c r="A628" s="17" t="s">
        <v>42</v>
      </c>
      <c r="B628" s="15">
        <v>757</v>
      </c>
      <c r="C628" s="16" t="s">
        <v>72</v>
      </c>
      <c r="D628" s="16" t="s">
        <v>26</v>
      </c>
      <c r="E628" s="16" t="s">
        <v>300</v>
      </c>
      <c r="F628" s="16" t="s">
        <v>43</v>
      </c>
      <c r="G628" s="160">
        <f>'прил 3'!G262</f>
        <v>0</v>
      </c>
    </row>
    <row r="629" spans="1:7" ht="45.75" hidden="1" customHeight="1">
      <c r="A629" s="17" t="s">
        <v>302</v>
      </c>
      <c r="B629" s="15">
        <v>757</v>
      </c>
      <c r="C629" s="16" t="s">
        <v>72</v>
      </c>
      <c r="D629" s="16" t="s">
        <v>26</v>
      </c>
      <c r="E629" s="16" t="s">
        <v>303</v>
      </c>
      <c r="F629" s="16"/>
      <c r="G629" s="160">
        <f>G630</f>
        <v>0</v>
      </c>
    </row>
    <row r="630" spans="1:7" ht="25.5" hidden="1">
      <c r="A630" s="17" t="s">
        <v>40</v>
      </c>
      <c r="B630" s="15">
        <v>757</v>
      </c>
      <c r="C630" s="16" t="s">
        <v>72</v>
      </c>
      <c r="D630" s="16" t="s">
        <v>26</v>
      </c>
      <c r="E630" s="16" t="s">
        <v>303</v>
      </c>
      <c r="F630" s="16" t="s">
        <v>41</v>
      </c>
      <c r="G630" s="160">
        <f>G631</f>
        <v>0</v>
      </c>
    </row>
    <row r="631" spans="1:7" hidden="1">
      <c r="A631" s="17" t="s">
        <v>42</v>
      </c>
      <c r="B631" s="15">
        <v>757</v>
      </c>
      <c r="C631" s="16" t="s">
        <v>72</v>
      </c>
      <c r="D631" s="16" t="s">
        <v>26</v>
      </c>
      <c r="E631" s="16" t="s">
        <v>303</v>
      </c>
      <c r="F631" s="16" t="s">
        <v>43</v>
      </c>
      <c r="G631" s="160">
        <f>'прил 3'!G265</f>
        <v>0</v>
      </c>
    </row>
    <row r="632" spans="1:7" ht="66.75" hidden="1" customHeight="1">
      <c r="A632" s="17" t="s">
        <v>301</v>
      </c>
      <c r="B632" s="15">
        <v>757</v>
      </c>
      <c r="C632" s="16" t="s">
        <v>72</v>
      </c>
      <c r="D632" s="16" t="s">
        <v>26</v>
      </c>
      <c r="E632" s="16" t="s">
        <v>304</v>
      </c>
      <c r="F632" s="16"/>
      <c r="G632" s="160">
        <f>G633</f>
        <v>0</v>
      </c>
    </row>
    <row r="633" spans="1:7" ht="25.5" hidden="1">
      <c r="A633" s="17" t="s">
        <v>40</v>
      </c>
      <c r="B633" s="15">
        <v>757</v>
      </c>
      <c r="C633" s="16" t="s">
        <v>72</v>
      </c>
      <c r="D633" s="16" t="s">
        <v>26</v>
      </c>
      <c r="E633" s="16" t="s">
        <v>304</v>
      </c>
      <c r="F633" s="16" t="s">
        <v>41</v>
      </c>
      <c r="G633" s="160">
        <f>G634</f>
        <v>0</v>
      </c>
    </row>
    <row r="634" spans="1:7" hidden="1">
      <c r="A634" s="17" t="s">
        <v>42</v>
      </c>
      <c r="B634" s="15">
        <v>757</v>
      </c>
      <c r="C634" s="16" t="s">
        <v>72</v>
      </c>
      <c r="D634" s="16" t="s">
        <v>26</v>
      </c>
      <c r="E634" s="16" t="s">
        <v>304</v>
      </c>
      <c r="F634" s="16" t="s">
        <v>43</v>
      </c>
      <c r="G634" s="160"/>
    </row>
    <row r="635" spans="1:7" ht="27.75" hidden="1" customHeight="1">
      <c r="A635" s="17" t="s">
        <v>655</v>
      </c>
      <c r="B635" s="15">
        <v>757</v>
      </c>
      <c r="C635" s="16" t="s">
        <v>72</v>
      </c>
      <c r="D635" s="16" t="s">
        <v>26</v>
      </c>
      <c r="E635" s="16" t="s">
        <v>443</v>
      </c>
      <c r="F635" s="16"/>
      <c r="G635" s="160">
        <f>G636</f>
        <v>0</v>
      </c>
    </row>
    <row r="636" spans="1:7" ht="25.5" hidden="1">
      <c r="A636" s="17" t="s">
        <v>40</v>
      </c>
      <c r="B636" s="15">
        <v>757</v>
      </c>
      <c r="C636" s="16" t="s">
        <v>72</v>
      </c>
      <c r="D636" s="16" t="s">
        <v>26</v>
      </c>
      <c r="E636" s="16" t="s">
        <v>443</v>
      </c>
      <c r="F636" s="16" t="s">
        <v>41</v>
      </c>
      <c r="G636" s="160">
        <f>G637</f>
        <v>0</v>
      </c>
    </row>
    <row r="637" spans="1:7" hidden="1">
      <c r="A637" s="17" t="s">
        <v>42</v>
      </c>
      <c r="B637" s="15">
        <v>757</v>
      </c>
      <c r="C637" s="16" t="s">
        <v>72</v>
      </c>
      <c r="D637" s="16" t="s">
        <v>26</v>
      </c>
      <c r="E637" s="16" t="s">
        <v>443</v>
      </c>
      <c r="F637" s="16" t="s">
        <v>43</v>
      </c>
      <c r="G637" s="160">
        <f>'прил 3'!G271</f>
        <v>0</v>
      </c>
    </row>
    <row r="638" spans="1:7" ht="54.75" hidden="1" customHeight="1">
      <c r="A638" s="17" t="s">
        <v>306</v>
      </c>
      <c r="B638" s="15">
        <v>757</v>
      </c>
      <c r="C638" s="16" t="s">
        <v>72</v>
      </c>
      <c r="D638" s="16" t="s">
        <v>26</v>
      </c>
      <c r="E638" s="16" t="s">
        <v>305</v>
      </c>
      <c r="F638" s="16"/>
      <c r="G638" s="160">
        <f>G639</f>
        <v>0</v>
      </c>
    </row>
    <row r="639" spans="1:7" ht="25.5" hidden="1">
      <c r="A639" s="17" t="s">
        <v>40</v>
      </c>
      <c r="B639" s="15">
        <v>757</v>
      </c>
      <c r="C639" s="16" t="s">
        <v>72</v>
      </c>
      <c r="D639" s="16" t="s">
        <v>26</v>
      </c>
      <c r="E639" s="16" t="s">
        <v>305</v>
      </c>
      <c r="F639" s="16" t="s">
        <v>41</v>
      </c>
      <c r="G639" s="160">
        <f>G640</f>
        <v>0</v>
      </c>
    </row>
    <row r="640" spans="1:7" hidden="1">
      <c r="A640" s="17" t="s">
        <v>42</v>
      </c>
      <c r="B640" s="15">
        <v>757</v>
      </c>
      <c r="C640" s="16" t="s">
        <v>72</v>
      </c>
      <c r="D640" s="16" t="s">
        <v>26</v>
      </c>
      <c r="E640" s="16" t="s">
        <v>305</v>
      </c>
      <c r="F640" s="16" t="s">
        <v>43</v>
      </c>
      <c r="G640" s="160"/>
    </row>
    <row r="641" spans="1:32" s="32" customFormat="1" ht="25.5">
      <c r="A641" s="14" t="s">
        <v>121</v>
      </c>
      <c r="B641" s="15">
        <v>757</v>
      </c>
      <c r="C641" s="16" t="s">
        <v>72</v>
      </c>
      <c r="D641" s="16" t="s">
        <v>90</v>
      </c>
      <c r="E641" s="16" t="s">
        <v>437</v>
      </c>
      <c r="F641" s="16"/>
      <c r="G641" s="192">
        <f>G642+G646+G649</f>
        <v>7932456</v>
      </c>
      <c r="H641" s="31"/>
      <c r="AF641" s="214"/>
    </row>
    <row r="642" spans="1:32" s="36" customFormat="1" ht="51">
      <c r="A642" s="17" t="s">
        <v>92</v>
      </c>
      <c r="B642" s="15">
        <v>757</v>
      </c>
      <c r="C642" s="16" t="s">
        <v>72</v>
      </c>
      <c r="D642" s="16" t="s">
        <v>90</v>
      </c>
      <c r="E642" s="16" t="s">
        <v>437</v>
      </c>
      <c r="F642" s="16" t="s">
        <v>95</v>
      </c>
      <c r="G642" s="180">
        <f>G643</f>
        <v>7343229</v>
      </c>
      <c r="H642" s="35"/>
      <c r="AF642" s="204"/>
    </row>
    <row r="643" spans="1:32" s="36" customFormat="1" ht="25.5">
      <c r="A643" s="17" t="s">
        <v>93</v>
      </c>
      <c r="B643" s="15">
        <v>757</v>
      </c>
      <c r="C643" s="16" t="s">
        <v>72</v>
      </c>
      <c r="D643" s="16" t="s">
        <v>90</v>
      </c>
      <c r="E643" s="16" t="s">
        <v>437</v>
      </c>
      <c r="F643" s="16" t="s">
        <v>96</v>
      </c>
      <c r="G643" s="180">
        <f>'прил 3'!G314</f>
        <v>7343229</v>
      </c>
      <c r="H643" s="35"/>
      <c r="AF643" s="204"/>
    </row>
    <row r="644" spans="1:32" s="36" customFormat="1" ht="38.25" hidden="1">
      <c r="A644" s="34" t="s">
        <v>94</v>
      </c>
      <c r="B644" s="15">
        <v>757</v>
      </c>
      <c r="C644" s="16" t="s">
        <v>72</v>
      </c>
      <c r="D644" s="16" t="s">
        <v>90</v>
      </c>
      <c r="E644" s="16" t="s">
        <v>437</v>
      </c>
      <c r="F644" s="16" t="s">
        <v>97</v>
      </c>
      <c r="G644" s="180"/>
      <c r="H644" s="35"/>
      <c r="AF644" s="204"/>
    </row>
    <row r="645" spans="1:32" s="36" customFormat="1" ht="38.25" hidden="1">
      <c r="A645" s="34" t="s">
        <v>98</v>
      </c>
      <c r="B645" s="15">
        <v>757</v>
      </c>
      <c r="C645" s="16" t="s">
        <v>72</v>
      </c>
      <c r="D645" s="16" t="s">
        <v>90</v>
      </c>
      <c r="E645" s="16" t="s">
        <v>437</v>
      </c>
      <c r="F645" s="16" t="s">
        <v>99</v>
      </c>
      <c r="G645" s="180"/>
      <c r="H645" s="35"/>
      <c r="AF645" s="204"/>
    </row>
    <row r="646" spans="1:32" s="36" customFormat="1" ht="28.5" customHeight="1">
      <c r="A646" s="17" t="s">
        <v>49</v>
      </c>
      <c r="B646" s="15">
        <v>757</v>
      </c>
      <c r="C646" s="16" t="s">
        <v>72</v>
      </c>
      <c r="D646" s="16" t="s">
        <v>90</v>
      </c>
      <c r="E646" s="16" t="s">
        <v>437</v>
      </c>
      <c r="F646" s="16" t="s">
        <v>50</v>
      </c>
      <c r="G646" s="180">
        <f>G647</f>
        <v>589227</v>
      </c>
      <c r="H646" s="35"/>
      <c r="AF646" s="204"/>
    </row>
    <row r="647" spans="1:32" s="36" customFormat="1" ht="25.5">
      <c r="A647" s="17" t="s">
        <v>51</v>
      </c>
      <c r="B647" s="15">
        <v>757</v>
      </c>
      <c r="C647" s="16" t="s">
        <v>72</v>
      </c>
      <c r="D647" s="16" t="s">
        <v>90</v>
      </c>
      <c r="E647" s="16" t="s">
        <v>437</v>
      </c>
      <c r="F647" s="16" t="s">
        <v>52</v>
      </c>
      <c r="G647" s="180">
        <f>'прил 3'!G316</f>
        <v>589227</v>
      </c>
      <c r="H647" s="35"/>
      <c r="AF647" s="204"/>
    </row>
    <row r="648" spans="1:32" s="36" customFormat="1" ht="25.5" hidden="1">
      <c r="A648" s="34" t="s">
        <v>91</v>
      </c>
      <c r="B648" s="15">
        <v>757</v>
      </c>
      <c r="C648" s="16" t="s">
        <v>72</v>
      </c>
      <c r="D648" s="16" t="s">
        <v>90</v>
      </c>
      <c r="E648" s="16" t="s">
        <v>437</v>
      </c>
      <c r="F648" s="16" t="s">
        <v>53</v>
      </c>
      <c r="G648" s="180"/>
      <c r="H648" s="35"/>
      <c r="AF648" s="204"/>
    </row>
    <row r="649" spans="1:32" hidden="1">
      <c r="A649" s="17" t="s">
        <v>100</v>
      </c>
      <c r="B649" s="15">
        <v>757</v>
      </c>
      <c r="C649" s="16" t="s">
        <v>72</v>
      </c>
      <c r="D649" s="16" t="s">
        <v>90</v>
      </c>
      <c r="E649" s="16" t="s">
        <v>437</v>
      </c>
      <c r="F649" s="16" t="s">
        <v>101</v>
      </c>
      <c r="G649" s="193">
        <f>G651+G650</f>
        <v>0</v>
      </c>
    </row>
    <row r="650" spans="1:32" hidden="1">
      <c r="A650" s="17" t="s">
        <v>659</v>
      </c>
      <c r="B650" s="15">
        <v>757</v>
      </c>
      <c r="C650" s="16" t="s">
        <v>72</v>
      </c>
      <c r="D650" s="16" t="s">
        <v>90</v>
      </c>
      <c r="E650" s="16" t="s">
        <v>437</v>
      </c>
      <c r="F650" s="16" t="s">
        <v>658</v>
      </c>
      <c r="G650" s="193">
        <f>'прил 3'!G318</f>
        <v>0</v>
      </c>
    </row>
    <row r="651" spans="1:32" hidden="1">
      <c r="A651" s="17" t="s">
        <v>103</v>
      </c>
      <c r="B651" s="15">
        <v>757</v>
      </c>
      <c r="C651" s="16" t="s">
        <v>72</v>
      </c>
      <c r="D651" s="16" t="s">
        <v>90</v>
      </c>
      <c r="E651" s="16" t="s">
        <v>437</v>
      </c>
      <c r="F651" s="16" t="s">
        <v>104</v>
      </c>
      <c r="G651" s="193">
        <f>'прил 3'!G319</f>
        <v>0</v>
      </c>
    </row>
    <row r="652" spans="1:32" s="4" customFormat="1" ht="21" hidden="1" customHeight="1">
      <c r="A652" s="28" t="s">
        <v>241</v>
      </c>
      <c r="B652" s="15">
        <v>757</v>
      </c>
      <c r="C652" s="16" t="s">
        <v>72</v>
      </c>
      <c r="D652" s="16" t="s">
        <v>26</v>
      </c>
      <c r="E652" s="16" t="s">
        <v>240</v>
      </c>
      <c r="F652" s="16"/>
      <c r="G652" s="195">
        <f>G654</f>
        <v>0</v>
      </c>
      <c r="H652" s="3"/>
      <c r="AF652" s="201"/>
    </row>
    <row r="653" spans="1:32" s="4" customFormat="1" ht="26.25" hidden="1" customHeight="1">
      <c r="A653" s="17" t="s">
        <v>83</v>
      </c>
      <c r="B653" s="29">
        <v>757</v>
      </c>
      <c r="C653" s="16" t="s">
        <v>72</v>
      </c>
      <c r="D653" s="16" t="s">
        <v>26</v>
      </c>
      <c r="E653" s="16" t="s">
        <v>82</v>
      </c>
      <c r="F653" s="16"/>
      <c r="G653" s="195"/>
      <c r="H653" s="3"/>
      <c r="AF653" s="201"/>
    </row>
    <row r="654" spans="1:32" ht="25.5" hidden="1">
      <c r="A654" s="17" t="s">
        <v>40</v>
      </c>
      <c r="B654" s="15">
        <v>757</v>
      </c>
      <c r="C654" s="16" t="s">
        <v>72</v>
      </c>
      <c r="D654" s="16" t="s">
        <v>26</v>
      </c>
      <c r="E654" s="16" t="s">
        <v>240</v>
      </c>
      <c r="F654" s="16" t="s">
        <v>41</v>
      </c>
      <c r="G654" s="160">
        <f>G655</f>
        <v>0</v>
      </c>
    </row>
    <row r="655" spans="1:32" hidden="1">
      <c r="A655" s="17" t="s">
        <v>42</v>
      </c>
      <c r="B655" s="15">
        <v>757</v>
      </c>
      <c r="C655" s="16" t="s">
        <v>72</v>
      </c>
      <c r="D655" s="16" t="s">
        <v>26</v>
      </c>
      <c r="E655" s="16" t="s">
        <v>240</v>
      </c>
      <c r="F655" s="16" t="s">
        <v>43</v>
      </c>
      <c r="G655" s="160">
        <f>'прил 3'!G202</f>
        <v>0</v>
      </c>
    </row>
    <row r="656" spans="1:32" s="4" customFormat="1" ht="71.25" hidden="1" customHeight="1">
      <c r="A656" s="28" t="s">
        <v>389</v>
      </c>
      <c r="B656" s="15">
        <v>757</v>
      </c>
      <c r="C656" s="16" t="s">
        <v>72</v>
      </c>
      <c r="D656" s="16" t="s">
        <v>26</v>
      </c>
      <c r="E656" s="16" t="s">
        <v>5</v>
      </c>
      <c r="F656" s="16"/>
      <c r="G656" s="195">
        <f>G658</f>
        <v>0</v>
      </c>
      <c r="H656" s="3"/>
      <c r="AF656" s="201"/>
    </row>
    <row r="657" spans="1:32" s="4" customFormat="1" ht="26.25" hidden="1" customHeight="1">
      <c r="A657" s="17" t="s">
        <v>83</v>
      </c>
      <c r="B657" s="29">
        <v>757</v>
      </c>
      <c r="C657" s="16" t="s">
        <v>72</v>
      </c>
      <c r="D657" s="16" t="s">
        <v>26</v>
      </c>
      <c r="E657" s="16" t="s">
        <v>82</v>
      </c>
      <c r="F657" s="16"/>
      <c r="G657" s="195"/>
      <c r="H657" s="3"/>
      <c r="AF657" s="201"/>
    </row>
    <row r="658" spans="1:32" ht="25.5" hidden="1">
      <c r="A658" s="17" t="s">
        <v>40</v>
      </c>
      <c r="B658" s="15">
        <v>757</v>
      </c>
      <c r="C658" s="16" t="s">
        <v>72</v>
      </c>
      <c r="D658" s="16" t="s">
        <v>26</v>
      </c>
      <c r="E658" s="16" t="s">
        <v>5</v>
      </c>
      <c r="F658" s="16" t="s">
        <v>41</v>
      </c>
      <c r="G658" s="160">
        <f>G659</f>
        <v>0</v>
      </c>
    </row>
    <row r="659" spans="1:32" hidden="1">
      <c r="A659" s="17" t="s">
        <v>42</v>
      </c>
      <c r="B659" s="15">
        <v>757</v>
      </c>
      <c r="C659" s="16" t="s">
        <v>72</v>
      </c>
      <c r="D659" s="16" t="s">
        <v>26</v>
      </c>
      <c r="E659" s="16" t="s">
        <v>5</v>
      </c>
      <c r="F659" s="16" t="s">
        <v>43</v>
      </c>
      <c r="G659" s="160">
        <f>'прил 3'!G206</f>
        <v>0</v>
      </c>
    </row>
    <row r="660" spans="1:32" s="4" customFormat="1" ht="57.75" hidden="1" customHeight="1">
      <c r="A660" s="28" t="s">
        <v>6</v>
      </c>
      <c r="B660" s="15">
        <v>757</v>
      </c>
      <c r="C660" s="16" t="s">
        <v>72</v>
      </c>
      <c r="D660" s="16" t="s">
        <v>26</v>
      </c>
      <c r="E660" s="16" t="s">
        <v>5</v>
      </c>
      <c r="F660" s="16"/>
      <c r="G660" s="195">
        <f>G662</f>
        <v>0</v>
      </c>
      <c r="H660" s="3"/>
      <c r="AF660" s="201"/>
    </row>
    <row r="661" spans="1:32" s="4" customFormat="1" ht="26.25" hidden="1" customHeight="1">
      <c r="A661" s="17" t="s">
        <v>83</v>
      </c>
      <c r="B661" s="29">
        <v>757</v>
      </c>
      <c r="C661" s="16" t="s">
        <v>72</v>
      </c>
      <c r="D661" s="16" t="s">
        <v>26</v>
      </c>
      <c r="E661" s="16" t="s">
        <v>82</v>
      </c>
      <c r="F661" s="16"/>
      <c r="G661" s="195"/>
      <c r="H661" s="3"/>
      <c r="AF661" s="201"/>
    </row>
    <row r="662" spans="1:32" ht="25.5" hidden="1">
      <c r="A662" s="17" t="s">
        <v>40</v>
      </c>
      <c r="B662" s="15">
        <v>757</v>
      </c>
      <c r="C662" s="16" t="s">
        <v>72</v>
      </c>
      <c r="D662" s="16" t="s">
        <v>26</v>
      </c>
      <c r="E662" s="16" t="s">
        <v>5</v>
      </c>
      <c r="F662" s="16" t="s">
        <v>41</v>
      </c>
      <c r="G662" s="160">
        <f>G663</f>
        <v>0</v>
      </c>
    </row>
    <row r="663" spans="1:32" hidden="1">
      <c r="A663" s="17" t="s">
        <v>42</v>
      </c>
      <c r="B663" s="15">
        <v>757</v>
      </c>
      <c r="C663" s="16" t="s">
        <v>72</v>
      </c>
      <c r="D663" s="16" t="s">
        <v>26</v>
      </c>
      <c r="E663" s="16" t="s">
        <v>5</v>
      </c>
      <c r="F663" s="16" t="s">
        <v>43</v>
      </c>
      <c r="G663" s="160"/>
    </row>
    <row r="664" spans="1:32" s="4" customFormat="1" ht="54" hidden="1" customHeight="1">
      <c r="A664" s="28" t="s">
        <v>147</v>
      </c>
      <c r="B664" s="15">
        <v>757</v>
      </c>
      <c r="C664" s="16" t="s">
        <v>72</v>
      </c>
      <c r="D664" s="16" t="s">
        <v>26</v>
      </c>
      <c r="E664" s="16" t="s">
        <v>242</v>
      </c>
      <c r="F664" s="16"/>
      <c r="G664" s="195">
        <f>G665+G668</f>
        <v>0</v>
      </c>
      <c r="H664" s="3"/>
      <c r="AF664" s="201"/>
    </row>
    <row r="665" spans="1:32" s="4" customFormat="1" ht="54" hidden="1" customHeight="1">
      <c r="A665" s="28" t="s">
        <v>143</v>
      </c>
      <c r="B665" s="15">
        <v>757</v>
      </c>
      <c r="C665" s="16" t="s">
        <v>72</v>
      </c>
      <c r="D665" s="16" t="s">
        <v>26</v>
      </c>
      <c r="E665" s="16" t="s">
        <v>144</v>
      </c>
      <c r="F665" s="16"/>
      <c r="G665" s="195">
        <f>G666</f>
        <v>0</v>
      </c>
      <c r="H665" s="3"/>
      <c r="AF665" s="201"/>
    </row>
    <row r="666" spans="1:32" ht="25.5" hidden="1">
      <c r="A666" s="17" t="s">
        <v>40</v>
      </c>
      <c r="B666" s="15">
        <v>757</v>
      </c>
      <c r="C666" s="16" t="s">
        <v>72</v>
      </c>
      <c r="D666" s="16" t="s">
        <v>26</v>
      </c>
      <c r="E666" s="16" t="s">
        <v>144</v>
      </c>
      <c r="F666" s="16" t="s">
        <v>41</v>
      </c>
      <c r="G666" s="160">
        <f>G667</f>
        <v>0</v>
      </c>
    </row>
    <row r="667" spans="1:32" hidden="1">
      <c r="A667" s="17" t="s">
        <v>42</v>
      </c>
      <c r="B667" s="15">
        <v>757</v>
      </c>
      <c r="C667" s="16" t="s">
        <v>72</v>
      </c>
      <c r="D667" s="16" t="s">
        <v>26</v>
      </c>
      <c r="E667" s="16" t="s">
        <v>144</v>
      </c>
      <c r="F667" s="16" t="s">
        <v>43</v>
      </c>
      <c r="G667" s="160">
        <f>'прил 3'!G210</f>
        <v>0</v>
      </c>
    </row>
    <row r="668" spans="1:32" s="4" customFormat="1" ht="47.25" hidden="1" customHeight="1">
      <c r="A668" s="28" t="s">
        <v>145</v>
      </c>
      <c r="B668" s="15">
        <v>757</v>
      </c>
      <c r="C668" s="16" t="s">
        <v>72</v>
      </c>
      <c r="D668" s="16" t="s">
        <v>26</v>
      </c>
      <c r="E668" s="16" t="s">
        <v>146</v>
      </c>
      <c r="F668" s="16"/>
      <c r="G668" s="195">
        <f>G669</f>
        <v>0</v>
      </c>
      <c r="H668" s="3"/>
      <c r="AF668" s="201"/>
    </row>
    <row r="669" spans="1:32" ht="25.5" hidden="1">
      <c r="A669" s="17" t="s">
        <v>40</v>
      </c>
      <c r="B669" s="15">
        <v>757</v>
      </c>
      <c r="C669" s="16" t="s">
        <v>72</v>
      </c>
      <c r="D669" s="16" t="s">
        <v>26</v>
      </c>
      <c r="E669" s="16" t="s">
        <v>146</v>
      </c>
      <c r="F669" s="16" t="s">
        <v>41</v>
      </c>
      <c r="G669" s="160">
        <f>G670</f>
        <v>0</v>
      </c>
    </row>
    <row r="670" spans="1:32" hidden="1">
      <c r="A670" s="17" t="s">
        <v>42</v>
      </c>
      <c r="B670" s="15">
        <v>757</v>
      </c>
      <c r="C670" s="16" t="s">
        <v>72</v>
      </c>
      <c r="D670" s="16" t="s">
        <v>26</v>
      </c>
      <c r="E670" s="16" t="s">
        <v>146</v>
      </c>
      <c r="F670" s="16" t="s">
        <v>43</v>
      </c>
      <c r="G670" s="160">
        <f>'прил 3'!G213</f>
        <v>0</v>
      </c>
    </row>
    <row r="671" spans="1:32" s="4" customFormat="1" ht="57.75" hidden="1" customHeight="1">
      <c r="A671" s="28" t="s">
        <v>320</v>
      </c>
      <c r="B671" s="15">
        <v>757</v>
      </c>
      <c r="C671" s="16" t="s">
        <v>72</v>
      </c>
      <c r="D671" s="16" t="s">
        <v>26</v>
      </c>
      <c r="E671" s="16" t="s">
        <v>243</v>
      </c>
      <c r="F671" s="16"/>
      <c r="G671" s="195">
        <f>G672+G676</f>
        <v>0</v>
      </c>
      <c r="H671" s="3"/>
      <c r="AF671" s="201"/>
    </row>
    <row r="672" spans="1:32" s="4" customFormat="1" ht="78.75" hidden="1" customHeight="1">
      <c r="A672" s="28" t="s">
        <v>149</v>
      </c>
      <c r="B672" s="15">
        <v>757</v>
      </c>
      <c r="C672" s="16" t="s">
        <v>72</v>
      </c>
      <c r="D672" s="16" t="s">
        <v>26</v>
      </c>
      <c r="E672" s="16" t="s">
        <v>148</v>
      </c>
      <c r="F672" s="16"/>
      <c r="G672" s="195">
        <f>G674</f>
        <v>0</v>
      </c>
      <c r="H672" s="3"/>
      <c r="AF672" s="201"/>
    </row>
    <row r="673" spans="1:32" s="4" customFormat="1" ht="26.25" hidden="1" customHeight="1">
      <c r="A673" s="17" t="s">
        <v>83</v>
      </c>
      <c r="B673" s="29">
        <v>757</v>
      </c>
      <c r="C673" s="16" t="s">
        <v>72</v>
      </c>
      <c r="D673" s="16" t="s">
        <v>26</v>
      </c>
      <c r="E673" s="16" t="s">
        <v>82</v>
      </c>
      <c r="F673" s="16"/>
      <c r="G673" s="195"/>
      <c r="H673" s="3"/>
      <c r="AF673" s="201"/>
    </row>
    <row r="674" spans="1:32" ht="25.5" hidden="1">
      <c r="A674" s="17" t="s">
        <v>40</v>
      </c>
      <c r="B674" s="15">
        <v>757</v>
      </c>
      <c r="C674" s="16" t="s">
        <v>72</v>
      </c>
      <c r="D674" s="16" t="s">
        <v>26</v>
      </c>
      <c r="E674" s="16" t="s">
        <v>148</v>
      </c>
      <c r="F674" s="16" t="s">
        <v>41</v>
      </c>
      <c r="G674" s="160">
        <f>G675</f>
        <v>0</v>
      </c>
    </row>
    <row r="675" spans="1:32" hidden="1">
      <c r="A675" s="17" t="s">
        <v>42</v>
      </c>
      <c r="B675" s="15">
        <v>757</v>
      </c>
      <c r="C675" s="16" t="s">
        <v>72</v>
      </c>
      <c r="D675" s="16" t="s">
        <v>26</v>
      </c>
      <c r="E675" s="16" t="s">
        <v>148</v>
      </c>
      <c r="F675" s="16" t="s">
        <v>43</v>
      </c>
      <c r="G675" s="160">
        <f>'прил 3'!G218</f>
        <v>0</v>
      </c>
    </row>
    <row r="676" spans="1:32" s="4" customFormat="1" ht="55.5" hidden="1" customHeight="1">
      <c r="A676" s="28" t="s">
        <v>150</v>
      </c>
      <c r="B676" s="15">
        <v>757</v>
      </c>
      <c r="C676" s="16" t="s">
        <v>72</v>
      </c>
      <c r="D676" s="16" t="s">
        <v>26</v>
      </c>
      <c r="E676" s="16" t="s">
        <v>151</v>
      </c>
      <c r="F676" s="16"/>
      <c r="G676" s="195">
        <f>G678</f>
        <v>0</v>
      </c>
      <c r="H676" s="3"/>
      <c r="AF676" s="201"/>
    </row>
    <row r="677" spans="1:32" s="4" customFormat="1" ht="26.25" hidden="1" customHeight="1">
      <c r="A677" s="17" t="s">
        <v>83</v>
      </c>
      <c r="B677" s="29">
        <v>757</v>
      </c>
      <c r="C677" s="16" t="s">
        <v>72</v>
      </c>
      <c r="D677" s="16" t="s">
        <v>26</v>
      </c>
      <c r="E677" s="16" t="s">
        <v>82</v>
      </c>
      <c r="F677" s="16"/>
      <c r="G677" s="195"/>
      <c r="H677" s="3"/>
      <c r="AF677" s="201"/>
    </row>
    <row r="678" spans="1:32" ht="25.5" hidden="1">
      <c r="A678" s="17" t="s">
        <v>40</v>
      </c>
      <c r="B678" s="15">
        <v>757</v>
      </c>
      <c r="C678" s="16" t="s">
        <v>72</v>
      </c>
      <c r="D678" s="16" t="s">
        <v>26</v>
      </c>
      <c r="E678" s="16" t="s">
        <v>151</v>
      </c>
      <c r="F678" s="16" t="s">
        <v>41</v>
      </c>
      <c r="G678" s="160">
        <f>G679</f>
        <v>0</v>
      </c>
    </row>
    <row r="679" spans="1:32" hidden="1">
      <c r="A679" s="17" t="s">
        <v>42</v>
      </c>
      <c r="B679" s="15">
        <v>757</v>
      </c>
      <c r="C679" s="16" t="s">
        <v>72</v>
      </c>
      <c r="D679" s="16" t="s">
        <v>26</v>
      </c>
      <c r="E679" s="16" t="s">
        <v>151</v>
      </c>
      <c r="F679" s="16" t="s">
        <v>43</v>
      </c>
      <c r="G679" s="160">
        <f>'прил 3'!G222</f>
        <v>0</v>
      </c>
    </row>
    <row r="680" spans="1:32" hidden="1">
      <c r="A680" s="17" t="s">
        <v>544</v>
      </c>
      <c r="B680" s="15"/>
      <c r="C680" s="16"/>
      <c r="D680" s="16"/>
      <c r="E680" s="16" t="s">
        <v>543</v>
      </c>
      <c r="F680" s="16"/>
      <c r="G680" s="160">
        <f>G683+G681</f>
        <v>0</v>
      </c>
    </row>
    <row r="681" spans="1:32" hidden="1">
      <c r="A681" s="17" t="s">
        <v>345</v>
      </c>
      <c r="B681" s="15">
        <v>757</v>
      </c>
      <c r="C681" s="16" t="s">
        <v>72</v>
      </c>
      <c r="D681" s="16" t="s">
        <v>26</v>
      </c>
      <c r="E681" s="16" t="s">
        <v>543</v>
      </c>
      <c r="F681" s="16" t="s">
        <v>346</v>
      </c>
      <c r="G681" s="160">
        <f>G682</f>
        <v>0</v>
      </c>
    </row>
    <row r="682" spans="1:32" hidden="1">
      <c r="A682" s="17" t="s">
        <v>373</v>
      </c>
      <c r="B682" s="15">
        <v>757</v>
      </c>
      <c r="C682" s="16" t="s">
        <v>72</v>
      </c>
      <c r="D682" s="16" t="s">
        <v>26</v>
      </c>
      <c r="E682" s="16" t="s">
        <v>543</v>
      </c>
      <c r="F682" s="16" t="s">
        <v>374</v>
      </c>
      <c r="G682" s="160">
        <f>'прил 3'!G225</f>
        <v>0</v>
      </c>
    </row>
    <row r="683" spans="1:32" ht="25.5" hidden="1">
      <c r="A683" s="17" t="s">
        <v>40</v>
      </c>
      <c r="B683" s="15"/>
      <c r="C683" s="16"/>
      <c r="D683" s="16"/>
      <c r="E683" s="16" t="s">
        <v>543</v>
      </c>
      <c r="F683" s="16" t="s">
        <v>41</v>
      </c>
      <c r="G683" s="160">
        <f>G684</f>
        <v>0</v>
      </c>
    </row>
    <row r="684" spans="1:32" hidden="1">
      <c r="A684" s="17" t="s">
        <v>42</v>
      </c>
      <c r="B684" s="15"/>
      <c r="C684" s="16"/>
      <c r="D684" s="16"/>
      <c r="E684" s="16" t="s">
        <v>543</v>
      </c>
      <c r="F684" s="16" t="s">
        <v>43</v>
      </c>
      <c r="G684" s="160">
        <f>'прил 3'!G227</f>
        <v>0</v>
      </c>
    </row>
    <row r="685" spans="1:32" ht="25.5" hidden="1">
      <c r="A685" s="17" t="s">
        <v>362</v>
      </c>
      <c r="B685" s="15"/>
      <c r="C685" s="16"/>
      <c r="D685" s="16"/>
      <c r="E685" s="16" t="s">
        <v>545</v>
      </c>
      <c r="F685" s="16"/>
      <c r="G685" s="160">
        <f>G686</f>
        <v>0</v>
      </c>
    </row>
    <row r="686" spans="1:32" ht="25.5" hidden="1">
      <c r="A686" s="17" t="s">
        <v>40</v>
      </c>
      <c r="B686" s="15"/>
      <c r="C686" s="16"/>
      <c r="D686" s="16"/>
      <c r="E686" s="16" t="s">
        <v>545</v>
      </c>
      <c r="F686" s="16" t="s">
        <v>41</v>
      </c>
      <c r="G686" s="160">
        <f>G687</f>
        <v>0</v>
      </c>
    </row>
    <row r="687" spans="1:32" hidden="1">
      <c r="A687" s="17" t="s">
        <v>42</v>
      </c>
      <c r="B687" s="15"/>
      <c r="C687" s="16"/>
      <c r="D687" s="16"/>
      <c r="E687" s="16" t="s">
        <v>545</v>
      </c>
      <c r="F687" s="16" t="s">
        <v>43</v>
      </c>
      <c r="G687" s="160">
        <f>'прил 3'!G230</f>
        <v>0</v>
      </c>
    </row>
    <row r="688" spans="1:32" ht="25.5" hidden="1">
      <c r="A688" s="17" t="s">
        <v>263</v>
      </c>
      <c r="B688" s="15">
        <v>757</v>
      </c>
      <c r="C688" s="16" t="s">
        <v>35</v>
      </c>
      <c r="D688" s="16" t="s">
        <v>109</v>
      </c>
      <c r="E688" s="16" t="s">
        <v>265</v>
      </c>
      <c r="F688" s="16"/>
      <c r="G688" s="180">
        <f>G689</f>
        <v>0</v>
      </c>
    </row>
    <row r="689" spans="1:32" ht="25.5" hidden="1">
      <c r="A689" s="17" t="s">
        <v>40</v>
      </c>
      <c r="B689" s="15">
        <v>757</v>
      </c>
      <c r="C689" s="16" t="s">
        <v>35</v>
      </c>
      <c r="D689" s="16" t="s">
        <v>109</v>
      </c>
      <c r="E689" s="16" t="s">
        <v>265</v>
      </c>
      <c r="F689" s="16" t="s">
        <v>41</v>
      </c>
      <c r="G689" s="180">
        <f>G690</f>
        <v>0</v>
      </c>
    </row>
    <row r="690" spans="1:32" ht="19.5" hidden="1" customHeight="1">
      <c r="A690" s="17" t="s">
        <v>42</v>
      </c>
      <c r="B690" s="15">
        <v>757</v>
      </c>
      <c r="C690" s="16" t="s">
        <v>35</v>
      </c>
      <c r="D690" s="16" t="s">
        <v>109</v>
      </c>
      <c r="E690" s="16" t="s">
        <v>265</v>
      </c>
      <c r="F690" s="16" t="s">
        <v>43</v>
      </c>
      <c r="G690" s="180">
        <f>'прил 3'!G53</f>
        <v>0</v>
      </c>
    </row>
    <row r="691" spans="1:32" ht="76.5">
      <c r="A691" s="17" t="s">
        <v>824</v>
      </c>
      <c r="B691" s="15">
        <v>757</v>
      </c>
      <c r="C691" s="16" t="s">
        <v>72</v>
      </c>
      <c r="D691" s="16" t="s">
        <v>26</v>
      </c>
      <c r="E691" s="16" t="s">
        <v>823</v>
      </c>
      <c r="F691" s="16"/>
      <c r="G691" s="160">
        <f>G692</f>
        <v>944460</v>
      </c>
    </row>
    <row r="692" spans="1:32">
      <c r="A692" s="17" t="s">
        <v>42</v>
      </c>
      <c r="B692" s="15">
        <v>757</v>
      </c>
      <c r="C692" s="16" t="s">
        <v>72</v>
      </c>
      <c r="D692" s="16" t="s">
        <v>26</v>
      </c>
      <c r="E692" s="16" t="s">
        <v>823</v>
      </c>
      <c r="F692" s="16" t="s">
        <v>43</v>
      </c>
      <c r="G692" s="160">
        <f>'прил 3'!G280</f>
        <v>944460</v>
      </c>
    </row>
    <row r="693" spans="1:32" s="129" customFormat="1" ht="36.75" customHeight="1">
      <c r="A693" s="126" t="s">
        <v>803</v>
      </c>
      <c r="B693" s="40">
        <v>757</v>
      </c>
      <c r="C693" s="41" t="s">
        <v>113</v>
      </c>
      <c r="D693" s="41" t="s">
        <v>37</v>
      </c>
      <c r="E693" s="41" t="s">
        <v>424</v>
      </c>
      <c r="F693" s="41"/>
      <c r="G693" s="191">
        <f>G697+G708+G717+G730+G726+G705+G694+G733+G714+G711</f>
        <v>21483651</v>
      </c>
      <c r="H693" s="128"/>
      <c r="M693" s="128" t="e">
        <f>#REF!+#REF!</f>
        <v>#REF!</v>
      </c>
      <c r="N693" s="129">
        <v>14307014</v>
      </c>
      <c r="O693" s="129">
        <v>380000</v>
      </c>
      <c r="AF693" s="215"/>
    </row>
    <row r="694" spans="1:32" ht="25.5" hidden="1">
      <c r="A694" s="17" t="s">
        <v>386</v>
      </c>
      <c r="B694" s="15">
        <v>792</v>
      </c>
      <c r="C694" s="16" t="s">
        <v>35</v>
      </c>
      <c r="D694" s="16" t="s">
        <v>109</v>
      </c>
      <c r="E694" s="16" t="s">
        <v>257</v>
      </c>
      <c r="F694" s="16"/>
      <c r="G694" s="180">
        <f>G695</f>
        <v>0</v>
      </c>
    </row>
    <row r="695" spans="1:32" ht="25.5" hidden="1">
      <c r="A695" s="17" t="s">
        <v>40</v>
      </c>
      <c r="B695" s="15">
        <v>792</v>
      </c>
      <c r="C695" s="16" t="s">
        <v>35</v>
      </c>
      <c r="D695" s="16" t="s">
        <v>109</v>
      </c>
      <c r="E695" s="16" t="s">
        <v>257</v>
      </c>
      <c r="F695" s="16" t="s">
        <v>41</v>
      </c>
      <c r="G695" s="180">
        <f>G696</f>
        <v>0</v>
      </c>
    </row>
    <row r="696" spans="1:32" hidden="1">
      <c r="A696" s="17" t="s">
        <v>42</v>
      </c>
      <c r="B696" s="15">
        <v>792</v>
      </c>
      <c r="C696" s="16" t="s">
        <v>35</v>
      </c>
      <c r="D696" s="16" t="s">
        <v>109</v>
      </c>
      <c r="E696" s="16" t="s">
        <v>257</v>
      </c>
      <c r="F696" s="16" t="s">
        <v>43</v>
      </c>
      <c r="G696" s="180">
        <f>'прил 3'!G73</f>
        <v>0</v>
      </c>
    </row>
    <row r="697" spans="1:32" s="19" customFormat="1" ht="25.5" hidden="1">
      <c r="A697" s="14" t="s">
        <v>231</v>
      </c>
      <c r="B697" s="15">
        <v>757</v>
      </c>
      <c r="C697" s="16" t="s">
        <v>35</v>
      </c>
      <c r="D697" s="16" t="s">
        <v>109</v>
      </c>
      <c r="E697" s="16" t="s">
        <v>442</v>
      </c>
      <c r="F697" s="16"/>
      <c r="G697" s="180">
        <f>G702+G698+G700</f>
        <v>0</v>
      </c>
      <c r="H697" s="18"/>
      <c r="AF697" s="210"/>
    </row>
    <row r="698" spans="1:32" s="19" customFormat="1" ht="25.5" hidden="1">
      <c r="A698" s="17" t="s">
        <v>40</v>
      </c>
      <c r="B698" s="15">
        <v>757</v>
      </c>
      <c r="C698" s="16" t="s">
        <v>35</v>
      </c>
      <c r="D698" s="16" t="s">
        <v>109</v>
      </c>
      <c r="E698" s="16" t="s">
        <v>442</v>
      </c>
      <c r="F698" s="16" t="s">
        <v>41</v>
      </c>
      <c r="G698" s="180">
        <f>G699</f>
        <v>0</v>
      </c>
      <c r="H698" s="18"/>
      <c r="AF698" s="210"/>
    </row>
    <row r="699" spans="1:32" s="19" customFormat="1" hidden="1">
      <c r="A699" s="17" t="s">
        <v>42</v>
      </c>
      <c r="B699" s="15">
        <v>757</v>
      </c>
      <c r="C699" s="16" t="s">
        <v>35</v>
      </c>
      <c r="D699" s="16" t="s">
        <v>109</v>
      </c>
      <c r="E699" s="16" t="s">
        <v>442</v>
      </c>
      <c r="F699" s="16" t="s">
        <v>43</v>
      </c>
      <c r="G699" s="180">
        <f>'прил 3'!G104</f>
        <v>0</v>
      </c>
      <c r="H699" s="18"/>
      <c r="AF699" s="210"/>
    </row>
    <row r="700" spans="1:32" s="19" customFormat="1" ht="14.25" hidden="1" customHeight="1">
      <c r="A700" s="17" t="s">
        <v>334</v>
      </c>
      <c r="B700" s="15">
        <v>757</v>
      </c>
      <c r="C700" s="16" t="s">
        <v>35</v>
      </c>
      <c r="D700" s="16" t="s">
        <v>109</v>
      </c>
      <c r="E700" s="16" t="s">
        <v>420</v>
      </c>
      <c r="F700" s="16" t="s">
        <v>335</v>
      </c>
      <c r="G700" s="180">
        <f>G701</f>
        <v>0</v>
      </c>
      <c r="H700" s="18"/>
      <c r="AF700" s="210"/>
    </row>
    <row r="701" spans="1:32" s="19" customFormat="1" ht="27" hidden="1" customHeight="1">
      <c r="A701" s="17" t="s">
        <v>336</v>
      </c>
      <c r="B701" s="15">
        <v>757</v>
      </c>
      <c r="C701" s="16" t="s">
        <v>35</v>
      </c>
      <c r="D701" s="16" t="s">
        <v>109</v>
      </c>
      <c r="E701" s="16" t="s">
        <v>420</v>
      </c>
      <c r="F701" s="16" t="s">
        <v>337</v>
      </c>
      <c r="G701" s="180"/>
      <c r="H701" s="18"/>
      <c r="AF701" s="210"/>
    </row>
    <row r="702" spans="1:32" s="19" customFormat="1" ht="25.5" hidden="1">
      <c r="A702" s="17" t="s">
        <v>40</v>
      </c>
      <c r="B702" s="15">
        <v>757</v>
      </c>
      <c r="C702" s="16" t="s">
        <v>35</v>
      </c>
      <c r="D702" s="16" t="s">
        <v>109</v>
      </c>
      <c r="E702" s="16" t="s">
        <v>420</v>
      </c>
      <c r="F702" s="16" t="s">
        <v>41</v>
      </c>
      <c r="G702" s="180">
        <f>G703</f>
        <v>0</v>
      </c>
      <c r="H702" s="18"/>
      <c r="AF702" s="210"/>
    </row>
    <row r="703" spans="1:32" s="19" customFormat="1" hidden="1">
      <c r="A703" s="17" t="s">
        <v>42</v>
      </c>
      <c r="B703" s="15">
        <v>757</v>
      </c>
      <c r="C703" s="16" t="s">
        <v>35</v>
      </c>
      <c r="D703" s="16" t="s">
        <v>109</v>
      </c>
      <c r="E703" s="16" t="s">
        <v>420</v>
      </c>
      <c r="F703" s="16" t="s">
        <v>43</v>
      </c>
      <c r="G703" s="180"/>
      <c r="H703" s="18"/>
      <c r="AF703" s="210"/>
    </row>
    <row r="704" spans="1:32" s="19" customFormat="1" hidden="1">
      <c r="A704" s="17" t="s">
        <v>45</v>
      </c>
      <c r="B704" s="15">
        <v>757</v>
      </c>
      <c r="C704" s="16" t="s">
        <v>35</v>
      </c>
      <c r="D704" s="16" t="s">
        <v>109</v>
      </c>
      <c r="E704" s="16" t="s">
        <v>232</v>
      </c>
      <c r="F704" s="16" t="s">
        <v>88</v>
      </c>
      <c r="G704" s="180"/>
      <c r="H704" s="18"/>
      <c r="AF704" s="210"/>
    </row>
    <row r="705" spans="1:32" ht="78.75" hidden="1" customHeight="1">
      <c r="A705" s="17" t="s">
        <v>542</v>
      </c>
      <c r="B705" s="15">
        <v>757</v>
      </c>
      <c r="C705" s="16" t="s">
        <v>35</v>
      </c>
      <c r="D705" s="16" t="s">
        <v>109</v>
      </c>
      <c r="E705" s="16" t="s">
        <v>275</v>
      </c>
      <c r="F705" s="16"/>
      <c r="G705" s="180">
        <f>G706</f>
        <v>0</v>
      </c>
    </row>
    <row r="706" spans="1:32" ht="32.25" hidden="1" customHeight="1">
      <c r="A706" s="17" t="s">
        <v>40</v>
      </c>
      <c r="B706" s="15">
        <v>757</v>
      </c>
      <c r="C706" s="16" t="s">
        <v>35</v>
      </c>
      <c r="D706" s="16" t="s">
        <v>109</v>
      </c>
      <c r="E706" s="16" t="s">
        <v>275</v>
      </c>
      <c r="F706" s="16" t="s">
        <v>41</v>
      </c>
      <c r="G706" s="180">
        <f>G707</f>
        <v>0</v>
      </c>
    </row>
    <row r="707" spans="1:32" ht="19.5" hidden="1" customHeight="1">
      <c r="A707" s="17" t="s">
        <v>42</v>
      </c>
      <c r="B707" s="15">
        <v>757</v>
      </c>
      <c r="C707" s="16" t="s">
        <v>35</v>
      </c>
      <c r="D707" s="16" t="s">
        <v>109</v>
      </c>
      <c r="E707" s="16" t="s">
        <v>275</v>
      </c>
      <c r="F707" s="16" t="s">
        <v>43</v>
      </c>
      <c r="G707" s="180">
        <f>'прил 3'!G89</f>
        <v>0</v>
      </c>
    </row>
    <row r="708" spans="1:32" s="19" customFormat="1" ht="61.5" hidden="1" customHeight="1">
      <c r="A708" s="14" t="s">
        <v>706</v>
      </c>
      <c r="B708" s="15">
        <v>757</v>
      </c>
      <c r="C708" s="16" t="s">
        <v>35</v>
      </c>
      <c r="D708" s="16" t="s">
        <v>109</v>
      </c>
      <c r="E708" s="16" t="s">
        <v>681</v>
      </c>
      <c r="F708" s="16"/>
      <c r="G708" s="180">
        <f>G709</f>
        <v>0</v>
      </c>
      <c r="H708" s="18"/>
      <c r="AE708" s="18"/>
      <c r="AF708" s="210"/>
    </row>
    <row r="709" spans="1:32" s="19" customFormat="1" ht="25.5" hidden="1">
      <c r="A709" s="17" t="s">
        <v>40</v>
      </c>
      <c r="B709" s="15">
        <v>757</v>
      </c>
      <c r="C709" s="16" t="s">
        <v>35</v>
      </c>
      <c r="D709" s="16" t="s">
        <v>109</v>
      </c>
      <c r="E709" s="16" t="s">
        <v>681</v>
      </c>
      <c r="F709" s="16" t="s">
        <v>41</v>
      </c>
      <c r="G709" s="180">
        <f>G710</f>
        <v>0</v>
      </c>
      <c r="H709" s="18"/>
      <c r="AF709" s="210"/>
    </row>
    <row r="710" spans="1:32" s="19" customFormat="1" hidden="1">
      <c r="A710" s="17" t="s">
        <v>42</v>
      </c>
      <c r="B710" s="15">
        <v>757</v>
      </c>
      <c r="C710" s="16" t="s">
        <v>35</v>
      </c>
      <c r="D710" s="16" t="s">
        <v>109</v>
      </c>
      <c r="E710" s="16" t="s">
        <v>681</v>
      </c>
      <c r="F710" s="16" t="s">
        <v>43</v>
      </c>
      <c r="G710" s="180">
        <f>'прил 3'!G107</f>
        <v>0</v>
      </c>
      <c r="H710" s="18"/>
      <c r="AF710" s="210"/>
    </row>
    <row r="711" spans="1:32" s="4" customFormat="1" ht="25.5">
      <c r="A711" s="17" t="s">
        <v>865</v>
      </c>
      <c r="B711" s="15">
        <v>792</v>
      </c>
      <c r="C711" s="16" t="s">
        <v>113</v>
      </c>
      <c r="D711" s="16" t="s">
        <v>37</v>
      </c>
      <c r="E711" s="16" t="s">
        <v>863</v>
      </c>
      <c r="F711" s="16"/>
      <c r="G711" s="180">
        <f>G712</f>
        <v>1080000</v>
      </c>
      <c r="H711" s="3"/>
      <c r="AF711" s="201"/>
    </row>
    <row r="712" spans="1:32" s="4" customFormat="1">
      <c r="A712" s="17" t="s">
        <v>345</v>
      </c>
      <c r="B712" s="15">
        <v>792</v>
      </c>
      <c r="C712" s="16" t="s">
        <v>113</v>
      </c>
      <c r="D712" s="16" t="s">
        <v>37</v>
      </c>
      <c r="E712" s="16" t="s">
        <v>863</v>
      </c>
      <c r="F712" s="16" t="s">
        <v>346</v>
      </c>
      <c r="G712" s="180">
        <f>G713</f>
        <v>1080000</v>
      </c>
      <c r="H712" s="3"/>
      <c r="AF712" s="201"/>
    </row>
    <row r="713" spans="1:32" s="4" customFormat="1">
      <c r="A713" s="17" t="s">
        <v>363</v>
      </c>
      <c r="B713" s="15">
        <v>792</v>
      </c>
      <c r="C713" s="16" t="s">
        <v>113</v>
      </c>
      <c r="D713" s="16" t="s">
        <v>37</v>
      </c>
      <c r="E713" s="16" t="s">
        <v>863</v>
      </c>
      <c r="F713" s="16" t="s">
        <v>364</v>
      </c>
      <c r="G713" s="180">
        <f>'прил 3'!G346</f>
        <v>1080000</v>
      </c>
      <c r="H713" s="3"/>
      <c r="AF713" s="201"/>
    </row>
    <row r="714" spans="1:32" s="4" customFormat="1" ht="38.25">
      <c r="A714" s="17" t="s">
        <v>866</v>
      </c>
      <c r="B714" s="15">
        <v>792</v>
      </c>
      <c r="C714" s="16" t="s">
        <v>113</v>
      </c>
      <c r="D714" s="16" t="s">
        <v>37</v>
      </c>
      <c r="E714" s="16" t="s">
        <v>864</v>
      </c>
      <c r="F714" s="16"/>
      <c r="G714" s="180">
        <f>G715</f>
        <v>438000</v>
      </c>
      <c r="H714" s="3"/>
      <c r="AF714" s="201"/>
    </row>
    <row r="715" spans="1:32" s="4" customFormat="1">
      <c r="A715" s="17" t="s">
        <v>345</v>
      </c>
      <c r="B715" s="15">
        <v>792</v>
      </c>
      <c r="C715" s="16" t="s">
        <v>113</v>
      </c>
      <c r="D715" s="16" t="s">
        <v>37</v>
      </c>
      <c r="E715" s="16" t="s">
        <v>864</v>
      </c>
      <c r="F715" s="16" t="s">
        <v>346</v>
      </c>
      <c r="G715" s="180">
        <f>G716</f>
        <v>438000</v>
      </c>
      <c r="H715" s="3"/>
      <c r="AF715" s="201"/>
    </row>
    <row r="716" spans="1:32" s="4" customFormat="1">
      <c r="A716" s="17" t="s">
        <v>363</v>
      </c>
      <c r="B716" s="15">
        <v>792</v>
      </c>
      <c r="C716" s="16" t="s">
        <v>113</v>
      </c>
      <c r="D716" s="16" t="s">
        <v>37</v>
      </c>
      <c r="E716" s="16" t="s">
        <v>864</v>
      </c>
      <c r="F716" s="16" t="s">
        <v>364</v>
      </c>
      <c r="G716" s="180">
        <f>'прил 3'!G349</f>
        <v>438000</v>
      </c>
      <c r="H716" s="3"/>
      <c r="AF716" s="201"/>
    </row>
    <row r="717" spans="1:32" s="32" customFormat="1" ht="27.75" customHeight="1">
      <c r="A717" s="42" t="s">
        <v>114</v>
      </c>
      <c r="B717" s="15">
        <v>757</v>
      </c>
      <c r="C717" s="16" t="s">
        <v>113</v>
      </c>
      <c r="D717" s="16" t="s">
        <v>37</v>
      </c>
      <c r="E717" s="16" t="s">
        <v>440</v>
      </c>
      <c r="F717" s="16"/>
      <c r="G717" s="180">
        <f>G722+G718+G720+G724</f>
        <v>380000</v>
      </c>
      <c r="H717" s="31"/>
      <c r="AF717" s="214"/>
    </row>
    <row r="718" spans="1:32" s="32" customFormat="1" ht="24.75" hidden="1" customHeight="1">
      <c r="A718" s="17" t="s">
        <v>93</v>
      </c>
      <c r="B718" s="15">
        <v>757</v>
      </c>
      <c r="C718" s="16" t="s">
        <v>113</v>
      </c>
      <c r="D718" s="16" t="s">
        <v>37</v>
      </c>
      <c r="E718" s="16" t="s">
        <v>440</v>
      </c>
      <c r="F718" s="16" t="s">
        <v>96</v>
      </c>
      <c r="G718" s="180">
        <f>G719</f>
        <v>0</v>
      </c>
      <c r="H718" s="31"/>
      <c r="AF718" s="214"/>
    </row>
    <row r="719" spans="1:32" s="32" customFormat="1" ht="53.25" hidden="1" customHeight="1">
      <c r="A719" s="42" t="s">
        <v>115</v>
      </c>
      <c r="B719" s="15">
        <v>757</v>
      </c>
      <c r="C719" s="16" t="s">
        <v>113</v>
      </c>
      <c r="D719" s="16" t="s">
        <v>37</v>
      </c>
      <c r="E719" s="16" t="s">
        <v>440</v>
      </c>
      <c r="F719" s="16" t="s">
        <v>116</v>
      </c>
      <c r="G719" s="180"/>
      <c r="H719" s="31"/>
      <c r="AF719" s="214"/>
    </row>
    <row r="720" spans="1:32" s="36" customFormat="1" ht="51">
      <c r="A720" s="17" t="s">
        <v>92</v>
      </c>
      <c r="B720" s="15">
        <v>757</v>
      </c>
      <c r="C720" s="16" t="s">
        <v>72</v>
      </c>
      <c r="D720" s="16" t="s">
        <v>90</v>
      </c>
      <c r="E720" s="16" t="s">
        <v>440</v>
      </c>
      <c r="F720" s="16" t="s">
        <v>95</v>
      </c>
      <c r="G720" s="180">
        <f>G721</f>
        <v>65000</v>
      </c>
      <c r="H720" s="35"/>
      <c r="AF720" s="204"/>
    </row>
    <row r="721" spans="1:32" s="36" customFormat="1" ht="25.5">
      <c r="A721" s="17" t="s">
        <v>93</v>
      </c>
      <c r="B721" s="15">
        <v>757</v>
      </c>
      <c r="C721" s="16" t="s">
        <v>72</v>
      </c>
      <c r="D721" s="16" t="s">
        <v>90</v>
      </c>
      <c r="E721" s="16" t="s">
        <v>440</v>
      </c>
      <c r="F721" s="16" t="s">
        <v>96</v>
      </c>
      <c r="G721" s="180">
        <f>'прил 3'!G352</f>
        <v>65000</v>
      </c>
      <c r="H721" s="35"/>
      <c r="AF721" s="204"/>
    </row>
    <row r="722" spans="1:32" s="36" customFormat="1" ht="28.5" customHeight="1">
      <c r="A722" s="17" t="s">
        <v>49</v>
      </c>
      <c r="B722" s="15">
        <v>757</v>
      </c>
      <c r="C722" s="16" t="s">
        <v>113</v>
      </c>
      <c r="D722" s="16" t="s">
        <v>37</v>
      </c>
      <c r="E722" s="16" t="s">
        <v>440</v>
      </c>
      <c r="F722" s="16" t="s">
        <v>50</v>
      </c>
      <c r="G722" s="180">
        <f>G723</f>
        <v>315000</v>
      </c>
      <c r="H722" s="35"/>
      <c r="AF722" s="204"/>
    </row>
    <row r="723" spans="1:32" s="36" customFormat="1" ht="25.5">
      <c r="A723" s="17" t="s">
        <v>51</v>
      </c>
      <c r="B723" s="15">
        <v>757</v>
      </c>
      <c r="C723" s="16" t="s">
        <v>113</v>
      </c>
      <c r="D723" s="16" t="s">
        <v>37</v>
      </c>
      <c r="E723" s="16" t="s">
        <v>440</v>
      </c>
      <c r="F723" s="16" t="s">
        <v>52</v>
      </c>
      <c r="G723" s="180">
        <f>'прил 3'!G354</f>
        <v>315000</v>
      </c>
      <c r="H723" s="35"/>
      <c r="AF723" s="204"/>
    </row>
    <row r="724" spans="1:32" s="36" customFormat="1" hidden="1">
      <c r="A724" s="17" t="s">
        <v>100</v>
      </c>
      <c r="B724" s="15">
        <v>757</v>
      </c>
      <c r="C724" s="16" t="s">
        <v>113</v>
      </c>
      <c r="D724" s="16" t="s">
        <v>37</v>
      </c>
      <c r="E724" s="16" t="s">
        <v>440</v>
      </c>
      <c r="F724" s="16" t="s">
        <v>101</v>
      </c>
      <c r="G724" s="180">
        <f>G725</f>
        <v>0</v>
      </c>
      <c r="H724" s="35"/>
      <c r="AF724" s="204"/>
    </row>
    <row r="725" spans="1:32" s="36" customFormat="1" hidden="1">
      <c r="A725" s="17" t="s">
        <v>103</v>
      </c>
      <c r="B725" s="15">
        <v>757</v>
      </c>
      <c r="C725" s="16" t="s">
        <v>113</v>
      </c>
      <c r="D725" s="16" t="s">
        <v>37</v>
      </c>
      <c r="E725" s="16" t="s">
        <v>440</v>
      </c>
      <c r="F725" s="16" t="s">
        <v>104</v>
      </c>
      <c r="G725" s="180">
        <f>'прил 3'!G356</f>
        <v>0</v>
      </c>
      <c r="H725" s="35"/>
      <c r="AF725" s="204"/>
    </row>
    <row r="726" spans="1:32" ht="30.75" hidden="1" customHeight="1">
      <c r="A726" s="25" t="s">
        <v>393</v>
      </c>
      <c r="B726" s="15">
        <v>757</v>
      </c>
      <c r="C726" s="16" t="s">
        <v>35</v>
      </c>
      <c r="D726" s="16" t="s">
        <v>109</v>
      </c>
      <c r="E726" s="16" t="s">
        <v>3</v>
      </c>
      <c r="F726" s="15"/>
      <c r="G726" s="160">
        <f>G728</f>
        <v>0</v>
      </c>
    </row>
    <row r="727" spans="1:32" ht="63.75" hidden="1">
      <c r="A727" s="17" t="s">
        <v>56</v>
      </c>
      <c r="B727" s="15">
        <v>757</v>
      </c>
      <c r="C727" s="16" t="s">
        <v>35</v>
      </c>
      <c r="D727" s="16" t="s">
        <v>109</v>
      </c>
      <c r="E727" s="16" t="s">
        <v>57</v>
      </c>
      <c r="F727" s="16"/>
      <c r="G727" s="180">
        <f>G728</f>
        <v>0</v>
      </c>
    </row>
    <row r="728" spans="1:32" ht="25.5" hidden="1">
      <c r="A728" s="17" t="s">
        <v>40</v>
      </c>
      <c r="B728" s="15">
        <v>757</v>
      </c>
      <c r="C728" s="16" t="s">
        <v>35</v>
      </c>
      <c r="D728" s="16" t="s">
        <v>109</v>
      </c>
      <c r="E728" s="16" t="s">
        <v>57</v>
      </c>
      <c r="F728" s="16" t="s">
        <v>41</v>
      </c>
      <c r="G728" s="180">
        <f>G729</f>
        <v>0</v>
      </c>
    </row>
    <row r="729" spans="1:32" ht="19.5" hidden="1" customHeight="1">
      <c r="A729" s="17" t="s">
        <v>42</v>
      </c>
      <c r="B729" s="15">
        <v>757</v>
      </c>
      <c r="C729" s="16" t="s">
        <v>35</v>
      </c>
      <c r="D729" s="16" t="s">
        <v>109</v>
      </c>
      <c r="E729" s="16" t="s">
        <v>57</v>
      </c>
      <c r="F729" s="16" t="s">
        <v>43</v>
      </c>
      <c r="G729" s="180">
        <f>'прил 3'!G78</f>
        <v>0</v>
      </c>
    </row>
    <row r="730" spans="1:32" ht="46.5" customHeight="1">
      <c r="A730" s="17" t="s">
        <v>204</v>
      </c>
      <c r="B730" s="15">
        <v>757</v>
      </c>
      <c r="C730" s="16" t="s">
        <v>35</v>
      </c>
      <c r="D730" s="16" t="s">
        <v>37</v>
      </c>
      <c r="E730" s="16" t="s">
        <v>425</v>
      </c>
      <c r="F730" s="15"/>
      <c r="G730" s="180">
        <f>G731+G736</f>
        <v>19585651</v>
      </c>
    </row>
    <row r="731" spans="1:32" ht="25.5">
      <c r="A731" s="17" t="s">
        <v>40</v>
      </c>
      <c r="B731" s="15">
        <v>757</v>
      </c>
      <c r="C731" s="16" t="s">
        <v>35</v>
      </c>
      <c r="D731" s="16" t="s">
        <v>37</v>
      </c>
      <c r="E731" s="16" t="s">
        <v>425</v>
      </c>
      <c r="F731" s="15">
        <v>600</v>
      </c>
      <c r="G731" s="180">
        <f>G732</f>
        <v>18042908</v>
      </c>
    </row>
    <row r="732" spans="1:32">
      <c r="A732" s="17" t="s">
        <v>42</v>
      </c>
      <c r="B732" s="15">
        <v>757</v>
      </c>
      <c r="C732" s="16" t="s">
        <v>35</v>
      </c>
      <c r="D732" s="16" t="s">
        <v>37</v>
      </c>
      <c r="E732" s="16" t="s">
        <v>425</v>
      </c>
      <c r="F732" s="15">
        <v>610</v>
      </c>
      <c r="G732" s="180">
        <f>'прил 3'!G81</f>
        <v>18042908</v>
      </c>
    </row>
    <row r="733" spans="1:32" ht="25.5" hidden="1">
      <c r="A733" s="17" t="s">
        <v>263</v>
      </c>
      <c r="B733" s="15">
        <v>757</v>
      </c>
      <c r="C733" s="16" t="s">
        <v>35</v>
      </c>
      <c r="D733" s="16" t="s">
        <v>109</v>
      </c>
      <c r="E733" s="16" t="s">
        <v>266</v>
      </c>
      <c r="F733" s="16"/>
      <c r="G733" s="180">
        <f>G734</f>
        <v>0</v>
      </c>
    </row>
    <row r="734" spans="1:32" ht="25.5" hidden="1">
      <c r="A734" s="17" t="s">
        <v>40</v>
      </c>
      <c r="B734" s="15">
        <v>757</v>
      </c>
      <c r="C734" s="16" t="s">
        <v>35</v>
      </c>
      <c r="D734" s="16" t="s">
        <v>109</v>
      </c>
      <c r="E734" s="16" t="s">
        <v>266</v>
      </c>
      <c r="F734" s="16" t="s">
        <v>41</v>
      </c>
      <c r="G734" s="180">
        <f>G735</f>
        <v>0</v>
      </c>
    </row>
    <row r="735" spans="1:32" ht="19.5" hidden="1" customHeight="1">
      <c r="A735" s="17" t="s">
        <v>42</v>
      </c>
      <c r="B735" s="15">
        <v>757</v>
      </c>
      <c r="C735" s="16" t="s">
        <v>35</v>
      </c>
      <c r="D735" s="16" t="s">
        <v>109</v>
      </c>
      <c r="E735" s="16" t="s">
        <v>266</v>
      </c>
      <c r="F735" s="16" t="s">
        <v>43</v>
      </c>
      <c r="G735" s="180">
        <f>'прил 3'!G86</f>
        <v>0</v>
      </c>
    </row>
    <row r="736" spans="1:32" ht="19.5" customHeight="1">
      <c r="A736" s="17" t="s">
        <v>100</v>
      </c>
      <c r="B736" s="15">
        <v>757</v>
      </c>
      <c r="C736" s="16" t="s">
        <v>35</v>
      </c>
      <c r="D736" s="16" t="s">
        <v>109</v>
      </c>
      <c r="E736" s="16" t="s">
        <v>425</v>
      </c>
      <c r="F736" s="16" t="s">
        <v>101</v>
      </c>
      <c r="G736" s="180">
        <f>G737</f>
        <v>1542743</v>
      </c>
    </row>
    <row r="737" spans="1:32" ht="19.5" customHeight="1">
      <c r="A737" s="17" t="s">
        <v>375</v>
      </c>
      <c r="B737" s="15">
        <v>757</v>
      </c>
      <c r="C737" s="16" t="s">
        <v>35</v>
      </c>
      <c r="D737" s="16" t="s">
        <v>109</v>
      </c>
      <c r="E737" s="16" t="s">
        <v>425</v>
      </c>
      <c r="F737" s="16" t="s">
        <v>376</v>
      </c>
      <c r="G737" s="180">
        <f>'прил 3'!G83</f>
        <v>1542743</v>
      </c>
    </row>
    <row r="738" spans="1:32" s="24" customFormat="1" ht="51.75" customHeight="1">
      <c r="A738" s="39" t="s">
        <v>804</v>
      </c>
      <c r="B738" s="40">
        <v>793</v>
      </c>
      <c r="C738" s="41" t="s">
        <v>90</v>
      </c>
      <c r="D738" s="41" t="s">
        <v>140</v>
      </c>
      <c r="E738" s="40" t="s">
        <v>522</v>
      </c>
      <c r="F738" s="40"/>
      <c r="G738" s="191">
        <f>G739</f>
        <v>120000</v>
      </c>
      <c r="H738" s="23"/>
      <c r="AF738" s="208"/>
    </row>
    <row r="739" spans="1:32" ht="36" hidden="1" customHeight="1">
      <c r="A739" s="17" t="s">
        <v>208</v>
      </c>
      <c r="B739" s="15">
        <v>793</v>
      </c>
      <c r="C739" s="16" t="s">
        <v>90</v>
      </c>
      <c r="D739" s="16" t="s">
        <v>140</v>
      </c>
      <c r="E739" s="15" t="s">
        <v>522</v>
      </c>
      <c r="F739" s="15"/>
      <c r="G739" s="180">
        <f>G740</f>
        <v>120000</v>
      </c>
    </row>
    <row r="740" spans="1:32" ht="39" customHeight="1">
      <c r="A740" s="17" t="s">
        <v>740</v>
      </c>
      <c r="B740" s="15">
        <v>793</v>
      </c>
      <c r="C740" s="16" t="s">
        <v>90</v>
      </c>
      <c r="D740" s="16" t="s">
        <v>140</v>
      </c>
      <c r="E740" s="15" t="s">
        <v>523</v>
      </c>
      <c r="F740" s="15"/>
      <c r="G740" s="180">
        <f>G741</f>
        <v>120000</v>
      </c>
    </row>
    <row r="741" spans="1:32" ht="27.75" customHeight="1">
      <c r="A741" s="17" t="s">
        <v>651</v>
      </c>
      <c r="B741" s="15">
        <v>793</v>
      </c>
      <c r="C741" s="16" t="s">
        <v>90</v>
      </c>
      <c r="D741" s="16" t="s">
        <v>140</v>
      </c>
      <c r="E741" s="15" t="s">
        <v>523</v>
      </c>
      <c r="F741" s="15">
        <v>200</v>
      </c>
      <c r="G741" s="180">
        <f>G742</f>
        <v>120000</v>
      </c>
    </row>
    <row r="742" spans="1:32" ht="27.75" customHeight="1">
      <c r="A742" s="17" t="s">
        <v>51</v>
      </c>
      <c r="B742" s="15">
        <v>793</v>
      </c>
      <c r="C742" s="16" t="s">
        <v>90</v>
      </c>
      <c r="D742" s="16" t="s">
        <v>140</v>
      </c>
      <c r="E742" s="15" t="s">
        <v>523</v>
      </c>
      <c r="F742" s="15">
        <v>240</v>
      </c>
      <c r="G742" s="180">
        <f>'прил 3'!G1063</f>
        <v>120000</v>
      </c>
    </row>
    <row r="743" spans="1:32" s="61" customFormat="1" ht="35.25" customHeight="1">
      <c r="A743" s="39" t="s">
        <v>805</v>
      </c>
      <c r="B743" s="40">
        <v>757</v>
      </c>
      <c r="C743" s="41" t="s">
        <v>35</v>
      </c>
      <c r="D743" s="41" t="s">
        <v>35</v>
      </c>
      <c r="E743" s="41" t="s">
        <v>427</v>
      </c>
      <c r="F743" s="41"/>
      <c r="G743" s="191">
        <f>G754+G744+G751+G779</f>
        <v>60000</v>
      </c>
      <c r="H743" s="60"/>
      <c r="M743" s="60">
        <f>G763</f>
        <v>0</v>
      </c>
      <c r="N743" s="61">
        <v>22000</v>
      </c>
      <c r="AF743" s="209"/>
    </row>
    <row r="744" spans="1:32" s="19" customFormat="1" ht="38.25" hidden="1">
      <c r="A744" s="17" t="s">
        <v>505</v>
      </c>
      <c r="B744" s="15">
        <v>757</v>
      </c>
      <c r="C744" s="16" t="s">
        <v>35</v>
      </c>
      <c r="D744" s="16" t="s">
        <v>35</v>
      </c>
      <c r="E744" s="16" t="s">
        <v>163</v>
      </c>
      <c r="F744" s="16"/>
      <c r="G744" s="180">
        <f>G745+G747+G749</f>
        <v>0</v>
      </c>
      <c r="H744" s="18"/>
      <c r="AF744" s="210"/>
    </row>
    <row r="745" spans="1:32" s="19" customFormat="1" ht="25.5" hidden="1">
      <c r="A745" s="17" t="s">
        <v>49</v>
      </c>
      <c r="B745" s="15">
        <v>757</v>
      </c>
      <c r="C745" s="16" t="s">
        <v>35</v>
      </c>
      <c r="D745" s="16" t="s">
        <v>35</v>
      </c>
      <c r="E745" s="16" t="s">
        <v>163</v>
      </c>
      <c r="F745" s="16" t="s">
        <v>50</v>
      </c>
      <c r="G745" s="180">
        <f>G746</f>
        <v>0</v>
      </c>
      <c r="H745" s="18"/>
      <c r="AF745" s="210"/>
    </row>
    <row r="746" spans="1:32" s="19" customFormat="1" ht="25.5" hidden="1">
      <c r="A746" s="17" t="s">
        <v>51</v>
      </c>
      <c r="B746" s="15">
        <v>757</v>
      </c>
      <c r="C746" s="16" t="s">
        <v>35</v>
      </c>
      <c r="D746" s="16" t="s">
        <v>35</v>
      </c>
      <c r="E746" s="16" t="s">
        <v>163</v>
      </c>
      <c r="F746" s="16" t="s">
        <v>52</v>
      </c>
      <c r="G746" s="180">
        <f>'прил 3'!G111</f>
        <v>0</v>
      </c>
      <c r="H746" s="18"/>
      <c r="AF746" s="210"/>
    </row>
    <row r="747" spans="1:32" s="4" customFormat="1" hidden="1">
      <c r="A747" s="17" t="s">
        <v>345</v>
      </c>
      <c r="B747" s="15">
        <v>757</v>
      </c>
      <c r="C747" s="16" t="s">
        <v>35</v>
      </c>
      <c r="D747" s="16" t="s">
        <v>35</v>
      </c>
      <c r="E747" s="16" t="s">
        <v>163</v>
      </c>
      <c r="F747" s="16" t="s">
        <v>346</v>
      </c>
      <c r="G747" s="180">
        <f>G748</f>
        <v>0</v>
      </c>
      <c r="H747" s="3"/>
      <c r="AF747" s="201"/>
    </row>
    <row r="748" spans="1:32" s="4" customFormat="1" hidden="1">
      <c r="A748" s="17" t="s">
        <v>363</v>
      </c>
      <c r="B748" s="15">
        <v>757</v>
      </c>
      <c r="C748" s="16" t="s">
        <v>35</v>
      </c>
      <c r="D748" s="16" t="s">
        <v>35</v>
      </c>
      <c r="E748" s="16" t="s">
        <v>163</v>
      </c>
      <c r="F748" s="16" t="s">
        <v>364</v>
      </c>
      <c r="G748" s="180">
        <f>'прил 3'!G113</f>
        <v>0</v>
      </c>
      <c r="H748" s="3"/>
      <c r="AF748" s="201"/>
    </row>
    <row r="749" spans="1:32" s="19" customFormat="1" ht="25.5" hidden="1">
      <c r="A749" s="17" t="s">
        <v>40</v>
      </c>
      <c r="B749" s="15">
        <v>757</v>
      </c>
      <c r="C749" s="16" t="s">
        <v>35</v>
      </c>
      <c r="D749" s="16" t="s">
        <v>35</v>
      </c>
      <c r="E749" s="16" t="s">
        <v>163</v>
      </c>
      <c r="F749" s="16" t="s">
        <v>41</v>
      </c>
      <c r="G749" s="180">
        <f>G750</f>
        <v>0</v>
      </c>
      <c r="H749" s="18"/>
      <c r="AF749" s="210"/>
    </row>
    <row r="750" spans="1:32" s="19" customFormat="1" hidden="1">
      <c r="A750" s="17" t="s">
        <v>42</v>
      </c>
      <c r="B750" s="15">
        <v>757</v>
      </c>
      <c r="C750" s="16" t="s">
        <v>35</v>
      </c>
      <c r="D750" s="16" t="s">
        <v>35</v>
      </c>
      <c r="E750" s="16" t="s">
        <v>163</v>
      </c>
      <c r="F750" s="16" t="s">
        <v>43</v>
      </c>
      <c r="G750" s="180">
        <f>'прил 3'!G115</f>
        <v>0</v>
      </c>
      <c r="H750" s="18"/>
      <c r="AF750" s="210"/>
    </row>
    <row r="751" spans="1:32" s="4" customFormat="1" ht="38.25" hidden="1">
      <c r="A751" s="17" t="s">
        <v>211</v>
      </c>
      <c r="B751" s="15">
        <v>757</v>
      </c>
      <c r="C751" s="16" t="s">
        <v>35</v>
      </c>
      <c r="D751" s="16" t="s">
        <v>35</v>
      </c>
      <c r="E751" s="16" t="s">
        <v>210</v>
      </c>
      <c r="F751" s="16"/>
      <c r="G751" s="180">
        <f>G752</f>
        <v>0</v>
      </c>
      <c r="H751" s="3"/>
      <c r="AF751" s="201"/>
    </row>
    <row r="752" spans="1:32" s="19" customFormat="1" ht="25.5" hidden="1">
      <c r="A752" s="17" t="s">
        <v>40</v>
      </c>
      <c r="B752" s="15">
        <v>757</v>
      </c>
      <c r="C752" s="16" t="s">
        <v>35</v>
      </c>
      <c r="D752" s="16" t="s">
        <v>35</v>
      </c>
      <c r="E752" s="16" t="s">
        <v>210</v>
      </c>
      <c r="F752" s="16" t="s">
        <v>41</v>
      </c>
      <c r="G752" s="180">
        <f>G753</f>
        <v>0</v>
      </c>
      <c r="H752" s="18"/>
      <c r="AF752" s="210"/>
    </row>
    <row r="753" spans="1:32" s="19" customFormat="1" hidden="1">
      <c r="A753" s="17" t="s">
        <v>42</v>
      </c>
      <c r="B753" s="15">
        <v>757</v>
      </c>
      <c r="C753" s="16" t="s">
        <v>35</v>
      </c>
      <c r="D753" s="16" t="s">
        <v>35</v>
      </c>
      <c r="E753" s="16" t="s">
        <v>210</v>
      </c>
      <c r="F753" s="16" t="s">
        <v>43</v>
      </c>
      <c r="G753" s="180">
        <f>'прил 3'!G118</f>
        <v>0</v>
      </c>
      <c r="H753" s="18"/>
      <c r="AF753" s="210"/>
    </row>
    <row r="754" spans="1:32" s="19" customFormat="1">
      <c r="A754" s="17" t="s">
        <v>686</v>
      </c>
      <c r="B754" s="15">
        <v>757</v>
      </c>
      <c r="C754" s="16" t="s">
        <v>35</v>
      </c>
      <c r="D754" s="16" t="s">
        <v>35</v>
      </c>
      <c r="E754" s="16" t="s">
        <v>428</v>
      </c>
      <c r="F754" s="16"/>
      <c r="G754" s="180">
        <f>G755+G777</f>
        <v>60000</v>
      </c>
      <c r="H754" s="18"/>
      <c r="AF754" s="210"/>
    </row>
    <row r="755" spans="1:32" s="19" customFormat="1" ht="25.5">
      <c r="A755" s="17" t="s">
        <v>49</v>
      </c>
      <c r="B755" s="15">
        <v>757</v>
      </c>
      <c r="C755" s="16" t="s">
        <v>35</v>
      </c>
      <c r="D755" s="16" t="s">
        <v>35</v>
      </c>
      <c r="E755" s="16" t="s">
        <v>428</v>
      </c>
      <c r="F755" s="16" t="s">
        <v>50</v>
      </c>
      <c r="G755" s="180">
        <f>G756</f>
        <v>60000</v>
      </c>
      <c r="H755" s="18"/>
      <c r="AF755" s="210"/>
    </row>
    <row r="756" spans="1:32" s="19" customFormat="1" ht="25.5">
      <c r="A756" s="17" t="s">
        <v>51</v>
      </c>
      <c r="B756" s="15">
        <v>757</v>
      </c>
      <c r="C756" s="16" t="s">
        <v>35</v>
      </c>
      <c r="D756" s="16" t="s">
        <v>35</v>
      </c>
      <c r="E756" s="16" t="s">
        <v>428</v>
      </c>
      <c r="F756" s="16" t="s">
        <v>52</v>
      </c>
      <c r="G756" s="180">
        <f>'прил 3'!G121</f>
        <v>60000</v>
      </c>
      <c r="H756" s="18"/>
      <c r="AF756" s="210"/>
    </row>
    <row r="757" spans="1:32" s="19" customFormat="1" ht="31.5" hidden="1" customHeight="1">
      <c r="A757" s="17" t="s">
        <v>614</v>
      </c>
      <c r="B757" s="15"/>
      <c r="C757" s="16"/>
      <c r="D757" s="16"/>
      <c r="E757" s="16" t="s">
        <v>331</v>
      </c>
      <c r="F757" s="16"/>
      <c r="G757" s="180">
        <f>G758</f>
        <v>0</v>
      </c>
      <c r="H757" s="18"/>
      <c r="M757" s="18"/>
      <c r="AF757" s="210"/>
    </row>
    <row r="758" spans="1:32" ht="36" hidden="1" customHeight="1">
      <c r="A758" s="17" t="s">
        <v>40</v>
      </c>
      <c r="B758" s="15">
        <v>793</v>
      </c>
      <c r="C758" s="16" t="s">
        <v>90</v>
      </c>
      <c r="D758" s="16" t="s">
        <v>140</v>
      </c>
      <c r="E758" s="16" t="s">
        <v>331</v>
      </c>
      <c r="F758" s="15">
        <v>600</v>
      </c>
      <c r="G758" s="180">
        <f>G759</f>
        <v>0</v>
      </c>
    </row>
    <row r="759" spans="1:32" ht="18.75" hidden="1" customHeight="1">
      <c r="A759" s="17" t="s">
        <v>42</v>
      </c>
      <c r="B759" s="15">
        <v>793</v>
      </c>
      <c r="C759" s="16" t="s">
        <v>90</v>
      </c>
      <c r="D759" s="16" t="s">
        <v>140</v>
      </c>
      <c r="E759" s="16" t="s">
        <v>331</v>
      </c>
      <c r="F759" s="15">
        <v>610</v>
      </c>
      <c r="G759" s="180">
        <f>G760</f>
        <v>0</v>
      </c>
    </row>
    <row r="760" spans="1:32" ht="24.75" hidden="1" customHeight="1">
      <c r="A760" s="17" t="s">
        <v>45</v>
      </c>
      <c r="B760" s="15"/>
      <c r="C760" s="16"/>
      <c r="D760" s="16"/>
      <c r="E760" s="16" t="s">
        <v>331</v>
      </c>
      <c r="F760" s="15">
        <v>612</v>
      </c>
      <c r="G760" s="180"/>
    </row>
    <row r="761" spans="1:32" s="19" customFormat="1" hidden="1">
      <c r="A761" s="17" t="s">
        <v>686</v>
      </c>
      <c r="B761" s="15">
        <v>757</v>
      </c>
      <c r="C761" s="16" t="s">
        <v>35</v>
      </c>
      <c r="D761" s="16" t="s">
        <v>35</v>
      </c>
      <c r="E761" s="16" t="s">
        <v>48</v>
      </c>
      <c r="F761" s="16"/>
      <c r="G761" s="180"/>
      <c r="H761" s="18"/>
      <c r="AF761" s="210"/>
    </row>
    <row r="762" spans="1:32" s="19" customFormat="1" ht="25.5" hidden="1">
      <c r="A762" s="17" t="s">
        <v>49</v>
      </c>
      <c r="B762" s="15">
        <v>757</v>
      </c>
      <c r="C762" s="16" t="s">
        <v>35</v>
      </c>
      <c r="D762" s="16" t="s">
        <v>35</v>
      </c>
      <c r="E762" s="16" t="s">
        <v>48</v>
      </c>
      <c r="F762" s="16" t="s">
        <v>50</v>
      </c>
      <c r="G762" s="180">
        <f>G763</f>
        <v>0</v>
      </c>
      <c r="H762" s="18"/>
      <c r="AF762" s="210"/>
    </row>
    <row r="763" spans="1:32" s="19" customFormat="1" ht="25.5" hidden="1">
      <c r="A763" s="17" t="s">
        <v>51</v>
      </c>
      <c r="B763" s="15">
        <v>757</v>
      </c>
      <c r="C763" s="16" t="s">
        <v>35</v>
      </c>
      <c r="D763" s="16" t="s">
        <v>35</v>
      </c>
      <c r="E763" s="16" t="s">
        <v>48</v>
      </c>
      <c r="F763" s="16" t="s">
        <v>52</v>
      </c>
      <c r="G763" s="180">
        <f>G776</f>
        <v>0</v>
      </c>
      <c r="H763" s="18"/>
      <c r="AF763" s="210"/>
    </row>
    <row r="764" spans="1:32" s="19" customFormat="1" ht="25.5" hidden="1">
      <c r="A764" s="17" t="s">
        <v>49</v>
      </c>
      <c r="B764" s="15">
        <v>757</v>
      </c>
      <c r="C764" s="16" t="s">
        <v>35</v>
      </c>
      <c r="D764" s="16" t="s">
        <v>35</v>
      </c>
      <c r="E764" s="16" t="s">
        <v>48</v>
      </c>
      <c r="F764" s="16" t="s">
        <v>53</v>
      </c>
      <c r="G764" s="180">
        <v>22000</v>
      </c>
      <c r="H764" s="18"/>
      <c r="AF764" s="210"/>
    </row>
    <row r="765" spans="1:32" ht="18.75" hidden="1" customHeight="1">
      <c r="A765" s="17"/>
      <c r="B765" s="15"/>
      <c r="C765" s="16"/>
      <c r="D765" s="16"/>
      <c r="E765" s="16"/>
      <c r="F765" s="15"/>
      <c r="G765" s="180"/>
    </row>
    <row r="766" spans="1:32" ht="18.75" hidden="1" customHeight="1">
      <c r="A766" s="17"/>
      <c r="B766" s="15"/>
      <c r="C766" s="16"/>
      <c r="D766" s="16"/>
      <c r="E766" s="16"/>
      <c r="F766" s="15"/>
      <c r="G766" s="180"/>
    </row>
    <row r="767" spans="1:32" ht="18.75" hidden="1" customHeight="1">
      <c r="A767" s="17"/>
      <c r="B767" s="15"/>
      <c r="C767" s="16"/>
      <c r="D767" s="16"/>
      <c r="E767" s="16"/>
      <c r="F767" s="15"/>
      <c r="G767" s="180"/>
    </row>
    <row r="768" spans="1:32" ht="76.5" hidden="1">
      <c r="A768" s="17" t="s">
        <v>69</v>
      </c>
      <c r="B768" s="15">
        <v>757</v>
      </c>
      <c r="C768" s="16" t="s">
        <v>35</v>
      </c>
      <c r="D768" s="16" t="s">
        <v>37</v>
      </c>
      <c r="E768" s="16" t="s">
        <v>70</v>
      </c>
      <c r="F768" s="15"/>
      <c r="G768" s="180">
        <f>G773</f>
        <v>0</v>
      </c>
    </row>
    <row r="769" spans="1:32" ht="25.5" hidden="1">
      <c r="A769" s="17" t="s">
        <v>40</v>
      </c>
      <c r="B769" s="15">
        <v>757</v>
      </c>
      <c r="C769" s="16" t="s">
        <v>35</v>
      </c>
      <c r="D769" s="16" t="s">
        <v>37</v>
      </c>
      <c r="E769" s="16" t="s">
        <v>70</v>
      </c>
      <c r="F769" s="16" t="s">
        <v>41</v>
      </c>
      <c r="G769" s="180">
        <f>G770</f>
        <v>0</v>
      </c>
    </row>
    <row r="770" spans="1:32" ht="19.5" hidden="1" customHeight="1">
      <c r="A770" s="17" t="s">
        <v>42</v>
      </c>
      <c r="B770" s="15">
        <v>757</v>
      </c>
      <c r="C770" s="16" t="s">
        <v>35</v>
      </c>
      <c r="D770" s="16" t="s">
        <v>37</v>
      </c>
      <c r="E770" s="16" t="s">
        <v>70</v>
      </c>
      <c r="F770" s="16" t="s">
        <v>43</v>
      </c>
      <c r="G770" s="180">
        <f>G773</f>
        <v>0</v>
      </c>
    </row>
    <row r="771" spans="1:32" ht="19.5" hidden="1" customHeight="1">
      <c r="A771" s="17"/>
      <c r="B771" s="15"/>
      <c r="C771" s="16"/>
      <c r="D771" s="16"/>
      <c r="E771" s="16"/>
      <c r="F771" s="16" t="s">
        <v>41</v>
      </c>
      <c r="G771" s="180"/>
    </row>
    <row r="772" spans="1:32" ht="19.5" hidden="1" customHeight="1">
      <c r="A772" s="17"/>
      <c r="B772" s="15"/>
      <c r="C772" s="16"/>
      <c r="D772" s="16"/>
      <c r="E772" s="16"/>
      <c r="F772" s="16" t="s">
        <v>43</v>
      </c>
      <c r="G772" s="180"/>
    </row>
    <row r="773" spans="1:32" hidden="1">
      <c r="A773" s="17" t="s">
        <v>45</v>
      </c>
      <c r="B773" s="15">
        <v>757</v>
      </c>
      <c r="C773" s="16" t="s">
        <v>35</v>
      </c>
      <c r="D773" s="16" t="s">
        <v>37</v>
      </c>
      <c r="E773" s="16" t="s">
        <v>70</v>
      </c>
      <c r="F773" s="15">
        <v>612</v>
      </c>
      <c r="G773" s="180"/>
    </row>
    <row r="774" spans="1:32" ht="25.5" hidden="1">
      <c r="A774" s="17" t="s">
        <v>74</v>
      </c>
      <c r="B774" s="15">
        <v>757</v>
      </c>
      <c r="C774" s="16" t="s">
        <v>72</v>
      </c>
      <c r="D774" s="16" t="s">
        <v>26</v>
      </c>
      <c r="E774" s="16" t="s">
        <v>75</v>
      </c>
      <c r="F774" s="16"/>
      <c r="G774" s="160">
        <f>G775</f>
        <v>0</v>
      </c>
    </row>
    <row r="775" spans="1:32" hidden="1">
      <c r="A775" s="25" t="s">
        <v>45</v>
      </c>
      <c r="B775" s="15">
        <v>757</v>
      </c>
      <c r="C775" s="16" t="s">
        <v>72</v>
      </c>
      <c r="D775" s="16" t="s">
        <v>26</v>
      </c>
      <c r="E775" s="16" t="s">
        <v>75</v>
      </c>
      <c r="F775" s="15">
        <v>612</v>
      </c>
      <c r="G775" s="160"/>
    </row>
    <row r="776" spans="1:32" ht="25.5" hidden="1">
      <c r="A776" s="17" t="s">
        <v>652</v>
      </c>
      <c r="B776" s="15"/>
      <c r="C776" s="16"/>
      <c r="D776" s="16"/>
      <c r="E776" s="16" t="s">
        <v>48</v>
      </c>
      <c r="F776" s="15">
        <v>244</v>
      </c>
      <c r="G776" s="160"/>
    </row>
    <row r="777" spans="1:32" s="19" customFormat="1" ht="25.5" hidden="1">
      <c r="A777" s="17" t="s">
        <v>40</v>
      </c>
      <c r="B777" s="15">
        <v>757</v>
      </c>
      <c r="C777" s="16" t="s">
        <v>35</v>
      </c>
      <c r="D777" s="16" t="s">
        <v>35</v>
      </c>
      <c r="E777" s="16" t="s">
        <v>428</v>
      </c>
      <c r="F777" s="16" t="s">
        <v>41</v>
      </c>
      <c r="G777" s="180">
        <f>G778</f>
        <v>0</v>
      </c>
      <c r="H777" s="18"/>
      <c r="AF777" s="210"/>
    </row>
    <row r="778" spans="1:32" s="19" customFormat="1" hidden="1">
      <c r="A778" s="17" t="s">
        <v>42</v>
      </c>
      <c r="B778" s="15">
        <v>757</v>
      </c>
      <c r="C778" s="16" t="s">
        <v>35</v>
      </c>
      <c r="D778" s="16" t="s">
        <v>35</v>
      </c>
      <c r="E778" s="16" t="s">
        <v>428</v>
      </c>
      <c r="F778" s="16" t="s">
        <v>43</v>
      </c>
      <c r="G778" s="180"/>
      <c r="H778" s="18"/>
      <c r="AF778" s="210"/>
    </row>
    <row r="779" spans="1:32" s="19" customFormat="1" ht="32.25" hidden="1" customHeight="1">
      <c r="A779" s="17" t="s">
        <v>614</v>
      </c>
      <c r="B779" s="15">
        <v>757</v>
      </c>
      <c r="C779" s="16" t="s">
        <v>35</v>
      </c>
      <c r="D779" s="16" t="s">
        <v>35</v>
      </c>
      <c r="E779" s="16" t="s">
        <v>313</v>
      </c>
      <c r="F779" s="16"/>
      <c r="G779" s="180">
        <f>G780+G786</f>
        <v>0</v>
      </c>
      <c r="H779" s="18"/>
      <c r="AF779" s="210"/>
    </row>
    <row r="780" spans="1:32" s="19" customFormat="1" ht="28.5" hidden="1" customHeight="1">
      <c r="A780" s="17" t="s">
        <v>614</v>
      </c>
      <c r="B780" s="15">
        <v>757</v>
      </c>
      <c r="C780" s="16" t="s">
        <v>35</v>
      </c>
      <c r="D780" s="16" t="s">
        <v>35</v>
      </c>
      <c r="E780" s="16" t="s">
        <v>314</v>
      </c>
      <c r="F780" s="16"/>
      <c r="G780" s="180">
        <f>G781</f>
        <v>0</v>
      </c>
      <c r="H780" s="18"/>
      <c r="AF780" s="210"/>
    </row>
    <row r="781" spans="1:32" s="19" customFormat="1" ht="28.5" hidden="1" customHeight="1">
      <c r="A781" s="17" t="s">
        <v>614</v>
      </c>
      <c r="B781" s="15">
        <v>757</v>
      </c>
      <c r="C781" s="16" t="s">
        <v>35</v>
      </c>
      <c r="D781" s="16" t="s">
        <v>35</v>
      </c>
      <c r="E781" s="16" t="s">
        <v>315</v>
      </c>
      <c r="F781" s="16"/>
      <c r="G781" s="180">
        <f>G782+G784</f>
        <v>0</v>
      </c>
      <c r="H781" s="18"/>
      <c r="AF781" s="210"/>
    </row>
    <row r="782" spans="1:32" s="19" customFormat="1" ht="25.5" hidden="1">
      <c r="A782" s="17" t="s">
        <v>49</v>
      </c>
      <c r="B782" s="15">
        <v>757</v>
      </c>
      <c r="C782" s="16" t="s">
        <v>35</v>
      </c>
      <c r="D782" s="16" t="s">
        <v>35</v>
      </c>
      <c r="E782" s="16" t="s">
        <v>315</v>
      </c>
      <c r="F782" s="16" t="s">
        <v>50</v>
      </c>
      <c r="G782" s="180">
        <f>G783</f>
        <v>0</v>
      </c>
      <c r="H782" s="18"/>
      <c r="AF782" s="210"/>
    </row>
    <row r="783" spans="1:32" s="19" customFormat="1" ht="25.5" hidden="1">
      <c r="A783" s="17" t="s">
        <v>51</v>
      </c>
      <c r="B783" s="15">
        <v>757</v>
      </c>
      <c r="C783" s="16" t="s">
        <v>35</v>
      </c>
      <c r="D783" s="16" t="s">
        <v>35</v>
      </c>
      <c r="E783" s="16" t="s">
        <v>315</v>
      </c>
      <c r="F783" s="16" t="s">
        <v>52</v>
      </c>
      <c r="G783" s="180"/>
      <c r="H783" s="18"/>
      <c r="AF783" s="210"/>
    </row>
    <row r="784" spans="1:32" s="19" customFormat="1" hidden="1">
      <c r="A784" s="17" t="s">
        <v>345</v>
      </c>
      <c r="B784" s="15">
        <v>757</v>
      </c>
      <c r="C784" s="16" t="s">
        <v>35</v>
      </c>
      <c r="D784" s="16" t="s">
        <v>35</v>
      </c>
      <c r="E784" s="16" t="s">
        <v>315</v>
      </c>
      <c r="F784" s="16" t="s">
        <v>346</v>
      </c>
      <c r="G784" s="180">
        <f>G785</f>
        <v>0</v>
      </c>
      <c r="H784" s="18"/>
      <c r="AF784" s="210"/>
    </row>
    <row r="785" spans="1:32" s="19" customFormat="1" hidden="1">
      <c r="A785" s="17" t="s">
        <v>363</v>
      </c>
      <c r="B785" s="15">
        <v>757</v>
      </c>
      <c r="C785" s="16" t="s">
        <v>35</v>
      </c>
      <c r="D785" s="16" t="s">
        <v>35</v>
      </c>
      <c r="E785" s="16" t="s">
        <v>315</v>
      </c>
      <c r="F785" s="16" t="s">
        <v>364</v>
      </c>
      <c r="G785" s="180"/>
      <c r="H785" s="18"/>
      <c r="AF785" s="210"/>
    </row>
    <row r="786" spans="1:32" s="19" customFormat="1" ht="32.25" hidden="1" customHeight="1">
      <c r="A786" s="17" t="s">
        <v>614</v>
      </c>
      <c r="B786" s="15">
        <v>757</v>
      </c>
      <c r="C786" s="16" t="s">
        <v>35</v>
      </c>
      <c r="D786" s="16" t="s">
        <v>35</v>
      </c>
      <c r="E786" s="16" t="s">
        <v>316</v>
      </c>
      <c r="F786" s="16"/>
      <c r="G786" s="180">
        <f>G787+G789</f>
        <v>0</v>
      </c>
      <c r="H786" s="18"/>
      <c r="AF786" s="210"/>
    </row>
    <row r="787" spans="1:32" s="19" customFormat="1" ht="37.5" hidden="1" customHeight="1">
      <c r="A787" s="17" t="s">
        <v>614</v>
      </c>
      <c r="B787" s="15">
        <v>757</v>
      </c>
      <c r="C787" s="16" t="s">
        <v>35</v>
      </c>
      <c r="D787" s="16" t="s">
        <v>35</v>
      </c>
      <c r="E787" s="16" t="s">
        <v>297</v>
      </c>
      <c r="F787" s="16"/>
      <c r="G787" s="180">
        <f>G788</f>
        <v>0</v>
      </c>
      <c r="H787" s="18"/>
      <c r="AF787" s="210"/>
    </row>
    <row r="788" spans="1:32" s="19" customFormat="1" hidden="1">
      <c r="A788" s="17" t="s">
        <v>42</v>
      </c>
      <c r="B788" s="15">
        <v>757</v>
      </c>
      <c r="C788" s="16" t="s">
        <v>35</v>
      </c>
      <c r="D788" s="16" t="s">
        <v>35</v>
      </c>
      <c r="E788" s="16" t="s">
        <v>297</v>
      </c>
      <c r="F788" s="16" t="s">
        <v>43</v>
      </c>
      <c r="G788" s="180">
        <f>282000-282000</f>
        <v>0</v>
      </c>
      <c r="H788" s="18"/>
      <c r="AF788" s="210"/>
    </row>
    <row r="789" spans="1:32" s="19" customFormat="1" hidden="1">
      <c r="A789" s="17" t="s">
        <v>345</v>
      </c>
      <c r="B789" s="15">
        <v>757</v>
      </c>
      <c r="C789" s="16" t="s">
        <v>35</v>
      </c>
      <c r="D789" s="16" t="s">
        <v>35</v>
      </c>
      <c r="E789" s="16" t="s">
        <v>317</v>
      </c>
      <c r="F789" s="16" t="s">
        <v>346</v>
      </c>
      <c r="G789" s="180">
        <f>G790</f>
        <v>0</v>
      </c>
      <c r="H789" s="18"/>
      <c r="AF789" s="210"/>
    </row>
    <row r="790" spans="1:32" s="19" customFormat="1" hidden="1">
      <c r="A790" s="17" t="s">
        <v>363</v>
      </c>
      <c r="B790" s="15">
        <v>757</v>
      </c>
      <c r="C790" s="16" t="s">
        <v>35</v>
      </c>
      <c r="D790" s="16" t="s">
        <v>35</v>
      </c>
      <c r="E790" s="16" t="s">
        <v>317</v>
      </c>
      <c r="F790" s="16" t="s">
        <v>364</v>
      </c>
      <c r="G790" s="180"/>
      <c r="H790" s="18"/>
      <c r="AF790" s="210"/>
    </row>
    <row r="791" spans="1:32" s="24" customFormat="1" ht="51">
      <c r="A791" s="39" t="s">
        <v>806</v>
      </c>
      <c r="B791" s="40">
        <v>793</v>
      </c>
      <c r="C791" s="41" t="s">
        <v>109</v>
      </c>
      <c r="D791" s="41" t="s">
        <v>629</v>
      </c>
      <c r="E791" s="41" t="s">
        <v>517</v>
      </c>
      <c r="F791" s="41"/>
      <c r="G791" s="191">
        <f>G795+G796</f>
        <v>105000</v>
      </c>
      <c r="H791" s="23">
        <v>30000</v>
      </c>
      <c r="M791" s="23" t="e">
        <f>#REF!</f>
        <v>#REF!</v>
      </c>
      <c r="N791" s="24">
        <v>30000</v>
      </c>
      <c r="AF791" s="208"/>
    </row>
    <row r="792" spans="1:32" hidden="1">
      <c r="A792" s="17"/>
      <c r="B792" s="15"/>
      <c r="C792" s="16"/>
      <c r="D792" s="16"/>
      <c r="E792" s="16"/>
      <c r="F792" s="16"/>
      <c r="G792" s="180"/>
    </row>
    <row r="793" spans="1:32" ht="25.5">
      <c r="A793" s="17" t="s">
        <v>679</v>
      </c>
      <c r="B793" s="15">
        <v>793</v>
      </c>
      <c r="C793" s="16" t="s">
        <v>109</v>
      </c>
      <c r="D793" s="16" t="s">
        <v>629</v>
      </c>
      <c r="E793" s="16" t="s">
        <v>518</v>
      </c>
      <c r="F793" s="16"/>
      <c r="G793" s="180">
        <f>G794</f>
        <v>100000</v>
      </c>
    </row>
    <row r="794" spans="1:32" ht="25.5">
      <c r="A794" s="17" t="s">
        <v>51</v>
      </c>
      <c r="B794" s="15">
        <v>793</v>
      </c>
      <c r="C794" s="16" t="s">
        <v>109</v>
      </c>
      <c r="D794" s="16" t="s">
        <v>629</v>
      </c>
      <c r="E794" s="16" t="s">
        <v>518</v>
      </c>
      <c r="F794" s="16" t="s">
        <v>50</v>
      </c>
      <c r="G794" s="180">
        <f>G795</f>
        <v>100000</v>
      </c>
    </row>
    <row r="795" spans="1:32" ht="33" customHeight="1">
      <c r="A795" s="17" t="s">
        <v>51</v>
      </c>
      <c r="B795" s="15">
        <v>793</v>
      </c>
      <c r="C795" s="16" t="s">
        <v>109</v>
      </c>
      <c r="D795" s="16" t="s">
        <v>629</v>
      </c>
      <c r="E795" s="16" t="s">
        <v>518</v>
      </c>
      <c r="F795" s="16" t="s">
        <v>52</v>
      </c>
      <c r="G795" s="180">
        <f>'прил 3'!G987</f>
        <v>100000</v>
      </c>
    </row>
    <row r="796" spans="1:32" ht="38.25">
      <c r="A796" s="17" t="s">
        <v>915</v>
      </c>
      <c r="B796" s="15">
        <v>793</v>
      </c>
      <c r="C796" s="16" t="s">
        <v>109</v>
      </c>
      <c r="D796" s="16" t="s">
        <v>629</v>
      </c>
      <c r="E796" s="16" t="s">
        <v>914</v>
      </c>
      <c r="F796" s="16"/>
      <c r="G796" s="111">
        <f>G797</f>
        <v>5000</v>
      </c>
    </row>
    <row r="797" spans="1:32" ht="25.5">
      <c r="A797" s="17" t="s">
        <v>51</v>
      </c>
      <c r="B797" s="15">
        <v>793</v>
      </c>
      <c r="C797" s="16" t="s">
        <v>109</v>
      </c>
      <c r="D797" s="16" t="s">
        <v>629</v>
      </c>
      <c r="E797" s="16" t="s">
        <v>914</v>
      </c>
      <c r="F797" s="16" t="s">
        <v>50</v>
      </c>
      <c r="G797" s="111">
        <f>G798</f>
        <v>5000</v>
      </c>
    </row>
    <row r="798" spans="1:32" ht="25.5">
      <c r="A798" s="17" t="s">
        <v>51</v>
      </c>
      <c r="B798" s="15">
        <v>793</v>
      </c>
      <c r="C798" s="16" t="s">
        <v>109</v>
      </c>
      <c r="D798" s="16" t="s">
        <v>629</v>
      </c>
      <c r="E798" s="16" t="s">
        <v>914</v>
      </c>
      <c r="F798" s="16" t="s">
        <v>52</v>
      </c>
      <c r="G798" s="111">
        <v>5000</v>
      </c>
    </row>
    <row r="799" spans="1:32" s="61" customFormat="1" ht="30" customHeight="1">
      <c r="A799" s="130" t="s">
        <v>794</v>
      </c>
      <c r="B799" s="41" t="s">
        <v>156</v>
      </c>
      <c r="C799" s="41" t="s">
        <v>35</v>
      </c>
      <c r="D799" s="41" t="s">
        <v>26</v>
      </c>
      <c r="E799" s="41" t="s">
        <v>457</v>
      </c>
      <c r="F799" s="41"/>
      <c r="G799" s="191">
        <f>G800</f>
        <v>720000</v>
      </c>
      <c r="H799" s="60"/>
      <c r="J799" s="60">
        <f>G764-J775</f>
        <v>22000</v>
      </c>
      <c r="M799" s="60" t="e">
        <f>#REF!</f>
        <v>#REF!</v>
      </c>
      <c r="N799" s="61">
        <v>60000</v>
      </c>
      <c r="AF799" s="209"/>
    </row>
    <row r="800" spans="1:32" s="19" customFormat="1" ht="25.5">
      <c r="A800" s="17" t="s">
        <v>180</v>
      </c>
      <c r="B800" s="16" t="s">
        <v>156</v>
      </c>
      <c r="C800" s="16" t="s">
        <v>35</v>
      </c>
      <c r="D800" s="16" t="s">
        <v>26</v>
      </c>
      <c r="E800" s="16" t="s">
        <v>458</v>
      </c>
      <c r="F800" s="16"/>
      <c r="G800" s="180">
        <f>G801+G803</f>
        <v>720000</v>
      </c>
      <c r="H800" s="18"/>
      <c r="I800" s="18"/>
      <c r="AF800" s="210"/>
    </row>
    <row r="801" spans="1:32" s="19" customFormat="1" ht="25.5" customHeight="1">
      <c r="A801" s="17" t="s">
        <v>711</v>
      </c>
      <c r="B801" s="15">
        <v>793</v>
      </c>
      <c r="C801" s="16" t="s">
        <v>108</v>
      </c>
      <c r="D801" s="16" t="s">
        <v>109</v>
      </c>
      <c r="E801" s="16" t="s">
        <v>458</v>
      </c>
      <c r="F801" s="16" t="s">
        <v>335</v>
      </c>
      <c r="G801" s="180">
        <f>G802</f>
        <v>610000</v>
      </c>
      <c r="H801" s="18"/>
      <c r="AF801" s="210"/>
    </row>
    <row r="802" spans="1:32" s="19" customFormat="1">
      <c r="A802" s="17" t="s">
        <v>712</v>
      </c>
      <c r="B802" s="15">
        <v>793</v>
      </c>
      <c r="C802" s="16" t="s">
        <v>108</v>
      </c>
      <c r="D802" s="16" t="s">
        <v>109</v>
      </c>
      <c r="E802" s="16" t="s">
        <v>458</v>
      </c>
      <c r="F802" s="16" t="s">
        <v>713</v>
      </c>
      <c r="G802" s="180">
        <f>'прил 3'!G1128</f>
        <v>610000</v>
      </c>
      <c r="H802" s="18"/>
      <c r="AF802" s="210"/>
    </row>
    <row r="803" spans="1:32" s="19" customFormat="1" ht="25.5">
      <c r="A803" s="17" t="s">
        <v>40</v>
      </c>
      <c r="B803" s="16" t="s">
        <v>156</v>
      </c>
      <c r="C803" s="16" t="s">
        <v>35</v>
      </c>
      <c r="D803" s="16" t="s">
        <v>26</v>
      </c>
      <c r="E803" s="16" t="s">
        <v>458</v>
      </c>
      <c r="F803" s="16" t="s">
        <v>41</v>
      </c>
      <c r="G803" s="180">
        <f>G804</f>
        <v>110000</v>
      </c>
      <c r="H803" s="18"/>
      <c r="AF803" s="210"/>
    </row>
    <row r="804" spans="1:32" s="19" customFormat="1">
      <c r="A804" s="17" t="s">
        <v>42</v>
      </c>
      <c r="B804" s="16" t="s">
        <v>156</v>
      </c>
      <c r="C804" s="16" t="s">
        <v>35</v>
      </c>
      <c r="D804" s="16" t="s">
        <v>26</v>
      </c>
      <c r="E804" s="16" t="s">
        <v>458</v>
      </c>
      <c r="F804" s="16" t="s">
        <v>43</v>
      </c>
      <c r="G804" s="180">
        <f>'прил 3'!G456+'прил 3'!G554</f>
        <v>110000</v>
      </c>
      <c r="H804" s="18"/>
      <c r="AF804" s="210"/>
    </row>
    <row r="805" spans="1:32" s="24" customFormat="1" ht="51">
      <c r="A805" s="39" t="s">
        <v>807</v>
      </c>
      <c r="B805" s="40">
        <v>793</v>
      </c>
      <c r="C805" s="41" t="s">
        <v>109</v>
      </c>
      <c r="D805" s="41" t="s">
        <v>629</v>
      </c>
      <c r="E805" s="41" t="s">
        <v>519</v>
      </c>
      <c r="F805" s="41"/>
      <c r="G805" s="191">
        <f>G809</f>
        <v>100000</v>
      </c>
      <c r="H805" s="23">
        <v>20000</v>
      </c>
      <c r="M805" s="23" t="e">
        <f>#REF!</f>
        <v>#REF!</v>
      </c>
      <c r="N805" s="24">
        <v>20000</v>
      </c>
      <c r="AF805" s="208"/>
    </row>
    <row r="806" spans="1:32" ht="38.25" hidden="1">
      <c r="A806" s="17" t="s">
        <v>4</v>
      </c>
      <c r="B806" s="15">
        <v>793</v>
      </c>
      <c r="C806" s="16" t="s">
        <v>109</v>
      </c>
      <c r="D806" s="16" t="s">
        <v>629</v>
      </c>
      <c r="E806" s="16" t="s">
        <v>519</v>
      </c>
      <c r="F806" s="16"/>
      <c r="G806" s="180">
        <f>G807</f>
        <v>100000</v>
      </c>
    </row>
    <row r="807" spans="1:32" ht="38.25">
      <c r="A807" s="17" t="s">
        <v>680</v>
      </c>
      <c r="B807" s="15">
        <v>793</v>
      </c>
      <c r="C807" s="16" t="s">
        <v>109</v>
      </c>
      <c r="D807" s="16" t="s">
        <v>629</v>
      </c>
      <c r="E807" s="16" t="s">
        <v>520</v>
      </c>
      <c r="F807" s="16"/>
      <c r="G807" s="180">
        <f>G808</f>
        <v>100000</v>
      </c>
    </row>
    <row r="808" spans="1:32" ht="25.5">
      <c r="A808" s="17" t="s">
        <v>51</v>
      </c>
      <c r="B808" s="15">
        <v>793</v>
      </c>
      <c r="C808" s="16" t="s">
        <v>109</v>
      </c>
      <c r="D808" s="16" t="s">
        <v>629</v>
      </c>
      <c r="E808" s="16" t="s">
        <v>520</v>
      </c>
      <c r="F808" s="16" t="s">
        <v>50</v>
      </c>
      <c r="G808" s="180">
        <f>G809</f>
        <v>100000</v>
      </c>
    </row>
    <row r="809" spans="1:32" ht="31.5" customHeight="1">
      <c r="A809" s="17" t="s">
        <v>51</v>
      </c>
      <c r="B809" s="15">
        <v>793</v>
      </c>
      <c r="C809" s="16" t="s">
        <v>109</v>
      </c>
      <c r="D809" s="16" t="s">
        <v>629</v>
      </c>
      <c r="E809" s="16" t="s">
        <v>520</v>
      </c>
      <c r="F809" s="16" t="s">
        <v>52</v>
      </c>
      <c r="G809" s="180">
        <f>'прил 3'!G995+'прил 3'!G407</f>
        <v>100000</v>
      </c>
    </row>
    <row r="810" spans="1:32" s="129" customFormat="1" ht="45" customHeight="1">
      <c r="A810" s="39" t="s">
        <v>793</v>
      </c>
      <c r="B810" s="40">
        <v>792</v>
      </c>
      <c r="C810" s="41" t="s">
        <v>26</v>
      </c>
      <c r="D810" s="41" t="s">
        <v>90</v>
      </c>
      <c r="E810" s="41" t="s">
        <v>470</v>
      </c>
      <c r="F810" s="124"/>
      <c r="G810" s="191">
        <f>G811+G823+G827</f>
        <v>55146807</v>
      </c>
      <c r="H810" s="128"/>
      <c r="M810" s="128" t="e">
        <f>#REF!+#REF!+G813+G817+G839+G844+G848+G851+G860+G864+G868</f>
        <v>#REF!</v>
      </c>
      <c r="N810" s="129">
        <v>1012500</v>
      </c>
      <c r="O810" s="129">
        <v>7960461</v>
      </c>
      <c r="P810" s="129">
        <v>2144600</v>
      </c>
      <c r="Q810" s="129">
        <v>3400000</v>
      </c>
      <c r="R810" s="129">
        <v>5786000</v>
      </c>
      <c r="S810" s="129">
        <v>10748651</v>
      </c>
      <c r="T810" s="129">
        <v>8519931</v>
      </c>
      <c r="AF810" s="215"/>
    </row>
    <row r="811" spans="1:32" s="54" customFormat="1" ht="51" customHeight="1">
      <c r="A811" s="17" t="s">
        <v>351</v>
      </c>
      <c r="B811" s="15">
        <v>792</v>
      </c>
      <c r="C811" s="16" t="s">
        <v>26</v>
      </c>
      <c r="D811" s="16" t="s">
        <v>350</v>
      </c>
      <c r="E811" s="16" t="s">
        <v>475</v>
      </c>
      <c r="F811" s="16"/>
      <c r="G811" s="180">
        <f>G812</f>
        <v>12804892</v>
      </c>
      <c r="H811" s="53"/>
      <c r="AF811" s="207"/>
    </row>
    <row r="812" spans="1:32" s="54" customFormat="1" ht="34.5" customHeight="1">
      <c r="A812" s="17" t="s">
        <v>121</v>
      </c>
      <c r="B812" s="15">
        <v>792</v>
      </c>
      <c r="C812" s="16" t="s">
        <v>26</v>
      </c>
      <c r="D812" s="16" t="s">
        <v>350</v>
      </c>
      <c r="E812" s="16" t="s">
        <v>476</v>
      </c>
      <c r="F812" s="16"/>
      <c r="G812" s="180">
        <f>G813+G815+G819+G821</f>
        <v>12804892</v>
      </c>
      <c r="H812" s="53"/>
      <c r="AF812" s="207"/>
    </row>
    <row r="813" spans="1:32" s="54" customFormat="1" ht="51">
      <c r="A813" s="17" t="s">
        <v>92</v>
      </c>
      <c r="B813" s="15">
        <v>792</v>
      </c>
      <c r="C813" s="16" t="s">
        <v>26</v>
      </c>
      <c r="D813" s="16" t="s">
        <v>350</v>
      </c>
      <c r="E813" s="16" t="s">
        <v>476</v>
      </c>
      <c r="F813" s="16" t="s">
        <v>95</v>
      </c>
      <c r="G813" s="180">
        <f>G814</f>
        <v>11340344</v>
      </c>
      <c r="H813" s="53"/>
      <c r="AF813" s="207"/>
    </row>
    <row r="814" spans="1:32" s="54" customFormat="1" ht="25.5">
      <c r="A814" s="17" t="s">
        <v>93</v>
      </c>
      <c r="B814" s="15">
        <v>792</v>
      </c>
      <c r="C814" s="16" t="s">
        <v>26</v>
      </c>
      <c r="D814" s="16" t="s">
        <v>350</v>
      </c>
      <c r="E814" s="16" t="s">
        <v>476</v>
      </c>
      <c r="F814" s="16" t="s">
        <v>96</v>
      </c>
      <c r="G814" s="180">
        <f>'прил 3'!G676</f>
        <v>11340344</v>
      </c>
      <c r="H814" s="53"/>
      <c r="AF814" s="207"/>
    </row>
    <row r="815" spans="1:32" s="54" customFormat="1" ht="25.5">
      <c r="A815" s="17" t="s">
        <v>49</v>
      </c>
      <c r="B815" s="15">
        <v>792</v>
      </c>
      <c r="C815" s="16" t="s">
        <v>26</v>
      </c>
      <c r="D815" s="16" t="s">
        <v>350</v>
      </c>
      <c r="E815" s="16" t="s">
        <v>476</v>
      </c>
      <c r="F815" s="16" t="s">
        <v>50</v>
      </c>
      <c r="G815" s="180">
        <f>G816</f>
        <v>1444548</v>
      </c>
      <c r="H815" s="53"/>
      <c r="AF815" s="207"/>
    </row>
    <row r="816" spans="1:32" s="54" customFormat="1" ht="25.5">
      <c r="A816" s="17" t="s">
        <v>51</v>
      </c>
      <c r="B816" s="15">
        <v>792</v>
      </c>
      <c r="C816" s="16" t="s">
        <v>26</v>
      </c>
      <c r="D816" s="16" t="s">
        <v>350</v>
      </c>
      <c r="E816" s="16" t="s">
        <v>476</v>
      </c>
      <c r="F816" s="16" t="s">
        <v>52</v>
      </c>
      <c r="G816" s="180">
        <f>'прил 3'!G680</f>
        <v>1444548</v>
      </c>
      <c r="H816" s="53"/>
      <c r="AF816" s="207"/>
    </row>
    <row r="817" spans="1:32" s="54" customFormat="1" ht="25.5" hidden="1">
      <c r="A817" s="17" t="s">
        <v>352</v>
      </c>
      <c r="B817" s="15">
        <v>792</v>
      </c>
      <c r="C817" s="16" t="s">
        <v>26</v>
      </c>
      <c r="D817" s="16" t="s">
        <v>350</v>
      </c>
      <c r="E817" s="16" t="s">
        <v>476</v>
      </c>
      <c r="F817" s="16" t="s">
        <v>353</v>
      </c>
      <c r="G817" s="180"/>
      <c r="H817" s="53"/>
      <c r="AF817" s="207"/>
    </row>
    <row r="818" spans="1:32" s="54" customFormat="1" ht="39" hidden="1" customHeight="1">
      <c r="A818" s="17" t="s">
        <v>652</v>
      </c>
      <c r="B818" s="15">
        <v>792</v>
      </c>
      <c r="C818" s="16" t="s">
        <v>26</v>
      </c>
      <c r="D818" s="16" t="s">
        <v>350</v>
      </c>
      <c r="E818" s="16" t="s">
        <v>476</v>
      </c>
      <c r="F818" s="16" t="s">
        <v>53</v>
      </c>
      <c r="G818" s="180"/>
      <c r="H818" s="53"/>
      <c r="AF818" s="207"/>
    </row>
    <row r="819" spans="1:32" s="54" customFormat="1" ht="25.5" hidden="1">
      <c r="A819" s="17" t="s">
        <v>51</v>
      </c>
      <c r="B819" s="15">
        <v>792</v>
      </c>
      <c r="C819" s="16" t="s">
        <v>26</v>
      </c>
      <c r="D819" s="16" t="s">
        <v>350</v>
      </c>
      <c r="E819" s="16" t="s">
        <v>476</v>
      </c>
      <c r="F819" s="16" t="s">
        <v>101</v>
      </c>
      <c r="G819" s="180">
        <f>G820</f>
        <v>0</v>
      </c>
      <c r="H819" s="53"/>
      <c r="AF819" s="207"/>
    </row>
    <row r="820" spans="1:32" s="54" customFormat="1" hidden="1">
      <c r="A820" s="17" t="s">
        <v>325</v>
      </c>
      <c r="B820" s="15">
        <v>792</v>
      </c>
      <c r="C820" s="16" t="s">
        <v>26</v>
      </c>
      <c r="D820" s="16" t="s">
        <v>350</v>
      </c>
      <c r="E820" s="16" t="s">
        <v>476</v>
      </c>
      <c r="F820" s="16" t="s">
        <v>104</v>
      </c>
      <c r="G820" s="180">
        <f>'прил 3'!G684</f>
        <v>0</v>
      </c>
      <c r="H820" s="53"/>
      <c r="AF820" s="207"/>
    </row>
    <row r="821" spans="1:32" s="54" customFormat="1">
      <c r="A821" s="34" t="s">
        <v>100</v>
      </c>
      <c r="B821" s="15">
        <v>792</v>
      </c>
      <c r="C821" s="16" t="s">
        <v>26</v>
      </c>
      <c r="D821" s="16" t="s">
        <v>350</v>
      </c>
      <c r="E821" s="16" t="s">
        <v>476</v>
      </c>
      <c r="F821" s="16" t="s">
        <v>101</v>
      </c>
      <c r="G821" s="111">
        <f>G822</f>
        <v>20000</v>
      </c>
      <c r="H821" s="53"/>
      <c r="AF821" s="207"/>
    </row>
    <row r="822" spans="1:32" s="54" customFormat="1">
      <c r="A822" s="34" t="s">
        <v>325</v>
      </c>
      <c r="B822" s="15">
        <v>792</v>
      </c>
      <c r="C822" s="16" t="s">
        <v>26</v>
      </c>
      <c r="D822" s="16" t="s">
        <v>350</v>
      </c>
      <c r="E822" s="16" t="s">
        <v>476</v>
      </c>
      <c r="F822" s="16" t="s">
        <v>104</v>
      </c>
      <c r="G822" s="111">
        <f>'прил 3'!G686</f>
        <v>20000</v>
      </c>
      <c r="H822" s="53"/>
      <c r="AF822" s="207"/>
    </row>
    <row r="823" spans="1:32" s="32" customFormat="1" ht="25.5">
      <c r="A823" s="17" t="s">
        <v>622</v>
      </c>
      <c r="B823" s="15">
        <v>792</v>
      </c>
      <c r="C823" s="16" t="s">
        <v>32</v>
      </c>
      <c r="D823" s="16" t="s">
        <v>26</v>
      </c>
      <c r="E823" s="16" t="s">
        <v>483</v>
      </c>
      <c r="F823" s="44"/>
      <c r="G823" s="180">
        <f>G824</f>
        <v>4024370</v>
      </c>
      <c r="H823" s="31"/>
      <c r="AF823" s="214"/>
    </row>
    <row r="824" spans="1:32">
      <c r="A824" s="17" t="s">
        <v>623</v>
      </c>
      <c r="B824" s="15">
        <v>792</v>
      </c>
      <c r="C824" s="16" t="s">
        <v>32</v>
      </c>
      <c r="D824" s="16" t="s">
        <v>26</v>
      </c>
      <c r="E824" s="16" t="s">
        <v>484</v>
      </c>
      <c r="F824" s="16"/>
      <c r="G824" s="180">
        <f>G825</f>
        <v>4024370</v>
      </c>
    </row>
    <row r="825" spans="1:32">
      <c r="A825" s="17" t="s">
        <v>624</v>
      </c>
      <c r="B825" s="15">
        <v>792</v>
      </c>
      <c r="C825" s="16" t="s">
        <v>32</v>
      </c>
      <c r="D825" s="16" t="s">
        <v>26</v>
      </c>
      <c r="E825" s="16" t="s">
        <v>484</v>
      </c>
      <c r="F825" s="16" t="s">
        <v>625</v>
      </c>
      <c r="G825" s="180">
        <f>G826</f>
        <v>4024370</v>
      </c>
    </row>
    <row r="826" spans="1:32">
      <c r="A826" s="17" t="s">
        <v>626</v>
      </c>
      <c r="B826" s="15">
        <v>792</v>
      </c>
      <c r="C826" s="16" t="s">
        <v>32</v>
      </c>
      <c r="D826" s="16" t="s">
        <v>26</v>
      </c>
      <c r="E826" s="16" t="s">
        <v>484</v>
      </c>
      <c r="F826" s="16" t="s">
        <v>627</v>
      </c>
      <c r="G826" s="180">
        <f>'прил 3'!G735+'прил 3'!G1197</f>
        <v>4024370</v>
      </c>
    </row>
    <row r="827" spans="1:32" s="19" customFormat="1" ht="38.25">
      <c r="A827" s="17" t="s">
        <v>343</v>
      </c>
      <c r="B827" s="15">
        <v>792</v>
      </c>
      <c r="C827" s="16" t="s">
        <v>629</v>
      </c>
      <c r="D827" s="16" t="s">
        <v>26</v>
      </c>
      <c r="E827" s="16" t="s">
        <v>471</v>
      </c>
      <c r="F827" s="16"/>
      <c r="G827" s="180">
        <f>G830+G834+G837+G876+G879</f>
        <v>38317545</v>
      </c>
      <c r="H827" s="18"/>
      <c r="AF827" s="210"/>
    </row>
    <row r="828" spans="1:32" s="32" customFormat="1" ht="29.25" customHeight="1">
      <c r="A828" s="17" t="s">
        <v>637</v>
      </c>
      <c r="B828" s="15">
        <v>792</v>
      </c>
      <c r="C828" s="16" t="s">
        <v>629</v>
      </c>
      <c r="D828" s="16" t="s">
        <v>26</v>
      </c>
      <c r="E828" s="16" t="s">
        <v>485</v>
      </c>
      <c r="F828" s="16"/>
      <c r="G828" s="180">
        <f>G829</f>
        <v>5907800</v>
      </c>
      <c r="H828" s="31"/>
      <c r="AF828" s="214"/>
    </row>
    <row r="829" spans="1:32" s="32" customFormat="1">
      <c r="A829" s="17" t="s">
        <v>345</v>
      </c>
      <c r="B829" s="15">
        <v>792</v>
      </c>
      <c r="C829" s="16" t="s">
        <v>629</v>
      </c>
      <c r="D829" s="16" t="s">
        <v>26</v>
      </c>
      <c r="E829" s="16" t="s">
        <v>485</v>
      </c>
      <c r="F829" s="16" t="s">
        <v>346</v>
      </c>
      <c r="G829" s="180">
        <f>G830</f>
        <v>5907800</v>
      </c>
      <c r="H829" s="31"/>
      <c r="AF829" s="214"/>
    </row>
    <row r="830" spans="1:32" s="4" customFormat="1">
      <c r="A830" s="17" t="s">
        <v>635</v>
      </c>
      <c r="B830" s="15">
        <v>792</v>
      </c>
      <c r="C830" s="16" t="s">
        <v>629</v>
      </c>
      <c r="D830" s="16" t="s">
        <v>26</v>
      </c>
      <c r="E830" s="16" t="s">
        <v>485</v>
      </c>
      <c r="F830" s="16" t="s">
        <v>636</v>
      </c>
      <c r="G830" s="180">
        <f>'прил 3'!G744</f>
        <v>5907800</v>
      </c>
      <c r="H830" s="3"/>
      <c r="AF830" s="201"/>
    </row>
    <row r="831" spans="1:32" s="4" customFormat="1" hidden="1">
      <c r="A831" s="17" t="s">
        <v>11</v>
      </c>
      <c r="B831" s="15">
        <v>792</v>
      </c>
      <c r="C831" s="16" t="s">
        <v>629</v>
      </c>
      <c r="D831" s="16" t="s">
        <v>26</v>
      </c>
      <c r="E831" s="16" t="s">
        <v>485</v>
      </c>
      <c r="F831" s="16" t="s">
        <v>10</v>
      </c>
      <c r="G831" s="180"/>
      <c r="H831" s="3"/>
      <c r="AF831" s="201"/>
    </row>
    <row r="832" spans="1:32" s="19" customFormat="1" ht="25.5">
      <c r="A832" s="17" t="s">
        <v>634</v>
      </c>
      <c r="B832" s="15">
        <v>792</v>
      </c>
      <c r="C832" s="16" t="s">
        <v>629</v>
      </c>
      <c r="D832" s="16" t="s">
        <v>26</v>
      </c>
      <c r="E832" s="16" t="s">
        <v>585</v>
      </c>
      <c r="F832" s="16"/>
      <c r="G832" s="180">
        <f>G833</f>
        <v>13724381</v>
      </c>
      <c r="H832" s="18"/>
      <c r="AF832" s="210"/>
    </row>
    <row r="833" spans="1:32" s="19" customFormat="1">
      <c r="A833" s="17" t="s">
        <v>345</v>
      </c>
      <c r="B833" s="15">
        <v>792</v>
      </c>
      <c r="C833" s="16" t="s">
        <v>629</v>
      </c>
      <c r="D833" s="16" t="s">
        <v>26</v>
      </c>
      <c r="E833" s="16" t="s">
        <v>585</v>
      </c>
      <c r="F833" s="16" t="s">
        <v>346</v>
      </c>
      <c r="G833" s="180">
        <f>G834</f>
        <v>13724381</v>
      </c>
      <c r="H833" s="18"/>
      <c r="AF833" s="210"/>
    </row>
    <row r="834" spans="1:32" s="19" customFormat="1">
      <c r="A834" s="17" t="s">
        <v>635</v>
      </c>
      <c r="B834" s="15">
        <v>792</v>
      </c>
      <c r="C834" s="16" t="s">
        <v>629</v>
      </c>
      <c r="D834" s="16" t="s">
        <v>26</v>
      </c>
      <c r="E834" s="16" t="s">
        <v>585</v>
      </c>
      <c r="F834" s="16" t="s">
        <v>636</v>
      </c>
      <c r="G834" s="180">
        <f>'прил 3'!G748</f>
        <v>13724381</v>
      </c>
      <c r="H834" s="18"/>
      <c r="AF834" s="210"/>
    </row>
    <row r="835" spans="1:32" s="4" customFormat="1">
      <c r="A835" s="17" t="s">
        <v>639</v>
      </c>
      <c r="B835" s="15"/>
      <c r="C835" s="16"/>
      <c r="D835" s="16"/>
      <c r="E835" s="16" t="s">
        <v>486</v>
      </c>
      <c r="F835" s="16"/>
      <c r="G835" s="180">
        <f>G836</f>
        <v>14783964</v>
      </c>
      <c r="H835" s="3"/>
      <c r="AF835" s="201"/>
    </row>
    <row r="836" spans="1:32" s="4" customFormat="1">
      <c r="A836" s="17" t="s">
        <v>345</v>
      </c>
      <c r="B836" s="15">
        <v>792</v>
      </c>
      <c r="C836" s="16" t="s">
        <v>629</v>
      </c>
      <c r="D836" s="16" t="s">
        <v>109</v>
      </c>
      <c r="E836" s="16" t="s">
        <v>486</v>
      </c>
      <c r="F836" s="16" t="s">
        <v>346</v>
      </c>
      <c r="G836" s="180">
        <f>G837</f>
        <v>14783964</v>
      </c>
      <c r="H836" s="3"/>
      <c r="AF836" s="201"/>
    </row>
    <row r="837" spans="1:32" s="4" customFormat="1">
      <c r="A837" s="17" t="s">
        <v>363</v>
      </c>
      <c r="B837" s="15">
        <v>792</v>
      </c>
      <c r="C837" s="16" t="s">
        <v>629</v>
      </c>
      <c r="D837" s="16" t="s">
        <v>109</v>
      </c>
      <c r="E837" s="16" t="s">
        <v>486</v>
      </c>
      <c r="F837" s="16" t="s">
        <v>364</v>
      </c>
      <c r="G837" s="180">
        <f>'прил 3'!G758</f>
        <v>14783964</v>
      </c>
      <c r="H837" s="3"/>
      <c r="AF837" s="201"/>
    </row>
    <row r="838" spans="1:32" hidden="1">
      <c r="A838" s="17" t="s">
        <v>345</v>
      </c>
      <c r="B838" s="15">
        <v>792</v>
      </c>
      <c r="C838" s="16" t="s">
        <v>37</v>
      </c>
      <c r="D838" s="16" t="s">
        <v>109</v>
      </c>
      <c r="E838" s="16" t="s">
        <v>214</v>
      </c>
      <c r="F838" s="16" t="s">
        <v>346</v>
      </c>
      <c r="G838" s="180">
        <f>G839</f>
        <v>0</v>
      </c>
    </row>
    <row r="839" spans="1:32" hidden="1">
      <c r="A839" s="17" t="s">
        <v>347</v>
      </c>
      <c r="B839" s="15">
        <v>792</v>
      </c>
      <c r="C839" s="16" t="s">
        <v>37</v>
      </c>
      <c r="D839" s="16" t="s">
        <v>109</v>
      </c>
      <c r="E839" s="16" t="s">
        <v>214</v>
      </c>
      <c r="F839" s="16" t="s">
        <v>348</v>
      </c>
      <c r="G839" s="180"/>
    </row>
    <row r="840" spans="1:32" hidden="1">
      <c r="A840" s="25"/>
      <c r="B840" s="15"/>
      <c r="C840" s="16"/>
      <c r="D840" s="16"/>
      <c r="E840" s="16"/>
      <c r="F840" s="15"/>
      <c r="G840" s="160"/>
    </row>
    <row r="841" spans="1:32" s="54" customFormat="1" ht="38.25" hidden="1">
      <c r="A841" s="17" t="s">
        <v>343</v>
      </c>
      <c r="B841" s="15">
        <v>792</v>
      </c>
      <c r="C841" s="16" t="s">
        <v>108</v>
      </c>
      <c r="D841" s="16" t="s">
        <v>90</v>
      </c>
      <c r="E841" s="16" t="s">
        <v>215</v>
      </c>
      <c r="F841" s="16"/>
      <c r="G841" s="180">
        <f>G842+G849</f>
        <v>0</v>
      </c>
      <c r="H841" s="53"/>
      <c r="AF841" s="207"/>
    </row>
    <row r="842" spans="1:32" s="54" customFormat="1" ht="51" hidden="1">
      <c r="A842" s="17" t="s">
        <v>216</v>
      </c>
      <c r="B842" s="15">
        <v>792</v>
      </c>
      <c r="C842" s="16" t="s">
        <v>108</v>
      </c>
      <c r="D842" s="16" t="s">
        <v>90</v>
      </c>
      <c r="E842" s="16" t="s">
        <v>615</v>
      </c>
      <c r="F842" s="16"/>
      <c r="G842" s="180">
        <f>G843</f>
        <v>0</v>
      </c>
      <c r="H842" s="53"/>
      <c r="AF842" s="207"/>
    </row>
    <row r="843" spans="1:32" s="54" customFormat="1" hidden="1">
      <c r="A843" s="17" t="s">
        <v>345</v>
      </c>
      <c r="B843" s="15">
        <v>792</v>
      </c>
      <c r="C843" s="16" t="s">
        <v>108</v>
      </c>
      <c r="D843" s="16" t="s">
        <v>90</v>
      </c>
      <c r="E843" s="16" t="s">
        <v>615</v>
      </c>
      <c r="F843" s="16" t="s">
        <v>346</v>
      </c>
      <c r="G843" s="180">
        <f>G844</f>
        <v>0</v>
      </c>
      <c r="H843" s="53"/>
      <c r="AF843" s="207"/>
    </row>
    <row r="844" spans="1:32" s="54" customFormat="1" hidden="1">
      <c r="A844" s="17" t="s">
        <v>347</v>
      </c>
      <c r="B844" s="15">
        <v>792</v>
      </c>
      <c r="C844" s="16" t="s">
        <v>108</v>
      </c>
      <c r="D844" s="16" t="s">
        <v>90</v>
      </c>
      <c r="E844" s="16" t="s">
        <v>615</v>
      </c>
      <c r="F844" s="16" t="s">
        <v>348</v>
      </c>
      <c r="G844" s="180"/>
      <c r="H844" s="53"/>
      <c r="AF844" s="207"/>
    </row>
    <row r="845" spans="1:32" s="32" customFormat="1" ht="38.25" hidden="1">
      <c r="A845" s="17" t="s">
        <v>343</v>
      </c>
      <c r="B845" s="15">
        <v>792</v>
      </c>
      <c r="C845" s="16" t="s">
        <v>26</v>
      </c>
      <c r="D845" s="16" t="s">
        <v>90</v>
      </c>
      <c r="E845" s="16" t="s">
        <v>215</v>
      </c>
      <c r="F845" s="44"/>
      <c r="G845" s="180">
        <f>G846</f>
        <v>0</v>
      </c>
      <c r="H845" s="31"/>
      <c r="AF845" s="214"/>
    </row>
    <row r="846" spans="1:32" ht="25.5" hidden="1">
      <c r="A846" s="17" t="s">
        <v>344</v>
      </c>
      <c r="B846" s="15">
        <v>792</v>
      </c>
      <c r="C846" s="16" t="s">
        <v>26</v>
      </c>
      <c r="D846" s="16" t="s">
        <v>90</v>
      </c>
      <c r="E846" s="16" t="s">
        <v>217</v>
      </c>
      <c r="F846" s="16"/>
      <c r="G846" s="180">
        <f>G847</f>
        <v>0</v>
      </c>
    </row>
    <row r="847" spans="1:32" hidden="1">
      <c r="A847" s="17" t="s">
        <v>345</v>
      </c>
      <c r="B847" s="15">
        <v>792</v>
      </c>
      <c r="C847" s="16" t="s">
        <v>26</v>
      </c>
      <c r="D847" s="16" t="s">
        <v>90</v>
      </c>
      <c r="E847" s="16" t="s">
        <v>217</v>
      </c>
      <c r="F847" s="16" t="s">
        <v>346</v>
      </c>
      <c r="G847" s="180">
        <f>G848</f>
        <v>0</v>
      </c>
    </row>
    <row r="848" spans="1:32" hidden="1">
      <c r="A848" s="17" t="s">
        <v>347</v>
      </c>
      <c r="B848" s="15">
        <v>792</v>
      </c>
      <c r="C848" s="16" t="s">
        <v>26</v>
      </c>
      <c r="D848" s="16" t="s">
        <v>90</v>
      </c>
      <c r="E848" s="16" t="s">
        <v>217</v>
      </c>
      <c r="F848" s="16" t="s">
        <v>348</v>
      </c>
      <c r="G848" s="180"/>
    </row>
    <row r="849" spans="1:32" ht="63.75" hidden="1">
      <c r="A849" s="17" t="s">
        <v>617</v>
      </c>
      <c r="B849" s="15">
        <v>792</v>
      </c>
      <c r="C849" s="16" t="s">
        <v>108</v>
      </c>
      <c r="D849" s="16" t="s">
        <v>90</v>
      </c>
      <c r="E849" s="16" t="s">
        <v>218</v>
      </c>
      <c r="F849" s="16"/>
      <c r="G849" s="180">
        <f>G850</f>
        <v>0</v>
      </c>
    </row>
    <row r="850" spans="1:32" hidden="1">
      <c r="A850" s="17" t="s">
        <v>345</v>
      </c>
      <c r="B850" s="15">
        <v>792</v>
      </c>
      <c r="C850" s="16" t="s">
        <v>108</v>
      </c>
      <c r="D850" s="16" t="s">
        <v>90</v>
      </c>
      <c r="E850" s="16" t="s">
        <v>218</v>
      </c>
      <c r="F850" s="16" t="s">
        <v>346</v>
      </c>
      <c r="G850" s="180">
        <f>G851</f>
        <v>0</v>
      </c>
    </row>
    <row r="851" spans="1:32" hidden="1">
      <c r="A851" s="17" t="s">
        <v>347</v>
      </c>
      <c r="B851" s="15">
        <v>792</v>
      </c>
      <c r="C851" s="16" t="s">
        <v>108</v>
      </c>
      <c r="D851" s="16" t="s">
        <v>90</v>
      </c>
      <c r="E851" s="16" t="s">
        <v>218</v>
      </c>
      <c r="F851" s="16" t="s">
        <v>348</v>
      </c>
      <c r="G851" s="180"/>
    </row>
    <row r="852" spans="1:32" hidden="1">
      <c r="A852" s="17"/>
      <c r="B852" s="16"/>
      <c r="C852" s="16"/>
      <c r="D852" s="16"/>
      <c r="E852" s="16"/>
      <c r="F852" s="15"/>
      <c r="G852" s="180"/>
    </row>
    <row r="853" spans="1:32" hidden="1">
      <c r="A853" s="17"/>
      <c r="B853" s="16"/>
      <c r="C853" s="16"/>
      <c r="D853" s="16"/>
      <c r="E853" s="16"/>
      <c r="F853" s="15"/>
      <c r="G853" s="180"/>
    </row>
    <row r="854" spans="1:32" hidden="1">
      <c r="A854" s="17"/>
      <c r="B854" s="16"/>
      <c r="C854" s="16"/>
      <c r="D854" s="16"/>
      <c r="E854" s="16"/>
      <c r="F854" s="15"/>
      <c r="G854" s="180"/>
    </row>
    <row r="855" spans="1:32" hidden="1">
      <c r="A855" s="17"/>
      <c r="B855" s="16"/>
      <c r="C855" s="16"/>
      <c r="D855" s="16"/>
      <c r="E855" s="16"/>
      <c r="F855" s="15"/>
      <c r="G855" s="180"/>
    </row>
    <row r="856" spans="1:32" hidden="1">
      <c r="A856" s="17"/>
      <c r="B856" s="16"/>
      <c r="C856" s="16"/>
      <c r="D856" s="16"/>
      <c r="E856" s="16"/>
      <c r="F856" s="15"/>
      <c r="G856" s="180"/>
    </row>
    <row r="857" spans="1:32" s="19" customFormat="1" ht="38.25" hidden="1">
      <c r="A857" s="17" t="s">
        <v>343</v>
      </c>
      <c r="B857" s="15">
        <v>792</v>
      </c>
      <c r="C857" s="16" t="s">
        <v>629</v>
      </c>
      <c r="D857" s="16" t="s">
        <v>26</v>
      </c>
      <c r="E857" s="16" t="s">
        <v>215</v>
      </c>
      <c r="F857" s="16"/>
      <c r="G857" s="180" t="e">
        <f>G862+#REF!</f>
        <v>#REF!</v>
      </c>
      <c r="H857" s="18"/>
      <c r="AF857" s="210"/>
    </row>
    <row r="858" spans="1:32" s="32" customFormat="1" ht="29.25" hidden="1" customHeight="1">
      <c r="A858" s="17" t="s">
        <v>637</v>
      </c>
      <c r="B858" s="15">
        <v>792</v>
      </c>
      <c r="C858" s="16" t="s">
        <v>629</v>
      </c>
      <c r="D858" s="16" t="s">
        <v>26</v>
      </c>
      <c r="E858" s="16" t="s">
        <v>219</v>
      </c>
      <c r="F858" s="16"/>
      <c r="G858" s="180"/>
      <c r="H858" s="31"/>
      <c r="AF858" s="214"/>
    </row>
    <row r="859" spans="1:32" s="32" customFormat="1" hidden="1">
      <c r="A859" s="17" t="s">
        <v>345</v>
      </c>
      <c r="B859" s="15">
        <v>792</v>
      </c>
      <c r="C859" s="16" t="s">
        <v>629</v>
      </c>
      <c r="D859" s="16" t="s">
        <v>26</v>
      </c>
      <c r="E859" s="16" t="s">
        <v>219</v>
      </c>
      <c r="F859" s="16" t="s">
        <v>346</v>
      </c>
      <c r="G859" s="180">
        <f>G860</f>
        <v>0</v>
      </c>
      <c r="H859" s="31"/>
      <c r="AF859" s="214"/>
    </row>
    <row r="860" spans="1:32" s="4" customFormat="1" hidden="1">
      <c r="A860" s="17" t="s">
        <v>635</v>
      </c>
      <c r="B860" s="15">
        <v>792</v>
      </c>
      <c r="C860" s="16" t="s">
        <v>629</v>
      </c>
      <c r="D860" s="16" t="s">
        <v>26</v>
      </c>
      <c r="E860" s="16" t="s">
        <v>219</v>
      </c>
      <c r="F860" s="16" t="s">
        <v>636</v>
      </c>
      <c r="G860" s="180">
        <f>G861</f>
        <v>0</v>
      </c>
      <c r="H860" s="3"/>
      <c r="AF860" s="201"/>
    </row>
    <row r="861" spans="1:32" s="4" customFormat="1" ht="18" hidden="1" customHeight="1">
      <c r="A861" s="17" t="s">
        <v>11</v>
      </c>
      <c r="B861" s="15"/>
      <c r="C861" s="16"/>
      <c r="D861" s="16"/>
      <c r="E861" s="16" t="s">
        <v>219</v>
      </c>
      <c r="F861" s="16" t="s">
        <v>10</v>
      </c>
      <c r="G861" s="180"/>
      <c r="H861" s="3"/>
      <c r="AF861" s="201"/>
    </row>
    <row r="862" spans="1:32" s="19" customFormat="1" ht="25.5" hidden="1">
      <c r="A862" s="17" t="s">
        <v>634</v>
      </c>
      <c r="B862" s="15">
        <v>792</v>
      </c>
      <c r="C862" s="16" t="s">
        <v>629</v>
      </c>
      <c r="D862" s="16" t="s">
        <v>26</v>
      </c>
      <c r="E862" s="16" t="s">
        <v>220</v>
      </c>
      <c r="F862" s="16"/>
      <c r="G862" s="180">
        <f>G863</f>
        <v>0</v>
      </c>
      <c r="H862" s="18"/>
      <c r="AF862" s="210"/>
    </row>
    <row r="863" spans="1:32" s="19" customFormat="1" hidden="1">
      <c r="A863" s="17" t="s">
        <v>345</v>
      </c>
      <c r="B863" s="15">
        <v>792</v>
      </c>
      <c r="C863" s="16" t="s">
        <v>629</v>
      </c>
      <c r="D863" s="16" t="s">
        <v>26</v>
      </c>
      <c r="E863" s="16" t="s">
        <v>220</v>
      </c>
      <c r="F863" s="16" t="s">
        <v>346</v>
      </c>
      <c r="G863" s="180">
        <f>G864</f>
        <v>0</v>
      </c>
      <c r="H863" s="18"/>
      <c r="AF863" s="210"/>
    </row>
    <row r="864" spans="1:32" s="19" customFormat="1" hidden="1">
      <c r="A864" s="17" t="s">
        <v>635</v>
      </c>
      <c r="B864" s="15">
        <v>792</v>
      </c>
      <c r="C864" s="16" t="s">
        <v>629</v>
      </c>
      <c r="D864" s="16" t="s">
        <v>26</v>
      </c>
      <c r="E864" s="16" t="s">
        <v>220</v>
      </c>
      <c r="F864" s="16" t="s">
        <v>636</v>
      </c>
      <c r="G864" s="180">
        <f>G865</f>
        <v>0</v>
      </c>
      <c r="H864" s="18"/>
      <c r="AF864" s="210"/>
    </row>
    <row r="865" spans="1:32" s="4" customFormat="1" ht="18" hidden="1" customHeight="1">
      <c r="A865" s="17" t="s">
        <v>11</v>
      </c>
      <c r="B865" s="15"/>
      <c r="C865" s="16"/>
      <c r="D865" s="16"/>
      <c r="E865" s="16" t="s">
        <v>220</v>
      </c>
      <c r="F865" s="16" t="s">
        <v>10</v>
      </c>
      <c r="G865" s="180"/>
      <c r="H865" s="3"/>
      <c r="AF865" s="201"/>
    </row>
    <row r="866" spans="1:32" s="4" customFormat="1" hidden="1">
      <c r="A866" s="17" t="s">
        <v>639</v>
      </c>
      <c r="B866" s="15">
        <v>792</v>
      </c>
      <c r="C866" s="16" t="s">
        <v>629</v>
      </c>
      <c r="D866" s="16" t="s">
        <v>109</v>
      </c>
      <c r="E866" s="16" t="s">
        <v>221</v>
      </c>
      <c r="F866" s="16"/>
      <c r="G866" s="180">
        <f>G867</f>
        <v>0</v>
      </c>
      <c r="H866" s="3"/>
      <c r="AF866" s="201"/>
    </row>
    <row r="867" spans="1:32" s="4" customFormat="1" hidden="1">
      <c r="A867" s="17" t="s">
        <v>345</v>
      </c>
      <c r="B867" s="15">
        <v>792</v>
      </c>
      <c r="C867" s="16" t="s">
        <v>629</v>
      </c>
      <c r="D867" s="16" t="s">
        <v>109</v>
      </c>
      <c r="E867" s="16" t="s">
        <v>221</v>
      </c>
      <c r="F867" s="16" t="s">
        <v>346</v>
      </c>
      <c r="G867" s="180">
        <f>G868</f>
        <v>0</v>
      </c>
      <c r="H867" s="3"/>
      <c r="AF867" s="201"/>
    </row>
    <row r="868" spans="1:32" s="4" customFormat="1" ht="15.75" hidden="1" customHeight="1">
      <c r="A868" s="17" t="s">
        <v>363</v>
      </c>
      <c r="B868" s="15">
        <v>792</v>
      </c>
      <c r="C868" s="16" t="s">
        <v>629</v>
      </c>
      <c r="D868" s="16" t="s">
        <v>109</v>
      </c>
      <c r="E868" s="16" t="s">
        <v>221</v>
      </c>
      <c r="F868" s="16" t="s">
        <v>364</v>
      </c>
      <c r="G868" s="180">
        <f>G869</f>
        <v>0</v>
      </c>
      <c r="H868" s="3"/>
      <c r="AF868" s="201"/>
    </row>
    <row r="869" spans="1:32" s="4" customFormat="1" ht="42.75" hidden="1" customHeight="1">
      <c r="A869" s="17" t="s">
        <v>371</v>
      </c>
      <c r="B869" s="15"/>
      <c r="C869" s="16"/>
      <c r="D869" s="16"/>
      <c r="E869" s="16" t="s">
        <v>221</v>
      </c>
      <c r="F869" s="16" t="s">
        <v>372</v>
      </c>
      <c r="G869" s="180"/>
      <c r="H869" s="3"/>
      <c r="AF869" s="201"/>
    </row>
    <row r="870" spans="1:32" s="4" customFormat="1" ht="33" hidden="1" customHeight="1">
      <c r="A870" s="17" t="s">
        <v>38</v>
      </c>
      <c r="B870" s="15"/>
      <c r="C870" s="16"/>
      <c r="D870" s="16"/>
      <c r="E870" s="16" t="s">
        <v>222</v>
      </c>
      <c r="F870" s="16"/>
      <c r="G870" s="180">
        <f>G871</f>
        <v>0</v>
      </c>
      <c r="H870" s="3"/>
      <c r="AF870" s="201"/>
    </row>
    <row r="871" spans="1:32" s="4" customFormat="1" ht="15.75" hidden="1" customHeight="1">
      <c r="A871" s="17" t="s">
        <v>345</v>
      </c>
      <c r="B871" s="15"/>
      <c r="C871" s="16"/>
      <c r="D871" s="16"/>
      <c r="E871" s="16" t="s">
        <v>222</v>
      </c>
      <c r="F871" s="16" t="s">
        <v>346</v>
      </c>
      <c r="G871" s="180">
        <f>G872</f>
        <v>0</v>
      </c>
      <c r="H871" s="3"/>
      <c r="AF871" s="201"/>
    </row>
    <row r="872" spans="1:32" s="4" customFormat="1" ht="15.75" hidden="1" customHeight="1">
      <c r="A872" s="17" t="s">
        <v>363</v>
      </c>
      <c r="B872" s="15"/>
      <c r="C872" s="16"/>
      <c r="D872" s="16"/>
      <c r="E872" s="16" t="s">
        <v>222</v>
      </c>
      <c r="F872" s="16" t="s">
        <v>364</v>
      </c>
      <c r="G872" s="180">
        <f>G873</f>
        <v>0</v>
      </c>
      <c r="H872" s="3"/>
      <c r="AF872" s="201"/>
    </row>
    <row r="873" spans="1:32" s="4" customFormat="1" ht="40.5" hidden="1" customHeight="1">
      <c r="A873" s="17" t="s">
        <v>371</v>
      </c>
      <c r="B873" s="15"/>
      <c r="C873" s="16"/>
      <c r="D873" s="16"/>
      <c r="E873" s="16" t="s">
        <v>222</v>
      </c>
      <c r="F873" s="16" t="s">
        <v>372</v>
      </c>
      <c r="G873" s="180"/>
      <c r="H873" s="3"/>
      <c r="AF873" s="201"/>
    </row>
    <row r="874" spans="1:32" ht="25.5">
      <c r="A874" s="17" t="s">
        <v>344</v>
      </c>
      <c r="B874" s="15">
        <v>792</v>
      </c>
      <c r="C874" s="16" t="s">
        <v>26</v>
      </c>
      <c r="D874" s="16" t="s">
        <v>90</v>
      </c>
      <c r="E874" s="16" t="s">
        <v>784</v>
      </c>
      <c r="F874" s="16"/>
      <c r="G874" s="180">
        <f>G875</f>
        <v>1012500</v>
      </c>
    </row>
    <row r="875" spans="1:32">
      <c r="A875" s="17" t="s">
        <v>345</v>
      </c>
      <c r="B875" s="15">
        <v>792</v>
      </c>
      <c r="C875" s="16" t="s">
        <v>26</v>
      </c>
      <c r="D875" s="16" t="s">
        <v>90</v>
      </c>
      <c r="E875" s="16" t="s">
        <v>784</v>
      </c>
      <c r="F875" s="16" t="s">
        <v>346</v>
      </c>
      <c r="G875" s="180">
        <f>G876</f>
        <v>1012500</v>
      </c>
    </row>
    <row r="876" spans="1:32">
      <c r="A876" s="17" t="s">
        <v>347</v>
      </c>
      <c r="B876" s="15">
        <v>792</v>
      </c>
      <c r="C876" s="16" t="s">
        <v>26</v>
      </c>
      <c r="D876" s="16" t="s">
        <v>90</v>
      </c>
      <c r="E876" s="16" t="s">
        <v>784</v>
      </c>
      <c r="F876" s="16" t="s">
        <v>348</v>
      </c>
      <c r="G876" s="180">
        <f>'прил 3'!G670</f>
        <v>1012500</v>
      </c>
    </row>
    <row r="877" spans="1:32" s="32" customFormat="1" ht="25.5">
      <c r="A877" s="17" t="s">
        <v>359</v>
      </c>
      <c r="B877" s="15">
        <v>792</v>
      </c>
      <c r="C877" s="16" t="s">
        <v>37</v>
      </c>
      <c r="D877" s="16" t="s">
        <v>109</v>
      </c>
      <c r="E877" s="16" t="s">
        <v>783</v>
      </c>
      <c r="F877" s="44"/>
      <c r="G877" s="180">
        <f>G878</f>
        <v>2888900</v>
      </c>
      <c r="H877" s="31"/>
      <c r="AF877" s="214"/>
    </row>
    <row r="878" spans="1:32">
      <c r="A878" s="17" t="s">
        <v>345</v>
      </c>
      <c r="B878" s="15">
        <v>792</v>
      </c>
      <c r="C878" s="16" t="s">
        <v>37</v>
      </c>
      <c r="D878" s="16" t="s">
        <v>109</v>
      </c>
      <c r="E878" s="16" t="s">
        <v>783</v>
      </c>
      <c r="F878" s="16" t="s">
        <v>346</v>
      </c>
      <c r="G878" s="180">
        <f>G879</f>
        <v>2888900</v>
      </c>
    </row>
    <row r="879" spans="1:32">
      <c r="A879" s="17" t="s">
        <v>347</v>
      </c>
      <c r="B879" s="15">
        <v>792</v>
      </c>
      <c r="C879" s="16" t="s">
        <v>37</v>
      </c>
      <c r="D879" s="16" t="s">
        <v>109</v>
      </c>
      <c r="E879" s="16" t="s">
        <v>783</v>
      </c>
      <c r="F879" s="16" t="s">
        <v>348</v>
      </c>
      <c r="G879" s="180">
        <f>'прил 3'!G710</f>
        <v>2888900</v>
      </c>
    </row>
    <row r="880" spans="1:32" s="129" customFormat="1" ht="51">
      <c r="A880" s="131" t="s">
        <v>808</v>
      </c>
      <c r="B880" s="40">
        <v>793</v>
      </c>
      <c r="C880" s="41" t="s">
        <v>109</v>
      </c>
      <c r="D880" s="41" t="s">
        <v>237</v>
      </c>
      <c r="E880" s="41" t="s">
        <v>503</v>
      </c>
      <c r="F880" s="124"/>
      <c r="G880" s="191">
        <f>G884+G892+G895+G881+G889</f>
        <v>360489.88</v>
      </c>
      <c r="H880" s="60">
        <v>30000</v>
      </c>
      <c r="M880" s="128" t="e">
        <f>#REF!</f>
        <v>#REF!</v>
      </c>
      <c r="N880" s="129">
        <v>100000</v>
      </c>
      <c r="AF880" s="215"/>
    </row>
    <row r="881" spans="1:32" s="32" customFormat="1" ht="54.75" customHeight="1">
      <c r="A881" s="45" t="s">
        <v>677</v>
      </c>
      <c r="B881" s="15">
        <v>793</v>
      </c>
      <c r="C881" s="16" t="s">
        <v>109</v>
      </c>
      <c r="D881" s="16" t="s">
        <v>237</v>
      </c>
      <c r="E881" s="16" t="s">
        <v>308</v>
      </c>
      <c r="F881" s="44"/>
      <c r="G881" s="180">
        <f>G882</f>
        <v>30000</v>
      </c>
      <c r="H881" s="18"/>
      <c r="AF881" s="214"/>
    </row>
    <row r="882" spans="1:32" s="32" customFormat="1">
      <c r="A882" s="17" t="s">
        <v>651</v>
      </c>
      <c r="B882" s="15">
        <v>793</v>
      </c>
      <c r="C882" s="16" t="s">
        <v>109</v>
      </c>
      <c r="D882" s="16" t="s">
        <v>237</v>
      </c>
      <c r="E882" s="16" t="s">
        <v>308</v>
      </c>
      <c r="F882" s="16" t="s">
        <v>50</v>
      </c>
      <c r="G882" s="180">
        <f>G883</f>
        <v>30000</v>
      </c>
      <c r="H882" s="18"/>
      <c r="AF882" s="214"/>
    </row>
    <row r="883" spans="1:32" s="32" customFormat="1" ht="25.5">
      <c r="A883" s="17" t="s">
        <v>51</v>
      </c>
      <c r="B883" s="15">
        <v>793</v>
      </c>
      <c r="C883" s="16" t="s">
        <v>109</v>
      </c>
      <c r="D883" s="16" t="s">
        <v>237</v>
      </c>
      <c r="E883" s="16" t="s">
        <v>308</v>
      </c>
      <c r="F883" s="16" t="s">
        <v>52</v>
      </c>
      <c r="G883" s="180">
        <f>'прил 3'!G955</f>
        <v>30000</v>
      </c>
      <c r="H883" s="18"/>
      <c r="AF883" s="214"/>
    </row>
    <row r="884" spans="1:32" ht="42.75" customHeight="1">
      <c r="A884" s="68" t="s">
        <v>781</v>
      </c>
      <c r="B884" s="15">
        <v>793</v>
      </c>
      <c r="C884" s="16" t="s">
        <v>109</v>
      </c>
      <c r="D884" s="16" t="s">
        <v>237</v>
      </c>
      <c r="E884" s="16" t="s">
        <v>512</v>
      </c>
      <c r="F884" s="16"/>
      <c r="G884" s="180">
        <f>G885+G887</f>
        <v>280000</v>
      </c>
    </row>
    <row r="885" spans="1:32">
      <c r="A885" s="17" t="s">
        <v>651</v>
      </c>
      <c r="B885" s="15">
        <v>793</v>
      </c>
      <c r="C885" s="16" t="s">
        <v>109</v>
      </c>
      <c r="D885" s="16" t="s">
        <v>237</v>
      </c>
      <c r="E885" s="16" t="s">
        <v>512</v>
      </c>
      <c r="F885" s="16" t="s">
        <v>50</v>
      </c>
      <c r="G885" s="180">
        <f>G886</f>
        <v>205000</v>
      </c>
    </row>
    <row r="886" spans="1:32" ht="25.5">
      <c r="A886" s="17" t="s">
        <v>51</v>
      </c>
      <c r="B886" s="15">
        <v>793</v>
      </c>
      <c r="C886" s="16" t="s">
        <v>109</v>
      </c>
      <c r="D886" s="16" t="s">
        <v>237</v>
      </c>
      <c r="E886" s="16" t="s">
        <v>512</v>
      </c>
      <c r="F886" s="16" t="s">
        <v>52</v>
      </c>
      <c r="G886" s="180">
        <f>'прил 3'!G958</f>
        <v>205000</v>
      </c>
    </row>
    <row r="887" spans="1:32" ht="18" customHeight="1">
      <c r="A887" s="17" t="s">
        <v>223</v>
      </c>
      <c r="B887" s="15">
        <v>793</v>
      </c>
      <c r="C887" s="16" t="s">
        <v>109</v>
      </c>
      <c r="D887" s="16" t="s">
        <v>237</v>
      </c>
      <c r="E887" s="16" t="s">
        <v>513</v>
      </c>
      <c r="F887" s="16" t="s">
        <v>101</v>
      </c>
      <c r="G887" s="180">
        <f>G888</f>
        <v>75000</v>
      </c>
    </row>
    <row r="888" spans="1:32" ht="18.75" customHeight="1">
      <c r="A888" s="17" t="s">
        <v>375</v>
      </c>
      <c r="B888" s="15"/>
      <c r="C888" s="16"/>
      <c r="D888" s="16"/>
      <c r="E888" s="16" t="s">
        <v>513</v>
      </c>
      <c r="F888" s="16" t="s">
        <v>376</v>
      </c>
      <c r="G888" s="180">
        <f>'прил 3'!G960</f>
        <v>75000</v>
      </c>
    </row>
    <row r="889" spans="1:32" ht="25.5">
      <c r="A889" s="17" t="s">
        <v>782</v>
      </c>
      <c r="B889" s="15">
        <v>793</v>
      </c>
      <c r="C889" s="16" t="s">
        <v>109</v>
      </c>
      <c r="D889" s="16" t="s">
        <v>237</v>
      </c>
      <c r="E889" s="16" t="s">
        <v>770</v>
      </c>
      <c r="F889" s="16"/>
      <c r="G889" s="180">
        <f>G890</f>
        <v>50000</v>
      </c>
    </row>
    <row r="890" spans="1:32">
      <c r="A890" s="17" t="s">
        <v>651</v>
      </c>
      <c r="B890" s="15">
        <v>793</v>
      </c>
      <c r="C890" s="16" t="s">
        <v>109</v>
      </c>
      <c r="D890" s="16" t="s">
        <v>237</v>
      </c>
      <c r="E890" s="16" t="s">
        <v>770</v>
      </c>
      <c r="F890" s="16" t="s">
        <v>50</v>
      </c>
      <c r="G890" s="180">
        <f>G891</f>
        <v>50000</v>
      </c>
    </row>
    <row r="891" spans="1:32" ht="25.5">
      <c r="A891" s="17" t="s">
        <v>51</v>
      </c>
      <c r="B891" s="15">
        <v>793</v>
      </c>
      <c r="C891" s="16" t="s">
        <v>109</v>
      </c>
      <c r="D891" s="16" t="s">
        <v>237</v>
      </c>
      <c r="E891" s="16" t="s">
        <v>770</v>
      </c>
      <c r="F891" s="16" t="s">
        <v>52</v>
      </c>
      <c r="G891" s="180">
        <f>'прил 3'!G974</f>
        <v>50000</v>
      </c>
    </row>
    <row r="892" spans="1:32" ht="38.25" hidden="1">
      <c r="A892" s="17" t="s">
        <v>577</v>
      </c>
      <c r="B892" s="15">
        <v>793</v>
      </c>
      <c r="C892" s="16" t="s">
        <v>109</v>
      </c>
      <c r="D892" s="16" t="s">
        <v>237</v>
      </c>
      <c r="E892" s="16" t="s">
        <v>289</v>
      </c>
      <c r="F892" s="16"/>
      <c r="G892" s="180">
        <f>G893</f>
        <v>0</v>
      </c>
    </row>
    <row r="893" spans="1:32" hidden="1">
      <c r="A893" s="17" t="s">
        <v>651</v>
      </c>
      <c r="B893" s="15">
        <v>793</v>
      </c>
      <c r="C893" s="16" t="s">
        <v>109</v>
      </c>
      <c r="D893" s="16" t="s">
        <v>237</v>
      </c>
      <c r="E893" s="16" t="s">
        <v>289</v>
      </c>
      <c r="F893" s="16" t="s">
        <v>50</v>
      </c>
      <c r="G893" s="180">
        <f>G894</f>
        <v>0</v>
      </c>
    </row>
    <row r="894" spans="1:32" ht="25.5" hidden="1">
      <c r="A894" s="17" t="s">
        <v>51</v>
      </c>
      <c r="B894" s="15">
        <v>793</v>
      </c>
      <c r="C894" s="16" t="s">
        <v>109</v>
      </c>
      <c r="D894" s="16" t="s">
        <v>237</v>
      </c>
      <c r="E894" s="16" t="s">
        <v>289</v>
      </c>
      <c r="F894" s="16" t="s">
        <v>52</v>
      </c>
      <c r="G894" s="180">
        <f>'прил 3'!G982</f>
        <v>0</v>
      </c>
    </row>
    <row r="895" spans="1:32" ht="71.25" customHeight="1">
      <c r="A895" s="17" t="s">
        <v>290</v>
      </c>
      <c r="B895" s="15">
        <v>793</v>
      </c>
      <c r="C895" s="16" t="s">
        <v>109</v>
      </c>
      <c r="D895" s="16" t="s">
        <v>237</v>
      </c>
      <c r="E895" s="16" t="s">
        <v>578</v>
      </c>
      <c r="F895" s="16"/>
      <c r="G895" s="180">
        <f>G896</f>
        <v>489.88</v>
      </c>
    </row>
    <row r="896" spans="1:32" ht="21.75" customHeight="1">
      <c r="A896" s="17" t="s">
        <v>651</v>
      </c>
      <c r="B896" s="15">
        <v>793</v>
      </c>
      <c r="C896" s="16" t="s">
        <v>109</v>
      </c>
      <c r="D896" s="16" t="s">
        <v>237</v>
      </c>
      <c r="E896" s="16" t="s">
        <v>578</v>
      </c>
      <c r="F896" s="16" t="s">
        <v>50</v>
      </c>
      <c r="G896" s="180">
        <f>G897</f>
        <v>489.88</v>
      </c>
    </row>
    <row r="897" spans="1:32" ht="25.5">
      <c r="A897" s="17" t="s">
        <v>51</v>
      </c>
      <c r="B897" s="15">
        <v>793</v>
      </c>
      <c r="C897" s="16" t="s">
        <v>109</v>
      </c>
      <c r="D897" s="16" t="s">
        <v>237</v>
      </c>
      <c r="E897" s="16" t="s">
        <v>578</v>
      </c>
      <c r="F897" s="16" t="s">
        <v>52</v>
      </c>
      <c r="G897" s="180">
        <f>'прил 3'!G977</f>
        <v>489.88</v>
      </c>
    </row>
    <row r="898" spans="1:32" ht="51">
      <c r="A898" s="39" t="s">
        <v>809</v>
      </c>
      <c r="B898" s="15"/>
      <c r="C898" s="16"/>
      <c r="D898" s="16"/>
      <c r="E898" s="41" t="s">
        <v>501</v>
      </c>
      <c r="F898" s="41"/>
      <c r="G898" s="191">
        <f>G899+G902</f>
        <v>2560000</v>
      </c>
    </row>
    <row r="899" spans="1:32">
      <c r="A899" s="45" t="s">
        <v>844</v>
      </c>
      <c r="B899" s="15">
        <v>793</v>
      </c>
      <c r="C899" s="16" t="s">
        <v>26</v>
      </c>
      <c r="D899" s="16" t="s">
        <v>32</v>
      </c>
      <c r="E899" s="16" t="s">
        <v>845</v>
      </c>
      <c r="F899" s="16"/>
      <c r="G899" s="180">
        <f>G900</f>
        <v>2500000</v>
      </c>
    </row>
    <row r="900" spans="1:32" ht="25.5" customHeight="1">
      <c r="A900" s="17" t="s">
        <v>651</v>
      </c>
      <c r="B900" s="15">
        <v>793</v>
      </c>
      <c r="C900" s="16" t="s">
        <v>26</v>
      </c>
      <c r="D900" s="16" t="s">
        <v>32</v>
      </c>
      <c r="E900" s="16" t="s">
        <v>845</v>
      </c>
      <c r="F900" s="16" t="s">
        <v>50</v>
      </c>
      <c r="G900" s="180">
        <f>G901</f>
        <v>2500000</v>
      </c>
    </row>
    <row r="901" spans="1:32" ht="25.5" customHeight="1">
      <c r="A901" s="17" t="s">
        <v>51</v>
      </c>
      <c r="B901" s="15">
        <v>793</v>
      </c>
      <c r="C901" s="16" t="s">
        <v>26</v>
      </c>
      <c r="D901" s="16" t="s">
        <v>32</v>
      </c>
      <c r="E901" s="16" t="s">
        <v>845</v>
      </c>
      <c r="F901" s="16" t="s">
        <v>52</v>
      </c>
      <c r="G901" s="180">
        <f>'прил 3'!G909</f>
        <v>2500000</v>
      </c>
    </row>
    <row r="902" spans="1:32" ht="45" customHeight="1">
      <c r="A902" s="45" t="s">
        <v>30</v>
      </c>
      <c r="B902" s="15">
        <v>793</v>
      </c>
      <c r="C902" s="16" t="s">
        <v>26</v>
      </c>
      <c r="D902" s="16" t="s">
        <v>32</v>
      </c>
      <c r="E902" s="16" t="s">
        <v>29</v>
      </c>
      <c r="F902" s="16"/>
      <c r="G902" s="180">
        <f>G903</f>
        <v>60000</v>
      </c>
    </row>
    <row r="903" spans="1:32">
      <c r="A903" s="17" t="s">
        <v>651</v>
      </c>
      <c r="B903" s="15">
        <v>793</v>
      </c>
      <c r="C903" s="16" t="s">
        <v>26</v>
      </c>
      <c r="D903" s="16" t="s">
        <v>32</v>
      </c>
      <c r="E903" s="16" t="s">
        <v>29</v>
      </c>
      <c r="F903" s="16" t="s">
        <v>50</v>
      </c>
      <c r="G903" s="180">
        <f>G904</f>
        <v>60000</v>
      </c>
    </row>
    <row r="904" spans="1:32" ht="30.75" customHeight="1">
      <c r="A904" s="17" t="s">
        <v>51</v>
      </c>
      <c r="B904" s="15">
        <v>793</v>
      </c>
      <c r="C904" s="16" t="s">
        <v>26</v>
      </c>
      <c r="D904" s="16" t="s">
        <v>32</v>
      </c>
      <c r="E904" s="16" t="s">
        <v>29</v>
      </c>
      <c r="F904" s="16" t="s">
        <v>52</v>
      </c>
      <c r="G904" s="180">
        <f>'прил 3'!G912</f>
        <v>60000</v>
      </c>
    </row>
    <row r="905" spans="1:32" s="24" customFormat="1" ht="69" customHeight="1">
      <c r="A905" s="39" t="s">
        <v>810</v>
      </c>
      <c r="B905" s="21">
        <v>795</v>
      </c>
      <c r="C905" s="41" t="s">
        <v>367</v>
      </c>
      <c r="D905" s="41" t="s">
        <v>37</v>
      </c>
      <c r="E905" s="41" t="s">
        <v>609</v>
      </c>
      <c r="F905" s="41"/>
      <c r="G905" s="191">
        <f>G929+G932+G949+G952+G955+G917+G943+G926+G906+G910++G958+G961+G915+G940+G946</f>
        <v>19964783</v>
      </c>
      <c r="H905" s="23"/>
      <c r="AE905" s="23"/>
      <c r="AF905" s="208"/>
    </row>
    <row r="906" spans="1:32" ht="48" hidden="1" customHeight="1">
      <c r="A906" s="17" t="s">
        <v>667</v>
      </c>
      <c r="B906" s="57">
        <v>795</v>
      </c>
      <c r="C906" s="16" t="s">
        <v>367</v>
      </c>
      <c r="D906" s="16" t="s">
        <v>109</v>
      </c>
      <c r="E906" s="16" t="s">
        <v>413</v>
      </c>
      <c r="F906" s="16"/>
      <c r="G906" s="180">
        <f>G907</f>
        <v>0</v>
      </c>
    </row>
    <row r="907" spans="1:32" ht="48" hidden="1" customHeight="1">
      <c r="A907" s="17" t="s">
        <v>414</v>
      </c>
      <c r="B907" s="57">
        <v>795</v>
      </c>
      <c r="C907" s="16" t="s">
        <v>367</v>
      </c>
      <c r="D907" s="16" t="s">
        <v>109</v>
      </c>
      <c r="E907" s="16" t="s">
        <v>666</v>
      </c>
      <c r="F907" s="16"/>
      <c r="G907" s="180">
        <f>G908</f>
        <v>0</v>
      </c>
    </row>
    <row r="908" spans="1:32" ht="18.75" hidden="1" customHeight="1">
      <c r="A908" s="17" t="s">
        <v>345</v>
      </c>
      <c r="B908" s="57">
        <v>795</v>
      </c>
      <c r="C908" s="16" t="s">
        <v>367</v>
      </c>
      <c r="D908" s="16" t="s">
        <v>109</v>
      </c>
      <c r="E908" s="16" t="s">
        <v>666</v>
      </c>
      <c r="F908" s="16" t="s">
        <v>346</v>
      </c>
      <c r="G908" s="180">
        <f>G909</f>
        <v>0</v>
      </c>
    </row>
    <row r="909" spans="1:32" hidden="1">
      <c r="A909" s="17" t="s">
        <v>363</v>
      </c>
      <c r="B909" s="57">
        <v>795</v>
      </c>
      <c r="C909" s="16" t="s">
        <v>367</v>
      </c>
      <c r="D909" s="16" t="s">
        <v>109</v>
      </c>
      <c r="E909" s="16" t="s">
        <v>666</v>
      </c>
      <c r="F909" s="16" t="s">
        <v>364</v>
      </c>
      <c r="G909" s="180">
        <f>'прил 3'!G1447</f>
        <v>0</v>
      </c>
    </row>
    <row r="910" spans="1:32" ht="48" hidden="1" customHeight="1">
      <c r="A910" s="17" t="s">
        <v>669</v>
      </c>
      <c r="B910" s="57">
        <v>795</v>
      </c>
      <c r="C910" s="16" t="s">
        <v>367</v>
      </c>
      <c r="D910" s="16" t="s">
        <v>109</v>
      </c>
      <c r="E910" s="16" t="s">
        <v>416</v>
      </c>
      <c r="F910" s="16"/>
      <c r="G910" s="180">
        <f>G911</f>
        <v>0</v>
      </c>
    </row>
    <row r="911" spans="1:32" ht="48" hidden="1" customHeight="1">
      <c r="A911" s="17" t="s">
        <v>415</v>
      </c>
      <c r="B911" s="57">
        <v>795</v>
      </c>
      <c r="C911" s="16" t="s">
        <v>367</v>
      </c>
      <c r="D911" s="16" t="s">
        <v>109</v>
      </c>
      <c r="E911" s="16" t="s">
        <v>668</v>
      </c>
      <c r="F911" s="16"/>
      <c r="G911" s="180">
        <f>G912</f>
        <v>0</v>
      </c>
    </row>
    <row r="912" spans="1:32" ht="18.75" hidden="1" customHeight="1">
      <c r="A912" s="17" t="s">
        <v>345</v>
      </c>
      <c r="B912" s="57">
        <v>795</v>
      </c>
      <c r="C912" s="16" t="s">
        <v>367</v>
      </c>
      <c r="D912" s="16" t="s">
        <v>109</v>
      </c>
      <c r="E912" s="16" t="s">
        <v>668</v>
      </c>
      <c r="F912" s="16" t="s">
        <v>346</v>
      </c>
      <c r="G912" s="180">
        <f>G913</f>
        <v>0</v>
      </c>
    </row>
    <row r="913" spans="1:32" hidden="1">
      <c r="A913" s="17" t="s">
        <v>363</v>
      </c>
      <c r="B913" s="57">
        <v>795</v>
      </c>
      <c r="C913" s="16" t="s">
        <v>367</v>
      </c>
      <c r="D913" s="16" t="s">
        <v>109</v>
      </c>
      <c r="E913" s="16" t="s">
        <v>668</v>
      </c>
      <c r="F913" s="16" t="s">
        <v>364</v>
      </c>
      <c r="G913" s="180">
        <f>'прил 3'!G1451</f>
        <v>0</v>
      </c>
    </row>
    <row r="914" spans="1:32">
      <c r="A914" s="157" t="s">
        <v>544</v>
      </c>
      <c r="B914" s="158">
        <v>795</v>
      </c>
      <c r="C914" s="159" t="s">
        <v>367</v>
      </c>
      <c r="D914" s="159" t="s">
        <v>37</v>
      </c>
      <c r="E914" s="159" t="s">
        <v>554</v>
      </c>
      <c r="F914" s="159"/>
      <c r="G914" s="180">
        <f>G915</f>
        <v>556032</v>
      </c>
    </row>
    <row r="915" spans="1:32">
      <c r="A915" s="157" t="s">
        <v>345</v>
      </c>
      <c r="B915" s="158">
        <v>795</v>
      </c>
      <c r="C915" s="159" t="s">
        <v>367</v>
      </c>
      <c r="D915" s="159" t="s">
        <v>37</v>
      </c>
      <c r="E915" s="159" t="s">
        <v>554</v>
      </c>
      <c r="F915" s="159" t="s">
        <v>346</v>
      </c>
      <c r="G915" s="180">
        <f>G916</f>
        <v>556032</v>
      </c>
    </row>
    <row r="916" spans="1:32">
      <c r="A916" s="157" t="s">
        <v>373</v>
      </c>
      <c r="B916" s="158">
        <v>795</v>
      </c>
      <c r="C916" s="159" t="s">
        <v>367</v>
      </c>
      <c r="D916" s="159" t="s">
        <v>37</v>
      </c>
      <c r="E916" s="159" t="s">
        <v>554</v>
      </c>
      <c r="F916" s="159" t="s">
        <v>374</v>
      </c>
      <c r="G916" s="180">
        <f>'прил 3'!G1435</f>
        <v>556032</v>
      </c>
    </row>
    <row r="917" spans="1:32" s="24" customFormat="1" ht="25.5">
      <c r="A917" s="17" t="s">
        <v>121</v>
      </c>
      <c r="B917" s="57">
        <v>795</v>
      </c>
      <c r="C917" s="90" t="s">
        <v>90</v>
      </c>
      <c r="D917" s="90" t="s">
        <v>140</v>
      </c>
      <c r="E917" s="46" t="s">
        <v>579</v>
      </c>
      <c r="F917" s="90"/>
      <c r="G917" s="192">
        <f>G918+G920+G923+G924</f>
        <v>10480884</v>
      </c>
      <c r="H917" s="23"/>
      <c r="O917" s="23"/>
      <c r="AF917" s="208"/>
    </row>
    <row r="918" spans="1:32" s="24" customFormat="1" ht="51">
      <c r="A918" s="67" t="s">
        <v>92</v>
      </c>
      <c r="B918" s="57">
        <v>795</v>
      </c>
      <c r="C918" s="90" t="s">
        <v>90</v>
      </c>
      <c r="D918" s="90" t="s">
        <v>140</v>
      </c>
      <c r="E918" s="46" t="s">
        <v>579</v>
      </c>
      <c r="F918" s="46" t="s">
        <v>95</v>
      </c>
      <c r="G918" s="192">
        <f>G919</f>
        <v>9652864</v>
      </c>
      <c r="H918" s="23"/>
      <c r="AF918" s="208"/>
    </row>
    <row r="919" spans="1:32" s="24" customFormat="1" ht="25.5">
      <c r="A919" s="67" t="s">
        <v>93</v>
      </c>
      <c r="B919" s="57">
        <v>795</v>
      </c>
      <c r="C919" s="90" t="s">
        <v>90</v>
      </c>
      <c r="D919" s="90" t="s">
        <v>140</v>
      </c>
      <c r="E919" s="46" t="s">
        <v>579</v>
      </c>
      <c r="F919" s="46" t="s">
        <v>96</v>
      </c>
      <c r="G919" s="192">
        <f>'прил 3'!G1368</f>
        <v>9652864</v>
      </c>
      <c r="H919" s="23"/>
      <c r="AF919" s="208"/>
    </row>
    <row r="920" spans="1:32" s="24" customFormat="1" ht="25.5" hidden="1">
      <c r="A920" s="17" t="s">
        <v>49</v>
      </c>
      <c r="B920" s="57">
        <v>795</v>
      </c>
      <c r="C920" s="90" t="s">
        <v>90</v>
      </c>
      <c r="D920" s="90" t="s">
        <v>140</v>
      </c>
      <c r="E920" s="46" t="s">
        <v>579</v>
      </c>
      <c r="F920" s="46" t="s">
        <v>50</v>
      </c>
      <c r="G920" s="192">
        <f>G921</f>
        <v>0</v>
      </c>
      <c r="H920" s="23"/>
      <c r="AF920" s="208"/>
    </row>
    <row r="921" spans="1:32" s="24" customFormat="1" ht="25.5" hidden="1">
      <c r="A921" s="17" t="s">
        <v>51</v>
      </c>
      <c r="B921" s="57">
        <v>795</v>
      </c>
      <c r="C921" s="90" t="s">
        <v>90</v>
      </c>
      <c r="D921" s="90" t="s">
        <v>140</v>
      </c>
      <c r="E921" s="46" t="s">
        <v>579</v>
      </c>
      <c r="F921" s="46" t="s">
        <v>52</v>
      </c>
      <c r="G921" s="192"/>
      <c r="H921" s="23"/>
      <c r="AF921" s="208"/>
    </row>
    <row r="922" spans="1:32" ht="25.5">
      <c r="A922" s="17" t="s">
        <v>49</v>
      </c>
      <c r="B922" s="57">
        <v>795</v>
      </c>
      <c r="C922" s="90" t="s">
        <v>90</v>
      </c>
      <c r="D922" s="90" t="s">
        <v>140</v>
      </c>
      <c r="E922" s="46" t="s">
        <v>579</v>
      </c>
      <c r="F922" s="16" t="s">
        <v>50</v>
      </c>
      <c r="G922" s="180">
        <f>G923</f>
        <v>813020</v>
      </c>
    </row>
    <row r="923" spans="1:32" ht="25.5">
      <c r="A923" s="17" t="s">
        <v>51</v>
      </c>
      <c r="B923" s="57">
        <v>795</v>
      </c>
      <c r="C923" s="90" t="s">
        <v>90</v>
      </c>
      <c r="D923" s="90" t="s">
        <v>140</v>
      </c>
      <c r="E923" s="46" t="s">
        <v>579</v>
      </c>
      <c r="F923" s="16" t="s">
        <v>52</v>
      </c>
      <c r="G923" s="180">
        <f>'прил 3'!G1372</f>
        <v>813020</v>
      </c>
    </row>
    <row r="924" spans="1:32" s="54" customFormat="1" ht="25.5">
      <c r="A924" s="17" t="s">
        <v>51</v>
      </c>
      <c r="B924" s="15">
        <v>792</v>
      </c>
      <c r="C924" s="90" t="s">
        <v>90</v>
      </c>
      <c r="D924" s="90" t="s">
        <v>140</v>
      </c>
      <c r="E924" s="46" t="s">
        <v>579</v>
      </c>
      <c r="F924" s="16" t="s">
        <v>101</v>
      </c>
      <c r="G924" s="180">
        <f>G925</f>
        <v>15000</v>
      </c>
      <c r="H924" s="53"/>
      <c r="AF924" s="207"/>
    </row>
    <row r="925" spans="1:32" s="54" customFormat="1">
      <c r="A925" s="17" t="s">
        <v>325</v>
      </c>
      <c r="B925" s="15">
        <v>792</v>
      </c>
      <c r="C925" s="90" t="s">
        <v>90</v>
      </c>
      <c r="D925" s="90" t="s">
        <v>140</v>
      </c>
      <c r="E925" s="46" t="s">
        <v>579</v>
      </c>
      <c r="F925" s="16" t="s">
        <v>104</v>
      </c>
      <c r="G925" s="180">
        <f>'прил 3'!G1374</f>
        <v>15000</v>
      </c>
      <c r="H925" s="53"/>
      <c r="AF925" s="207"/>
    </row>
    <row r="926" spans="1:32" s="4" customFormat="1" ht="67.5" customHeight="1">
      <c r="A926" s="17" t="s">
        <v>646</v>
      </c>
      <c r="B926" s="57">
        <v>795</v>
      </c>
      <c r="C926" s="16" t="s">
        <v>367</v>
      </c>
      <c r="D926" s="16" t="s">
        <v>37</v>
      </c>
      <c r="E926" s="16" t="s">
        <v>647</v>
      </c>
      <c r="F926" s="16"/>
      <c r="G926" s="180">
        <f>G927</f>
        <v>635393</v>
      </c>
      <c r="H926" s="3"/>
      <c r="AF926" s="201"/>
    </row>
    <row r="927" spans="1:32" s="4" customFormat="1" ht="21.75" customHeight="1">
      <c r="A927" s="17" t="s">
        <v>345</v>
      </c>
      <c r="B927" s="57">
        <v>795</v>
      </c>
      <c r="C927" s="16" t="s">
        <v>367</v>
      </c>
      <c r="D927" s="16" t="s">
        <v>37</v>
      </c>
      <c r="E927" s="16" t="s">
        <v>647</v>
      </c>
      <c r="F927" s="16" t="s">
        <v>346</v>
      </c>
      <c r="G927" s="180">
        <f>G928</f>
        <v>635393</v>
      </c>
      <c r="H927" s="3"/>
      <c r="AF927" s="201"/>
    </row>
    <row r="928" spans="1:32" ht="18.75" customHeight="1">
      <c r="A928" s="17" t="s">
        <v>373</v>
      </c>
      <c r="B928" s="57">
        <v>795</v>
      </c>
      <c r="C928" s="16" t="s">
        <v>367</v>
      </c>
      <c r="D928" s="16" t="s">
        <v>37</v>
      </c>
      <c r="E928" s="16" t="s">
        <v>647</v>
      </c>
      <c r="F928" s="16" t="s">
        <v>374</v>
      </c>
      <c r="G928" s="180">
        <f>'прил 3'!G1412</f>
        <v>635393</v>
      </c>
    </row>
    <row r="929" spans="1:32" ht="27.75" customHeight="1">
      <c r="A929" s="17" t="s">
        <v>612</v>
      </c>
      <c r="B929" s="57">
        <v>795</v>
      </c>
      <c r="C929" s="16" t="s">
        <v>367</v>
      </c>
      <c r="D929" s="16" t="s">
        <v>37</v>
      </c>
      <c r="E929" s="16" t="s">
        <v>610</v>
      </c>
      <c r="F929" s="16"/>
      <c r="G929" s="180">
        <f>G930</f>
        <v>1500000</v>
      </c>
    </row>
    <row r="930" spans="1:32" ht="25.5">
      <c r="A930" s="17" t="s">
        <v>49</v>
      </c>
      <c r="B930" s="57">
        <v>795</v>
      </c>
      <c r="C930" s="16" t="s">
        <v>367</v>
      </c>
      <c r="D930" s="16" t="s">
        <v>37</v>
      </c>
      <c r="E930" s="16" t="s">
        <v>610</v>
      </c>
      <c r="F930" s="16" t="s">
        <v>50</v>
      </c>
      <c r="G930" s="180">
        <f>G931</f>
        <v>1500000</v>
      </c>
    </row>
    <row r="931" spans="1:32" ht="25.5">
      <c r="A931" s="17" t="s">
        <v>51</v>
      </c>
      <c r="B931" s="57">
        <v>795</v>
      </c>
      <c r="C931" s="16" t="s">
        <v>367</v>
      </c>
      <c r="D931" s="16" t="s">
        <v>37</v>
      </c>
      <c r="E931" s="16" t="s">
        <v>610</v>
      </c>
      <c r="F931" s="16" t="s">
        <v>52</v>
      </c>
      <c r="G931" s="180">
        <f>'прил 3'!G1409</f>
        <v>1500000</v>
      </c>
    </row>
    <row r="932" spans="1:32">
      <c r="A932" s="17" t="s">
        <v>224</v>
      </c>
      <c r="B932" s="57">
        <v>795</v>
      </c>
      <c r="C932" s="16" t="s">
        <v>367</v>
      </c>
      <c r="D932" s="16" t="s">
        <v>109</v>
      </c>
      <c r="E932" s="16" t="s">
        <v>181</v>
      </c>
      <c r="F932" s="16"/>
      <c r="G932" s="180">
        <f>G933+G938</f>
        <v>484000</v>
      </c>
    </row>
    <row r="933" spans="1:32" ht="25.5" customHeight="1">
      <c r="A933" s="17" t="s">
        <v>651</v>
      </c>
      <c r="B933" s="15">
        <v>793</v>
      </c>
      <c r="C933" s="16" t="s">
        <v>26</v>
      </c>
      <c r="D933" s="16" t="s">
        <v>32</v>
      </c>
      <c r="E933" s="16" t="s">
        <v>181</v>
      </c>
      <c r="F933" s="16" t="s">
        <v>50</v>
      </c>
      <c r="G933" s="180">
        <f>G934</f>
        <v>236179.66</v>
      </c>
    </row>
    <row r="934" spans="1:32" ht="25.5" customHeight="1">
      <c r="A934" s="17" t="s">
        <v>51</v>
      </c>
      <c r="B934" s="15">
        <v>793</v>
      </c>
      <c r="C934" s="16" t="s">
        <v>26</v>
      </c>
      <c r="D934" s="16" t="s">
        <v>32</v>
      </c>
      <c r="E934" s="16" t="s">
        <v>181</v>
      </c>
      <c r="F934" s="16" t="s">
        <v>52</v>
      </c>
      <c r="G934" s="180">
        <f>'прил 3'!G1438</f>
        <v>236179.66</v>
      </c>
    </row>
    <row r="935" spans="1:32" hidden="1">
      <c r="A935" s="17"/>
      <c r="B935" s="57"/>
      <c r="C935" s="16"/>
      <c r="D935" s="16"/>
      <c r="E935" s="16"/>
      <c r="F935" s="16"/>
      <c r="G935" s="180"/>
    </row>
    <row r="936" spans="1:32" s="4" customFormat="1" ht="67.5" hidden="1" customHeight="1">
      <c r="A936" s="17" t="s">
        <v>646</v>
      </c>
      <c r="B936" s="57">
        <v>795</v>
      </c>
      <c r="C936" s="16" t="s">
        <v>367</v>
      </c>
      <c r="D936" s="16" t="s">
        <v>37</v>
      </c>
      <c r="E936" s="16" t="s">
        <v>647</v>
      </c>
      <c r="F936" s="16"/>
      <c r="G936" s="180" t="e">
        <f>#REF!</f>
        <v>#REF!</v>
      </c>
      <c r="H936" s="3"/>
      <c r="AF936" s="201"/>
    </row>
    <row r="937" spans="1:32" hidden="1">
      <c r="A937" s="17"/>
      <c r="B937" s="57"/>
      <c r="C937" s="16"/>
      <c r="D937" s="16"/>
      <c r="E937" s="16"/>
      <c r="F937" s="16"/>
      <c r="G937" s="180"/>
      <c r="H937" s="1"/>
    </row>
    <row r="938" spans="1:32">
      <c r="A938" s="17" t="s">
        <v>345</v>
      </c>
      <c r="B938" s="57">
        <v>795</v>
      </c>
      <c r="C938" s="16" t="s">
        <v>367</v>
      </c>
      <c r="D938" s="16" t="s">
        <v>109</v>
      </c>
      <c r="E938" s="16" t="s">
        <v>181</v>
      </c>
      <c r="F938" s="16" t="s">
        <v>346</v>
      </c>
      <c r="G938" s="180">
        <f>G939</f>
        <v>247820.34</v>
      </c>
      <c r="H938" s="1"/>
    </row>
    <row r="939" spans="1:32">
      <c r="A939" s="17" t="s">
        <v>373</v>
      </c>
      <c r="B939" s="57">
        <v>795</v>
      </c>
      <c r="C939" s="16" t="s">
        <v>367</v>
      </c>
      <c r="D939" s="16" t="s">
        <v>109</v>
      </c>
      <c r="E939" s="16" t="s">
        <v>181</v>
      </c>
      <c r="F939" s="16" t="s">
        <v>374</v>
      </c>
      <c r="G939" s="180">
        <f>'прил 3'!G1440</f>
        <v>247820.34</v>
      </c>
      <c r="H939" s="1"/>
    </row>
    <row r="940" spans="1:32" ht="34.5" customHeight="1">
      <c r="A940" s="17" t="s">
        <v>922</v>
      </c>
      <c r="B940" s="57">
        <v>795</v>
      </c>
      <c r="C940" s="16" t="s">
        <v>367</v>
      </c>
      <c r="D940" s="16" t="s">
        <v>37</v>
      </c>
      <c r="E940" s="16" t="s">
        <v>921</v>
      </c>
      <c r="F940" s="16"/>
      <c r="G940" s="111">
        <f>G941</f>
        <v>1500000</v>
      </c>
    </row>
    <row r="941" spans="1:32" ht="34.5" customHeight="1">
      <c r="A941" s="17" t="s">
        <v>49</v>
      </c>
      <c r="B941" s="57">
        <v>795</v>
      </c>
      <c r="C941" s="16" t="s">
        <v>367</v>
      </c>
      <c r="D941" s="16" t="s">
        <v>37</v>
      </c>
      <c r="E941" s="16" t="s">
        <v>921</v>
      </c>
      <c r="F941" s="16" t="s">
        <v>50</v>
      </c>
      <c r="G941" s="111">
        <f>G942</f>
        <v>1500000</v>
      </c>
    </row>
    <row r="942" spans="1:32" ht="34.5" customHeight="1">
      <c r="A942" s="17" t="s">
        <v>51</v>
      </c>
      <c r="B942" s="57">
        <v>795</v>
      </c>
      <c r="C942" s="16" t="s">
        <v>367</v>
      </c>
      <c r="D942" s="16" t="s">
        <v>37</v>
      </c>
      <c r="E942" s="16" t="s">
        <v>921</v>
      </c>
      <c r="F942" s="16" t="s">
        <v>52</v>
      </c>
      <c r="G942" s="111">
        <v>1500000</v>
      </c>
    </row>
    <row r="943" spans="1:32" ht="26.25" customHeight="1">
      <c r="A943" s="17" t="s">
        <v>125</v>
      </c>
      <c r="B943" s="57">
        <v>795</v>
      </c>
      <c r="C943" s="16" t="s">
        <v>367</v>
      </c>
      <c r="D943" s="16" t="s">
        <v>109</v>
      </c>
      <c r="E943" s="16" t="s">
        <v>126</v>
      </c>
      <c r="F943" s="16"/>
      <c r="G943" s="180">
        <f>G944</f>
        <v>50000</v>
      </c>
      <c r="H943" s="1"/>
    </row>
    <row r="944" spans="1:32" ht="26.25" customHeight="1">
      <c r="A944" s="17" t="s">
        <v>49</v>
      </c>
      <c r="B944" s="57">
        <v>795</v>
      </c>
      <c r="C944" s="16" t="s">
        <v>367</v>
      </c>
      <c r="D944" s="16" t="s">
        <v>109</v>
      </c>
      <c r="E944" s="16" t="s">
        <v>126</v>
      </c>
      <c r="F944" s="16" t="s">
        <v>50</v>
      </c>
      <c r="G944" s="180">
        <f>G945</f>
        <v>50000</v>
      </c>
      <c r="H944" s="1"/>
    </row>
    <row r="945" spans="1:8" ht="25.5">
      <c r="A945" s="17" t="s">
        <v>51</v>
      </c>
      <c r="B945" s="57">
        <v>795</v>
      </c>
      <c r="C945" s="16" t="s">
        <v>367</v>
      </c>
      <c r="D945" s="16" t="s">
        <v>109</v>
      </c>
      <c r="E945" s="16" t="s">
        <v>126</v>
      </c>
      <c r="F945" s="16" t="s">
        <v>52</v>
      </c>
      <c r="G945" s="180">
        <f>'прил 3'!G1443</f>
        <v>50000</v>
      </c>
      <c r="H945" s="1"/>
    </row>
    <row r="946" spans="1:8" ht="34.5" customHeight="1">
      <c r="A946" s="17" t="s">
        <v>924</v>
      </c>
      <c r="B946" s="57">
        <v>795</v>
      </c>
      <c r="C946" s="16" t="s">
        <v>367</v>
      </c>
      <c r="D946" s="16" t="s">
        <v>109</v>
      </c>
      <c r="E946" s="16" t="s">
        <v>923</v>
      </c>
      <c r="F946" s="16"/>
      <c r="G946" s="111">
        <f>G947</f>
        <v>250000</v>
      </c>
    </row>
    <row r="947" spans="1:8" ht="34.5" customHeight="1">
      <c r="A947" s="17" t="s">
        <v>49</v>
      </c>
      <c r="B947" s="57">
        <v>795</v>
      </c>
      <c r="C947" s="16" t="s">
        <v>367</v>
      </c>
      <c r="D947" s="16" t="s">
        <v>109</v>
      </c>
      <c r="E947" s="16" t="s">
        <v>923</v>
      </c>
      <c r="F947" s="16" t="s">
        <v>50</v>
      </c>
      <c r="G947" s="111">
        <f>G948</f>
        <v>250000</v>
      </c>
    </row>
    <row r="948" spans="1:8" ht="34.5" customHeight="1">
      <c r="A948" s="17" t="s">
        <v>51</v>
      </c>
      <c r="B948" s="57">
        <v>795</v>
      </c>
      <c r="C948" s="16" t="s">
        <v>367</v>
      </c>
      <c r="D948" s="16" t="s">
        <v>109</v>
      </c>
      <c r="E948" s="16" t="s">
        <v>923</v>
      </c>
      <c r="F948" s="16" t="s">
        <v>52</v>
      </c>
      <c r="G948" s="111">
        <f>'прил 3'!G1478</f>
        <v>250000</v>
      </c>
    </row>
    <row r="949" spans="1:8" ht="51">
      <c r="A949" s="17" t="s">
        <v>132</v>
      </c>
      <c r="B949" s="57">
        <v>795</v>
      </c>
      <c r="C949" s="16" t="s">
        <v>367</v>
      </c>
      <c r="D949" s="16" t="s">
        <v>109</v>
      </c>
      <c r="E949" s="16" t="s">
        <v>131</v>
      </c>
      <c r="F949" s="16"/>
      <c r="G949" s="180">
        <f>G950</f>
        <v>2720000</v>
      </c>
      <c r="H949" s="1"/>
    </row>
    <row r="950" spans="1:8" ht="25.5" customHeight="1">
      <c r="A950" s="17" t="s">
        <v>651</v>
      </c>
      <c r="B950" s="15">
        <v>793</v>
      </c>
      <c r="C950" s="16" t="s">
        <v>26</v>
      </c>
      <c r="D950" s="16" t="s">
        <v>32</v>
      </c>
      <c r="E950" s="16" t="s">
        <v>131</v>
      </c>
      <c r="F950" s="16" t="s">
        <v>50</v>
      </c>
      <c r="G950" s="180">
        <f>G951</f>
        <v>2720000</v>
      </c>
      <c r="H950" s="1"/>
    </row>
    <row r="951" spans="1:8" ht="25.5" customHeight="1">
      <c r="A951" s="17" t="s">
        <v>51</v>
      </c>
      <c r="B951" s="15">
        <v>793</v>
      </c>
      <c r="C951" s="16" t="s">
        <v>26</v>
      </c>
      <c r="D951" s="16" t="s">
        <v>32</v>
      </c>
      <c r="E951" s="16" t="s">
        <v>131</v>
      </c>
      <c r="F951" s="16" t="s">
        <v>52</v>
      </c>
      <c r="G951" s="180">
        <f>'прил 3'!G1395</f>
        <v>2720000</v>
      </c>
      <c r="H951" s="1"/>
    </row>
    <row r="952" spans="1:8" ht="21.75" customHeight="1">
      <c r="A952" s="17" t="s">
        <v>134</v>
      </c>
      <c r="B952" s="57">
        <v>795</v>
      </c>
      <c r="C952" s="16" t="s">
        <v>367</v>
      </c>
      <c r="D952" s="16" t="s">
        <v>109</v>
      </c>
      <c r="E952" s="16" t="s">
        <v>133</v>
      </c>
      <c r="F952" s="16"/>
      <c r="G952" s="180">
        <f>G953</f>
        <v>800000</v>
      </c>
      <c r="H952" s="1"/>
    </row>
    <row r="953" spans="1:8" ht="21.75" customHeight="1">
      <c r="A953" s="17" t="s">
        <v>651</v>
      </c>
      <c r="B953" s="15">
        <v>793</v>
      </c>
      <c r="C953" s="16" t="s">
        <v>26</v>
      </c>
      <c r="D953" s="16" t="s">
        <v>32</v>
      </c>
      <c r="E953" s="16" t="s">
        <v>133</v>
      </c>
      <c r="F953" s="16" t="s">
        <v>50</v>
      </c>
      <c r="G953" s="180">
        <f>G954</f>
        <v>800000</v>
      </c>
      <c r="H953" s="1"/>
    </row>
    <row r="954" spans="1:8" ht="29.25" customHeight="1">
      <c r="A954" s="17" t="s">
        <v>51</v>
      </c>
      <c r="B954" s="15">
        <v>793</v>
      </c>
      <c r="C954" s="16" t="s">
        <v>26</v>
      </c>
      <c r="D954" s="16" t="s">
        <v>32</v>
      </c>
      <c r="E954" s="16" t="s">
        <v>133</v>
      </c>
      <c r="F954" s="16" t="s">
        <v>52</v>
      </c>
      <c r="G954" s="180">
        <f>'прил 3'!G1398</f>
        <v>800000</v>
      </c>
      <c r="H954" s="1"/>
    </row>
    <row r="955" spans="1:8" ht="21.75" customHeight="1">
      <c r="A955" s="17" t="s">
        <v>136</v>
      </c>
      <c r="B955" s="57">
        <v>795</v>
      </c>
      <c r="C955" s="16" t="s">
        <v>367</v>
      </c>
      <c r="D955" s="16" t="s">
        <v>109</v>
      </c>
      <c r="E955" s="16" t="s">
        <v>135</v>
      </c>
      <c r="F955" s="16"/>
      <c r="G955" s="180">
        <f>G956</f>
        <v>250000</v>
      </c>
      <c r="H955" s="1"/>
    </row>
    <row r="956" spans="1:8" ht="21.75" customHeight="1">
      <c r="A956" s="17" t="s">
        <v>651</v>
      </c>
      <c r="B956" s="15">
        <v>793</v>
      </c>
      <c r="C956" s="16" t="s">
        <v>26</v>
      </c>
      <c r="D956" s="16" t="s">
        <v>32</v>
      </c>
      <c r="E956" s="16" t="s">
        <v>135</v>
      </c>
      <c r="F956" s="16" t="s">
        <v>50</v>
      </c>
      <c r="G956" s="180">
        <f>G957</f>
        <v>250000</v>
      </c>
      <c r="H956" s="1"/>
    </row>
    <row r="957" spans="1:8" ht="30.75" customHeight="1">
      <c r="A957" s="17" t="s">
        <v>51</v>
      </c>
      <c r="B957" s="15">
        <v>793</v>
      </c>
      <c r="C957" s="16" t="s">
        <v>26</v>
      </c>
      <c r="D957" s="16" t="s">
        <v>32</v>
      </c>
      <c r="E957" s="16" t="s">
        <v>135</v>
      </c>
      <c r="F957" s="16" t="s">
        <v>52</v>
      </c>
      <c r="G957" s="180">
        <f>'прил 3'!G1401</f>
        <v>250000</v>
      </c>
      <c r="H957" s="1"/>
    </row>
    <row r="958" spans="1:8" ht="15.75" customHeight="1">
      <c r="A958" s="17" t="s">
        <v>675</v>
      </c>
      <c r="B958" s="15">
        <v>793</v>
      </c>
      <c r="C958" s="16" t="s">
        <v>26</v>
      </c>
      <c r="D958" s="16" t="s">
        <v>32</v>
      </c>
      <c r="E958" s="16" t="s">
        <v>870</v>
      </c>
      <c r="F958" s="16"/>
      <c r="G958" s="180">
        <f>G959</f>
        <v>582587</v>
      </c>
      <c r="H958" s="1"/>
    </row>
    <row r="959" spans="1:8" ht="33" customHeight="1">
      <c r="A959" s="17" t="s">
        <v>49</v>
      </c>
      <c r="B959" s="15">
        <v>793</v>
      </c>
      <c r="C959" s="16" t="s">
        <v>26</v>
      </c>
      <c r="D959" s="16" t="s">
        <v>32</v>
      </c>
      <c r="E959" s="16" t="s">
        <v>870</v>
      </c>
      <c r="F959" s="16" t="s">
        <v>50</v>
      </c>
      <c r="G959" s="180">
        <f>G960</f>
        <v>582587</v>
      </c>
      <c r="H959" s="1"/>
    </row>
    <row r="960" spans="1:8" ht="31.5" customHeight="1">
      <c r="A960" s="17" t="s">
        <v>51</v>
      </c>
      <c r="B960" s="15">
        <v>793</v>
      </c>
      <c r="C960" s="16" t="s">
        <v>26</v>
      </c>
      <c r="D960" s="16" t="s">
        <v>32</v>
      </c>
      <c r="E960" s="16" t="s">
        <v>870</v>
      </c>
      <c r="F960" s="16" t="s">
        <v>52</v>
      </c>
      <c r="G960" s="180">
        <f>'прил 3'!G1406</f>
        <v>582587</v>
      </c>
      <c r="H960" s="1"/>
    </row>
    <row r="961" spans="1:32" s="54" customFormat="1" ht="17.25" customHeight="1">
      <c r="A961" s="17" t="s">
        <v>764</v>
      </c>
      <c r="B961" s="15">
        <v>793</v>
      </c>
      <c r="C961" s="16" t="s">
        <v>367</v>
      </c>
      <c r="D961" s="16" t="s">
        <v>109</v>
      </c>
      <c r="E961" s="16" t="s">
        <v>763</v>
      </c>
      <c r="F961" s="16"/>
      <c r="G961" s="180">
        <f>G962</f>
        <v>155887</v>
      </c>
      <c r="H961" s="53"/>
      <c r="AF961" s="207"/>
    </row>
    <row r="962" spans="1:32" s="54" customFormat="1" ht="17.25" customHeight="1">
      <c r="A962" s="17" t="s">
        <v>651</v>
      </c>
      <c r="B962" s="15">
        <v>793</v>
      </c>
      <c r="C962" s="16" t="s">
        <v>367</v>
      </c>
      <c r="D962" s="16" t="s">
        <v>109</v>
      </c>
      <c r="E962" s="16" t="s">
        <v>763</v>
      </c>
      <c r="F962" s="16" t="s">
        <v>50</v>
      </c>
      <c r="G962" s="180">
        <f>G963</f>
        <v>155887</v>
      </c>
      <c r="H962" s="53"/>
      <c r="AF962" s="207"/>
    </row>
    <row r="963" spans="1:32" s="54" customFormat="1" ht="17.25" customHeight="1">
      <c r="A963" s="17" t="s">
        <v>51</v>
      </c>
      <c r="B963" s="15">
        <v>793</v>
      </c>
      <c r="C963" s="16" t="s">
        <v>367</v>
      </c>
      <c r="D963" s="16" t="s">
        <v>109</v>
      </c>
      <c r="E963" s="16" t="s">
        <v>763</v>
      </c>
      <c r="F963" s="16" t="s">
        <v>53</v>
      </c>
      <c r="G963" s="180">
        <f>'прил 3'!G1085</f>
        <v>155887</v>
      </c>
      <c r="H963" s="53"/>
      <c r="AF963" s="207"/>
    </row>
    <row r="964" spans="1:32" s="132" customFormat="1" ht="31.5" customHeight="1">
      <c r="A964" s="39" t="s">
        <v>790</v>
      </c>
      <c r="B964" s="41" t="s">
        <v>156</v>
      </c>
      <c r="C964" s="41" t="s">
        <v>108</v>
      </c>
      <c r="D964" s="41" t="s">
        <v>26</v>
      </c>
      <c r="E964" s="41" t="s">
        <v>589</v>
      </c>
      <c r="F964" s="124"/>
      <c r="G964" s="191">
        <f>G965+G979+G987+G1010+G1015+G1022+G1027+G1019</f>
        <v>14166419</v>
      </c>
      <c r="H964" s="128"/>
      <c r="N964" s="132" t="s">
        <v>225</v>
      </c>
      <c r="O964" s="132" t="s">
        <v>226</v>
      </c>
      <c r="AF964" s="216"/>
    </row>
    <row r="965" spans="1:32" s="50" customFormat="1">
      <c r="A965" s="17" t="s">
        <v>333</v>
      </c>
      <c r="B965" s="16" t="s">
        <v>156</v>
      </c>
      <c r="C965" s="16" t="s">
        <v>108</v>
      </c>
      <c r="D965" s="16" t="s">
        <v>26</v>
      </c>
      <c r="E965" s="16" t="s">
        <v>595</v>
      </c>
      <c r="F965" s="44"/>
      <c r="G965" s="180">
        <f>G966</f>
        <v>503944</v>
      </c>
      <c r="H965" s="31"/>
      <c r="AF965" s="181"/>
    </row>
    <row r="966" spans="1:32" s="50" customFormat="1">
      <c r="A966" s="17" t="s">
        <v>334</v>
      </c>
      <c r="B966" s="16" t="s">
        <v>156</v>
      </c>
      <c r="C966" s="16" t="s">
        <v>108</v>
      </c>
      <c r="D966" s="16" t="s">
        <v>26</v>
      </c>
      <c r="E966" s="16" t="s">
        <v>595</v>
      </c>
      <c r="F966" s="16" t="s">
        <v>335</v>
      </c>
      <c r="G966" s="180">
        <f>G967</f>
        <v>503944</v>
      </c>
      <c r="H966" s="31"/>
      <c r="AF966" s="181"/>
    </row>
    <row r="967" spans="1:32" s="50" customFormat="1" ht="25.5">
      <c r="A967" s="17" t="s">
        <v>336</v>
      </c>
      <c r="B967" s="16" t="s">
        <v>156</v>
      </c>
      <c r="C967" s="16" t="s">
        <v>108</v>
      </c>
      <c r="D967" s="16" t="s">
        <v>26</v>
      </c>
      <c r="E967" s="16" t="s">
        <v>595</v>
      </c>
      <c r="F967" s="16" t="s">
        <v>337</v>
      </c>
      <c r="G967" s="180">
        <f>'прил 3'!G639+'прил 3'!G728+'прил 3'!G1097</f>
        <v>503944</v>
      </c>
      <c r="H967" s="31"/>
      <c r="AF967" s="181"/>
    </row>
    <row r="968" spans="1:32" s="50" customFormat="1" hidden="1">
      <c r="A968" s="17" t="s">
        <v>333</v>
      </c>
      <c r="B968" s="16" t="s">
        <v>156</v>
      </c>
      <c r="C968" s="16" t="s">
        <v>108</v>
      </c>
      <c r="D968" s="16" t="s">
        <v>26</v>
      </c>
      <c r="E968" s="16" t="s">
        <v>595</v>
      </c>
      <c r="F968" s="44"/>
      <c r="G968" s="180">
        <f>G969</f>
        <v>14981</v>
      </c>
      <c r="H968" s="31"/>
      <c r="AF968" s="181"/>
    </row>
    <row r="969" spans="1:32" s="50" customFormat="1" hidden="1">
      <c r="A969" s="17" t="s">
        <v>334</v>
      </c>
      <c r="B969" s="16" t="s">
        <v>156</v>
      </c>
      <c r="C969" s="16" t="s">
        <v>108</v>
      </c>
      <c r="D969" s="16" t="s">
        <v>26</v>
      </c>
      <c r="E969" s="16" t="s">
        <v>595</v>
      </c>
      <c r="F969" s="16" t="s">
        <v>335</v>
      </c>
      <c r="G969" s="180">
        <f>G970</f>
        <v>14981</v>
      </c>
      <c r="H969" s="31"/>
      <c r="AF969" s="181"/>
    </row>
    <row r="970" spans="1:32" s="51" customFormat="1" ht="25.5" hidden="1">
      <c r="A970" s="17" t="s">
        <v>336</v>
      </c>
      <c r="B970" s="16" t="s">
        <v>156</v>
      </c>
      <c r="C970" s="16" t="s">
        <v>108</v>
      </c>
      <c r="D970" s="16" t="s">
        <v>26</v>
      </c>
      <c r="E970" s="16" t="s">
        <v>595</v>
      </c>
      <c r="F970" s="16" t="s">
        <v>337</v>
      </c>
      <c r="G970" s="180">
        <v>14981</v>
      </c>
      <c r="H970" s="2"/>
      <c r="AF970" s="217"/>
    </row>
    <row r="971" spans="1:32" s="32" customFormat="1" ht="25.5" hidden="1">
      <c r="A971" s="17" t="s">
        <v>590</v>
      </c>
      <c r="B971" s="15">
        <v>792</v>
      </c>
      <c r="C971" s="16" t="s">
        <v>108</v>
      </c>
      <c r="D971" s="16" t="s">
        <v>26</v>
      </c>
      <c r="E971" s="16" t="s">
        <v>589</v>
      </c>
      <c r="F971" s="44"/>
      <c r="G971" s="180">
        <f>G972</f>
        <v>21000</v>
      </c>
      <c r="H971" s="31"/>
      <c r="AF971" s="214"/>
    </row>
    <row r="972" spans="1:32" s="32" customFormat="1" hidden="1">
      <c r="A972" s="17" t="s">
        <v>333</v>
      </c>
      <c r="B972" s="15">
        <v>792</v>
      </c>
      <c r="C972" s="16" t="s">
        <v>108</v>
      </c>
      <c r="D972" s="16" t="s">
        <v>26</v>
      </c>
      <c r="E972" s="16" t="s">
        <v>595</v>
      </c>
      <c r="F972" s="44"/>
      <c r="G972" s="180">
        <f>G973</f>
        <v>21000</v>
      </c>
      <c r="H972" s="31"/>
      <c r="AF972" s="214"/>
    </row>
    <row r="973" spans="1:32" s="32" customFormat="1" hidden="1">
      <c r="A973" s="17" t="s">
        <v>334</v>
      </c>
      <c r="B973" s="15">
        <v>792</v>
      </c>
      <c r="C973" s="16" t="s">
        <v>108</v>
      </c>
      <c r="D973" s="16" t="s">
        <v>26</v>
      </c>
      <c r="E973" s="16" t="s">
        <v>595</v>
      </c>
      <c r="F973" s="16" t="s">
        <v>335</v>
      </c>
      <c r="G973" s="180">
        <f>G974</f>
        <v>21000</v>
      </c>
      <c r="H973" s="31"/>
      <c r="AF973" s="214"/>
    </row>
    <row r="974" spans="1:32" s="4" customFormat="1" ht="25.5" hidden="1">
      <c r="A974" s="17" t="s">
        <v>336</v>
      </c>
      <c r="B974" s="15">
        <v>792</v>
      </c>
      <c r="C974" s="16" t="s">
        <v>108</v>
      </c>
      <c r="D974" s="16" t="s">
        <v>26</v>
      </c>
      <c r="E974" s="16" t="s">
        <v>595</v>
      </c>
      <c r="F974" s="16" t="s">
        <v>337</v>
      </c>
      <c r="G974" s="180">
        <v>21000</v>
      </c>
      <c r="H974" s="3"/>
      <c r="AF974" s="201"/>
    </row>
    <row r="975" spans="1:32" s="32" customFormat="1" ht="25.5" hidden="1">
      <c r="A975" s="17" t="s">
        <v>590</v>
      </c>
      <c r="B975" s="15">
        <v>793</v>
      </c>
      <c r="C975" s="16" t="s">
        <v>108</v>
      </c>
      <c r="D975" s="16" t="s">
        <v>26</v>
      </c>
      <c r="E975" s="16" t="s">
        <v>589</v>
      </c>
      <c r="F975" s="44"/>
      <c r="G975" s="180">
        <f>G976</f>
        <v>737514</v>
      </c>
      <c r="H975" s="31"/>
      <c r="AF975" s="214"/>
    </row>
    <row r="976" spans="1:32" s="32" customFormat="1" hidden="1">
      <c r="A976" s="17" t="s">
        <v>333</v>
      </c>
      <c r="B976" s="15">
        <v>793</v>
      </c>
      <c r="C976" s="16" t="s">
        <v>108</v>
      </c>
      <c r="D976" s="16" t="s">
        <v>26</v>
      </c>
      <c r="E976" s="16" t="s">
        <v>595</v>
      </c>
      <c r="F976" s="44"/>
      <c r="G976" s="180">
        <f>G977</f>
        <v>737514</v>
      </c>
      <c r="H976" s="31"/>
      <c r="AF976" s="214"/>
    </row>
    <row r="977" spans="1:32" s="32" customFormat="1" hidden="1">
      <c r="A977" s="17" t="s">
        <v>334</v>
      </c>
      <c r="B977" s="15">
        <v>793</v>
      </c>
      <c r="C977" s="16" t="s">
        <v>108</v>
      </c>
      <c r="D977" s="16" t="s">
        <v>26</v>
      </c>
      <c r="E977" s="16" t="s">
        <v>595</v>
      </c>
      <c r="F977" s="16" t="s">
        <v>335</v>
      </c>
      <c r="G977" s="180">
        <f>G978</f>
        <v>737514</v>
      </c>
      <c r="H977" s="31"/>
      <c r="AF977" s="214"/>
    </row>
    <row r="978" spans="1:32" s="32" customFormat="1" ht="25.5" hidden="1">
      <c r="A978" s="17" t="s">
        <v>336</v>
      </c>
      <c r="B978" s="15">
        <v>793</v>
      </c>
      <c r="C978" s="16" t="s">
        <v>108</v>
      </c>
      <c r="D978" s="16" t="s">
        <v>26</v>
      </c>
      <c r="E978" s="16" t="s">
        <v>595</v>
      </c>
      <c r="F978" s="16" t="s">
        <v>337</v>
      </c>
      <c r="G978" s="180">
        <v>737514</v>
      </c>
      <c r="H978" s="31"/>
      <c r="AF978" s="214"/>
    </row>
    <row r="979" spans="1:32" s="32" customFormat="1" ht="54" customHeight="1">
      <c r="A979" s="17" t="s">
        <v>716</v>
      </c>
      <c r="B979" s="15">
        <v>793</v>
      </c>
      <c r="C979" s="16" t="s">
        <v>108</v>
      </c>
      <c r="D979" s="16" t="s">
        <v>109</v>
      </c>
      <c r="E979" s="16" t="s">
        <v>754</v>
      </c>
      <c r="F979" s="44"/>
      <c r="G979" s="180">
        <f>G980</f>
        <v>166200</v>
      </c>
      <c r="H979" s="18"/>
      <c r="AF979" s="214"/>
    </row>
    <row r="980" spans="1:32" s="32" customFormat="1" ht="27" customHeight="1">
      <c r="A980" s="17" t="s">
        <v>100</v>
      </c>
      <c r="B980" s="15">
        <v>793</v>
      </c>
      <c r="C980" s="16" t="s">
        <v>108</v>
      </c>
      <c r="D980" s="16" t="s">
        <v>109</v>
      </c>
      <c r="E980" s="16" t="s">
        <v>754</v>
      </c>
      <c r="F980" s="16" t="s">
        <v>101</v>
      </c>
      <c r="G980" s="180">
        <f>G981</f>
        <v>166200</v>
      </c>
      <c r="H980" s="31"/>
      <c r="AF980" s="214"/>
    </row>
    <row r="981" spans="1:32" ht="38.25">
      <c r="A981" s="17" t="s">
        <v>687</v>
      </c>
      <c r="B981" s="15">
        <v>793</v>
      </c>
      <c r="C981" s="16" t="s">
        <v>108</v>
      </c>
      <c r="D981" s="16" t="s">
        <v>109</v>
      </c>
      <c r="E981" s="16" t="s">
        <v>754</v>
      </c>
      <c r="F981" s="16" t="s">
        <v>688</v>
      </c>
      <c r="G981" s="180">
        <f>'прил 3'!G1133</f>
        <v>166200</v>
      </c>
    </row>
    <row r="982" spans="1:32" hidden="1">
      <c r="A982" s="17"/>
      <c r="B982" s="15"/>
      <c r="C982" s="16"/>
      <c r="D982" s="16"/>
      <c r="E982" s="16"/>
      <c r="F982" s="16"/>
      <c r="G982" s="180"/>
    </row>
    <row r="983" spans="1:32" s="32" customFormat="1" ht="25.5" hidden="1">
      <c r="A983" s="49" t="s">
        <v>717</v>
      </c>
      <c r="B983" s="29">
        <v>793</v>
      </c>
      <c r="C983" s="44" t="s">
        <v>108</v>
      </c>
      <c r="D983" s="44" t="s">
        <v>109</v>
      </c>
      <c r="E983" s="44" t="s">
        <v>718</v>
      </c>
      <c r="F983" s="44" t="s">
        <v>330</v>
      </c>
      <c r="G983" s="196"/>
      <c r="H983" s="31"/>
      <c r="AF983" s="214"/>
    </row>
    <row r="984" spans="1:32" ht="12.75" hidden="1" customHeight="1">
      <c r="A984" s="17" t="s">
        <v>694</v>
      </c>
      <c r="B984" s="15">
        <v>793</v>
      </c>
      <c r="C984" s="16" t="s">
        <v>108</v>
      </c>
      <c r="D984" s="16" t="s">
        <v>109</v>
      </c>
      <c r="E984" s="16" t="s">
        <v>695</v>
      </c>
      <c r="F984" s="16"/>
      <c r="G984" s="180"/>
    </row>
    <row r="985" spans="1:32" ht="38.25" hidden="1" customHeight="1">
      <c r="A985" s="17" t="s">
        <v>719</v>
      </c>
      <c r="B985" s="15">
        <v>793</v>
      </c>
      <c r="C985" s="16" t="s">
        <v>108</v>
      </c>
      <c r="D985" s="16" t="s">
        <v>109</v>
      </c>
      <c r="E985" s="16" t="s">
        <v>720</v>
      </c>
      <c r="F985" s="16"/>
      <c r="G985" s="180"/>
    </row>
    <row r="986" spans="1:32" ht="38.25" hidden="1" customHeight="1">
      <c r="A986" s="17" t="s">
        <v>721</v>
      </c>
      <c r="B986" s="15">
        <v>793</v>
      </c>
      <c r="C986" s="16" t="s">
        <v>108</v>
      </c>
      <c r="D986" s="16" t="s">
        <v>109</v>
      </c>
      <c r="E986" s="16" t="s">
        <v>722</v>
      </c>
      <c r="F986" s="16" t="s">
        <v>723</v>
      </c>
      <c r="G986" s="180"/>
    </row>
    <row r="987" spans="1:32" ht="25.5" customHeight="1">
      <c r="A987" s="17" t="s">
        <v>717</v>
      </c>
      <c r="B987" s="15">
        <v>793</v>
      </c>
      <c r="C987" s="16" t="s">
        <v>108</v>
      </c>
      <c r="D987" s="16" t="s">
        <v>109</v>
      </c>
      <c r="E987" s="16" t="s">
        <v>599</v>
      </c>
      <c r="F987" s="16"/>
      <c r="G987" s="180">
        <f>G988</f>
        <v>229775</v>
      </c>
    </row>
    <row r="988" spans="1:32" ht="25.5" customHeight="1">
      <c r="A988" s="17" t="s">
        <v>724</v>
      </c>
      <c r="B988" s="15">
        <v>793</v>
      </c>
      <c r="C988" s="16" t="s">
        <v>108</v>
      </c>
      <c r="D988" s="16" t="s">
        <v>109</v>
      </c>
      <c r="E988" s="16" t="s">
        <v>599</v>
      </c>
      <c r="F988" s="16" t="s">
        <v>335</v>
      </c>
      <c r="G988" s="180">
        <f>G989</f>
        <v>229775</v>
      </c>
    </row>
    <row r="989" spans="1:32" ht="25.5" customHeight="1">
      <c r="A989" s="17" t="s">
        <v>712</v>
      </c>
      <c r="B989" s="15">
        <v>793</v>
      </c>
      <c r="C989" s="16" t="s">
        <v>108</v>
      </c>
      <c r="D989" s="16" t="s">
        <v>109</v>
      </c>
      <c r="E989" s="16" t="s">
        <v>599</v>
      </c>
      <c r="F989" s="16" t="s">
        <v>713</v>
      </c>
      <c r="G989" s="180">
        <f>'прил 3'!G1136</f>
        <v>229775</v>
      </c>
    </row>
    <row r="990" spans="1:32" ht="38.25" hidden="1" customHeight="1">
      <c r="A990" s="17" t="s">
        <v>714</v>
      </c>
      <c r="B990" s="15">
        <v>793</v>
      </c>
      <c r="C990" s="16" t="s">
        <v>108</v>
      </c>
      <c r="D990" s="16" t="s">
        <v>109</v>
      </c>
      <c r="E990" s="16" t="s">
        <v>599</v>
      </c>
      <c r="F990" s="16" t="s">
        <v>715</v>
      </c>
      <c r="G990" s="180"/>
    </row>
    <row r="991" spans="1:32" ht="26.25" hidden="1" customHeight="1">
      <c r="A991" s="17" t="s">
        <v>362</v>
      </c>
      <c r="B991" s="15">
        <v>793</v>
      </c>
      <c r="C991" s="16" t="s">
        <v>108</v>
      </c>
      <c r="D991" s="16" t="s">
        <v>109</v>
      </c>
      <c r="E991" s="16" t="s">
        <v>477</v>
      </c>
      <c r="F991" s="16"/>
      <c r="G991" s="180">
        <f>G992</f>
        <v>0</v>
      </c>
    </row>
    <row r="992" spans="1:32" ht="21.75" hidden="1" customHeight="1">
      <c r="A992" s="17" t="s">
        <v>362</v>
      </c>
      <c r="B992" s="15">
        <v>793</v>
      </c>
      <c r="C992" s="16" t="s">
        <v>108</v>
      </c>
      <c r="D992" s="16" t="s">
        <v>109</v>
      </c>
      <c r="E992" s="16" t="s">
        <v>478</v>
      </c>
      <c r="F992" s="16"/>
      <c r="G992" s="180">
        <f>G993</f>
        <v>0</v>
      </c>
    </row>
    <row r="993" spans="1:32" ht="29.25" hidden="1" customHeight="1">
      <c r="A993" s="17" t="s">
        <v>362</v>
      </c>
      <c r="B993" s="15">
        <v>793</v>
      </c>
      <c r="C993" s="16" t="s">
        <v>108</v>
      </c>
      <c r="D993" s="16" t="s">
        <v>109</v>
      </c>
      <c r="E993" s="16" t="s">
        <v>479</v>
      </c>
      <c r="F993" s="16"/>
      <c r="G993" s="180">
        <f>G994</f>
        <v>0</v>
      </c>
    </row>
    <row r="994" spans="1:32" ht="30.75" hidden="1" customHeight="1">
      <c r="A994" s="17" t="s">
        <v>338</v>
      </c>
      <c r="B994" s="15">
        <v>793</v>
      </c>
      <c r="C994" s="16" t="s">
        <v>108</v>
      </c>
      <c r="D994" s="16" t="s">
        <v>109</v>
      </c>
      <c r="E994" s="16" t="s">
        <v>479</v>
      </c>
      <c r="F994" s="16" t="s">
        <v>339</v>
      </c>
      <c r="G994" s="180"/>
    </row>
    <row r="995" spans="1:32" s="38" customFormat="1" hidden="1">
      <c r="A995" s="17"/>
      <c r="B995" s="15"/>
      <c r="C995" s="16"/>
      <c r="D995" s="16"/>
      <c r="E995" s="16"/>
      <c r="F995" s="16"/>
      <c r="G995" s="180"/>
      <c r="H995" s="37"/>
      <c r="AF995" s="206"/>
    </row>
    <row r="996" spans="1:32" s="54" customFormat="1" hidden="1">
      <c r="A996" s="17"/>
      <c r="B996" s="15">
        <v>793</v>
      </c>
      <c r="C996" s="16"/>
      <c r="D996" s="16"/>
      <c r="E996" s="16"/>
      <c r="F996" s="16"/>
      <c r="G996" s="180"/>
      <c r="H996" s="53"/>
      <c r="AF996" s="207"/>
    </row>
    <row r="997" spans="1:32" s="54" customFormat="1" ht="51" hidden="1">
      <c r="A997" s="17" t="s">
        <v>593</v>
      </c>
      <c r="B997" s="15">
        <v>793</v>
      </c>
      <c r="C997" s="16" t="s">
        <v>108</v>
      </c>
      <c r="D997" s="16" t="s">
        <v>90</v>
      </c>
      <c r="E997" s="16" t="s">
        <v>591</v>
      </c>
      <c r="F997" s="16"/>
      <c r="G997" s="180">
        <f>G1001+G998</f>
        <v>0</v>
      </c>
      <c r="H997" s="53"/>
      <c r="AF997" s="207"/>
    </row>
    <row r="998" spans="1:32" hidden="1">
      <c r="A998" s="17" t="s">
        <v>651</v>
      </c>
      <c r="B998" s="15">
        <v>793</v>
      </c>
      <c r="C998" s="16" t="s">
        <v>108</v>
      </c>
      <c r="D998" s="16" t="s">
        <v>90</v>
      </c>
      <c r="E998" s="16" t="s">
        <v>615</v>
      </c>
      <c r="F998" s="16" t="s">
        <v>50</v>
      </c>
      <c r="G998" s="180">
        <f>G999</f>
        <v>0</v>
      </c>
    </row>
    <row r="999" spans="1:32" ht="25.5" hidden="1">
      <c r="A999" s="17" t="s">
        <v>51</v>
      </c>
      <c r="B999" s="15">
        <v>793</v>
      </c>
      <c r="C999" s="16" t="s">
        <v>108</v>
      </c>
      <c r="D999" s="16" t="s">
        <v>90</v>
      </c>
      <c r="E999" s="16" t="s">
        <v>615</v>
      </c>
      <c r="F999" s="16" t="s">
        <v>52</v>
      </c>
      <c r="G999" s="180">
        <f>G1000</f>
        <v>0</v>
      </c>
    </row>
    <row r="1000" spans="1:32" ht="33" hidden="1" customHeight="1">
      <c r="A1000" s="17" t="s">
        <v>652</v>
      </c>
      <c r="B1000" s="15">
        <v>793</v>
      </c>
      <c r="C1000" s="16" t="s">
        <v>108</v>
      </c>
      <c r="D1000" s="16" t="s">
        <v>90</v>
      </c>
      <c r="E1000" s="16" t="s">
        <v>615</v>
      </c>
      <c r="F1000" s="16" t="s">
        <v>53</v>
      </c>
      <c r="G1000" s="180"/>
    </row>
    <row r="1001" spans="1:32" s="54" customFormat="1" ht="25.5" hidden="1">
      <c r="A1001" s="17" t="s">
        <v>697</v>
      </c>
      <c r="B1001" s="15">
        <v>793</v>
      </c>
      <c r="C1001" s="16" t="s">
        <v>108</v>
      </c>
      <c r="D1001" s="16" t="s">
        <v>90</v>
      </c>
      <c r="E1001" s="16" t="s">
        <v>591</v>
      </c>
      <c r="F1001" s="16" t="s">
        <v>698</v>
      </c>
      <c r="G1001" s="180">
        <f>G1002</f>
        <v>0</v>
      </c>
      <c r="H1001" s="53"/>
      <c r="AF1001" s="207"/>
    </row>
    <row r="1002" spans="1:32" s="54" customFormat="1" hidden="1">
      <c r="A1002" s="17" t="s">
        <v>700</v>
      </c>
      <c r="B1002" s="15">
        <v>793</v>
      </c>
      <c r="C1002" s="16" t="s">
        <v>108</v>
      </c>
      <c r="D1002" s="16" t="s">
        <v>90</v>
      </c>
      <c r="E1002" s="16" t="s">
        <v>591</v>
      </c>
      <c r="F1002" s="16" t="s">
        <v>701</v>
      </c>
      <c r="G1002" s="180"/>
      <c r="H1002" s="53"/>
      <c r="AF1002" s="207"/>
    </row>
    <row r="1003" spans="1:32" hidden="1">
      <c r="A1003" s="14"/>
      <c r="B1003" s="15"/>
      <c r="C1003" s="16"/>
      <c r="D1003" s="16"/>
      <c r="E1003" s="16"/>
      <c r="F1003" s="16"/>
      <c r="G1003" s="180"/>
    </row>
    <row r="1004" spans="1:32" hidden="1">
      <c r="A1004" s="14"/>
      <c r="B1004" s="15"/>
      <c r="C1004" s="16"/>
      <c r="D1004" s="16"/>
      <c r="E1004" s="16"/>
      <c r="F1004" s="16"/>
      <c r="G1004" s="180"/>
    </row>
    <row r="1005" spans="1:32" hidden="1">
      <c r="A1005" s="14"/>
      <c r="B1005" s="15"/>
      <c r="C1005" s="16"/>
      <c r="D1005" s="16"/>
      <c r="E1005" s="16"/>
      <c r="F1005" s="16"/>
      <c r="G1005" s="180"/>
    </row>
    <row r="1006" spans="1:32" hidden="1">
      <c r="A1006" s="14"/>
      <c r="B1006" s="15"/>
      <c r="C1006" s="16"/>
      <c r="D1006" s="16"/>
      <c r="E1006" s="16"/>
      <c r="F1006" s="16"/>
      <c r="G1006" s="180"/>
    </row>
    <row r="1007" spans="1:32" hidden="1">
      <c r="A1007" s="14"/>
      <c r="B1007" s="15"/>
      <c r="C1007" s="16"/>
      <c r="D1007" s="16"/>
      <c r="E1007" s="16"/>
      <c r="F1007" s="16"/>
      <c r="G1007" s="180"/>
    </row>
    <row r="1008" spans="1:32" hidden="1">
      <c r="A1008" s="14"/>
      <c r="B1008" s="15"/>
      <c r="C1008" s="16"/>
      <c r="D1008" s="16"/>
      <c r="E1008" s="16"/>
      <c r="F1008" s="16"/>
      <c r="G1008" s="180"/>
    </row>
    <row r="1009" spans="1:32" s="19" customFormat="1" hidden="1">
      <c r="A1009" s="17" t="s">
        <v>332</v>
      </c>
      <c r="B1009" s="15">
        <v>793</v>
      </c>
      <c r="C1009" s="16" t="s">
        <v>108</v>
      </c>
      <c r="D1009" s="16" t="s">
        <v>90</v>
      </c>
      <c r="E1009" s="16" t="s">
        <v>468</v>
      </c>
      <c r="F1009" s="16"/>
      <c r="G1009" s="180"/>
      <c r="H1009" s="18"/>
      <c r="AF1009" s="210"/>
    </row>
    <row r="1010" spans="1:32" ht="60" hidden="1" customHeight="1">
      <c r="A1010" s="17" t="s">
        <v>410</v>
      </c>
      <c r="B1010" s="15">
        <v>793</v>
      </c>
      <c r="C1010" s="16" t="s">
        <v>108</v>
      </c>
      <c r="D1010" s="16" t="s">
        <v>90</v>
      </c>
      <c r="E1010" s="16" t="s">
        <v>412</v>
      </c>
      <c r="F1010" s="16"/>
      <c r="G1010" s="180">
        <f>G1011</f>
        <v>0</v>
      </c>
    </row>
    <row r="1011" spans="1:32" ht="52.5" hidden="1" customHeight="1">
      <c r="A1011" s="17" t="s">
        <v>411</v>
      </c>
      <c r="B1011" s="15">
        <v>793</v>
      </c>
      <c r="C1011" s="16" t="s">
        <v>108</v>
      </c>
      <c r="D1011" s="16" t="s">
        <v>90</v>
      </c>
      <c r="E1011" s="16" t="s">
        <v>409</v>
      </c>
      <c r="F1011" s="16"/>
      <c r="G1011" s="180">
        <f>G1013</f>
        <v>0</v>
      </c>
    </row>
    <row r="1012" spans="1:32" ht="25.5" hidden="1">
      <c r="A1012" s="17" t="s">
        <v>697</v>
      </c>
      <c r="B1012" s="15">
        <v>793</v>
      </c>
      <c r="C1012" s="16" t="s">
        <v>108</v>
      </c>
      <c r="D1012" s="16" t="s">
        <v>90</v>
      </c>
      <c r="E1012" s="16" t="s">
        <v>592</v>
      </c>
      <c r="F1012" s="16" t="s">
        <v>698</v>
      </c>
      <c r="G1012" s="180">
        <f>G1013</f>
        <v>0</v>
      </c>
    </row>
    <row r="1013" spans="1:32" hidden="1">
      <c r="A1013" s="17" t="s">
        <v>700</v>
      </c>
      <c r="B1013" s="15">
        <v>793</v>
      </c>
      <c r="C1013" s="16" t="s">
        <v>108</v>
      </c>
      <c r="D1013" s="16" t="s">
        <v>90</v>
      </c>
      <c r="E1013" s="16" t="s">
        <v>409</v>
      </c>
      <c r="F1013" s="16" t="s">
        <v>701</v>
      </c>
      <c r="G1013" s="180">
        <f>'прил 3'!G1157</f>
        <v>0</v>
      </c>
    </row>
    <row r="1014" spans="1:32" s="19" customFormat="1" hidden="1">
      <c r="A1014" s="17"/>
      <c r="B1014" s="15"/>
      <c r="C1014" s="16"/>
      <c r="D1014" s="16"/>
      <c r="E1014" s="16"/>
      <c r="F1014" s="16"/>
      <c r="G1014" s="180"/>
      <c r="H1014" s="18"/>
      <c r="AF1014" s="210"/>
    </row>
    <row r="1015" spans="1:32" ht="57" customHeight="1">
      <c r="A1015" s="152" t="s">
        <v>593</v>
      </c>
      <c r="B1015" s="15">
        <v>793</v>
      </c>
      <c r="C1015" s="16" t="s">
        <v>108</v>
      </c>
      <c r="D1015" s="16" t="s">
        <v>90</v>
      </c>
      <c r="E1015" s="16" t="s">
        <v>592</v>
      </c>
      <c r="F1015" s="16"/>
      <c r="G1015" s="180">
        <f>G1016</f>
        <v>3987200</v>
      </c>
    </row>
    <row r="1016" spans="1:32" ht="52.5" hidden="1" customHeight="1">
      <c r="A1016" s="17" t="s">
        <v>411</v>
      </c>
      <c r="B1016" s="15">
        <v>793</v>
      </c>
      <c r="C1016" s="16" t="s">
        <v>108</v>
      </c>
      <c r="D1016" s="16" t="s">
        <v>90</v>
      </c>
      <c r="E1016" s="16" t="s">
        <v>282</v>
      </c>
      <c r="F1016" s="16"/>
      <c r="G1016" s="180">
        <f>G1018</f>
        <v>3987200</v>
      </c>
    </row>
    <row r="1017" spans="1:32" ht="25.5">
      <c r="A1017" s="17" t="s">
        <v>697</v>
      </c>
      <c r="B1017" s="15">
        <v>793</v>
      </c>
      <c r="C1017" s="16" t="s">
        <v>108</v>
      </c>
      <c r="D1017" s="16" t="s">
        <v>90</v>
      </c>
      <c r="E1017" s="16" t="s">
        <v>592</v>
      </c>
      <c r="F1017" s="16" t="s">
        <v>698</v>
      </c>
      <c r="G1017" s="180">
        <f>G1018</f>
        <v>3987200</v>
      </c>
    </row>
    <row r="1018" spans="1:32">
      <c r="A1018" s="17" t="s">
        <v>700</v>
      </c>
      <c r="B1018" s="15">
        <v>793</v>
      </c>
      <c r="C1018" s="16" t="s">
        <v>108</v>
      </c>
      <c r="D1018" s="16" t="s">
        <v>90</v>
      </c>
      <c r="E1018" s="16" t="s">
        <v>592</v>
      </c>
      <c r="F1018" s="16" t="s">
        <v>701</v>
      </c>
      <c r="G1018" s="180">
        <f>'прил 3'!G1162</f>
        <v>3987200</v>
      </c>
    </row>
    <row r="1019" spans="1:32" ht="51">
      <c r="A1019" s="152" t="s">
        <v>594</v>
      </c>
      <c r="B1019" s="15">
        <v>793</v>
      </c>
      <c r="C1019" s="16" t="s">
        <v>108</v>
      </c>
      <c r="D1019" s="16" t="s">
        <v>90</v>
      </c>
      <c r="E1019" s="16" t="s">
        <v>752</v>
      </c>
      <c r="F1019" s="16"/>
      <c r="G1019" s="180">
        <f>G1020</f>
        <v>9079300</v>
      </c>
    </row>
    <row r="1020" spans="1:32" ht="25.5">
      <c r="A1020" s="17" t="s">
        <v>697</v>
      </c>
      <c r="B1020" s="15">
        <v>793</v>
      </c>
      <c r="C1020" s="16" t="s">
        <v>108</v>
      </c>
      <c r="D1020" s="16" t="s">
        <v>90</v>
      </c>
      <c r="E1020" s="16" t="s">
        <v>752</v>
      </c>
      <c r="F1020" s="16" t="s">
        <v>698</v>
      </c>
      <c r="G1020" s="180">
        <f>G1021</f>
        <v>9079300</v>
      </c>
    </row>
    <row r="1021" spans="1:32">
      <c r="A1021" s="17" t="s">
        <v>700</v>
      </c>
      <c r="B1021" s="15">
        <v>793</v>
      </c>
      <c r="C1021" s="16" t="s">
        <v>108</v>
      </c>
      <c r="D1021" s="16" t="s">
        <v>90</v>
      </c>
      <c r="E1021" s="16" t="s">
        <v>752</v>
      </c>
      <c r="F1021" s="16" t="s">
        <v>701</v>
      </c>
      <c r="G1021" s="180">
        <f>'прил 3'!G1165</f>
        <v>9079300</v>
      </c>
    </row>
    <row r="1022" spans="1:32" s="19" customFormat="1" ht="25.5">
      <c r="A1022" s="17" t="s">
        <v>725</v>
      </c>
      <c r="B1022" s="15">
        <v>793</v>
      </c>
      <c r="C1022" s="16" t="s">
        <v>108</v>
      </c>
      <c r="D1022" s="16" t="s">
        <v>90</v>
      </c>
      <c r="E1022" s="16" t="s">
        <v>598</v>
      </c>
      <c r="F1022" s="16"/>
      <c r="G1022" s="180">
        <f>G1023</f>
        <v>200000</v>
      </c>
      <c r="H1022" s="18"/>
      <c r="AF1022" s="210"/>
    </row>
    <row r="1023" spans="1:32" s="19" customFormat="1" ht="25.5">
      <c r="A1023" s="17" t="s">
        <v>717</v>
      </c>
      <c r="B1023" s="15">
        <v>793</v>
      </c>
      <c r="C1023" s="16" t="s">
        <v>108</v>
      </c>
      <c r="D1023" s="16" t="s">
        <v>90</v>
      </c>
      <c r="E1023" s="16" t="s">
        <v>598</v>
      </c>
      <c r="F1023" s="16" t="s">
        <v>335</v>
      </c>
      <c r="G1023" s="180">
        <f>G1024</f>
        <v>200000</v>
      </c>
      <c r="H1023" s="18"/>
      <c r="AF1023" s="210"/>
    </row>
    <row r="1024" spans="1:32" s="19" customFormat="1">
      <c r="A1024" s="17" t="s">
        <v>712</v>
      </c>
      <c r="B1024" s="15">
        <v>793</v>
      </c>
      <c r="C1024" s="16" t="s">
        <v>108</v>
      </c>
      <c r="D1024" s="16" t="s">
        <v>90</v>
      </c>
      <c r="E1024" s="16" t="s">
        <v>598</v>
      </c>
      <c r="F1024" s="16" t="s">
        <v>713</v>
      </c>
      <c r="G1024" s="180">
        <f>'прил 3'!G1168</f>
        <v>200000</v>
      </c>
      <c r="H1024" s="18"/>
      <c r="AF1024" s="210"/>
    </row>
    <row r="1025" spans="1:32" s="19" customFormat="1" ht="25.5" hidden="1">
      <c r="A1025" s="17" t="s">
        <v>714</v>
      </c>
      <c r="B1025" s="15">
        <v>793</v>
      </c>
      <c r="C1025" s="16" t="s">
        <v>108</v>
      </c>
      <c r="D1025" s="16" t="s">
        <v>90</v>
      </c>
      <c r="E1025" s="16" t="s">
        <v>598</v>
      </c>
      <c r="F1025" s="16" t="s">
        <v>715</v>
      </c>
      <c r="G1025" s="180"/>
      <c r="H1025" s="18"/>
      <c r="AF1025" s="210"/>
    </row>
    <row r="1026" spans="1:32" s="54" customFormat="1" ht="25.5" hidden="1">
      <c r="A1026" s="17" t="s">
        <v>590</v>
      </c>
      <c r="B1026" s="15">
        <v>793</v>
      </c>
      <c r="C1026" s="16" t="s">
        <v>108</v>
      </c>
      <c r="D1026" s="16" t="s">
        <v>350</v>
      </c>
      <c r="E1026" s="16" t="s">
        <v>589</v>
      </c>
      <c r="F1026" s="16"/>
      <c r="G1026" s="180">
        <f>G1027</f>
        <v>0</v>
      </c>
      <c r="H1026" s="53"/>
      <c r="AF1026" s="207"/>
    </row>
    <row r="1027" spans="1:32" s="54" customFormat="1" ht="25.5" hidden="1">
      <c r="A1027" s="67" t="s">
        <v>727</v>
      </c>
      <c r="B1027" s="15">
        <v>793</v>
      </c>
      <c r="C1027" s="16" t="s">
        <v>108</v>
      </c>
      <c r="D1027" s="16" t="s">
        <v>350</v>
      </c>
      <c r="E1027" s="16" t="s">
        <v>586</v>
      </c>
      <c r="F1027" s="16"/>
      <c r="G1027" s="180">
        <f>G1028</f>
        <v>0</v>
      </c>
      <c r="H1027" s="53"/>
      <c r="AF1027" s="207"/>
    </row>
    <row r="1028" spans="1:32" s="54" customFormat="1" ht="30" hidden="1" customHeight="1">
      <c r="A1028" s="17" t="s">
        <v>717</v>
      </c>
      <c r="B1028" s="15">
        <v>793</v>
      </c>
      <c r="C1028" s="16" t="s">
        <v>108</v>
      </c>
      <c r="D1028" s="16" t="s">
        <v>350</v>
      </c>
      <c r="E1028" s="16" t="s">
        <v>586</v>
      </c>
      <c r="F1028" s="16" t="s">
        <v>335</v>
      </c>
      <c r="G1028" s="180">
        <f>G1029</f>
        <v>0</v>
      </c>
      <c r="H1028" s="53"/>
      <c r="AF1028" s="207"/>
    </row>
    <row r="1029" spans="1:32" s="54" customFormat="1" ht="42.75" hidden="1" customHeight="1">
      <c r="A1029" s="17" t="s">
        <v>227</v>
      </c>
      <c r="B1029" s="15">
        <v>793</v>
      </c>
      <c r="C1029" s="16" t="s">
        <v>108</v>
      </c>
      <c r="D1029" s="16" t="s">
        <v>350</v>
      </c>
      <c r="E1029" s="16" t="s">
        <v>586</v>
      </c>
      <c r="F1029" s="16" t="s">
        <v>337</v>
      </c>
      <c r="G1029" s="180">
        <f>'прил 3'!G1173</f>
        <v>0</v>
      </c>
      <c r="H1029" s="53"/>
      <c r="AF1029" s="207"/>
    </row>
    <row r="1030" spans="1:32" s="24" customFormat="1" ht="51">
      <c r="A1030" s="39" t="s">
        <v>933</v>
      </c>
      <c r="B1030" s="21">
        <v>795</v>
      </c>
      <c r="C1030" s="22" t="s">
        <v>90</v>
      </c>
      <c r="D1030" s="22" t="s">
        <v>140</v>
      </c>
      <c r="E1030" s="22" t="s">
        <v>931</v>
      </c>
      <c r="F1030" s="22"/>
      <c r="G1030" s="13">
        <f>G1031</f>
        <v>475000</v>
      </c>
      <c r="H1030" s="23"/>
      <c r="AF1030" s="208"/>
    </row>
    <row r="1031" spans="1:32" s="24" customFormat="1" ht="33" customHeight="1">
      <c r="A1031" s="17" t="s">
        <v>932</v>
      </c>
      <c r="B1031" s="57">
        <v>795</v>
      </c>
      <c r="C1031" s="46" t="s">
        <v>90</v>
      </c>
      <c r="D1031" s="46" t="s">
        <v>140</v>
      </c>
      <c r="E1031" s="46" t="s">
        <v>930</v>
      </c>
      <c r="F1031" s="46"/>
      <c r="G1031" s="33">
        <f>G1032</f>
        <v>475000</v>
      </c>
      <c r="H1031" s="23"/>
      <c r="AF1031" s="208"/>
    </row>
    <row r="1032" spans="1:32" s="24" customFormat="1" ht="25.5">
      <c r="A1032" s="17" t="s">
        <v>49</v>
      </c>
      <c r="B1032" s="57">
        <v>795</v>
      </c>
      <c r="C1032" s="46" t="s">
        <v>90</v>
      </c>
      <c r="D1032" s="46" t="s">
        <v>140</v>
      </c>
      <c r="E1032" s="46" t="s">
        <v>930</v>
      </c>
      <c r="F1032" s="46" t="s">
        <v>50</v>
      </c>
      <c r="G1032" s="33">
        <f>G1033</f>
        <v>475000</v>
      </c>
      <c r="H1032" s="23"/>
      <c r="AF1032" s="208"/>
    </row>
    <row r="1033" spans="1:32" s="24" customFormat="1" ht="25.5">
      <c r="A1033" s="17" t="s">
        <v>51</v>
      </c>
      <c r="B1033" s="57">
        <v>795</v>
      </c>
      <c r="C1033" s="46" t="s">
        <v>90</v>
      </c>
      <c r="D1033" s="46" t="s">
        <v>140</v>
      </c>
      <c r="E1033" s="46" t="s">
        <v>930</v>
      </c>
      <c r="F1033" s="46" t="s">
        <v>52</v>
      </c>
      <c r="G1033" s="33">
        <v>475000</v>
      </c>
      <c r="H1033" s="23"/>
      <c r="AF1033" s="208"/>
    </row>
    <row r="1034" spans="1:32" s="119" customFormat="1" ht="42" customHeight="1">
      <c r="A1034" s="133" t="s">
        <v>228</v>
      </c>
      <c r="B1034" s="117"/>
      <c r="C1034" s="117"/>
      <c r="D1034" s="117"/>
      <c r="E1034" s="117"/>
      <c r="F1034" s="117"/>
      <c r="G1034" s="187">
        <f>G1035+G1089+G1119+G1123+G1165+G1189+G1202+G1281+G1304+G1161+G1277</f>
        <v>59834517.939999998</v>
      </c>
      <c r="H1034" s="118"/>
      <c r="AE1034" s="118"/>
      <c r="AF1034" s="203"/>
    </row>
    <row r="1035" spans="1:32" s="61" customFormat="1" ht="25.5" customHeight="1">
      <c r="A1035" s="39" t="s">
        <v>642</v>
      </c>
      <c r="B1035" s="40">
        <v>793</v>
      </c>
      <c r="C1035" s="41" t="s">
        <v>26</v>
      </c>
      <c r="D1035" s="41" t="s">
        <v>37</v>
      </c>
      <c r="E1035" s="41" t="s">
        <v>487</v>
      </c>
      <c r="F1035" s="41"/>
      <c r="G1035" s="191">
        <f>G1037+G1041</f>
        <v>29918422.079999998</v>
      </c>
      <c r="H1035" s="60"/>
      <c r="I1035" s="60" t="e">
        <f>H1034+#REF!+#REF!+H1281+#REF!+#REF!+#REF!+#REF!+#REF!+#REF!+#REF!+#REF!+#REF!+#REF!+#REF!+#REF!</f>
        <v>#REF!</v>
      </c>
      <c r="M1035" s="60" t="e">
        <f>M1036+#REF!</f>
        <v>#REF!</v>
      </c>
      <c r="N1035" s="60">
        <v>1430777</v>
      </c>
      <c r="O1035" s="61">
        <v>20985232</v>
      </c>
      <c r="AF1035" s="209"/>
    </row>
    <row r="1036" spans="1:32" s="19" customFormat="1" ht="25.5" hidden="1">
      <c r="A1036" s="17" t="s">
        <v>642</v>
      </c>
      <c r="B1036" s="15">
        <v>793</v>
      </c>
      <c r="C1036" s="16" t="s">
        <v>26</v>
      </c>
      <c r="D1036" s="16" t="s">
        <v>37</v>
      </c>
      <c r="E1036" s="16" t="s">
        <v>487</v>
      </c>
      <c r="F1036" s="16"/>
      <c r="G1036" s="180"/>
      <c r="H1036" s="18"/>
      <c r="I1036" s="18"/>
      <c r="AF1036" s="210"/>
    </row>
    <row r="1037" spans="1:32">
      <c r="A1037" s="17" t="s">
        <v>644</v>
      </c>
      <c r="B1037" s="15">
        <v>793</v>
      </c>
      <c r="C1037" s="16" t="s">
        <v>26</v>
      </c>
      <c r="D1037" s="16" t="s">
        <v>37</v>
      </c>
      <c r="E1037" s="16" t="s">
        <v>488</v>
      </c>
      <c r="F1037" s="16"/>
      <c r="G1037" s="180">
        <f>G1038</f>
        <v>1488015</v>
      </c>
    </row>
    <row r="1038" spans="1:32" ht="25.5">
      <c r="A1038" s="17" t="s">
        <v>121</v>
      </c>
      <c r="B1038" s="15">
        <v>793</v>
      </c>
      <c r="C1038" s="16" t="s">
        <v>26</v>
      </c>
      <c r="D1038" s="16" t="s">
        <v>37</v>
      </c>
      <c r="E1038" s="16" t="s">
        <v>489</v>
      </c>
      <c r="F1038" s="16"/>
      <c r="G1038" s="180">
        <f>G1039</f>
        <v>1488015</v>
      </c>
    </row>
    <row r="1039" spans="1:32" ht="51">
      <c r="A1039" s="17" t="s">
        <v>645</v>
      </c>
      <c r="B1039" s="15">
        <v>793</v>
      </c>
      <c r="C1039" s="16" t="s">
        <v>26</v>
      </c>
      <c r="D1039" s="16" t="s">
        <v>37</v>
      </c>
      <c r="E1039" s="16" t="s">
        <v>489</v>
      </c>
      <c r="F1039" s="16" t="s">
        <v>95</v>
      </c>
      <c r="G1039" s="180">
        <f>G1040</f>
        <v>1488015</v>
      </c>
    </row>
    <row r="1040" spans="1:32" ht="25.5">
      <c r="A1040" s="17" t="s">
        <v>93</v>
      </c>
      <c r="B1040" s="15">
        <v>793</v>
      </c>
      <c r="C1040" s="16" t="s">
        <v>26</v>
      </c>
      <c r="D1040" s="16" t="s">
        <v>37</v>
      </c>
      <c r="E1040" s="16" t="s">
        <v>489</v>
      </c>
      <c r="F1040" s="16" t="s">
        <v>96</v>
      </c>
      <c r="G1040" s="180">
        <f>'прил 3'!G768</f>
        <v>1488015</v>
      </c>
    </row>
    <row r="1041" spans="1:32" s="54" customFormat="1">
      <c r="A1041" s="67" t="s">
        <v>653</v>
      </c>
      <c r="B1041" s="15">
        <v>793</v>
      </c>
      <c r="C1041" s="16" t="s">
        <v>26</v>
      </c>
      <c r="D1041" s="16" t="s">
        <v>90</v>
      </c>
      <c r="E1041" s="16" t="s">
        <v>492</v>
      </c>
      <c r="F1041" s="16"/>
      <c r="G1041" s="180">
        <f>G1042+G1059+G1064+G1069+G1086+G1052+G1081+G1074</f>
        <v>28430407.079999998</v>
      </c>
      <c r="H1041" s="53"/>
      <c r="N1041" s="53"/>
      <c r="AF1041" s="207"/>
    </row>
    <row r="1042" spans="1:32" s="54" customFormat="1" ht="25.5">
      <c r="A1042" s="17" t="s">
        <v>121</v>
      </c>
      <c r="B1042" s="15">
        <v>793</v>
      </c>
      <c r="C1042" s="16" t="s">
        <v>26</v>
      </c>
      <c r="D1042" s="16" t="s">
        <v>90</v>
      </c>
      <c r="E1042" s="16" t="s">
        <v>493</v>
      </c>
      <c r="F1042" s="16"/>
      <c r="G1042" s="180">
        <f>G1043+G1045+G1049+G1047</f>
        <v>23353507.079999998</v>
      </c>
      <c r="H1042" s="53"/>
      <c r="AF1042" s="207"/>
    </row>
    <row r="1043" spans="1:32" s="54" customFormat="1" ht="51">
      <c r="A1043" s="17" t="s">
        <v>645</v>
      </c>
      <c r="B1043" s="15">
        <v>793</v>
      </c>
      <c r="C1043" s="16" t="s">
        <v>26</v>
      </c>
      <c r="D1043" s="16" t="s">
        <v>90</v>
      </c>
      <c r="E1043" s="16" t="s">
        <v>493</v>
      </c>
      <c r="F1043" s="16" t="s">
        <v>95</v>
      </c>
      <c r="G1043" s="180">
        <f>G1044</f>
        <v>21480276.199999999</v>
      </c>
      <c r="H1043" s="53"/>
      <c r="AF1043" s="207"/>
    </row>
    <row r="1044" spans="1:32" s="54" customFormat="1" ht="25.5">
      <c r="A1044" s="17" t="s">
        <v>93</v>
      </c>
      <c r="B1044" s="15">
        <v>793</v>
      </c>
      <c r="C1044" s="16" t="s">
        <v>26</v>
      </c>
      <c r="D1044" s="16" t="s">
        <v>90</v>
      </c>
      <c r="E1044" s="16" t="s">
        <v>493</v>
      </c>
      <c r="F1044" s="16" t="s">
        <v>96</v>
      </c>
      <c r="G1044" s="180">
        <f>'прил 3'!G780</f>
        <v>21480276.199999999</v>
      </c>
      <c r="H1044" s="53"/>
      <c r="AF1044" s="207"/>
    </row>
    <row r="1045" spans="1:32" s="54" customFormat="1">
      <c r="A1045" s="17" t="s">
        <v>651</v>
      </c>
      <c r="B1045" s="15">
        <v>793</v>
      </c>
      <c r="C1045" s="16" t="s">
        <v>26</v>
      </c>
      <c r="D1045" s="16" t="s">
        <v>90</v>
      </c>
      <c r="E1045" s="16" t="s">
        <v>493</v>
      </c>
      <c r="F1045" s="16" t="s">
        <v>50</v>
      </c>
      <c r="G1045" s="180">
        <f>G1046</f>
        <v>1863130.88</v>
      </c>
      <c r="H1045" s="53"/>
      <c r="AF1045" s="207"/>
    </row>
    <row r="1046" spans="1:32" s="54" customFormat="1" ht="25.5">
      <c r="A1046" s="17" t="s">
        <v>51</v>
      </c>
      <c r="B1046" s="15">
        <v>793</v>
      </c>
      <c r="C1046" s="16" t="s">
        <v>26</v>
      </c>
      <c r="D1046" s="16" t="s">
        <v>90</v>
      </c>
      <c r="E1046" s="16" t="s">
        <v>493</v>
      </c>
      <c r="F1046" s="16" t="s">
        <v>52</v>
      </c>
      <c r="G1046" s="180">
        <f>'прил 3'!G784</f>
        <v>1863130.88</v>
      </c>
      <c r="H1046" s="53"/>
      <c r="AF1046" s="207"/>
    </row>
    <row r="1047" spans="1:32" s="54" customFormat="1" hidden="1">
      <c r="A1047" s="17" t="s">
        <v>334</v>
      </c>
      <c r="B1047" s="15">
        <v>793</v>
      </c>
      <c r="C1047" s="16" t="s">
        <v>26</v>
      </c>
      <c r="D1047" s="16" t="s">
        <v>90</v>
      </c>
      <c r="E1047" s="16" t="s">
        <v>493</v>
      </c>
      <c r="F1047" s="16" t="s">
        <v>335</v>
      </c>
      <c r="G1047" s="180">
        <f>G1048</f>
        <v>0</v>
      </c>
      <c r="H1047" s="53"/>
      <c r="AF1047" s="207"/>
    </row>
    <row r="1048" spans="1:32" s="54" customFormat="1" ht="25.5" hidden="1">
      <c r="A1048" s="17" t="s">
        <v>336</v>
      </c>
      <c r="B1048" s="15">
        <v>793</v>
      </c>
      <c r="C1048" s="16" t="s">
        <v>26</v>
      </c>
      <c r="D1048" s="16" t="s">
        <v>90</v>
      </c>
      <c r="E1048" s="16" t="s">
        <v>493</v>
      </c>
      <c r="F1048" s="16" t="s">
        <v>337</v>
      </c>
      <c r="G1048" s="180">
        <f>'прил 3'!G787</f>
        <v>0</v>
      </c>
      <c r="H1048" s="53"/>
      <c r="AF1048" s="207"/>
    </row>
    <row r="1049" spans="1:32" s="54" customFormat="1" ht="13.5" customHeight="1">
      <c r="A1049" s="17" t="s">
        <v>100</v>
      </c>
      <c r="B1049" s="15">
        <v>793</v>
      </c>
      <c r="C1049" s="16" t="s">
        <v>26</v>
      </c>
      <c r="D1049" s="16" t="s">
        <v>90</v>
      </c>
      <c r="E1049" s="16" t="s">
        <v>493</v>
      </c>
      <c r="F1049" s="16" t="s">
        <v>101</v>
      </c>
      <c r="G1049" s="180">
        <f>G1051+G1050</f>
        <v>10100</v>
      </c>
      <c r="H1049" s="53"/>
      <c r="AF1049" s="207"/>
    </row>
    <row r="1050" spans="1:32" s="54" customFormat="1" hidden="1">
      <c r="A1050" s="17" t="s">
        <v>659</v>
      </c>
      <c r="B1050" s="15">
        <v>793</v>
      </c>
      <c r="C1050" s="16" t="s">
        <v>26</v>
      </c>
      <c r="D1050" s="16" t="s">
        <v>90</v>
      </c>
      <c r="E1050" s="16" t="s">
        <v>493</v>
      </c>
      <c r="F1050" s="16" t="s">
        <v>658</v>
      </c>
      <c r="G1050" s="180">
        <f>'прил 3'!G789</f>
        <v>0</v>
      </c>
      <c r="H1050" s="53"/>
      <c r="AF1050" s="207"/>
    </row>
    <row r="1051" spans="1:32" s="54" customFormat="1">
      <c r="A1051" s="17" t="s">
        <v>325</v>
      </c>
      <c r="B1051" s="15">
        <v>793</v>
      </c>
      <c r="C1051" s="16" t="s">
        <v>26</v>
      </c>
      <c r="D1051" s="16" t="s">
        <v>90</v>
      </c>
      <c r="E1051" s="16" t="s">
        <v>493</v>
      </c>
      <c r="F1051" s="16" t="s">
        <v>104</v>
      </c>
      <c r="G1051" s="180">
        <f>'прил 3'!G790</f>
        <v>10100</v>
      </c>
      <c r="H1051" s="53"/>
      <c r="AF1051" s="207"/>
    </row>
    <row r="1052" spans="1:32" s="4" customFormat="1" ht="25.5">
      <c r="A1052" s="17" t="s">
        <v>918</v>
      </c>
      <c r="B1052" s="15">
        <v>793</v>
      </c>
      <c r="C1052" s="16" t="s">
        <v>26</v>
      </c>
      <c r="D1052" s="16" t="s">
        <v>90</v>
      </c>
      <c r="E1052" s="16" t="s">
        <v>776</v>
      </c>
      <c r="F1052" s="16"/>
      <c r="G1052" s="180">
        <f>G1053+G1057</f>
        <v>3486600</v>
      </c>
      <c r="H1052" s="3"/>
      <c r="AF1052" s="201"/>
    </row>
    <row r="1053" spans="1:32" s="4" customFormat="1" ht="51">
      <c r="A1053" s="17" t="s">
        <v>645</v>
      </c>
      <c r="B1053" s="15">
        <v>793</v>
      </c>
      <c r="C1053" s="16" t="s">
        <v>26</v>
      </c>
      <c r="D1053" s="16" t="s">
        <v>90</v>
      </c>
      <c r="E1053" s="16" t="s">
        <v>776</v>
      </c>
      <c r="F1053" s="16" t="s">
        <v>95</v>
      </c>
      <c r="G1053" s="180">
        <f>G1054</f>
        <v>3415300</v>
      </c>
      <c r="H1053" s="3"/>
      <c r="AF1053" s="201"/>
    </row>
    <row r="1054" spans="1:32" s="4" customFormat="1" ht="25.5">
      <c r="A1054" s="17" t="s">
        <v>93</v>
      </c>
      <c r="B1054" s="15">
        <v>793</v>
      </c>
      <c r="C1054" s="16" t="s">
        <v>26</v>
      </c>
      <c r="D1054" s="16" t="s">
        <v>90</v>
      </c>
      <c r="E1054" s="16" t="s">
        <v>776</v>
      </c>
      <c r="F1054" s="16" t="s">
        <v>96</v>
      </c>
      <c r="G1054" s="180">
        <f>'прил 3'!G799</f>
        <v>3415300</v>
      </c>
      <c r="H1054" s="3"/>
      <c r="AF1054" s="201"/>
    </row>
    <row r="1055" spans="1:32" s="4" customFormat="1" ht="38.25" hidden="1">
      <c r="A1055" s="17" t="s">
        <v>94</v>
      </c>
      <c r="B1055" s="15">
        <v>793</v>
      </c>
      <c r="C1055" s="16" t="s">
        <v>26</v>
      </c>
      <c r="D1055" s="16" t="s">
        <v>90</v>
      </c>
      <c r="E1055" s="16" t="s">
        <v>776</v>
      </c>
      <c r="F1055" s="16" t="s">
        <v>97</v>
      </c>
      <c r="G1055" s="180"/>
      <c r="H1055" s="3"/>
      <c r="AF1055" s="201"/>
    </row>
    <row r="1056" spans="1:32" s="4" customFormat="1" ht="38.25" hidden="1">
      <c r="A1056" s="17" t="s">
        <v>98</v>
      </c>
      <c r="B1056" s="15">
        <v>793</v>
      </c>
      <c r="C1056" s="16" t="s">
        <v>26</v>
      </c>
      <c r="D1056" s="16" t="s">
        <v>90</v>
      </c>
      <c r="E1056" s="16" t="s">
        <v>776</v>
      </c>
      <c r="F1056" s="16" t="s">
        <v>99</v>
      </c>
      <c r="G1056" s="180"/>
      <c r="H1056" s="3"/>
      <c r="AF1056" s="201"/>
    </row>
    <row r="1057" spans="1:32" s="4" customFormat="1">
      <c r="A1057" s="17" t="s">
        <v>651</v>
      </c>
      <c r="B1057" s="15">
        <v>793</v>
      </c>
      <c r="C1057" s="16" t="s">
        <v>26</v>
      </c>
      <c r="D1057" s="16" t="s">
        <v>90</v>
      </c>
      <c r="E1057" s="16" t="s">
        <v>776</v>
      </c>
      <c r="F1057" s="16" t="s">
        <v>50</v>
      </c>
      <c r="G1057" s="180">
        <f>G1058</f>
        <v>71300</v>
      </c>
      <c r="H1057" s="3"/>
      <c r="AF1057" s="201"/>
    </row>
    <row r="1058" spans="1:32" s="4" customFormat="1" ht="25.5">
      <c r="A1058" s="17" t="s">
        <v>51</v>
      </c>
      <c r="B1058" s="15">
        <v>793</v>
      </c>
      <c r="C1058" s="16" t="s">
        <v>26</v>
      </c>
      <c r="D1058" s="16" t="s">
        <v>90</v>
      </c>
      <c r="E1058" s="16" t="s">
        <v>776</v>
      </c>
      <c r="F1058" s="16" t="s">
        <v>52</v>
      </c>
      <c r="G1058" s="180">
        <f>'прил 3'!G803</f>
        <v>71300</v>
      </c>
      <c r="H1058" s="3"/>
      <c r="AF1058" s="201"/>
    </row>
    <row r="1059" spans="1:32" s="4" customFormat="1" ht="25.5" hidden="1">
      <c r="A1059" s="17" t="s">
        <v>665</v>
      </c>
      <c r="B1059" s="15">
        <v>793</v>
      </c>
      <c r="C1059" s="16" t="s">
        <v>26</v>
      </c>
      <c r="D1059" s="16" t="s">
        <v>90</v>
      </c>
      <c r="E1059" s="16" t="s">
        <v>280</v>
      </c>
      <c r="F1059" s="16"/>
      <c r="G1059" s="180">
        <f>G1060+G1062</f>
        <v>0</v>
      </c>
      <c r="H1059" s="3"/>
      <c r="AF1059" s="201"/>
    </row>
    <row r="1060" spans="1:32" s="4" customFormat="1" ht="51" hidden="1">
      <c r="A1060" s="17" t="s">
        <v>645</v>
      </c>
      <c r="B1060" s="15">
        <v>793</v>
      </c>
      <c r="C1060" s="16" t="s">
        <v>26</v>
      </c>
      <c r="D1060" s="16" t="s">
        <v>90</v>
      </c>
      <c r="E1060" s="16" t="s">
        <v>280</v>
      </c>
      <c r="F1060" s="16" t="s">
        <v>95</v>
      </c>
      <c r="G1060" s="180">
        <f>G1061</f>
        <v>0</v>
      </c>
      <c r="H1060" s="3"/>
      <c r="AF1060" s="201"/>
    </row>
    <row r="1061" spans="1:32" s="4" customFormat="1" ht="25.5" hidden="1">
      <c r="A1061" s="17" t="s">
        <v>93</v>
      </c>
      <c r="B1061" s="15">
        <v>793</v>
      </c>
      <c r="C1061" s="16" t="s">
        <v>26</v>
      </c>
      <c r="D1061" s="16" t="s">
        <v>90</v>
      </c>
      <c r="E1061" s="16" t="s">
        <v>280</v>
      </c>
      <c r="F1061" s="16" t="s">
        <v>96</v>
      </c>
      <c r="G1061" s="180">
        <f>'прил 3'!G808</f>
        <v>0</v>
      </c>
      <c r="H1061" s="3"/>
      <c r="AF1061" s="201"/>
    </row>
    <row r="1062" spans="1:32" s="4" customFormat="1" hidden="1">
      <c r="A1062" s="17" t="s">
        <v>651</v>
      </c>
      <c r="B1062" s="15">
        <v>793</v>
      </c>
      <c r="C1062" s="16" t="s">
        <v>26</v>
      </c>
      <c r="D1062" s="16" t="s">
        <v>90</v>
      </c>
      <c r="E1062" s="16" t="s">
        <v>280</v>
      </c>
      <c r="F1062" s="16" t="s">
        <v>50</v>
      </c>
      <c r="G1062" s="180">
        <f>G1063</f>
        <v>0</v>
      </c>
      <c r="H1062" s="3"/>
      <c r="AF1062" s="201"/>
    </row>
    <row r="1063" spans="1:32" s="4" customFormat="1" ht="25.5" hidden="1">
      <c r="A1063" s="17" t="s">
        <v>51</v>
      </c>
      <c r="B1063" s="15">
        <v>793</v>
      </c>
      <c r="C1063" s="16" t="s">
        <v>26</v>
      </c>
      <c r="D1063" s="16" t="s">
        <v>90</v>
      </c>
      <c r="E1063" s="16" t="s">
        <v>280</v>
      </c>
      <c r="F1063" s="16" t="s">
        <v>52</v>
      </c>
      <c r="G1063" s="180">
        <f>'прил 3'!G812</f>
        <v>0</v>
      </c>
      <c r="H1063" s="3"/>
      <c r="AF1063" s="201"/>
    </row>
    <row r="1064" spans="1:32" ht="41.25" hidden="1" customHeight="1">
      <c r="A1064" s="17" t="s">
        <v>670</v>
      </c>
      <c r="B1064" s="15">
        <v>793</v>
      </c>
      <c r="C1064" s="16" t="s">
        <v>26</v>
      </c>
      <c r="D1064" s="16" t="s">
        <v>90</v>
      </c>
      <c r="E1064" s="16" t="s">
        <v>279</v>
      </c>
      <c r="F1064" s="16"/>
      <c r="G1064" s="180">
        <f>G1065+G1067</f>
        <v>0</v>
      </c>
    </row>
    <row r="1065" spans="1:32" ht="51" hidden="1">
      <c r="A1065" s="17" t="s">
        <v>645</v>
      </c>
      <c r="B1065" s="15">
        <v>793</v>
      </c>
      <c r="C1065" s="16" t="s">
        <v>26</v>
      </c>
      <c r="D1065" s="16" t="s">
        <v>90</v>
      </c>
      <c r="E1065" s="16" t="s">
        <v>279</v>
      </c>
      <c r="F1065" s="16" t="s">
        <v>95</v>
      </c>
      <c r="G1065" s="180">
        <f>G1066</f>
        <v>0</v>
      </c>
    </row>
    <row r="1066" spans="1:32" ht="25.5" hidden="1" customHeight="1">
      <c r="A1066" s="17" t="s">
        <v>93</v>
      </c>
      <c r="B1066" s="15">
        <v>793</v>
      </c>
      <c r="C1066" s="16" t="s">
        <v>26</v>
      </c>
      <c r="D1066" s="16" t="s">
        <v>90</v>
      </c>
      <c r="E1066" s="16" t="s">
        <v>279</v>
      </c>
      <c r="F1066" s="16" t="s">
        <v>96</v>
      </c>
      <c r="G1066" s="180">
        <f>'прил 3'!G816</f>
        <v>0</v>
      </c>
    </row>
    <row r="1067" spans="1:32" ht="25.5" hidden="1" customHeight="1">
      <c r="A1067" s="17" t="s">
        <v>651</v>
      </c>
      <c r="B1067" s="15">
        <v>793</v>
      </c>
      <c r="C1067" s="16" t="s">
        <v>26</v>
      </c>
      <c r="D1067" s="16" t="s">
        <v>90</v>
      </c>
      <c r="E1067" s="16" t="s">
        <v>279</v>
      </c>
      <c r="F1067" s="16" t="s">
        <v>50</v>
      </c>
      <c r="G1067" s="180">
        <f>G1068</f>
        <v>0</v>
      </c>
    </row>
    <row r="1068" spans="1:32" ht="25.5" hidden="1" customHeight="1">
      <c r="A1068" s="17" t="s">
        <v>51</v>
      </c>
      <c r="B1068" s="15">
        <v>793</v>
      </c>
      <c r="C1068" s="16" t="s">
        <v>26</v>
      </c>
      <c r="D1068" s="16" t="s">
        <v>90</v>
      </c>
      <c r="E1068" s="16" t="s">
        <v>279</v>
      </c>
      <c r="F1068" s="16" t="s">
        <v>52</v>
      </c>
      <c r="G1068" s="180">
        <f>'прил 3'!G820</f>
        <v>0</v>
      </c>
    </row>
    <row r="1069" spans="1:32" ht="41.25" hidden="1" customHeight="1">
      <c r="A1069" s="17" t="s">
        <v>671</v>
      </c>
      <c r="B1069" s="15">
        <v>793</v>
      </c>
      <c r="C1069" s="16" t="s">
        <v>26</v>
      </c>
      <c r="D1069" s="16" t="s">
        <v>90</v>
      </c>
      <c r="E1069" s="16" t="s">
        <v>281</v>
      </c>
      <c r="F1069" s="16"/>
      <c r="G1069" s="180">
        <f>G1070+G1072</f>
        <v>0</v>
      </c>
    </row>
    <row r="1070" spans="1:32" ht="51" hidden="1">
      <c r="A1070" s="17" t="s">
        <v>645</v>
      </c>
      <c r="B1070" s="15">
        <v>793</v>
      </c>
      <c r="C1070" s="16" t="s">
        <v>26</v>
      </c>
      <c r="D1070" s="16" t="s">
        <v>90</v>
      </c>
      <c r="E1070" s="16" t="s">
        <v>281</v>
      </c>
      <c r="F1070" s="16" t="s">
        <v>95</v>
      </c>
      <c r="G1070" s="180">
        <f>G1071</f>
        <v>0</v>
      </c>
    </row>
    <row r="1071" spans="1:32" ht="25.5" hidden="1" customHeight="1">
      <c r="A1071" s="17" t="s">
        <v>93</v>
      </c>
      <c r="B1071" s="15">
        <v>793</v>
      </c>
      <c r="C1071" s="16" t="s">
        <v>26</v>
      </c>
      <c r="D1071" s="16" t="s">
        <v>90</v>
      </c>
      <c r="E1071" s="16" t="s">
        <v>281</v>
      </c>
      <c r="F1071" s="16" t="s">
        <v>96</v>
      </c>
      <c r="G1071" s="180">
        <f>'прил 3'!G824</f>
        <v>0</v>
      </c>
    </row>
    <row r="1072" spans="1:32" ht="25.5" hidden="1" customHeight="1">
      <c r="A1072" s="17" t="s">
        <v>651</v>
      </c>
      <c r="B1072" s="15">
        <v>793</v>
      </c>
      <c r="C1072" s="16" t="s">
        <v>26</v>
      </c>
      <c r="D1072" s="16" t="s">
        <v>90</v>
      </c>
      <c r="E1072" s="16" t="s">
        <v>281</v>
      </c>
      <c r="F1072" s="16" t="s">
        <v>50</v>
      </c>
      <c r="G1072" s="180">
        <f>G1073</f>
        <v>0</v>
      </c>
    </row>
    <row r="1073" spans="1:32" ht="25.5" hidden="1" customHeight="1">
      <c r="A1073" s="17" t="s">
        <v>51</v>
      </c>
      <c r="B1073" s="15">
        <v>793</v>
      </c>
      <c r="C1073" s="16" t="s">
        <v>26</v>
      </c>
      <c r="D1073" s="16" t="s">
        <v>90</v>
      </c>
      <c r="E1073" s="16" t="s">
        <v>281</v>
      </c>
      <c r="F1073" s="16" t="s">
        <v>52</v>
      </c>
      <c r="G1073" s="180">
        <f>'прил 3'!G828</f>
        <v>0</v>
      </c>
    </row>
    <row r="1074" spans="1:32" s="4" customFormat="1" ht="38.25">
      <c r="A1074" s="17" t="s">
        <v>920</v>
      </c>
      <c r="B1074" s="15">
        <v>793</v>
      </c>
      <c r="C1074" s="16" t="s">
        <v>26</v>
      </c>
      <c r="D1074" s="16" t="s">
        <v>90</v>
      </c>
      <c r="E1074" s="16" t="s">
        <v>919</v>
      </c>
      <c r="F1074" s="16"/>
      <c r="G1074" s="111">
        <f>G1075+G1079</f>
        <v>1298800</v>
      </c>
      <c r="H1074" s="3"/>
      <c r="AF1074" s="201"/>
    </row>
    <row r="1075" spans="1:32" s="4" customFormat="1" ht="51">
      <c r="A1075" s="17" t="s">
        <v>645</v>
      </c>
      <c r="B1075" s="15">
        <v>793</v>
      </c>
      <c r="C1075" s="16" t="s">
        <v>26</v>
      </c>
      <c r="D1075" s="16" t="s">
        <v>90</v>
      </c>
      <c r="E1075" s="16" t="s">
        <v>919</v>
      </c>
      <c r="F1075" s="16" t="s">
        <v>95</v>
      </c>
      <c r="G1075" s="111">
        <f>G1076</f>
        <v>1254100</v>
      </c>
      <c r="H1075" s="3"/>
      <c r="AF1075" s="201"/>
    </row>
    <row r="1076" spans="1:32" s="4" customFormat="1" ht="25.5">
      <c r="A1076" s="17" t="s">
        <v>93</v>
      </c>
      <c r="B1076" s="15">
        <v>793</v>
      </c>
      <c r="C1076" s="16" t="s">
        <v>26</v>
      </c>
      <c r="D1076" s="16" t="s">
        <v>90</v>
      </c>
      <c r="E1076" s="16" t="s">
        <v>919</v>
      </c>
      <c r="F1076" s="16" t="s">
        <v>96</v>
      </c>
      <c r="G1076" s="111">
        <v>1254100</v>
      </c>
      <c r="H1076" s="3"/>
      <c r="AF1076" s="201"/>
    </row>
    <row r="1077" spans="1:32" s="4" customFormat="1" ht="38.25" hidden="1">
      <c r="A1077" s="17" t="s">
        <v>94</v>
      </c>
      <c r="B1077" s="15">
        <v>793</v>
      </c>
      <c r="C1077" s="16" t="s">
        <v>26</v>
      </c>
      <c r="D1077" s="16" t="s">
        <v>90</v>
      </c>
      <c r="E1077" s="16" t="s">
        <v>919</v>
      </c>
      <c r="F1077" s="16" t="s">
        <v>97</v>
      </c>
      <c r="G1077" s="111"/>
      <c r="H1077" s="3"/>
      <c r="AF1077" s="201"/>
    </row>
    <row r="1078" spans="1:32" s="4" customFormat="1" ht="38.25" hidden="1">
      <c r="A1078" s="17" t="s">
        <v>98</v>
      </c>
      <c r="B1078" s="15">
        <v>793</v>
      </c>
      <c r="C1078" s="16" t="s">
        <v>26</v>
      </c>
      <c r="D1078" s="16" t="s">
        <v>90</v>
      </c>
      <c r="E1078" s="16" t="s">
        <v>919</v>
      </c>
      <c r="F1078" s="16" t="s">
        <v>99</v>
      </c>
      <c r="G1078" s="111"/>
      <c r="H1078" s="3"/>
      <c r="AF1078" s="201"/>
    </row>
    <row r="1079" spans="1:32" s="4" customFormat="1">
      <c r="A1079" s="17" t="s">
        <v>651</v>
      </c>
      <c r="B1079" s="15">
        <v>793</v>
      </c>
      <c r="C1079" s="16" t="s">
        <v>26</v>
      </c>
      <c r="D1079" s="16" t="s">
        <v>90</v>
      </c>
      <c r="E1079" s="16" t="s">
        <v>919</v>
      </c>
      <c r="F1079" s="16" t="s">
        <v>50</v>
      </c>
      <c r="G1079" s="111">
        <f>G1080</f>
        <v>44700</v>
      </c>
      <c r="H1079" s="3"/>
      <c r="AF1079" s="201"/>
    </row>
    <row r="1080" spans="1:32" s="4" customFormat="1" ht="25.5">
      <c r="A1080" s="17" t="s">
        <v>51</v>
      </c>
      <c r="B1080" s="15">
        <v>793</v>
      </c>
      <c r="C1080" s="16" t="s">
        <v>26</v>
      </c>
      <c r="D1080" s="16" t="s">
        <v>90</v>
      </c>
      <c r="E1080" s="16" t="s">
        <v>919</v>
      </c>
      <c r="F1080" s="16" t="s">
        <v>52</v>
      </c>
      <c r="G1080" s="111">
        <v>44700</v>
      </c>
      <c r="H1080" s="3"/>
      <c r="AF1080" s="201"/>
    </row>
    <row r="1081" spans="1:32" ht="25.5" customHeight="1">
      <c r="A1081" s="153" t="s">
        <v>665</v>
      </c>
      <c r="B1081" s="15">
        <v>793</v>
      </c>
      <c r="C1081" s="16" t="s">
        <v>26</v>
      </c>
      <c r="D1081" s="16" t="s">
        <v>90</v>
      </c>
      <c r="E1081" s="16" t="s">
        <v>494</v>
      </c>
      <c r="F1081" s="16"/>
      <c r="G1081" s="180">
        <f>G1082+G1084</f>
        <v>281500</v>
      </c>
    </row>
    <row r="1082" spans="1:32" s="4" customFormat="1" ht="51">
      <c r="A1082" s="17" t="s">
        <v>645</v>
      </c>
      <c r="B1082" s="15">
        <v>793</v>
      </c>
      <c r="C1082" s="16" t="s">
        <v>26</v>
      </c>
      <c r="D1082" s="16" t="s">
        <v>90</v>
      </c>
      <c r="E1082" s="16" t="s">
        <v>494</v>
      </c>
      <c r="F1082" s="16" t="s">
        <v>95</v>
      </c>
      <c r="G1082" s="180">
        <f>G1083</f>
        <v>273580</v>
      </c>
      <c r="H1082" s="3"/>
      <c r="AF1082" s="201"/>
    </row>
    <row r="1083" spans="1:32" s="4" customFormat="1" ht="25.5">
      <c r="A1083" s="17" t="s">
        <v>93</v>
      </c>
      <c r="B1083" s="15">
        <v>793</v>
      </c>
      <c r="C1083" s="16" t="s">
        <v>26</v>
      </c>
      <c r="D1083" s="16" t="s">
        <v>90</v>
      </c>
      <c r="E1083" s="16" t="s">
        <v>494</v>
      </c>
      <c r="F1083" s="16" t="s">
        <v>96</v>
      </c>
      <c r="G1083" s="180">
        <f>'прил 3'!G839</f>
        <v>273580</v>
      </c>
      <c r="H1083" s="3"/>
      <c r="AF1083" s="201"/>
    </row>
    <row r="1084" spans="1:32" ht="25.5" customHeight="1">
      <c r="A1084" s="17" t="s">
        <v>651</v>
      </c>
      <c r="B1084" s="15">
        <v>793</v>
      </c>
      <c r="C1084" s="16" t="s">
        <v>26</v>
      </c>
      <c r="D1084" s="16" t="s">
        <v>90</v>
      </c>
      <c r="E1084" s="16" t="s">
        <v>494</v>
      </c>
      <c r="F1084" s="16" t="s">
        <v>50</v>
      </c>
      <c r="G1084" s="180">
        <f>G1085</f>
        <v>7920</v>
      </c>
    </row>
    <row r="1085" spans="1:32" ht="25.5" customHeight="1">
      <c r="A1085" s="17" t="s">
        <v>51</v>
      </c>
      <c r="B1085" s="15">
        <v>793</v>
      </c>
      <c r="C1085" s="16" t="s">
        <v>26</v>
      </c>
      <c r="D1085" s="16" t="s">
        <v>90</v>
      </c>
      <c r="E1085" s="16" t="s">
        <v>494</v>
      </c>
      <c r="F1085" s="16" t="s">
        <v>52</v>
      </c>
      <c r="G1085" s="180">
        <f>'прил 3'!G841</f>
        <v>7920</v>
      </c>
    </row>
    <row r="1086" spans="1:32" s="54" customFormat="1" ht="63.75">
      <c r="A1086" s="17" t="s">
        <v>672</v>
      </c>
      <c r="B1086" s="15">
        <v>793</v>
      </c>
      <c r="C1086" s="16" t="s">
        <v>26</v>
      </c>
      <c r="D1086" s="16" t="s">
        <v>90</v>
      </c>
      <c r="E1086" s="16" t="s">
        <v>785</v>
      </c>
      <c r="F1086" s="16"/>
      <c r="G1086" s="180">
        <f>G1087</f>
        <v>10000</v>
      </c>
      <c r="H1086" s="53"/>
      <c r="AF1086" s="207"/>
    </row>
    <row r="1087" spans="1:32" s="54" customFormat="1">
      <c r="A1087" s="17" t="s">
        <v>651</v>
      </c>
      <c r="B1087" s="15">
        <v>793</v>
      </c>
      <c r="C1087" s="16" t="s">
        <v>26</v>
      </c>
      <c r="D1087" s="16" t="s">
        <v>90</v>
      </c>
      <c r="E1087" s="16" t="s">
        <v>785</v>
      </c>
      <c r="F1087" s="16" t="s">
        <v>50</v>
      </c>
      <c r="G1087" s="180">
        <f>G1088</f>
        <v>10000</v>
      </c>
      <c r="H1087" s="53"/>
      <c r="AF1087" s="207"/>
    </row>
    <row r="1088" spans="1:32" s="54" customFormat="1" ht="25.5">
      <c r="A1088" s="17" t="s">
        <v>51</v>
      </c>
      <c r="B1088" s="15">
        <v>793</v>
      </c>
      <c r="C1088" s="16" t="s">
        <v>26</v>
      </c>
      <c r="D1088" s="16" t="s">
        <v>90</v>
      </c>
      <c r="E1088" s="16" t="s">
        <v>785</v>
      </c>
      <c r="F1088" s="16" t="s">
        <v>52</v>
      </c>
      <c r="G1088" s="180">
        <f>'прил 3'!G846</f>
        <v>10000</v>
      </c>
      <c r="H1088" s="53"/>
      <c r="AF1088" s="207"/>
    </row>
    <row r="1089" spans="1:32" s="24" customFormat="1" ht="25.5">
      <c r="A1089" s="39" t="s">
        <v>732</v>
      </c>
      <c r="B1089" s="40">
        <v>794</v>
      </c>
      <c r="C1089" s="41" t="s">
        <v>26</v>
      </c>
      <c r="D1089" s="41" t="s">
        <v>109</v>
      </c>
      <c r="E1089" s="41" t="s">
        <v>531</v>
      </c>
      <c r="F1089" s="41"/>
      <c r="G1089" s="191">
        <f>G1090+G1094+G1098+G1107</f>
        <v>4613352</v>
      </c>
      <c r="H1089" s="23"/>
      <c r="N1089" s="23"/>
      <c r="AF1089" s="208"/>
    </row>
    <row r="1090" spans="1:32" s="38" customFormat="1" ht="25.5">
      <c r="A1090" s="17" t="s">
        <v>733</v>
      </c>
      <c r="B1090" s="15">
        <v>794</v>
      </c>
      <c r="C1090" s="16" t="s">
        <v>26</v>
      </c>
      <c r="D1090" s="16" t="s">
        <v>109</v>
      </c>
      <c r="E1090" s="16" t="s">
        <v>532</v>
      </c>
      <c r="F1090" s="44"/>
      <c r="G1090" s="180">
        <f>G1091</f>
        <v>935516</v>
      </c>
      <c r="H1090" s="37"/>
      <c r="N1090" s="37"/>
      <c r="AF1090" s="206"/>
    </row>
    <row r="1091" spans="1:32" s="38" customFormat="1" ht="25.5">
      <c r="A1091" s="17" t="s">
        <v>121</v>
      </c>
      <c r="B1091" s="15">
        <v>794</v>
      </c>
      <c r="C1091" s="16" t="s">
        <v>26</v>
      </c>
      <c r="D1091" s="16" t="s">
        <v>109</v>
      </c>
      <c r="E1091" s="16" t="s">
        <v>535</v>
      </c>
      <c r="F1091" s="16"/>
      <c r="G1091" s="180">
        <f>G1092</f>
        <v>935516</v>
      </c>
      <c r="H1091" s="37"/>
      <c r="AF1091" s="206"/>
    </row>
    <row r="1092" spans="1:32" s="38" customFormat="1" ht="51">
      <c r="A1092" s="67" t="s">
        <v>92</v>
      </c>
      <c r="B1092" s="15">
        <v>794</v>
      </c>
      <c r="C1092" s="16" t="s">
        <v>26</v>
      </c>
      <c r="D1092" s="16" t="s">
        <v>109</v>
      </c>
      <c r="E1092" s="16" t="s">
        <v>535</v>
      </c>
      <c r="F1092" s="16" t="s">
        <v>95</v>
      </c>
      <c r="G1092" s="180">
        <f>G1093</f>
        <v>935516</v>
      </c>
      <c r="H1092" s="37"/>
      <c r="AF1092" s="206"/>
    </row>
    <row r="1093" spans="1:32" ht="25.5">
      <c r="A1093" s="67" t="s">
        <v>93</v>
      </c>
      <c r="B1093" s="15">
        <v>794</v>
      </c>
      <c r="C1093" s="16" t="s">
        <v>26</v>
      </c>
      <c r="D1093" s="16" t="s">
        <v>109</v>
      </c>
      <c r="E1093" s="16" t="s">
        <v>535</v>
      </c>
      <c r="F1093" s="16" t="s">
        <v>96</v>
      </c>
      <c r="G1093" s="180">
        <f>'прил 3'!G1206</f>
        <v>935516</v>
      </c>
    </row>
    <row r="1094" spans="1:32" s="38" customFormat="1" ht="25.5">
      <c r="A1094" s="17" t="s">
        <v>734</v>
      </c>
      <c r="B1094" s="15">
        <v>794</v>
      </c>
      <c r="C1094" s="16" t="s">
        <v>26</v>
      </c>
      <c r="D1094" s="16" t="s">
        <v>109</v>
      </c>
      <c r="E1094" s="16" t="s">
        <v>536</v>
      </c>
      <c r="F1094" s="44"/>
      <c r="G1094" s="180">
        <f>G1095</f>
        <v>361080</v>
      </c>
      <c r="H1094" s="37"/>
      <c r="AF1094" s="206"/>
    </row>
    <row r="1095" spans="1:32" s="38" customFormat="1" ht="25.5">
      <c r="A1095" s="17" t="s">
        <v>121</v>
      </c>
      <c r="B1095" s="15">
        <v>794</v>
      </c>
      <c r="C1095" s="16" t="s">
        <v>26</v>
      </c>
      <c r="D1095" s="16" t="s">
        <v>109</v>
      </c>
      <c r="E1095" s="16" t="s">
        <v>537</v>
      </c>
      <c r="F1095" s="16"/>
      <c r="G1095" s="180">
        <f>G1096</f>
        <v>361080</v>
      </c>
      <c r="H1095" s="37"/>
      <c r="AF1095" s="206"/>
    </row>
    <row r="1096" spans="1:32" s="38" customFormat="1" ht="51">
      <c r="A1096" s="67" t="s">
        <v>92</v>
      </c>
      <c r="B1096" s="15">
        <v>794</v>
      </c>
      <c r="C1096" s="16" t="s">
        <v>26</v>
      </c>
      <c r="D1096" s="16" t="s">
        <v>109</v>
      </c>
      <c r="E1096" s="16" t="s">
        <v>537</v>
      </c>
      <c r="F1096" s="16" t="s">
        <v>95</v>
      </c>
      <c r="G1096" s="180">
        <f>G1097</f>
        <v>361080</v>
      </c>
      <c r="H1096" s="37"/>
      <c r="AF1096" s="206"/>
    </row>
    <row r="1097" spans="1:32" s="38" customFormat="1" ht="25.5">
      <c r="A1097" s="67" t="s">
        <v>93</v>
      </c>
      <c r="B1097" s="15">
        <v>794</v>
      </c>
      <c r="C1097" s="16" t="s">
        <v>26</v>
      </c>
      <c r="D1097" s="16" t="s">
        <v>109</v>
      </c>
      <c r="E1097" s="16" t="s">
        <v>537</v>
      </c>
      <c r="F1097" s="16" t="s">
        <v>96</v>
      </c>
      <c r="G1097" s="180">
        <f>'прил 3'!G1210</f>
        <v>361080</v>
      </c>
      <c r="H1097" s="37"/>
      <c r="AF1097" s="206"/>
    </row>
    <row r="1098" spans="1:32">
      <c r="A1098" s="67" t="s">
        <v>735</v>
      </c>
      <c r="B1098" s="15">
        <v>794</v>
      </c>
      <c r="C1098" s="16" t="s">
        <v>26</v>
      </c>
      <c r="D1098" s="16" t="s">
        <v>109</v>
      </c>
      <c r="E1098" s="16" t="s">
        <v>538</v>
      </c>
      <c r="F1098" s="16"/>
      <c r="G1098" s="180">
        <f>G1099</f>
        <v>1319385</v>
      </c>
      <c r="N1098" s="2"/>
    </row>
    <row r="1099" spans="1:32" s="38" customFormat="1" ht="25.5">
      <c r="A1099" s="17" t="s">
        <v>121</v>
      </c>
      <c r="B1099" s="15">
        <v>794</v>
      </c>
      <c r="C1099" s="16" t="s">
        <v>26</v>
      </c>
      <c r="D1099" s="16" t="s">
        <v>109</v>
      </c>
      <c r="E1099" s="16" t="s">
        <v>539</v>
      </c>
      <c r="F1099" s="44"/>
      <c r="G1099" s="180">
        <f>G1100+G1102+G1104</f>
        <v>1319385</v>
      </c>
      <c r="H1099" s="37"/>
      <c r="AF1099" s="206"/>
    </row>
    <row r="1100" spans="1:32" ht="51">
      <c r="A1100" s="67" t="s">
        <v>92</v>
      </c>
      <c r="B1100" s="15">
        <v>794</v>
      </c>
      <c r="C1100" s="16" t="s">
        <v>26</v>
      </c>
      <c r="D1100" s="16" t="s">
        <v>109</v>
      </c>
      <c r="E1100" s="16" t="s">
        <v>539</v>
      </c>
      <c r="F1100" s="16" t="s">
        <v>95</v>
      </c>
      <c r="G1100" s="180">
        <f>G1101</f>
        <v>697473</v>
      </c>
    </row>
    <row r="1101" spans="1:32" ht="25.5">
      <c r="A1101" s="67" t="s">
        <v>93</v>
      </c>
      <c r="B1101" s="15">
        <v>794</v>
      </c>
      <c r="C1101" s="16" t="s">
        <v>26</v>
      </c>
      <c r="D1101" s="16" t="s">
        <v>109</v>
      </c>
      <c r="E1101" s="16" t="s">
        <v>539</v>
      </c>
      <c r="F1101" s="16" t="s">
        <v>96</v>
      </c>
      <c r="G1101" s="180">
        <f>'прил 3'!G1214</f>
        <v>697473</v>
      </c>
    </row>
    <row r="1102" spans="1:32" ht="25.5">
      <c r="A1102" s="17" t="s">
        <v>49</v>
      </c>
      <c r="B1102" s="15">
        <v>794</v>
      </c>
      <c r="C1102" s="16" t="s">
        <v>26</v>
      </c>
      <c r="D1102" s="16" t="s">
        <v>109</v>
      </c>
      <c r="E1102" s="16" t="s">
        <v>539</v>
      </c>
      <c r="F1102" s="16" t="s">
        <v>50</v>
      </c>
      <c r="G1102" s="180">
        <f>G1103</f>
        <v>621912</v>
      </c>
    </row>
    <row r="1103" spans="1:32" ht="25.5">
      <c r="A1103" s="17" t="s">
        <v>51</v>
      </c>
      <c r="B1103" s="15">
        <v>794</v>
      </c>
      <c r="C1103" s="16" t="s">
        <v>26</v>
      </c>
      <c r="D1103" s="16" t="s">
        <v>109</v>
      </c>
      <c r="E1103" s="16" t="s">
        <v>539</v>
      </c>
      <c r="F1103" s="16" t="s">
        <v>52</v>
      </c>
      <c r="G1103" s="180">
        <f>'прил 3'!G1218</f>
        <v>621912</v>
      </c>
    </row>
    <row r="1104" spans="1:32" ht="13.5" hidden="1" customHeight="1">
      <c r="A1104" s="17" t="s">
        <v>100</v>
      </c>
      <c r="B1104" s="15">
        <v>794</v>
      </c>
      <c r="C1104" s="16" t="s">
        <v>26</v>
      </c>
      <c r="D1104" s="16" t="s">
        <v>109</v>
      </c>
      <c r="E1104" s="16" t="s">
        <v>539</v>
      </c>
      <c r="F1104" s="16" t="s">
        <v>101</v>
      </c>
      <c r="G1104" s="180">
        <f>G1106+G1105</f>
        <v>0</v>
      </c>
    </row>
    <row r="1105" spans="1:32" ht="13.5" hidden="1" customHeight="1">
      <c r="A1105" s="17" t="s">
        <v>659</v>
      </c>
      <c r="B1105" s="15"/>
      <c r="C1105" s="16"/>
      <c r="D1105" s="16"/>
      <c r="E1105" s="16" t="s">
        <v>539</v>
      </c>
      <c r="F1105" s="16" t="s">
        <v>658</v>
      </c>
      <c r="G1105" s="180"/>
    </row>
    <row r="1106" spans="1:32" hidden="1">
      <c r="A1106" s="17" t="s">
        <v>103</v>
      </c>
      <c r="B1106" s="15">
        <v>794</v>
      </c>
      <c r="C1106" s="16" t="s">
        <v>26</v>
      </c>
      <c r="D1106" s="16" t="s">
        <v>109</v>
      </c>
      <c r="E1106" s="16" t="s">
        <v>539</v>
      </c>
      <c r="F1106" s="16" t="s">
        <v>104</v>
      </c>
      <c r="G1106" s="180">
        <f>'прил 3'!G1222</f>
        <v>0</v>
      </c>
    </row>
    <row r="1107" spans="1:32" s="54" customFormat="1" ht="25.5">
      <c r="A1107" s="67" t="s">
        <v>738</v>
      </c>
      <c r="B1107" s="15">
        <v>794</v>
      </c>
      <c r="C1107" s="16" t="s">
        <v>26</v>
      </c>
      <c r="D1107" s="16" t="s">
        <v>350</v>
      </c>
      <c r="E1107" s="16" t="s">
        <v>540</v>
      </c>
      <c r="F1107" s="16"/>
      <c r="G1107" s="180">
        <f>G1108+G1113</f>
        <v>1997371</v>
      </c>
      <c r="H1107" s="53"/>
      <c r="N1107" s="53"/>
      <c r="AF1107" s="207"/>
    </row>
    <row r="1108" spans="1:32" s="54" customFormat="1" ht="25.5">
      <c r="A1108" s="17" t="s">
        <v>121</v>
      </c>
      <c r="B1108" s="15">
        <v>794</v>
      </c>
      <c r="C1108" s="16" t="s">
        <v>26</v>
      </c>
      <c r="D1108" s="16" t="s">
        <v>350</v>
      </c>
      <c r="E1108" s="16" t="s">
        <v>566</v>
      </c>
      <c r="F1108" s="16"/>
      <c r="G1108" s="180">
        <f>G1109+G1111+G1116</f>
        <v>1925665</v>
      </c>
      <c r="H1108" s="53"/>
      <c r="AF1108" s="207"/>
    </row>
    <row r="1109" spans="1:32" s="4" customFormat="1" ht="51">
      <c r="A1109" s="67" t="s">
        <v>92</v>
      </c>
      <c r="B1109" s="15">
        <v>794</v>
      </c>
      <c r="C1109" s="16" t="s">
        <v>26</v>
      </c>
      <c r="D1109" s="16" t="s">
        <v>350</v>
      </c>
      <c r="E1109" s="16" t="s">
        <v>566</v>
      </c>
      <c r="F1109" s="16" t="s">
        <v>95</v>
      </c>
      <c r="G1109" s="180">
        <f>G1110</f>
        <v>1826837.83</v>
      </c>
      <c r="H1109" s="3"/>
      <c r="AF1109" s="201"/>
    </row>
    <row r="1110" spans="1:32" s="4" customFormat="1" ht="25.5">
      <c r="A1110" s="67" t="s">
        <v>93</v>
      </c>
      <c r="B1110" s="15">
        <v>794</v>
      </c>
      <c r="C1110" s="16" t="s">
        <v>26</v>
      </c>
      <c r="D1110" s="16" t="s">
        <v>350</v>
      </c>
      <c r="E1110" s="16" t="s">
        <v>566</v>
      </c>
      <c r="F1110" s="16" t="s">
        <v>96</v>
      </c>
      <c r="G1110" s="180">
        <f>'прил 3'!G1234</f>
        <v>1826837.83</v>
      </c>
      <c r="H1110" s="3"/>
      <c r="AF1110" s="201"/>
    </row>
    <row r="1111" spans="1:32" s="4" customFormat="1" ht="25.5">
      <c r="A1111" s="17" t="s">
        <v>49</v>
      </c>
      <c r="B1111" s="15">
        <v>794</v>
      </c>
      <c r="C1111" s="16" t="s">
        <v>26</v>
      </c>
      <c r="D1111" s="16" t="s">
        <v>350</v>
      </c>
      <c r="E1111" s="16" t="s">
        <v>566</v>
      </c>
      <c r="F1111" s="16" t="s">
        <v>50</v>
      </c>
      <c r="G1111" s="180">
        <f>G1112</f>
        <v>98800</v>
      </c>
      <c r="H1111" s="3"/>
      <c r="AF1111" s="201"/>
    </row>
    <row r="1112" spans="1:32" s="4" customFormat="1" ht="25.5">
      <c r="A1112" s="17" t="s">
        <v>51</v>
      </c>
      <c r="B1112" s="15">
        <v>794</v>
      </c>
      <c r="C1112" s="16" t="s">
        <v>26</v>
      </c>
      <c r="D1112" s="16" t="s">
        <v>350</v>
      </c>
      <c r="E1112" s="16" t="s">
        <v>566</v>
      </c>
      <c r="F1112" s="16" t="s">
        <v>52</v>
      </c>
      <c r="G1112" s="180">
        <f>'прил 3'!G1236</f>
        <v>98800</v>
      </c>
      <c r="H1112" s="3"/>
      <c r="AF1112" s="201"/>
    </row>
    <row r="1113" spans="1:32" s="4" customFormat="1" ht="74.25" hidden="1" customHeight="1">
      <c r="A1113" s="34" t="s">
        <v>321</v>
      </c>
      <c r="B1113" s="15">
        <v>794</v>
      </c>
      <c r="C1113" s="16" t="s">
        <v>26</v>
      </c>
      <c r="D1113" s="16" t="s">
        <v>350</v>
      </c>
      <c r="E1113" s="16" t="s">
        <v>567</v>
      </c>
      <c r="F1113" s="16"/>
      <c r="G1113" s="180">
        <f>G1114</f>
        <v>71706</v>
      </c>
      <c r="H1113" s="3"/>
      <c r="AF1113" s="201"/>
    </row>
    <row r="1114" spans="1:32" s="4" customFormat="1" ht="37.5" hidden="1" customHeight="1">
      <c r="A1114" s="17" t="s">
        <v>49</v>
      </c>
      <c r="B1114" s="15">
        <v>794</v>
      </c>
      <c r="C1114" s="16" t="s">
        <v>26</v>
      </c>
      <c r="D1114" s="16" t="s">
        <v>350</v>
      </c>
      <c r="E1114" s="16" t="s">
        <v>567</v>
      </c>
      <c r="F1114" s="16" t="s">
        <v>50</v>
      </c>
      <c r="G1114" s="180">
        <f>G1115</f>
        <v>71706</v>
      </c>
      <c r="H1114" s="3"/>
      <c r="AF1114" s="201"/>
    </row>
    <row r="1115" spans="1:32" s="4" customFormat="1" ht="38.25" hidden="1" customHeight="1">
      <c r="A1115" s="17" t="s">
        <v>51</v>
      </c>
      <c r="B1115" s="15">
        <v>794</v>
      </c>
      <c r="C1115" s="16" t="s">
        <v>26</v>
      </c>
      <c r="D1115" s="16" t="s">
        <v>350</v>
      </c>
      <c r="E1115" s="16" t="s">
        <v>567</v>
      </c>
      <c r="F1115" s="16" t="s">
        <v>52</v>
      </c>
      <c r="G1115" s="180">
        <f>'прил 3'!G1241</f>
        <v>71706</v>
      </c>
      <c r="H1115" s="3"/>
      <c r="AF1115" s="201"/>
    </row>
    <row r="1116" spans="1:32" s="4" customFormat="1">
      <c r="A1116" s="17" t="s">
        <v>100</v>
      </c>
      <c r="B1116" s="15">
        <v>794</v>
      </c>
      <c r="C1116" s="16" t="s">
        <v>26</v>
      </c>
      <c r="D1116" s="16" t="s">
        <v>350</v>
      </c>
      <c r="E1116" s="16" t="s">
        <v>566</v>
      </c>
      <c r="F1116" s="16" t="s">
        <v>101</v>
      </c>
      <c r="G1116" s="111">
        <f>G1117</f>
        <v>27.17</v>
      </c>
      <c r="H1116" s="3"/>
      <c r="AF1116" s="201"/>
    </row>
    <row r="1117" spans="1:32" s="4" customFormat="1">
      <c r="A1117" s="17" t="s">
        <v>325</v>
      </c>
      <c r="B1117" s="15">
        <v>794</v>
      </c>
      <c r="C1117" s="16" t="s">
        <v>26</v>
      </c>
      <c r="D1117" s="16" t="s">
        <v>350</v>
      </c>
      <c r="E1117" s="16" t="s">
        <v>566</v>
      </c>
      <c r="F1117" s="16" t="s">
        <v>104</v>
      </c>
      <c r="G1117" s="111">
        <v>27.17</v>
      </c>
      <c r="H1117" s="3"/>
      <c r="AF1117" s="201"/>
    </row>
    <row r="1118" spans="1:32" s="4" customFormat="1" ht="38.25" hidden="1" customHeight="1">
      <c r="A1118" s="17"/>
      <c r="B1118" s="15"/>
      <c r="C1118" s="16"/>
      <c r="D1118" s="16"/>
      <c r="E1118" s="16"/>
      <c r="F1118" s="16"/>
      <c r="G1118" s="180"/>
      <c r="H1118" s="3"/>
      <c r="AF1118" s="201"/>
    </row>
    <row r="1119" spans="1:32" s="24" customFormat="1" ht="25.5">
      <c r="A1119" s="39" t="s">
        <v>332</v>
      </c>
      <c r="B1119" s="40"/>
      <c r="C1119" s="41"/>
      <c r="D1119" s="41"/>
      <c r="E1119" s="41" t="s">
        <v>468</v>
      </c>
      <c r="F1119" s="41"/>
      <c r="G1119" s="191">
        <f>G1120</f>
        <v>7063900</v>
      </c>
      <c r="H1119" s="23"/>
      <c r="N1119" s="24">
        <v>8295400</v>
      </c>
      <c r="AF1119" s="208"/>
    </row>
    <row r="1120" spans="1:32" s="32" customFormat="1" ht="54.75" customHeight="1">
      <c r="A1120" s="14" t="s">
        <v>341</v>
      </c>
      <c r="B1120" s="16" t="s">
        <v>156</v>
      </c>
      <c r="C1120" s="16" t="s">
        <v>108</v>
      </c>
      <c r="D1120" s="16" t="s">
        <v>90</v>
      </c>
      <c r="E1120" s="16" t="s">
        <v>469</v>
      </c>
      <c r="F1120" s="44"/>
      <c r="G1120" s="180">
        <f>G1121</f>
        <v>7063900</v>
      </c>
      <c r="H1120" s="31"/>
      <c r="AF1120" s="214"/>
    </row>
    <row r="1121" spans="1:32" s="32" customFormat="1" ht="25.5">
      <c r="A1121" s="17" t="s">
        <v>40</v>
      </c>
      <c r="B1121" s="16" t="s">
        <v>156</v>
      </c>
      <c r="C1121" s="16" t="s">
        <v>108</v>
      </c>
      <c r="D1121" s="16" t="s">
        <v>90</v>
      </c>
      <c r="E1121" s="16" t="s">
        <v>469</v>
      </c>
      <c r="F1121" s="16" t="s">
        <v>41</v>
      </c>
      <c r="G1121" s="180">
        <f>G1122</f>
        <v>7063900</v>
      </c>
      <c r="H1121" s="31"/>
      <c r="AF1121" s="214"/>
    </row>
    <row r="1122" spans="1:32">
      <c r="A1122" s="17" t="s">
        <v>42</v>
      </c>
      <c r="B1122" s="16" t="s">
        <v>156</v>
      </c>
      <c r="C1122" s="16" t="s">
        <v>108</v>
      </c>
      <c r="D1122" s="16" t="s">
        <v>90</v>
      </c>
      <c r="E1122" s="16" t="s">
        <v>469</v>
      </c>
      <c r="F1122" s="16" t="s">
        <v>43</v>
      </c>
      <c r="G1122" s="180">
        <f>'прил 3'!G660</f>
        <v>7063900</v>
      </c>
    </row>
    <row r="1123" spans="1:32" s="24" customFormat="1" ht="25.5">
      <c r="A1123" s="131" t="s">
        <v>674</v>
      </c>
      <c r="B1123" s="40">
        <v>793</v>
      </c>
      <c r="C1123" s="41" t="s">
        <v>26</v>
      </c>
      <c r="D1123" s="41" t="s">
        <v>32</v>
      </c>
      <c r="E1123" s="41" t="s">
        <v>502</v>
      </c>
      <c r="F1123" s="41"/>
      <c r="G1123" s="191">
        <f>G1130+G1124+G1127</f>
        <v>14675234.060000001</v>
      </c>
      <c r="H1123" s="23">
        <v>9588154</v>
      </c>
      <c r="M1123" s="23" t="e">
        <f>#REF!</f>
        <v>#REF!</v>
      </c>
      <c r="N1123" s="24">
        <v>9211599</v>
      </c>
      <c r="AF1123" s="208"/>
    </row>
    <row r="1124" spans="1:32" ht="25.5" hidden="1">
      <c r="A1124" s="17" t="s">
        <v>386</v>
      </c>
      <c r="B1124" s="15">
        <v>792</v>
      </c>
      <c r="C1124" s="16" t="s">
        <v>35</v>
      </c>
      <c r="D1124" s="16" t="s">
        <v>109</v>
      </c>
      <c r="E1124" s="16" t="s">
        <v>258</v>
      </c>
      <c r="F1124" s="16"/>
      <c r="G1124" s="180">
        <f>G1125</f>
        <v>0</v>
      </c>
    </row>
    <row r="1125" spans="1:32" ht="25.5" hidden="1">
      <c r="A1125" s="17" t="s">
        <v>40</v>
      </c>
      <c r="B1125" s="15">
        <v>792</v>
      </c>
      <c r="C1125" s="16" t="s">
        <v>35</v>
      </c>
      <c r="D1125" s="16" t="s">
        <v>109</v>
      </c>
      <c r="E1125" s="16" t="s">
        <v>258</v>
      </c>
      <c r="F1125" s="16" t="s">
        <v>41</v>
      </c>
      <c r="G1125" s="180">
        <f>G1126</f>
        <v>0</v>
      </c>
    </row>
    <row r="1126" spans="1:32" hidden="1">
      <c r="A1126" s="17" t="s">
        <v>42</v>
      </c>
      <c r="B1126" s="15">
        <v>792</v>
      </c>
      <c r="C1126" s="16" t="s">
        <v>35</v>
      </c>
      <c r="D1126" s="16" t="s">
        <v>109</v>
      </c>
      <c r="E1126" s="16" t="s">
        <v>258</v>
      </c>
      <c r="F1126" s="16" t="s">
        <v>43</v>
      </c>
      <c r="G1126" s="180">
        <f>'прил 3'!G926</f>
        <v>0</v>
      </c>
    </row>
    <row r="1127" spans="1:32" ht="25.5" hidden="1">
      <c r="A1127" s="17" t="s">
        <v>263</v>
      </c>
      <c r="B1127" s="15">
        <v>792</v>
      </c>
      <c r="C1127" s="16" t="s">
        <v>35</v>
      </c>
      <c r="D1127" s="16" t="s">
        <v>109</v>
      </c>
      <c r="E1127" s="16" t="s">
        <v>262</v>
      </c>
      <c r="F1127" s="16"/>
      <c r="G1127" s="180">
        <f>G1128</f>
        <v>0</v>
      </c>
    </row>
    <row r="1128" spans="1:32" ht="51" hidden="1">
      <c r="A1128" s="17" t="s">
        <v>645</v>
      </c>
      <c r="B1128" s="15">
        <v>792</v>
      </c>
      <c r="C1128" s="16" t="s">
        <v>35</v>
      </c>
      <c r="D1128" s="16" t="s">
        <v>109</v>
      </c>
      <c r="E1128" s="16" t="s">
        <v>264</v>
      </c>
      <c r="F1128" s="16" t="s">
        <v>95</v>
      </c>
      <c r="G1128" s="180">
        <f>G1129</f>
        <v>0</v>
      </c>
    </row>
    <row r="1129" spans="1:32" hidden="1">
      <c r="A1129" s="17" t="s">
        <v>657</v>
      </c>
      <c r="B1129" s="15">
        <v>792</v>
      </c>
      <c r="C1129" s="16" t="s">
        <v>35</v>
      </c>
      <c r="D1129" s="16" t="s">
        <v>109</v>
      </c>
      <c r="E1129" s="16" t="s">
        <v>264</v>
      </c>
      <c r="F1129" s="16" t="s">
        <v>656</v>
      </c>
      <c r="G1129" s="180">
        <f>'прил 3'!G923</f>
        <v>0</v>
      </c>
    </row>
    <row r="1130" spans="1:32" ht="25.5" customHeight="1">
      <c r="A1130" s="17" t="s">
        <v>83</v>
      </c>
      <c r="B1130" s="15">
        <v>793</v>
      </c>
      <c r="C1130" s="16" t="s">
        <v>26</v>
      </c>
      <c r="D1130" s="16" t="s">
        <v>32</v>
      </c>
      <c r="E1130" s="16" t="s">
        <v>600</v>
      </c>
      <c r="F1130" s="16"/>
      <c r="G1130" s="180">
        <f>G1131+G1133+G1137+G1135</f>
        <v>14675234.060000001</v>
      </c>
    </row>
    <row r="1131" spans="1:32" ht="51">
      <c r="A1131" s="17" t="s">
        <v>645</v>
      </c>
      <c r="B1131" s="15">
        <v>793</v>
      </c>
      <c r="C1131" s="16" t="s">
        <v>26</v>
      </c>
      <c r="D1131" s="16" t="s">
        <v>32</v>
      </c>
      <c r="E1131" s="16" t="s">
        <v>600</v>
      </c>
      <c r="F1131" s="16" t="s">
        <v>95</v>
      </c>
      <c r="G1131" s="180">
        <f>G1132</f>
        <v>7446109.5999999996</v>
      </c>
    </row>
    <row r="1132" spans="1:32">
      <c r="A1132" s="17" t="s">
        <v>657</v>
      </c>
      <c r="B1132" s="15"/>
      <c r="C1132" s="16"/>
      <c r="D1132" s="16"/>
      <c r="E1132" s="16" t="s">
        <v>600</v>
      </c>
      <c r="F1132" s="16" t="s">
        <v>656</v>
      </c>
      <c r="G1132" s="180">
        <f>'прил 3'!G929</f>
        <v>7446109.5999999996</v>
      </c>
    </row>
    <row r="1133" spans="1:32" ht="24" customHeight="1">
      <c r="A1133" s="17" t="s">
        <v>651</v>
      </c>
      <c r="B1133" s="15">
        <v>793</v>
      </c>
      <c r="C1133" s="16" t="s">
        <v>26</v>
      </c>
      <c r="D1133" s="16" t="s">
        <v>32</v>
      </c>
      <c r="E1133" s="16" t="s">
        <v>600</v>
      </c>
      <c r="F1133" s="16" t="s">
        <v>50</v>
      </c>
      <c r="G1133" s="180">
        <f>G1134</f>
        <v>6669920.0599999996</v>
      </c>
    </row>
    <row r="1134" spans="1:32" ht="24" customHeight="1">
      <c r="A1134" s="17" t="s">
        <v>51</v>
      </c>
      <c r="B1134" s="15">
        <v>793</v>
      </c>
      <c r="C1134" s="16" t="s">
        <v>26</v>
      </c>
      <c r="D1134" s="16" t="s">
        <v>32</v>
      </c>
      <c r="E1134" s="16" t="s">
        <v>600</v>
      </c>
      <c r="F1134" s="16" t="s">
        <v>52</v>
      </c>
      <c r="G1134" s="180">
        <f>'прил 3'!G932</f>
        <v>6669920.0599999996</v>
      </c>
    </row>
    <row r="1135" spans="1:32" ht="24" customHeight="1">
      <c r="A1135" s="17" t="s">
        <v>334</v>
      </c>
      <c r="B1135" s="15">
        <v>793</v>
      </c>
      <c r="C1135" s="16" t="s">
        <v>26</v>
      </c>
      <c r="D1135" s="16" t="s">
        <v>32</v>
      </c>
      <c r="E1135" s="16" t="s">
        <v>600</v>
      </c>
      <c r="F1135" s="16" t="s">
        <v>335</v>
      </c>
      <c r="G1135" s="111">
        <f>G1136</f>
        <v>59904.4</v>
      </c>
    </row>
    <row r="1136" spans="1:32" ht="24" customHeight="1">
      <c r="A1136" s="17" t="s">
        <v>336</v>
      </c>
      <c r="B1136" s="15">
        <v>793</v>
      </c>
      <c r="C1136" s="16" t="s">
        <v>26</v>
      </c>
      <c r="D1136" s="16" t="s">
        <v>32</v>
      </c>
      <c r="E1136" s="16" t="s">
        <v>600</v>
      </c>
      <c r="F1136" s="16" t="s">
        <v>337</v>
      </c>
      <c r="G1136" s="111">
        <v>59904.4</v>
      </c>
    </row>
    <row r="1137" spans="1:32" ht="24" customHeight="1">
      <c r="A1137" s="17" t="s">
        <v>100</v>
      </c>
      <c r="B1137" s="15">
        <v>793</v>
      </c>
      <c r="C1137" s="16" t="s">
        <v>26</v>
      </c>
      <c r="D1137" s="16" t="s">
        <v>32</v>
      </c>
      <c r="E1137" s="16" t="s">
        <v>600</v>
      </c>
      <c r="F1137" s="16" t="s">
        <v>101</v>
      </c>
      <c r="G1137" s="180">
        <f>G1139+G1138</f>
        <v>499300</v>
      </c>
    </row>
    <row r="1138" spans="1:32" ht="24" hidden="1" customHeight="1">
      <c r="A1138" s="17" t="s">
        <v>659</v>
      </c>
      <c r="B1138" s="15">
        <v>793</v>
      </c>
      <c r="C1138" s="16" t="s">
        <v>26</v>
      </c>
      <c r="D1138" s="16" t="s">
        <v>32</v>
      </c>
      <c r="E1138" s="16" t="s">
        <v>600</v>
      </c>
      <c r="F1138" s="16" t="s">
        <v>658</v>
      </c>
      <c r="G1138" s="180"/>
    </row>
    <row r="1139" spans="1:32" ht="24" customHeight="1">
      <c r="A1139" s="17" t="s">
        <v>325</v>
      </c>
      <c r="B1139" s="15">
        <v>793</v>
      </c>
      <c r="C1139" s="16" t="s">
        <v>26</v>
      </c>
      <c r="D1139" s="16" t="s">
        <v>32</v>
      </c>
      <c r="E1139" s="16" t="s">
        <v>600</v>
      </c>
      <c r="F1139" s="16" t="s">
        <v>104</v>
      </c>
      <c r="G1139" s="180">
        <f>'прил 3'!G937</f>
        <v>499300</v>
      </c>
    </row>
    <row r="1140" spans="1:32" s="19" customFormat="1" ht="25.5" hidden="1">
      <c r="A1140" s="39" t="s">
        <v>507</v>
      </c>
      <c r="B1140" s="40">
        <v>757</v>
      </c>
      <c r="C1140" s="41" t="s">
        <v>35</v>
      </c>
      <c r="D1140" s="41" t="s">
        <v>35</v>
      </c>
      <c r="E1140" s="41" t="s">
        <v>506</v>
      </c>
      <c r="F1140" s="41"/>
      <c r="G1140" s="191">
        <f>G1152+G1141</f>
        <v>0</v>
      </c>
      <c r="H1140" s="18"/>
      <c r="AF1140" s="210"/>
    </row>
    <row r="1141" spans="1:32" s="19" customFormat="1" hidden="1">
      <c r="A1141" s="17" t="s">
        <v>295</v>
      </c>
      <c r="B1141" s="15">
        <v>757</v>
      </c>
      <c r="C1141" s="16" t="s">
        <v>35</v>
      </c>
      <c r="D1141" s="16" t="s">
        <v>35</v>
      </c>
      <c r="E1141" s="16" t="s">
        <v>506</v>
      </c>
      <c r="F1141" s="16"/>
      <c r="G1141" s="180">
        <f>G1142</f>
        <v>0</v>
      </c>
      <c r="H1141" s="18"/>
      <c r="AF1141" s="210"/>
    </row>
    <row r="1142" spans="1:32" s="19" customFormat="1" ht="32.25" hidden="1" customHeight="1">
      <c r="A1142" s="17" t="s">
        <v>614</v>
      </c>
      <c r="B1142" s="15">
        <v>757</v>
      </c>
      <c r="C1142" s="16" t="s">
        <v>35</v>
      </c>
      <c r="D1142" s="16" t="s">
        <v>35</v>
      </c>
      <c r="E1142" s="16" t="s">
        <v>296</v>
      </c>
      <c r="F1142" s="16"/>
      <c r="G1142" s="180">
        <f>G1143+G1149</f>
        <v>0</v>
      </c>
      <c r="H1142" s="18"/>
      <c r="AF1142" s="210"/>
    </row>
    <row r="1143" spans="1:32" s="19" customFormat="1" ht="28.5" hidden="1" customHeight="1">
      <c r="A1143" s="17" t="s">
        <v>614</v>
      </c>
      <c r="B1143" s="15">
        <v>757</v>
      </c>
      <c r="C1143" s="16" t="s">
        <v>35</v>
      </c>
      <c r="D1143" s="16" t="s">
        <v>35</v>
      </c>
      <c r="E1143" s="16" t="s">
        <v>294</v>
      </c>
      <c r="F1143" s="16"/>
      <c r="G1143" s="180">
        <f>G1144+G1147</f>
        <v>0</v>
      </c>
      <c r="H1143" s="18"/>
      <c r="AF1143" s="210"/>
    </row>
    <row r="1144" spans="1:32" s="19" customFormat="1" ht="28.5" hidden="1" customHeight="1">
      <c r="A1144" s="17" t="s">
        <v>614</v>
      </c>
      <c r="B1144" s="15">
        <v>757</v>
      </c>
      <c r="C1144" s="16" t="s">
        <v>35</v>
      </c>
      <c r="D1144" s="16" t="s">
        <v>35</v>
      </c>
      <c r="E1144" s="16" t="s">
        <v>293</v>
      </c>
      <c r="F1144" s="16"/>
      <c r="G1144" s="180">
        <f>G1145</f>
        <v>0</v>
      </c>
      <c r="H1144" s="18"/>
      <c r="AF1144" s="210"/>
    </row>
    <row r="1145" spans="1:32" s="19" customFormat="1" hidden="1">
      <c r="A1145" s="17" t="s">
        <v>42</v>
      </c>
      <c r="B1145" s="15">
        <v>757</v>
      </c>
      <c r="C1145" s="16" t="s">
        <v>35</v>
      </c>
      <c r="D1145" s="16" t="s">
        <v>35</v>
      </c>
      <c r="E1145" s="16" t="s">
        <v>293</v>
      </c>
      <c r="F1145" s="16" t="s">
        <v>43</v>
      </c>
      <c r="G1145" s="180">
        <f>'прил 3'!G145</f>
        <v>0</v>
      </c>
      <c r="H1145" s="18"/>
      <c r="AF1145" s="210"/>
    </row>
    <row r="1146" spans="1:32" s="19" customFormat="1" hidden="1">
      <c r="A1146" s="17"/>
      <c r="B1146" s="15"/>
      <c r="C1146" s="16"/>
      <c r="D1146" s="16"/>
      <c r="E1146" s="16"/>
      <c r="F1146" s="16"/>
      <c r="G1146" s="180"/>
      <c r="H1146" s="18"/>
      <c r="AF1146" s="210"/>
    </row>
    <row r="1147" spans="1:32" s="19" customFormat="1" hidden="1">
      <c r="A1147" s="17" t="s">
        <v>345</v>
      </c>
      <c r="B1147" s="15">
        <v>757</v>
      </c>
      <c r="C1147" s="16" t="s">
        <v>35</v>
      </c>
      <c r="D1147" s="16" t="s">
        <v>35</v>
      </c>
      <c r="E1147" s="16" t="s">
        <v>293</v>
      </c>
      <c r="F1147" s="16" t="s">
        <v>346</v>
      </c>
      <c r="G1147" s="180">
        <f>G1148</f>
        <v>0</v>
      </c>
      <c r="H1147" s="18"/>
      <c r="AF1147" s="210"/>
    </row>
    <row r="1148" spans="1:32" s="19" customFormat="1" hidden="1">
      <c r="A1148" s="17" t="s">
        <v>363</v>
      </c>
      <c r="B1148" s="15">
        <v>757</v>
      </c>
      <c r="C1148" s="16" t="s">
        <v>35</v>
      </c>
      <c r="D1148" s="16" t="s">
        <v>35</v>
      </c>
      <c r="E1148" s="16" t="s">
        <v>293</v>
      </c>
      <c r="F1148" s="16" t="s">
        <v>364</v>
      </c>
      <c r="G1148" s="180"/>
      <c r="H1148" s="18"/>
      <c r="AF1148" s="210"/>
    </row>
    <row r="1149" spans="1:32" s="19" customFormat="1" ht="32.25" hidden="1" customHeight="1">
      <c r="A1149" s="17" t="s">
        <v>614</v>
      </c>
      <c r="B1149" s="15">
        <v>757</v>
      </c>
      <c r="C1149" s="16" t="s">
        <v>35</v>
      </c>
      <c r="D1149" s="16" t="s">
        <v>35</v>
      </c>
      <c r="E1149" s="16" t="s">
        <v>298</v>
      </c>
      <c r="F1149" s="16"/>
      <c r="G1149" s="180">
        <f>G1150+G1159</f>
        <v>0</v>
      </c>
      <c r="H1149" s="18"/>
      <c r="AF1149" s="210"/>
    </row>
    <row r="1150" spans="1:32" s="19" customFormat="1" ht="37.5" hidden="1" customHeight="1">
      <c r="A1150" s="17" t="s">
        <v>614</v>
      </c>
      <c r="B1150" s="15">
        <v>757</v>
      </c>
      <c r="C1150" s="16" t="s">
        <v>35</v>
      </c>
      <c r="D1150" s="16" t="s">
        <v>35</v>
      </c>
      <c r="E1150" s="16" t="s">
        <v>297</v>
      </c>
      <c r="F1150" s="16"/>
      <c r="G1150" s="180">
        <f>G1151</f>
        <v>0</v>
      </c>
      <c r="H1150" s="18"/>
      <c r="AF1150" s="210"/>
    </row>
    <row r="1151" spans="1:32" s="19" customFormat="1" hidden="1">
      <c r="A1151" s="17" t="s">
        <v>42</v>
      </c>
      <c r="B1151" s="15">
        <v>757</v>
      </c>
      <c r="C1151" s="16" t="s">
        <v>35</v>
      </c>
      <c r="D1151" s="16" t="s">
        <v>35</v>
      </c>
      <c r="E1151" s="16" t="s">
        <v>297</v>
      </c>
      <c r="F1151" s="16" t="s">
        <v>43</v>
      </c>
      <c r="G1151" s="180">
        <f>'прил 3'!G151</f>
        <v>0</v>
      </c>
      <c r="H1151" s="18"/>
      <c r="AF1151" s="210"/>
    </row>
    <row r="1152" spans="1:32" s="19" customFormat="1" ht="38.25" hidden="1">
      <c r="A1152" s="17" t="s">
        <v>505</v>
      </c>
      <c r="B1152" s="15">
        <v>757</v>
      </c>
      <c r="C1152" s="16" t="s">
        <v>35</v>
      </c>
      <c r="D1152" s="16" t="s">
        <v>35</v>
      </c>
      <c r="E1152" s="16" t="s">
        <v>504</v>
      </c>
      <c r="F1152" s="16"/>
      <c r="G1152" s="180">
        <f>G1153</f>
        <v>0</v>
      </c>
      <c r="H1152" s="18"/>
      <c r="AF1152" s="210"/>
    </row>
    <row r="1153" spans="1:32" s="19" customFormat="1" ht="25.5" hidden="1">
      <c r="A1153" s="17" t="s">
        <v>49</v>
      </c>
      <c r="B1153" s="15">
        <v>757</v>
      </c>
      <c r="C1153" s="16" t="s">
        <v>35</v>
      </c>
      <c r="D1153" s="16" t="s">
        <v>35</v>
      </c>
      <c r="E1153" s="16" t="s">
        <v>504</v>
      </c>
      <c r="F1153" s="16" t="s">
        <v>50</v>
      </c>
      <c r="G1153" s="180">
        <f>G1154</f>
        <v>0</v>
      </c>
      <c r="H1153" s="18"/>
      <c r="AF1153" s="210"/>
    </row>
    <row r="1154" spans="1:32" s="19" customFormat="1" ht="26.25" hidden="1" customHeight="1">
      <c r="A1154" s="17" t="s">
        <v>51</v>
      </c>
      <c r="B1154" s="15">
        <v>757</v>
      </c>
      <c r="C1154" s="16" t="s">
        <v>35</v>
      </c>
      <c r="D1154" s="16" t="s">
        <v>35</v>
      </c>
      <c r="E1154" s="16" t="s">
        <v>504</v>
      </c>
      <c r="F1154" s="16" t="s">
        <v>52</v>
      </c>
      <c r="G1154" s="180">
        <f>'прил 3'!G125</f>
        <v>0</v>
      </c>
      <c r="H1154" s="18"/>
      <c r="AF1154" s="210"/>
    </row>
    <row r="1155" spans="1:32" s="61" customFormat="1" ht="26.25" hidden="1" customHeight="1">
      <c r="A1155" s="39" t="s">
        <v>549</v>
      </c>
      <c r="B1155" s="40"/>
      <c r="C1155" s="41"/>
      <c r="D1155" s="41"/>
      <c r="E1155" s="41" t="s">
        <v>548</v>
      </c>
      <c r="F1155" s="41"/>
      <c r="G1155" s="191">
        <f>G1156</f>
        <v>0</v>
      </c>
      <c r="H1155" s="60"/>
      <c r="AF1155" s="209"/>
    </row>
    <row r="1156" spans="1:32" s="19" customFormat="1" ht="82.5" hidden="1" customHeight="1">
      <c r="A1156" s="17" t="s">
        <v>547</v>
      </c>
      <c r="B1156" s="15"/>
      <c r="C1156" s="16"/>
      <c r="D1156" s="16"/>
      <c r="E1156" s="16" t="s">
        <v>546</v>
      </c>
      <c r="F1156" s="16"/>
      <c r="G1156" s="180">
        <f>G1157</f>
        <v>0</v>
      </c>
      <c r="H1156" s="18"/>
      <c r="AF1156" s="210"/>
    </row>
    <row r="1157" spans="1:32" s="19" customFormat="1" ht="25.5" hidden="1">
      <c r="A1157" s="17" t="s">
        <v>49</v>
      </c>
      <c r="B1157" s="15"/>
      <c r="C1157" s="16"/>
      <c r="D1157" s="16"/>
      <c r="E1157" s="16" t="s">
        <v>546</v>
      </c>
      <c r="F1157" s="16" t="s">
        <v>50</v>
      </c>
      <c r="G1157" s="180">
        <f>G1158</f>
        <v>0</v>
      </c>
      <c r="H1157" s="18"/>
      <c r="AF1157" s="210"/>
    </row>
    <row r="1158" spans="1:32" s="19" customFormat="1" ht="25.5" hidden="1">
      <c r="A1158" s="17" t="s">
        <v>51</v>
      </c>
      <c r="B1158" s="15"/>
      <c r="C1158" s="16"/>
      <c r="D1158" s="16"/>
      <c r="E1158" s="16" t="s">
        <v>546</v>
      </c>
      <c r="F1158" s="16" t="s">
        <v>52</v>
      </c>
      <c r="G1158" s="180">
        <f>'прил 3'!G234</f>
        <v>0</v>
      </c>
      <c r="H1158" s="18"/>
      <c r="AF1158" s="210"/>
    </row>
    <row r="1159" spans="1:32" s="19" customFormat="1" hidden="1">
      <c r="A1159" s="17" t="s">
        <v>345</v>
      </c>
      <c r="B1159" s="15">
        <v>757</v>
      </c>
      <c r="C1159" s="16" t="s">
        <v>35</v>
      </c>
      <c r="D1159" s="16" t="s">
        <v>35</v>
      </c>
      <c r="E1159" s="16" t="s">
        <v>297</v>
      </c>
      <c r="F1159" s="16" t="s">
        <v>346</v>
      </c>
      <c r="G1159" s="180">
        <f>G1160</f>
        <v>0</v>
      </c>
      <c r="H1159" s="18"/>
      <c r="AF1159" s="210"/>
    </row>
    <row r="1160" spans="1:32" s="19" customFormat="1" hidden="1">
      <c r="A1160" s="17" t="s">
        <v>363</v>
      </c>
      <c r="B1160" s="15">
        <v>757</v>
      </c>
      <c r="C1160" s="16" t="s">
        <v>35</v>
      </c>
      <c r="D1160" s="16" t="s">
        <v>35</v>
      </c>
      <c r="E1160" s="16" t="s">
        <v>297</v>
      </c>
      <c r="F1160" s="16" t="s">
        <v>364</v>
      </c>
      <c r="G1160" s="180"/>
      <c r="H1160" s="18"/>
      <c r="AF1160" s="210"/>
    </row>
    <row r="1161" spans="1:32" s="129" customFormat="1" ht="34.5" customHeight="1">
      <c r="A1161" s="39" t="s">
        <v>549</v>
      </c>
      <c r="B1161" s="40">
        <v>793</v>
      </c>
      <c r="C1161" s="41" t="s">
        <v>26</v>
      </c>
      <c r="D1161" s="41" t="s">
        <v>113</v>
      </c>
      <c r="E1161" s="41" t="s">
        <v>548</v>
      </c>
      <c r="F1161" s="124"/>
      <c r="G1161" s="191">
        <f>G1162</f>
        <v>36694</v>
      </c>
      <c r="H1161" s="128"/>
      <c r="M1161" s="128" t="e">
        <f>#REF!</f>
        <v>#REF!</v>
      </c>
      <c r="N1161" s="129">
        <v>800000</v>
      </c>
      <c r="AF1161" s="215"/>
    </row>
    <row r="1162" spans="1:32">
      <c r="A1162" s="17" t="s">
        <v>549</v>
      </c>
      <c r="B1162" s="15">
        <v>757</v>
      </c>
      <c r="C1162" s="16" t="s">
        <v>72</v>
      </c>
      <c r="D1162" s="16" t="s">
        <v>26</v>
      </c>
      <c r="E1162" s="16" t="s">
        <v>775</v>
      </c>
      <c r="F1162" s="16"/>
      <c r="G1162" s="160">
        <f>G1163</f>
        <v>36694</v>
      </c>
    </row>
    <row r="1163" spans="1:32">
      <c r="A1163" s="17" t="s">
        <v>675</v>
      </c>
      <c r="B1163" s="15">
        <v>757</v>
      </c>
      <c r="C1163" s="16" t="s">
        <v>72</v>
      </c>
      <c r="D1163" s="16" t="s">
        <v>26</v>
      </c>
      <c r="E1163" s="16" t="s">
        <v>774</v>
      </c>
      <c r="F1163" s="16"/>
      <c r="G1163" s="160">
        <f>G1164</f>
        <v>36694</v>
      </c>
    </row>
    <row r="1164" spans="1:32">
      <c r="A1164" s="17" t="s">
        <v>659</v>
      </c>
      <c r="B1164" s="15">
        <v>757</v>
      </c>
      <c r="C1164" s="16" t="s">
        <v>72</v>
      </c>
      <c r="D1164" s="16" t="s">
        <v>26</v>
      </c>
      <c r="E1164" s="16" t="s">
        <v>774</v>
      </c>
      <c r="F1164" s="16" t="s">
        <v>658</v>
      </c>
      <c r="G1164" s="160">
        <v>36694</v>
      </c>
    </row>
    <row r="1165" spans="1:32" s="129" customFormat="1" ht="34.5" customHeight="1">
      <c r="A1165" s="126" t="s">
        <v>362</v>
      </c>
      <c r="B1165" s="40">
        <v>793</v>
      </c>
      <c r="C1165" s="41" t="s">
        <v>26</v>
      </c>
      <c r="D1165" s="41" t="s">
        <v>113</v>
      </c>
      <c r="E1165" s="41" t="s">
        <v>477</v>
      </c>
      <c r="F1165" s="124"/>
      <c r="G1165" s="191">
        <f>G1166</f>
        <v>759970.32000000007</v>
      </c>
      <c r="H1165" s="128"/>
      <c r="M1165" s="128" t="e">
        <f>#REF!</f>
        <v>#REF!</v>
      </c>
      <c r="N1165" s="129">
        <v>800000</v>
      </c>
      <c r="AF1165" s="215"/>
    </row>
    <row r="1166" spans="1:32" ht="25.5">
      <c r="A1166" s="42" t="s">
        <v>362</v>
      </c>
      <c r="B1166" s="15">
        <v>793</v>
      </c>
      <c r="C1166" s="16" t="s">
        <v>26</v>
      </c>
      <c r="D1166" s="16" t="s">
        <v>113</v>
      </c>
      <c r="E1166" s="16" t="s">
        <v>568</v>
      </c>
      <c r="F1166" s="15"/>
      <c r="G1166" s="180">
        <f>G1169+G1175+G1177+G1179</f>
        <v>759970.32000000007</v>
      </c>
    </row>
    <row r="1167" spans="1:32" ht="24" hidden="1" customHeight="1">
      <c r="A1167" s="17" t="s">
        <v>651</v>
      </c>
      <c r="B1167" s="15">
        <v>793</v>
      </c>
      <c r="C1167" s="16" t="s">
        <v>26</v>
      </c>
      <c r="D1167" s="16" t="s">
        <v>32</v>
      </c>
      <c r="E1167" s="16" t="s">
        <v>568</v>
      </c>
      <c r="F1167" s="16" t="s">
        <v>50</v>
      </c>
      <c r="G1167" s="180">
        <f>G1168</f>
        <v>0</v>
      </c>
    </row>
    <row r="1168" spans="1:32" ht="29.25" hidden="1" customHeight="1">
      <c r="A1168" s="17" t="s">
        <v>51</v>
      </c>
      <c r="B1168" s="15">
        <v>793</v>
      </c>
      <c r="C1168" s="16" t="s">
        <v>26</v>
      </c>
      <c r="D1168" s="16" t="s">
        <v>32</v>
      </c>
      <c r="E1168" s="16" t="s">
        <v>568</v>
      </c>
      <c r="F1168" s="16" t="s">
        <v>52</v>
      </c>
      <c r="G1168" s="180">
        <f>'прил 3'!G1423+'прил 3'!G964+'прил 3'!G1457</f>
        <v>0</v>
      </c>
    </row>
    <row r="1169" spans="1:32" s="32" customFormat="1">
      <c r="A1169" s="17" t="s">
        <v>334</v>
      </c>
      <c r="B1169" s="15">
        <v>793</v>
      </c>
      <c r="C1169" s="16" t="s">
        <v>108</v>
      </c>
      <c r="D1169" s="16" t="s">
        <v>26</v>
      </c>
      <c r="E1169" s="16" t="s">
        <v>568</v>
      </c>
      <c r="F1169" s="16" t="s">
        <v>335</v>
      </c>
      <c r="G1169" s="180">
        <f>G1170</f>
        <v>20000</v>
      </c>
      <c r="H1169" s="31"/>
      <c r="AF1169" s="214"/>
    </row>
    <row r="1170" spans="1:32" ht="30.75" customHeight="1">
      <c r="A1170" s="17" t="s">
        <v>338</v>
      </c>
      <c r="B1170" s="15">
        <v>793</v>
      </c>
      <c r="C1170" s="16" t="s">
        <v>108</v>
      </c>
      <c r="D1170" s="16" t="s">
        <v>109</v>
      </c>
      <c r="E1170" s="16" t="s">
        <v>568</v>
      </c>
      <c r="F1170" s="16" t="s">
        <v>337</v>
      </c>
      <c r="G1170" s="180">
        <f>'прил 3'!G1140</f>
        <v>20000</v>
      </c>
    </row>
    <row r="1171" spans="1:32" s="4" customFormat="1" ht="21" hidden="1" customHeight="1">
      <c r="A1171" s="17" t="s">
        <v>345</v>
      </c>
      <c r="B1171" s="15">
        <v>793</v>
      </c>
      <c r="C1171" s="16" t="s">
        <v>367</v>
      </c>
      <c r="D1171" s="16" t="s">
        <v>109</v>
      </c>
      <c r="E1171" s="16" t="s">
        <v>568</v>
      </c>
      <c r="F1171" s="16" t="s">
        <v>346</v>
      </c>
      <c r="G1171" s="180">
        <f>G1172</f>
        <v>92309</v>
      </c>
      <c r="H1171" s="3"/>
      <c r="AF1171" s="201"/>
    </row>
    <row r="1172" spans="1:32" s="19" customFormat="1" ht="19.5" hidden="1" customHeight="1">
      <c r="A1172" s="17" t="s">
        <v>373</v>
      </c>
      <c r="B1172" s="15">
        <v>793</v>
      </c>
      <c r="C1172" s="16" t="s">
        <v>367</v>
      </c>
      <c r="D1172" s="16" t="s">
        <v>109</v>
      </c>
      <c r="E1172" s="16" t="s">
        <v>568</v>
      </c>
      <c r="F1172" s="16" t="s">
        <v>374</v>
      </c>
      <c r="G1172" s="180">
        <f>'прил 3'!G1091</f>
        <v>92309</v>
      </c>
      <c r="H1172" s="18"/>
      <c r="AF1172" s="210"/>
    </row>
    <row r="1173" spans="1:32" s="19" customFormat="1" ht="36.75" hidden="1" customHeight="1">
      <c r="A1173" s="17" t="s">
        <v>40</v>
      </c>
      <c r="B1173" s="15"/>
      <c r="C1173" s="16"/>
      <c r="D1173" s="16"/>
      <c r="E1173" s="16" t="s">
        <v>568</v>
      </c>
      <c r="F1173" s="16" t="s">
        <v>41</v>
      </c>
      <c r="G1173" s="180">
        <f>G1174</f>
        <v>0</v>
      </c>
      <c r="H1173" s="18"/>
      <c r="AF1173" s="210"/>
    </row>
    <row r="1174" spans="1:32" s="19" customFormat="1" ht="19.5" hidden="1" customHeight="1">
      <c r="A1174" s="17" t="s">
        <v>42</v>
      </c>
      <c r="B1174" s="15"/>
      <c r="C1174" s="16"/>
      <c r="D1174" s="16"/>
      <c r="E1174" s="16" t="s">
        <v>568</v>
      </c>
      <c r="F1174" s="16" t="s">
        <v>43</v>
      </c>
      <c r="G1174" s="180"/>
      <c r="H1174" s="18"/>
      <c r="AF1174" s="210"/>
    </row>
    <row r="1175" spans="1:32" s="54" customFormat="1">
      <c r="A1175" s="17" t="s">
        <v>345</v>
      </c>
      <c r="B1175" s="15">
        <v>793</v>
      </c>
      <c r="C1175" s="16" t="s">
        <v>113</v>
      </c>
      <c r="D1175" s="16" t="s">
        <v>37</v>
      </c>
      <c r="E1175" s="16" t="s">
        <v>568</v>
      </c>
      <c r="F1175" s="16" t="s">
        <v>346</v>
      </c>
      <c r="G1175" s="180">
        <f>G1176</f>
        <v>184945</v>
      </c>
      <c r="H1175" s="53"/>
      <c r="AF1175" s="207"/>
    </row>
    <row r="1176" spans="1:32" s="54" customFormat="1">
      <c r="A1176" s="17" t="s">
        <v>373</v>
      </c>
      <c r="B1176" s="15">
        <v>793</v>
      </c>
      <c r="C1176" s="16" t="s">
        <v>113</v>
      </c>
      <c r="D1176" s="16" t="s">
        <v>37</v>
      </c>
      <c r="E1176" s="16" t="s">
        <v>568</v>
      </c>
      <c r="F1176" s="16" t="s">
        <v>374</v>
      </c>
      <c r="G1176" s="180">
        <f>'прил 3'!G1183+'прил 3'!G1091+'прил 3'!G1493+'прил 3'!G301</f>
        <v>184945</v>
      </c>
      <c r="H1176" s="53"/>
      <c r="AF1176" s="207"/>
    </row>
    <row r="1177" spans="1:32" s="32" customFormat="1" ht="25.5">
      <c r="A1177" s="17" t="s">
        <v>40</v>
      </c>
      <c r="B1177" s="16" t="s">
        <v>156</v>
      </c>
      <c r="C1177" s="16" t="s">
        <v>108</v>
      </c>
      <c r="D1177" s="16" t="s">
        <v>90</v>
      </c>
      <c r="E1177" s="16" t="s">
        <v>568</v>
      </c>
      <c r="F1177" s="16" t="s">
        <v>41</v>
      </c>
      <c r="G1177" s="180">
        <f>G1178</f>
        <v>89441.8</v>
      </c>
      <c r="H1177" s="31"/>
      <c r="AF1177" s="214"/>
    </row>
    <row r="1178" spans="1:32">
      <c r="A1178" s="17" t="s">
        <v>42</v>
      </c>
      <c r="B1178" s="16" t="s">
        <v>156</v>
      </c>
      <c r="C1178" s="16" t="s">
        <v>108</v>
      </c>
      <c r="D1178" s="16" t="s">
        <v>90</v>
      </c>
      <c r="E1178" s="16" t="s">
        <v>568</v>
      </c>
      <c r="F1178" s="16" t="s">
        <v>43</v>
      </c>
      <c r="G1178" s="180">
        <f>'прил 3'!G593</f>
        <v>89441.8</v>
      </c>
    </row>
    <row r="1179" spans="1:32">
      <c r="A1179" s="17" t="s">
        <v>100</v>
      </c>
      <c r="B1179" s="15">
        <v>793</v>
      </c>
      <c r="C1179" s="16" t="s">
        <v>26</v>
      </c>
      <c r="D1179" s="16" t="s">
        <v>113</v>
      </c>
      <c r="E1179" s="16" t="s">
        <v>568</v>
      </c>
      <c r="F1179" s="16" t="s">
        <v>101</v>
      </c>
      <c r="G1179" s="180">
        <f>G1180</f>
        <v>465583.52</v>
      </c>
    </row>
    <row r="1180" spans="1:32" ht="19.5" customHeight="1">
      <c r="A1180" s="17" t="s">
        <v>375</v>
      </c>
      <c r="B1180" s="15">
        <v>793</v>
      </c>
      <c r="C1180" s="16" t="s">
        <v>26</v>
      </c>
      <c r="D1180" s="16" t="s">
        <v>113</v>
      </c>
      <c r="E1180" s="16" t="s">
        <v>568</v>
      </c>
      <c r="F1180" s="16" t="s">
        <v>376</v>
      </c>
      <c r="G1180" s="180">
        <f>'прил 3'!G861</f>
        <v>465583.52</v>
      </c>
    </row>
    <row r="1181" spans="1:32" s="4" customFormat="1" ht="38.25" hidden="1" customHeight="1">
      <c r="A1181" s="17" t="s">
        <v>49</v>
      </c>
      <c r="B1181" s="57">
        <v>795</v>
      </c>
      <c r="C1181" s="16" t="s">
        <v>350</v>
      </c>
      <c r="D1181" s="16" t="s">
        <v>367</v>
      </c>
      <c r="E1181" s="16" t="s">
        <v>568</v>
      </c>
      <c r="F1181" s="16" t="s">
        <v>50</v>
      </c>
      <c r="G1181" s="180">
        <f>G1182</f>
        <v>0</v>
      </c>
      <c r="H1181" s="3"/>
      <c r="AF1181" s="201"/>
    </row>
    <row r="1182" spans="1:32" s="4" customFormat="1" ht="38.25" hidden="1" customHeight="1">
      <c r="A1182" s="17" t="s">
        <v>51</v>
      </c>
      <c r="B1182" s="57">
        <v>795</v>
      </c>
      <c r="C1182" s="16" t="s">
        <v>350</v>
      </c>
      <c r="D1182" s="16" t="s">
        <v>367</v>
      </c>
      <c r="E1182" s="16" t="s">
        <v>568</v>
      </c>
      <c r="F1182" s="16" t="s">
        <v>52</v>
      </c>
      <c r="G1182" s="180">
        <f>'прил 3'!G1473</f>
        <v>0</v>
      </c>
      <c r="H1182" s="3"/>
      <c r="AF1182" s="201"/>
    </row>
    <row r="1183" spans="1:32" ht="30.75" hidden="1" customHeight="1">
      <c r="A1183" s="17" t="s">
        <v>724</v>
      </c>
      <c r="B1183" s="15">
        <v>793</v>
      </c>
      <c r="C1183" s="16" t="s">
        <v>108</v>
      </c>
      <c r="D1183" s="16" t="s">
        <v>109</v>
      </c>
      <c r="E1183" s="16" t="s">
        <v>568</v>
      </c>
      <c r="F1183" s="16" t="s">
        <v>335</v>
      </c>
      <c r="G1183" s="180">
        <f>G1184</f>
        <v>0</v>
      </c>
    </row>
    <row r="1184" spans="1:32" ht="30.75" hidden="1" customHeight="1">
      <c r="A1184" s="17" t="s">
        <v>712</v>
      </c>
      <c r="B1184" s="15">
        <v>793</v>
      </c>
      <c r="C1184" s="16" t="s">
        <v>108</v>
      </c>
      <c r="D1184" s="16" t="s">
        <v>109</v>
      </c>
      <c r="E1184" s="16" t="s">
        <v>568</v>
      </c>
      <c r="F1184" s="16" t="s">
        <v>337</v>
      </c>
      <c r="G1184" s="180">
        <f>'прил 3'!G1144</f>
        <v>0</v>
      </c>
    </row>
    <row r="1185" spans="1:32" ht="30.75" hidden="1" customHeight="1">
      <c r="A1185" s="17" t="s">
        <v>345</v>
      </c>
      <c r="B1185" s="57">
        <v>795</v>
      </c>
      <c r="C1185" s="16" t="s">
        <v>367</v>
      </c>
      <c r="D1185" s="16" t="s">
        <v>109</v>
      </c>
      <c r="E1185" s="16" t="s">
        <v>568</v>
      </c>
      <c r="F1185" s="16" t="s">
        <v>346</v>
      </c>
      <c r="G1185" s="180" t="e">
        <f>G1186</f>
        <v>#REF!</v>
      </c>
    </row>
    <row r="1186" spans="1:32" ht="30.75" hidden="1" customHeight="1">
      <c r="A1186" s="17" t="s">
        <v>373</v>
      </c>
      <c r="B1186" s="57">
        <v>795</v>
      </c>
      <c r="C1186" s="16" t="s">
        <v>367</v>
      </c>
      <c r="D1186" s="16" t="s">
        <v>109</v>
      </c>
      <c r="E1186" s="16" t="s">
        <v>568</v>
      </c>
      <c r="F1186" s="16" t="s">
        <v>374</v>
      </c>
      <c r="G1186" s="180" t="e">
        <f>'прил 3'!G1475+'прил 3'!#REF!</f>
        <v>#REF!</v>
      </c>
    </row>
    <row r="1187" spans="1:32" ht="25.5" hidden="1">
      <c r="A1187" s="17" t="s">
        <v>40</v>
      </c>
      <c r="B1187" s="15">
        <v>757</v>
      </c>
      <c r="C1187" s="16" t="s">
        <v>72</v>
      </c>
      <c r="D1187" s="16" t="s">
        <v>26</v>
      </c>
      <c r="E1187" s="16" t="s">
        <v>568</v>
      </c>
      <c r="F1187" s="16" t="s">
        <v>41</v>
      </c>
      <c r="G1187" s="160">
        <f>G1188</f>
        <v>0</v>
      </c>
    </row>
    <row r="1188" spans="1:32" hidden="1">
      <c r="A1188" s="17" t="s">
        <v>42</v>
      </c>
      <c r="B1188" s="15">
        <v>757</v>
      </c>
      <c r="C1188" s="16" t="s">
        <v>72</v>
      </c>
      <c r="D1188" s="16" t="s">
        <v>26</v>
      </c>
      <c r="E1188" s="16" t="s">
        <v>568</v>
      </c>
      <c r="F1188" s="16" t="s">
        <v>43</v>
      </c>
      <c r="G1188" s="160">
        <f>'прил 3'!G278+'прил 3'!G546</f>
        <v>0</v>
      </c>
    </row>
    <row r="1189" spans="1:32" s="129" customFormat="1" ht="19.5" hidden="1" customHeight="1">
      <c r="A1189" s="39" t="s">
        <v>47</v>
      </c>
      <c r="B1189" s="41" t="s">
        <v>156</v>
      </c>
      <c r="C1189" s="41" t="s">
        <v>35</v>
      </c>
      <c r="D1189" s="41" t="s">
        <v>37</v>
      </c>
      <c r="E1189" s="41" t="s">
        <v>426</v>
      </c>
      <c r="F1189" s="124"/>
      <c r="G1189" s="191">
        <f>G1198+G1190+G1199+G1193</f>
        <v>0</v>
      </c>
      <c r="H1189" s="128"/>
      <c r="M1189" s="128" t="e">
        <f>#REF!</f>
        <v>#REF!</v>
      </c>
      <c r="N1189" s="129">
        <v>71200</v>
      </c>
      <c r="AF1189" s="215"/>
    </row>
    <row r="1190" spans="1:32" ht="18" hidden="1" customHeight="1">
      <c r="A1190" s="59" t="s">
        <v>675</v>
      </c>
      <c r="B1190" s="52">
        <v>793</v>
      </c>
      <c r="C1190" s="63" t="s">
        <v>35</v>
      </c>
      <c r="D1190" s="63" t="s">
        <v>26</v>
      </c>
      <c r="E1190" s="46" t="s">
        <v>526</v>
      </c>
      <c r="F1190" s="63"/>
      <c r="G1190" s="195">
        <f>G1191</f>
        <v>0</v>
      </c>
    </row>
    <row r="1191" spans="1:32" ht="25.5" hidden="1">
      <c r="A1191" s="17" t="s">
        <v>49</v>
      </c>
      <c r="B1191" s="52">
        <v>793</v>
      </c>
      <c r="C1191" s="63" t="s">
        <v>35</v>
      </c>
      <c r="D1191" s="63" t="s">
        <v>26</v>
      </c>
      <c r="E1191" s="46" t="s">
        <v>526</v>
      </c>
      <c r="F1191" s="16" t="s">
        <v>50</v>
      </c>
      <c r="G1191" s="195">
        <f>G1192</f>
        <v>0</v>
      </c>
    </row>
    <row r="1192" spans="1:32" ht="25.5" hidden="1">
      <c r="A1192" s="17" t="s">
        <v>51</v>
      </c>
      <c r="B1192" s="52">
        <v>793</v>
      </c>
      <c r="C1192" s="63" t="s">
        <v>35</v>
      </c>
      <c r="D1192" s="63" t="s">
        <v>26</v>
      </c>
      <c r="E1192" s="46" t="s">
        <v>526</v>
      </c>
      <c r="F1192" s="16" t="s">
        <v>52</v>
      </c>
      <c r="G1192" s="195"/>
    </row>
    <row r="1193" spans="1:32" ht="25.5" hidden="1">
      <c r="A1193" s="17" t="s">
        <v>386</v>
      </c>
      <c r="B1193" s="15">
        <v>792</v>
      </c>
      <c r="C1193" s="16" t="s">
        <v>35</v>
      </c>
      <c r="D1193" s="16" t="s">
        <v>37</v>
      </c>
      <c r="E1193" s="16" t="s">
        <v>385</v>
      </c>
      <c r="F1193" s="16"/>
      <c r="G1193" s="180">
        <f>G1194</f>
        <v>0</v>
      </c>
    </row>
    <row r="1194" spans="1:32" hidden="1">
      <c r="A1194" s="17" t="s">
        <v>100</v>
      </c>
      <c r="B1194" s="15">
        <v>792</v>
      </c>
      <c r="C1194" s="16" t="s">
        <v>35</v>
      </c>
      <c r="D1194" s="16" t="s">
        <v>37</v>
      </c>
      <c r="E1194" s="16" t="s">
        <v>385</v>
      </c>
      <c r="F1194" s="16" t="s">
        <v>101</v>
      </c>
      <c r="G1194" s="180">
        <f>G1195</f>
        <v>0</v>
      </c>
    </row>
    <row r="1195" spans="1:32" hidden="1">
      <c r="A1195" s="17" t="s">
        <v>375</v>
      </c>
      <c r="B1195" s="15">
        <v>792</v>
      </c>
      <c r="C1195" s="16" t="s">
        <v>35</v>
      </c>
      <c r="D1195" s="16" t="s">
        <v>37</v>
      </c>
      <c r="E1195" s="16" t="s">
        <v>385</v>
      </c>
      <c r="F1195" s="16" t="s">
        <v>376</v>
      </c>
      <c r="G1195" s="180">
        <f>'прил 3'!G716</f>
        <v>0</v>
      </c>
    </row>
    <row r="1196" spans="1:32" s="19" customFormat="1" ht="63.75" hidden="1">
      <c r="A1196" s="17" t="s">
        <v>234</v>
      </c>
      <c r="B1196" s="16" t="s">
        <v>156</v>
      </c>
      <c r="C1196" s="16" t="s">
        <v>35</v>
      </c>
      <c r="D1196" s="16" t="s">
        <v>37</v>
      </c>
      <c r="E1196" s="16" t="s">
        <v>464</v>
      </c>
      <c r="F1196" s="16"/>
      <c r="G1196" s="180">
        <f>G1197</f>
        <v>0</v>
      </c>
      <c r="H1196" s="18"/>
      <c r="AF1196" s="210"/>
    </row>
    <row r="1197" spans="1:32" s="19" customFormat="1" ht="25.5" hidden="1">
      <c r="A1197" s="17" t="s">
        <v>40</v>
      </c>
      <c r="B1197" s="16" t="s">
        <v>156</v>
      </c>
      <c r="C1197" s="16" t="s">
        <v>35</v>
      </c>
      <c r="D1197" s="16" t="s">
        <v>37</v>
      </c>
      <c r="E1197" s="16" t="s">
        <v>464</v>
      </c>
      <c r="F1197" s="16" t="s">
        <v>41</v>
      </c>
      <c r="G1197" s="180">
        <f>G1198</f>
        <v>0</v>
      </c>
      <c r="H1197" s="18"/>
      <c r="AF1197" s="210"/>
    </row>
    <row r="1198" spans="1:32" s="19" customFormat="1" hidden="1">
      <c r="A1198" s="17" t="s">
        <v>42</v>
      </c>
      <c r="B1198" s="16" t="s">
        <v>156</v>
      </c>
      <c r="C1198" s="16" t="s">
        <v>35</v>
      </c>
      <c r="D1198" s="16" t="s">
        <v>37</v>
      </c>
      <c r="E1198" s="16" t="s">
        <v>464</v>
      </c>
      <c r="F1198" s="16" t="s">
        <v>43</v>
      </c>
      <c r="G1198" s="180">
        <f>'прил 3'!G550</f>
        <v>0</v>
      </c>
      <c r="H1198" s="18"/>
      <c r="AF1198" s="210"/>
    </row>
    <row r="1199" spans="1:32" s="19" customFormat="1" ht="76.5" hidden="1">
      <c r="A1199" s="17" t="s">
        <v>542</v>
      </c>
      <c r="B1199" s="16"/>
      <c r="C1199" s="16"/>
      <c r="D1199" s="16"/>
      <c r="E1199" s="16" t="s">
        <v>541</v>
      </c>
      <c r="F1199" s="16"/>
      <c r="G1199" s="180">
        <f>G1200</f>
        <v>0</v>
      </c>
      <c r="H1199" s="18"/>
      <c r="AF1199" s="210"/>
    </row>
    <row r="1200" spans="1:32" s="19" customFormat="1" hidden="1">
      <c r="A1200" s="17" t="s">
        <v>651</v>
      </c>
      <c r="B1200" s="16"/>
      <c r="C1200" s="16"/>
      <c r="D1200" s="16"/>
      <c r="E1200" s="16" t="s">
        <v>541</v>
      </c>
      <c r="F1200" s="16" t="s">
        <v>50</v>
      </c>
      <c r="G1200" s="180">
        <f>G1201</f>
        <v>0</v>
      </c>
      <c r="H1200" s="18"/>
      <c r="AF1200" s="210"/>
    </row>
    <row r="1201" spans="1:32" s="19" customFormat="1" ht="25.5" hidden="1">
      <c r="A1201" s="17" t="s">
        <v>51</v>
      </c>
      <c r="B1201" s="16"/>
      <c r="C1201" s="16"/>
      <c r="D1201" s="16"/>
      <c r="E1201" s="16" t="s">
        <v>541</v>
      </c>
      <c r="F1201" s="16" t="s">
        <v>52</v>
      </c>
      <c r="G1201" s="180">
        <f>'прил 3'!G93</f>
        <v>0</v>
      </c>
      <c r="H1201" s="18"/>
      <c r="AF1201" s="210"/>
    </row>
    <row r="1202" spans="1:32" ht="32.25" hidden="1" customHeight="1">
      <c r="A1202" s="39" t="s">
        <v>402</v>
      </c>
      <c r="B1202" s="40">
        <v>793</v>
      </c>
      <c r="C1202" s="41" t="s">
        <v>90</v>
      </c>
      <c r="D1202" s="41" t="s">
        <v>72</v>
      </c>
      <c r="E1202" s="41" t="s">
        <v>401</v>
      </c>
      <c r="F1202" s="41"/>
      <c r="G1202" s="191">
        <f>G1203+G1251</f>
        <v>0</v>
      </c>
    </row>
    <row r="1203" spans="1:32" ht="17.25" hidden="1" customHeight="1">
      <c r="A1203" s="17" t="s">
        <v>675</v>
      </c>
      <c r="B1203" s="15">
        <v>793</v>
      </c>
      <c r="C1203" s="16" t="s">
        <v>90</v>
      </c>
      <c r="D1203" s="16" t="s">
        <v>72</v>
      </c>
      <c r="E1203" s="16" t="s">
        <v>400</v>
      </c>
      <c r="F1203" s="16"/>
      <c r="G1203" s="180">
        <f>G1204</f>
        <v>0</v>
      </c>
    </row>
    <row r="1204" spans="1:32" ht="25.5" hidden="1" customHeight="1">
      <c r="A1204" s="17" t="s">
        <v>51</v>
      </c>
      <c r="B1204" s="15">
        <v>793</v>
      </c>
      <c r="C1204" s="16" t="s">
        <v>90</v>
      </c>
      <c r="D1204" s="16" t="s">
        <v>72</v>
      </c>
      <c r="E1204" s="16" t="s">
        <v>400</v>
      </c>
      <c r="F1204" s="16" t="s">
        <v>50</v>
      </c>
      <c r="G1204" s="180">
        <f>G1205</f>
        <v>0</v>
      </c>
    </row>
    <row r="1205" spans="1:32" ht="39.75" hidden="1" customHeight="1">
      <c r="A1205" s="17" t="s">
        <v>51</v>
      </c>
      <c r="B1205" s="15">
        <v>793</v>
      </c>
      <c r="C1205" s="16" t="s">
        <v>90</v>
      </c>
      <c r="D1205" s="16" t="s">
        <v>72</v>
      </c>
      <c r="E1205" s="16" t="s">
        <v>400</v>
      </c>
      <c r="F1205" s="16" t="s">
        <v>52</v>
      </c>
      <c r="G1205" s="180">
        <f>'прил 3'!G1030</f>
        <v>0</v>
      </c>
    </row>
    <row r="1206" spans="1:32" s="24" customFormat="1" ht="25.5" hidden="1">
      <c r="A1206" s="107" t="s">
        <v>369</v>
      </c>
      <c r="B1206" s="21">
        <v>793</v>
      </c>
      <c r="C1206" s="22" t="s">
        <v>367</v>
      </c>
      <c r="D1206" s="22" t="s">
        <v>26</v>
      </c>
      <c r="E1206" s="22" t="s">
        <v>482</v>
      </c>
      <c r="F1206" s="22"/>
      <c r="G1206" s="197">
        <f>G1210+G1213+G1207+G1216</f>
        <v>0</v>
      </c>
      <c r="H1206" s="23"/>
      <c r="AF1206" s="208"/>
    </row>
    <row r="1207" spans="1:32" s="19" customFormat="1" ht="63" hidden="1" customHeight="1">
      <c r="A1207" s="17" t="s">
        <v>534</v>
      </c>
      <c r="B1207" s="15">
        <v>792</v>
      </c>
      <c r="C1207" s="16" t="s">
        <v>367</v>
      </c>
      <c r="D1207" s="16" t="s">
        <v>26</v>
      </c>
      <c r="E1207" s="16" t="s">
        <v>533</v>
      </c>
      <c r="F1207" s="16"/>
      <c r="G1207" s="180">
        <f>G1208</f>
        <v>0</v>
      </c>
      <c r="H1207" s="18"/>
      <c r="AF1207" s="210"/>
    </row>
    <row r="1208" spans="1:32" ht="22.5" hidden="1" customHeight="1">
      <c r="A1208" s="17" t="s">
        <v>345</v>
      </c>
      <c r="B1208" s="15">
        <v>792</v>
      </c>
      <c r="C1208" s="16" t="s">
        <v>367</v>
      </c>
      <c r="D1208" s="16" t="s">
        <v>26</v>
      </c>
      <c r="E1208" s="16" t="s">
        <v>533</v>
      </c>
      <c r="F1208" s="16" t="s">
        <v>346</v>
      </c>
      <c r="G1208" s="180">
        <f>G1209</f>
        <v>0</v>
      </c>
    </row>
    <row r="1209" spans="1:32" s="19" customFormat="1" ht="22.5" hidden="1" customHeight="1">
      <c r="A1209" s="17" t="s">
        <v>363</v>
      </c>
      <c r="B1209" s="15">
        <v>792</v>
      </c>
      <c r="C1209" s="16" t="s">
        <v>367</v>
      </c>
      <c r="D1209" s="16" t="s">
        <v>26</v>
      </c>
      <c r="E1209" s="16" t="s">
        <v>533</v>
      </c>
      <c r="F1209" s="16" t="s">
        <v>364</v>
      </c>
      <c r="G1209" s="180"/>
      <c r="H1209" s="18"/>
      <c r="AF1209" s="210"/>
    </row>
    <row r="1210" spans="1:32" s="19" customFormat="1" ht="21.75" hidden="1" customHeight="1">
      <c r="A1210" s="17" t="s">
        <v>675</v>
      </c>
      <c r="B1210" s="52">
        <v>793</v>
      </c>
      <c r="C1210" s="16" t="s">
        <v>367</v>
      </c>
      <c r="D1210" s="16" t="s">
        <v>26</v>
      </c>
      <c r="E1210" s="16" t="s">
        <v>660</v>
      </c>
      <c r="F1210" s="16"/>
      <c r="G1210" s="180">
        <f>G1211</f>
        <v>0</v>
      </c>
      <c r="H1210" s="18"/>
      <c r="AF1210" s="210"/>
    </row>
    <row r="1211" spans="1:32" ht="23.25" hidden="1" customHeight="1">
      <c r="A1211" s="17" t="s">
        <v>651</v>
      </c>
      <c r="B1211" s="52">
        <v>793</v>
      </c>
      <c r="C1211" s="16" t="s">
        <v>367</v>
      </c>
      <c r="D1211" s="16" t="s">
        <v>26</v>
      </c>
      <c r="E1211" s="16" t="s">
        <v>660</v>
      </c>
      <c r="F1211" s="16" t="s">
        <v>50</v>
      </c>
      <c r="G1211" s="180">
        <f>G1212</f>
        <v>0</v>
      </c>
    </row>
    <row r="1212" spans="1:32" s="19" customFormat="1" ht="27.75" hidden="1" customHeight="1">
      <c r="A1212" s="17" t="s">
        <v>51</v>
      </c>
      <c r="B1212" s="52">
        <v>793</v>
      </c>
      <c r="C1212" s="16" t="s">
        <v>367</v>
      </c>
      <c r="D1212" s="16" t="s">
        <v>26</v>
      </c>
      <c r="E1212" s="16" t="s">
        <v>660</v>
      </c>
      <c r="F1212" s="16" t="s">
        <v>52</v>
      </c>
      <c r="G1212" s="180">
        <f>'прил 3'!G1077</f>
        <v>0</v>
      </c>
      <c r="H1212" s="18"/>
      <c r="AF1212" s="210"/>
    </row>
    <row r="1213" spans="1:32" s="19" customFormat="1" ht="21.75" hidden="1" customHeight="1">
      <c r="A1213" s="17" t="s">
        <v>84</v>
      </c>
      <c r="B1213" s="52">
        <v>793</v>
      </c>
      <c r="C1213" s="16" t="s">
        <v>367</v>
      </c>
      <c r="D1213" s="16" t="s">
        <v>26</v>
      </c>
      <c r="E1213" s="16" t="s">
        <v>85</v>
      </c>
      <c r="F1213" s="16"/>
      <c r="G1213" s="180">
        <f>G1214</f>
        <v>0</v>
      </c>
      <c r="H1213" s="18"/>
      <c r="AF1213" s="210"/>
    </row>
    <row r="1214" spans="1:32" ht="23.25" hidden="1" customHeight="1">
      <c r="A1214" s="17" t="s">
        <v>651</v>
      </c>
      <c r="B1214" s="52">
        <v>793</v>
      </c>
      <c r="C1214" s="16" t="s">
        <v>367</v>
      </c>
      <c r="D1214" s="16" t="s">
        <v>26</v>
      </c>
      <c r="E1214" s="16" t="s">
        <v>85</v>
      </c>
      <c r="F1214" s="16" t="s">
        <v>50</v>
      </c>
      <c r="G1214" s="180">
        <f>G1215</f>
        <v>0</v>
      </c>
    </row>
    <row r="1215" spans="1:32" s="19" customFormat="1" ht="28.5" hidden="1" customHeight="1">
      <c r="A1215" s="17" t="s">
        <v>51</v>
      </c>
      <c r="B1215" s="52">
        <v>793</v>
      </c>
      <c r="C1215" s="16" t="s">
        <v>367</v>
      </c>
      <c r="D1215" s="16" t="s">
        <v>26</v>
      </c>
      <c r="E1215" s="16" t="s">
        <v>85</v>
      </c>
      <c r="F1215" s="16" t="s">
        <v>52</v>
      </c>
      <c r="G1215" s="180">
        <f>'прил 3'!G1080</f>
        <v>0</v>
      </c>
      <c r="H1215" s="18"/>
      <c r="AF1215" s="210"/>
    </row>
    <row r="1216" spans="1:32" s="19" customFormat="1" ht="33" hidden="1" customHeight="1">
      <c r="A1216" s="17" t="s">
        <v>369</v>
      </c>
      <c r="B1216" s="57">
        <v>795</v>
      </c>
      <c r="C1216" s="16" t="s">
        <v>367</v>
      </c>
      <c r="D1216" s="16" t="s">
        <v>109</v>
      </c>
      <c r="E1216" s="16" t="s">
        <v>482</v>
      </c>
      <c r="F1216" s="16"/>
      <c r="G1216" s="180">
        <f>G1217</f>
        <v>0</v>
      </c>
      <c r="H1216" s="18"/>
      <c r="AF1216" s="210"/>
    </row>
    <row r="1217" spans="1:32" s="19" customFormat="1" ht="33" hidden="1" customHeight="1">
      <c r="A1217" s="17" t="s">
        <v>544</v>
      </c>
      <c r="B1217" s="57">
        <v>795</v>
      </c>
      <c r="C1217" s="16" t="s">
        <v>367</v>
      </c>
      <c r="D1217" s="16" t="s">
        <v>109</v>
      </c>
      <c r="E1217" s="16" t="s">
        <v>556</v>
      </c>
      <c r="F1217" s="16"/>
      <c r="G1217" s="180">
        <f>G1220+G1218</f>
        <v>0</v>
      </c>
      <c r="H1217" s="18"/>
      <c r="AF1217" s="210"/>
    </row>
    <row r="1218" spans="1:32" ht="23.25" hidden="1" customHeight="1">
      <c r="A1218" s="17" t="s">
        <v>651</v>
      </c>
      <c r="B1218" s="52">
        <v>793</v>
      </c>
      <c r="C1218" s="16" t="s">
        <v>367</v>
      </c>
      <c r="D1218" s="16" t="s">
        <v>26</v>
      </c>
      <c r="E1218" s="16" t="s">
        <v>556</v>
      </c>
      <c r="F1218" s="16" t="s">
        <v>50</v>
      </c>
      <c r="G1218" s="180">
        <f>G1219</f>
        <v>0</v>
      </c>
    </row>
    <row r="1219" spans="1:32" s="19" customFormat="1" ht="28.5" hidden="1" customHeight="1">
      <c r="A1219" s="17" t="s">
        <v>51</v>
      </c>
      <c r="B1219" s="52">
        <v>793</v>
      </c>
      <c r="C1219" s="16" t="s">
        <v>367</v>
      </c>
      <c r="D1219" s="16" t="s">
        <v>26</v>
      </c>
      <c r="E1219" s="16" t="s">
        <v>556</v>
      </c>
      <c r="F1219" s="16" t="s">
        <v>52</v>
      </c>
      <c r="G1219" s="180">
        <f>'прил 3'!G1427</f>
        <v>0</v>
      </c>
      <c r="H1219" s="18"/>
      <c r="AF1219" s="210"/>
    </row>
    <row r="1220" spans="1:32" s="19" customFormat="1" ht="33" hidden="1" customHeight="1">
      <c r="A1220" s="17" t="s">
        <v>345</v>
      </c>
      <c r="B1220" s="57">
        <v>795</v>
      </c>
      <c r="C1220" s="16" t="s">
        <v>367</v>
      </c>
      <c r="D1220" s="16" t="s">
        <v>109</v>
      </c>
      <c r="E1220" s="16" t="s">
        <v>556</v>
      </c>
      <c r="F1220" s="16" t="s">
        <v>346</v>
      </c>
      <c r="G1220" s="180">
        <f>G1221</f>
        <v>0</v>
      </c>
      <c r="H1220" s="18"/>
      <c r="AF1220" s="210"/>
    </row>
    <row r="1221" spans="1:32" s="19" customFormat="1" ht="33" hidden="1" customHeight="1">
      <c r="A1221" s="17" t="s">
        <v>373</v>
      </c>
      <c r="B1221" s="57">
        <v>795</v>
      </c>
      <c r="C1221" s="16" t="s">
        <v>367</v>
      </c>
      <c r="D1221" s="16" t="s">
        <v>109</v>
      </c>
      <c r="E1221" s="16" t="s">
        <v>556</v>
      </c>
      <c r="F1221" s="16" t="s">
        <v>374</v>
      </c>
      <c r="G1221" s="180">
        <f>'прил 3'!G1461</f>
        <v>0</v>
      </c>
      <c r="H1221" s="18"/>
      <c r="AF1221" s="210"/>
    </row>
    <row r="1222" spans="1:32" s="19" customFormat="1" ht="28.5" hidden="1" customHeight="1">
      <c r="A1222" s="17"/>
      <c r="B1222" s="52"/>
      <c r="C1222" s="16"/>
      <c r="D1222" s="16"/>
      <c r="E1222" s="16"/>
      <c r="F1222" s="16"/>
      <c r="G1222" s="180"/>
      <c r="H1222" s="18"/>
      <c r="AF1222" s="210"/>
    </row>
    <row r="1223" spans="1:32" s="19" customFormat="1" ht="28.5" hidden="1" customHeight="1">
      <c r="A1223" s="17"/>
      <c r="B1223" s="52"/>
      <c r="C1223" s="16"/>
      <c r="D1223" s="16"/>
      <c r="E1223" s="16"/>
      <c r="F1223" s="16"/>
      <c r="G1223" s="180"/>
      <c r="H1223" s="18"/>
      <c r="AF1223" s="210"/>
    </row>
    <row r="1224" spans="1:32" ht="35.25" hidden="1" customHeight="1">
      <c r="A1224" s="39" t="s">
        <v>676</v>
      </c>
      <c r="B1224" s="40">
        <v>793</v>
      </c>
      <c r="C1224" s="41" t="s">
        <v>109</v>
      </c>
      <c r="D1224" s="41" t="s">
        <v>237</v>
      </c>
      <c r="E1224" s="41" t="s">
        <v>514</v>
      </c>
      <c r="F1224" s="41"/>
      <c r="G1224" s="191">
        <f>G1225+G1235+G1229+G1232</f>
        <v>0</v>
      </c>
    </row>
    <row r="1225" spans="1:32" ht="77.25" hidden="1" customHeight="1">
      <c r="A1225" s="17" t="s">
        <v>677</v>
      </c>
      <c r="B1225" s="15">
        <v>793</v>
      </c>
      <c r="C1225" s="16" t="s">
        <v>109</v>
      </c>
      <c r="D1225" s="16" t="s">
        <v>237</v>
      </c>
      <c r="E1225" s="16" t="s">
        <v>515</v>
      </c>
      <c r="F1225" s="16"/>
      <c r="G1225" s="180">
        <f>G1226</f>
        <v>0</v>
      </c>
    </row>
    <row r="1226" spans="1:32" ht="28.5" hidden="1" customHeight="1">
      <c r="A1226" s="17" t="s">
        <v>651</v>
      </c>
      <c r="B1226" s="15">
        <v>793</v>
      </c>
      <c r="C1226" s="16" t="s">
        <v>109</v>
      </c>
      <c r="D1226" s="16" t="s">
        <v>237</v>
      </c>
      <c r="E1226" s="16" t="s">
        <v>515</v>
      </c>
      <c r="F1226" s="16" t="s">
        <v>50</v>
      </c>
      <c r="G1226" s="180">
        <f>G1227</f>
        <v>0</v>
      </c>
    </row>
    <row r="1227" spans="1:32" ht="25.5" hidden="1">
      <c r="A1227" s="17" t="s">
        <v>51</v>
      </c>
      <c r="B1227" s="15">
        <v>793</v>
      </c>
      <c r="C1227" s="16" t="s">
        <v>109</v>
      </c>
      <c r="D1227" s="16" t="s">
        <v>237</v>
      </c>
      <c r="E1227" s="16" t="s">
        <v>515</v>
      </c>
      <c r="F1227" s="16" t="s">
        <v>52</v>
      </c>
      <c r="G1227" s="180">
        <f>G1228</f>
        <v>0</v>
      </c>
    </row>
    <row r="1228" spans="1:32" ht="25.5" hidden="1">
      <c r="A1228" s="17" t="s">
        <v>652</v>
      </c>
      <c r="B1228" s="15">
        <v>793</v>
      </c>
      <c r="C1228" s="16" t="s">
        <v>109</v>
      </c>
      <c r="D1228" s="16" t="s">
        <v>237</v>
      </c>
      <c r="E1228" s="16" t="s">
        <v>515</v>
      </c>
      <c r="F1228" s="16" t="s">
        <v>53</v>
      </c>
      <c r="G1228" s="180"/>
    </row>
    <row r="1229" spans="1:32" ht="51" hidden="1">
      <c r="A1229" s="17" t="s">
        <v>677</v>
      </c>
      <c r="B1229" s="15">
        <v>793</v>
      </c>
      <c r="C1229" s="16" t="s">
        <v>109</v>
      </c>
      <c r="D1229" s="16" t="s">
        <v>237</v>
      </c>
      <c r="E1229" s="16" t="s">
        <v>515</v>
      </c>
      <c r="F1229" s="16"/>
      <c r="G1229" s="180">
        <f>G1230</f>
        <v>0</v>
      </c>
    </row>
    <row r="1230" spans="1:32" hidden="1">
      <c r="A1230" s="17" t="s">
        <v>651</v>
      </c>
      <c r="B1230" s="15">
        <v>793</v>
      </c>
      <c r="C1230" s="16" t="s">
        <v>109</v>
      </c>
      <c r="D1230" s="16" t="s">
        <v>237</v>
      </c>
      <c r="E1230" s="16" t="s">
        <v>515</v>
      </c>
      <c r="F1230" s="16" t="s">
        <v>50</v>
      </c>
      <c r="G1230" s="180">
        <f>G1231</f>
        <v>0</v>
      </c>
    </row>
    <row r="1231" spans="1:32" ht="25.5" hidden="1">
      <c r="A1231" s="17" t="s">
        <v>51</v>
      </c>
      <c r="B1231" s="15">
        <v>793</v>
      </c>
      <c r="C1231" s="16" t="s">
        <v>109</v>
      </c>
      <c r="D1231" s="16" t="s">
        <v>237</v>
      </c>
      <c r="E1231" s="16" t="s">
        <v>515</v>
      </c>
      <c r="F1231" s="16" t="s">
        <v>52</v>
      </c>
      <c r="G1231" s="180"/>
    </row>
    <row r="1232" spans="1:32" ht="67.5" hidden="1" customHeight="1">
      <c r="A1232" s="17" t="s">
        <v>677</v>
      </c>
      <c r="B1232" s="15">
        <v>793</v>
      </c>
      <c r="C1232" s="16" t="s">
        <v>109</v>
      </c>
      <c r="D1232" s="16" t="s">
        <v>237</v>
      </c>
      <c r="E1232" s="16" t="s">
        <v>515</v>
      </c>
      <c r="F1232" s="16"/>
      <c r="G1232" s="180">
        <f>G1233</f>
        <v>0</v>
      </c>
    </row>
    <row r="1233" spans="1:32" ht="21" hidden="1" customHeight="1">
      <c r="A1233" s="17" t="s">
        <v>651</v>
      </c>
      <c r="B1233" s="15">
        <v>793</v>
      </c>
      <c r="C1233" s="16" t="s">
        <v>109</v>
      </c>
      <c r="D1233" s="16" t="s">
        <v>237</v>
      </c>
      <c r="E1233" s="16" t="s">
        <v>515</v>
      </c>
      <c r="F1233" s="16" t="s">
        <v>50</v>
      </c>
      <c r="G1233" s="180">
        <f>G1234</f>
        <v>0</v>
      </c>
    </row>
    <row r="1234" spans="1:32" ht="25.5" hidden="1">
      <c r="A1234" s="17" t="s">
        <v>51</v>
      </c>
      <c r="B1234" s="15">
        <v>793</v>
      </c>
      <c r="C1234" s="16" t="s">
        <v>109</v>
      </c>
      <c r="D1234" s="16" t="s">
        <v>237</v>
      </c>
      <c r="E1234" s="16" t="s">
        <v>515</v>
      </c>
      <c r="F1234" s="16" t="s">
        <v>52</v>
      </c>
      <c r="G1234" s="180">
        <f>'прил 3'!G968</f>
        <v>0</v>
      </c>
    </row>
    <row r="1235" spans="1:32" ht="67.5" hidden="1" customHeight="1">
      <c r="A1235" s="17" t="s">
        <v>195</v>
      </c>
      <c r="B1235" s="15">
        <v>793</v>
      </c>
      <c r="C1235" s="16" t="s">
        <v>109</v>
      </c>
      <c r="D1235" s="16" t="s">
        <v>237</v>
      </c>
      <c r="E1235" s="16" t="s">
        <v>516</v>
      </c>
      <c r="F1235" s="16"/>
      <c r="G1235" s="180">
        <f>G1236</f>
        <v>0</v>
      </c>
    </row>
    <row r="1236" spans="1:32" ht="20.25" hidden="1" customHeight="1">
      <c r="A1236" s="17" t="s">
        <v>651</v>
      </c>
      <c r="B1236" s="15">
        <v>793</v>
      </c>
      <c r="C1236" s="16" t="s">
        <v>109</v>
      </c>
      <c r="D1236" s="16" t="s">
        <v>237</v>
      </c>
      <c r="E1236" s="16" t="s">
        <v>516</v>
      </c>
      <c r="F1236" s="16" t="s">
        <v>50</v>
      </c>
      <c r="G1236" s="180">
        <f>G1237</f>
        <v>0</v>
      </c>
    </row>
    <row r="1237" spans="1:32" ht="25.5" hidden="1">
      <c r="A1237" s="17" t="s">
        <v>51</v>
      </c>
      <c r="B1237" s="15">
        <v>793</v>
      </c>
      <c r="C1237" s="16" t="s">
        <v>109</v>
      </c>
      <c r="D1237" s="16" t="s">
        <v>237</v>
      </c>
      <c r="E1237" s="16" t="s">
        <v>516</v>
      </c>
      <c r="F1237" s="16" t="s">
        <v>52</v>
      </c>
      <c r="G1237" s="180">
        <f>'прил 3'!G971</f>
        <v>0</v>
      </c>
    </row>
    <row r="1238" spans="1:32" s="24" customFormat="1" ht="30" hidden="1" customHeight="1">
      <c r="A1238" s="134" t="s">
        <v>366</v>
      </c>
      <c r="B1238" s="57">
        <v>795</v>
      </c>
      <c r="C1238" s="90" t="s">
        <v>90</v>
      </c>
      <c r="D1238" s="90" t="s">
        <v>140</v>
      </c>
      <c r="E1238" s="22" t="s">
        <v>481</v>
      </c>
      <c r="F1238" s="22"/>
      <c r="G1238" s="197">
        <f>G1239</f>
        <v>0</v>
      </c>
      <c r="H1238" s="23"/>
      <c r="AF1238" s="208"/>
    </row>
    <row r="1239" spans="1:32" s="24" customFormat="1" hidden="1">
      <c r="A1239" s="17" t="s">
        <v>580</v>
      </c>
      <c r="B1239" s="57">
        <v>795</v>
      </c>
      <c r="C1239" s="90" t="s">
        <v>90</v>
      </c>
      <c r="D1239" s="90" t="s">
        <v>140</v>
      </c>
      <c r="E1239" s="46" t="s">
        <v>581</v>
      </c>
      <c r="F1239" s="90"/>
      <c r="G1239" s="192">
        <f>G1240</f>
        <v>0</v>
      </c>
      <c r="H1239" s="23"/>
      <c r="AF1239" s="208"/>
    </row>
    <row r="1240" spans="1:32" s="24" customFormat="1" ht="25.5" hidden="1">
      <c r="A1240" s="17" t="s">
        <v>49</v>
      </c>
      <c r="B1240" s="57">
        <v>795</v>
      </c>
      <c r="C1240" s="90" t="s">
        <v>90</v>
      </c>
      <c r="D1240" s="90" t="s">
        <v>140</v>
      </c>
      <c r="E1240" s="46" t="s">
        <v>581</v>
      </c>
      <c r="F1240" s="46" t="s">
        <v>50</v>
      </c>
      <c r="G1240" s="192">
        <f>G1241</f>
        <v>0</v>
      </c>
      <c r="H1240" s="23"/>
      <c r="AF1240" s="208"/>
    </row>
    <row r="1241" spans="1:32" s="24" customFormat="1" ht="25.5" hidden="1">
      <c r="A1241" s="17" t="s">
        <v>51</v>
      </c>
      <c r="B1241" s="57">
        <v>795</v>
      </c>
      <c r="C1241" s="90" t="s">
        <v>90</v>
      </c>
      <c r="D1241" s="90" t="s">
        <v>140</v>
      </c>
      <c r="E1241" s="46" t="s">
        <v>581</v>
      </c>
      <c r="F1241" s="46" t="s">
        <v>52</v>
      </c>
      <c r="G1241" s="192">
        <f>'прил 3'!G1378</f>
        <v>0</v>
      </c>
      <c r="H1241" s="23"/>
      <c r="AF1241" s="208"/>
    </row>
    <row r="1242" spans="1:32" s="54" customFormat="1" hidden="1">
      <c r="A1242" s="39" t="s">
        <v>730</v>
      </c>
      <c r="B1242" s="40">
        <v>793</v>
      </c>
      <c r="C1242" s="41" t="s">
        <v>113</v>
      </c>
      <c r="D1242" s="41" t="s">
        <v>37</v>
      </c>
      <c r="E1242" s="41" t="s">
        <v>529</v>
      </c>
      <c r="F1242" s="41"/>
      <c r="G1242" s="191">
        <f>G1243+G1246+G1249</f>
        <v>0</v>
      </c>
      <c r="H1242" s="53"/>
      <c r="AF1242" s="207"/>
    </row>
    <row r="1243" spans="1:32" s="54" customFormat="1" ht="36" hidden="1" customHeight="1">
      <c r="A1243" s="17" t="s">
        <v>729</v>
      </c>
      <c r="B1243" s="15">
        <v>793</v>
      </c>
      <c r="C1243" s="16" t="s">
        <v>113</v>
      </c>
      <c r="D1243" s="16" t="s">
        <v>37</v>
      </c>
      <c r="E1243" s="16" t="s">
        <v>530</v>
      </c>
      <c r="F1243" s="16"/>
      <c r="G1243" s="180">
        <f>G1244</f>
        <v>0</v>
      </c>
      <c r="H1243" s="53"/>
      <c r="AF1243" s="207"/>
    </row>
    <row r="1244" spans="1:32" s="54" customFormat="1" ht="25.5" hidden="1">
      <c r="A1244" s="17" t="s">
        <v>49</v>
      </c>
      <c r="B1244" s="15">
        <v>793</v>
      </c>
      <c r="C1244" s="16" t="s">
        <v>113</v>
      </c>
      <c r="D1244" s="16" t="s">
        <v>37</v>
      </c>
      <c r="E1244" s="16" t="s">
        <v>530</v>
      </c>
      <c r="F1244" s="16" t="s">
        <v>50</v>
      </c>
      <c r="G1244" s="180">
        <f>G1245</f>
        <v>0</v>
      </c>
      <c r="H1244" s="53"/>
      <c r="AF1244" s="207"/>
    </row>
    <row r="1245" spans="1:32" s="54" customFormat="1" ht="25.5" hidden="1">
      <c r="A1245" s="17" t="s">
        <v>51</v>
      </c>
      <c r="B1245" s="15">
        <v>793</v>
      </c>
      <c r="C1245" s="16" t="s">
        <v>113</v>
      </c>
      <c r="D1245" s="16" t="s">
        <v>37</v>
      </c>
      <c r="E1245" s="16" t="s">
        <v>530</v>
      </c>
      <c r="F1245" s="16" t="s">
        <v>52</v>
      </c>
      <c r="G1245" s="180">
        <f>'прил 3'!G1187</f>
        <v>0</v>
      </c>
      <c r="H1245" s="53"/>
      <c r="AF1245" s="207"/>
    </row>
    <row r="1246" spans="1:32" s="54" customFormat="1" ht="36" hidden="1" customHeight="1">
      <c r="A1246" s="17" t="s">
        <v>510</v>
      </c>
      <c r="B1246" s="15">
        <v>793</v>
      </c>
      <c r="C1246" s="16" t="s">
        <v>113</v>
      </c>
      <c r="D1246" s="16" t="s">
        <v>37</v>
      </c>
      <c r="E1246" s="16" t="s">
        <v>509</v>
      </c>
      <c r="F1246" s="16"/>
      <c r="G1246" s="180">
        <f>G1247</f>
        <v>0</v>
      </c>
      <c r="H1246" s="53"/>
      <c r="AF1246" s="207"/>
    </row>
    <row r="1247" spans="1:32" s="54" customFormat="1" hidden="1">
      <c r="A1247" s="17" t="s">
        <v>100</v>
      </c>
      <c r="B1247" s="15">
        <v>793</v>
      </c>
      <c r="C1247" s="16" t="s">
        <v>113</v>
      </c>
      <c r="D1247" s="16" t="s">
        <v>37</v>
      </c>
      <c r="E1247" s="16" t="s">
        <v>509</v>
      </c>
      <c r="F1247" s="16" t="s">
        <v>101</v>
      </c>
      <c r="G1247" s="180">
        <f>G1248</f>
        <v>0</v>
      </c>
      <c r="H1247" s="53"/>
      <c r="AF1247" s="207"/>
    </row>
    <row r="1248" spans="1:32" s="54" customFormat="1" hidden="1">
      <c r="A1248" s="17" t="s">
        <v>103</v>
      </c>
      <c r="B1248" s="15">
        <v>793</v>
      </c>
      <c r="C1248" s="16" t="s">
        <v>113</v>
      </c>
      <c r="D1248" s="16" t="s">
        <v>37</v>
      </c>
      <c r="E1248" s="16" t="s">
        <v>509</v>
      </c>
      <c r="F1248" s="16" t="s">
        <v>104</v>
      </c>
      <c r="G1248" s="180">
        <f>'прил 3'!G1190</f>
        <v>0</v>
      </c>
      <c r="H1248" s="53"/>
      <c r="AF1248" s="207"/>
    </row>
    <row r="1249" spans="1:32" s="36" customFormat="1" hidden="1">
      <c r="A1249" s="17" t="s">
        <v>675</v>
      </c>
      <c r="B1249" s="15">
        <v>757</v>
      </c>
      <c r="C1249" s="16" t="s">
        <v>113</v>
      </c>
      <c r="D1249" s="16" t="s">
        <v>37</v>
      </c>
      <c r="E1249" s="16" t="s">
        <v>209</v>
      </c>
      <c r="F1249" s="16"/>
      <c r="G1249" s="180">
        <f>G1250</f>
        <v>0</v>
      </c>
      <c r="H1249" s="35"/>
      <c r="AF1249" s="204"/>
    </row>
    <row r="1250" spans="1:32" s="36" customFormat="1" ht="25.5" hidden="1">
      <c r="A1250" s="17" t="s">
        <v>49</v>
      </c>
      <c r="B1250" s="15">
        <v>757</v>
      </c>
      <c r="C1250" s="16" t="s">
        <v>113</v>
      </c>
      <c r="D1250" s="16" t="s">
        <v>37</v>
      </c>
      <c r="E1250" s="16" t="s">
        <v>209</v>
      </c>
      <c r="F1250" s="16" t="s">
        <v>50</v>
      </c>
      <c r="G1250" s="180">
        <f>G1274</f>
        <v>0</v>
      </c>
      <c r="H1250" s="35"/>
      <c r="AF1250" s="204"/>
    </row>
    <row r="1251" spans="1:32" s="54" customFormat="1" hidden="1">
      <c r="A1251" s="14" t="s">
        <v>365</v>
      </c>
      <c r="B1251" s="15">
        <v>793</v>
      </c>
      <c r="C1251" s="16" t="s">
        <v>90</v>
      </c>
      <c r="D1251" s="16" t="s">
        <v>237</v>
      </c>
      <c r="E1251" s="16"/>
      <c r="F1251" s="16"/>
      <c r="G1251" s="180">
        <f>G1254+G1267</f>
        <v>0</v>
      </c>
      <c r="H1251" s="53"/>
      <c r="AF1251" s="207"/>
    </row>
    <row r="1252" spans="1:32" s="54" customFormat="1" hidden="1">
      <c r="A1252" s="14"/>
      <c r="B1252" s="15"/>
      <c r="C1252" s="16"/>
      <c r="D1252" s="16"/>
      <c r="E1252" s="16"/>
      <c r="F1252" s="16"/>
      <c r="G1252" s="180"/>
      <c r="H1252" s="53"/>
      <c r="AF1252" s="207"/>
    </row>
    <row r="1253" spans="1:32" s="54" customFormat="1" hidden="1">
      <c r="A1253" s="14"/>
      <c r="B1253" s="15"/>
      <c r="C1253" s="16"/>
      <c r="D1253" s="16"/>
      <c r="E1253" s="16"/>
      <c r="F1253" s="16"/>
      <c r="G1253" s="180"/>
      <c r="H1253" s="53"/>
      <c r="AF1253" s="207"/>
    </row>
    <row r="1254" spans="1:32" s="19" customFormat="1" ht="27" hidden="1" customHeight="1">
      <c r="A1254" s="17" t="s">
        <v>699</v>
      </c>
      <c r="B1254" s="15">
        <v>793</v>
      </c>
      <c r="C1254" s="16" t="s">
        <v>90</v>
      </c>
      <c r="D1254" s="16" t="s">
        <v>237</v>
      </c>
      <c r="E1254" s="16" t="s">
        <v>480</v>
      </c>
      <c r="F1254" s="16"/>
      <c r="G1254" s="180">
        <f>G1255+G1259+G1263</f>
        <v>0</v>
      </c>
      <c r="H1254" s="18"/>
      <c r="AF1254" s="210"/>
    </row>
    <row r="1255" spans="1:32" s="19" customFormat="1" ht="66" hidden="1" customHeight="1">
      <c r="A1255" s="58" t="s">
        <v>186</v>
      </c>
      <c r="B1255" s="15">
        <v>793</v>
      </c>
      <c r="C1255" s="16" t="s">
        <v>90</v>
      </c>
      <c r="D1255" s="16" t="s">
        <v>237</v>
      </c>
      <c r="E1255" s="16" t="s">
        <v>184</v>
      </c>
      <c r="F1255" s="16"/>
      <c r="G1255" s="180">
        <f>G1256</f>
        <v>0</v>
      </c>
      <c r="H1255" s="18" t="e">
        <f>#REF!+#REF!+#REF!+#REF!</f>
        <v>#REF!</v>
      </c>
      <c r="AF1255" s="210"/>
    </row>
    <row r="1256" spans="1:32" s="19" customFormat="1" ht="94.5" hidden="1" customHeight="1">
      <c r="A1256" s="58" t="s">
        <v>417</v>
      </c>
      <c r="B1256" s="15">
        <v>793</v>
      </c>
      <c r="C1256" s="16" t="s">
        <v>90</v>
      </c>
      <c r="D1256" s="16" t="s">
        <v>237</v>
      </c>
      <c r="E1256" s="16" t="s">
        <v>391</v>
      </c>
      <c r="F1256" s="16"/>
      <c r="G1256" s="180">
        <f>G1257</f>
        <v>0</v>
      </c>
      <c r="H1256" s="18"/>
      <c r="AF1256" s="210"/>
    </row>
    <row r="1257" spans="1:32" s="19" customFormat="1" ht="16.5" hidden="1" customHeight="1">
      <c r="A1257" s="17" t="s">
        <v>345</v>
      </c>
      <c r="B1257" s="15">
        <v>793</v>
      </c>
      <c r="C1257" s="16" t="s">
        <v>90</v>
      </c>
      <c r="D1257" s="16" t="s">
        <v>237</v>
      </c>
      <c r="E1257" s="16" t="s">
        <v>391</v>
      </c>
      <c r="F1257" s="16" t="s">
        <v>346</v>
      </c>
      <c r="G1257" s="180">
        <f>G1258</f>
        <v>0</v>
      </c>
      <c r="H1257" s="18"/>
      <c r="AF1257" s="210"/>
    </row>
    <row r="1258" spans="1:32" s="19" customFormat="1" ht="15" hidden="1" customHeight="1">
      <c r="A1258" s="17" t="s">
        <v>373</v>
      </c>
      <c r="B1258" s="15">
        <v>793</v>
      </c>
      <c r="C1258" s="16" t="s">
        <v>90</v>
      </c>
      <c r="D1258" s="16" t="s">
        <v>237</v>
      </c>
      <c r="E1258" s="16" t="s">
        <v>391</v>
      </c>
      <c r="F1258" s="16" t="s">
        <v>374</v>
      </c>
      <c r="G1258" s="180"/>
      <c r="H1258" s="18"/>
      <c r="AF1258" s="210"/>
    </row>
    <row r="1259" spans="1:32" ht="63.75" hidden="1" customHeight="1">
      <c r="A1259" s="17" t="s">
        <v>190</v>
      </c>
      <c r="B1259" s="57">
        <v>795</v>
      </c>
      <c r="C1259" s="16" t="s">
        <v>90</v>
      </c>
      <c r="D1259" s="16" t="s">
        <v>237</v>
      </c>
      <c r="E1259" s="16" t="s">
        <v>188</v>
      </c>
      <c r="F1259" s="16"/>
      <c r="G1259" s="180">
        <f>G1260</f>
        <v>0</v>
      </c>
    </row>
    <row r="1260" spans="1:32" s="19" customFormat="1" ht="101.25" hidden="1" customHeight="1">
      <c r="A1260" s="17" t="s">
        <v>77</v>
      </c>
      <c r="B1260" s="57">
        <v>793</v>
      </c>
      <c r="C1260" s="16" t="s">
        <v>90</v>
      </c>
      <c r="D1260" s="16" t="s">
        <v>237</v>
      </c>
      <c r="E1260" s="16" t="s">
        <v>76</v>
      </c>
      <c r="F1260" s="16"/>
      <c r="G1260" s="180">
        <f>G1261</f>
        <v>0</v>
      </c>
      <c r="H1260" s="18"/>
      <c r="AF1260" s="210"/>
    </row>
    <row r="1261" spans="1:32" ht="22.5" hidden="1" customHeight="1">
      <c r="A1261" s="17" t="s">
        <v>345</v>
      </c>
      <c r="B1261" s="57">
        <v>793</v>
      </c>
      <c r="C1261" s="16" t="s">
        <v>90</v>
      </c>
      <c r="D1261" s="16" t="s">
        <v>237</v>
      </c>
      <c r="E1261" s="16" t="s">
        <v>76</v>
      </c>
      <c r="F1261" s="16" t="s">
        <v>346</v>
      </c>
      <c r="G1261" s="180">
        <f>G1262</f>
        <v>0</v>
      </c>
    </row>
    <row r="1262" spans="1:32" ht="16.5" hidden="1" customHeight="1">
      <c r="A1262" s="17" t="s">
        <v>373</v>
      </c>
      <c r="B1262" s="57">
        <v>793</v>
      </c>
      <c r="C1262" s="16" t="s">
        <v>90</v>
      </c>
      <c r="D1262" s="16" t="s">
        <v>237</v>
      </c>
      <c r="E1262" s="16" t="s">
        <v>76</v>
      </c>
      <c r="F1262" s="16" t="s">
        <v>374</v>
      </c>
      <c r="G1262" s="180"/>
    </row>
    <row r="1263" spans="1:32" s="19" customFormat="1" ht="111.75" hidden="1" customHeight="1">
      <c r="A1263" s="17" t="s">
        <v>649</v>
      </c>
      <c r="B1263" s="57">
        <v>793</v>
      </c>
      <c r="C1263" s="16" t="s">
        <v>90</v>
      </c>
      <c r="D1263" s="16" t="s">
        <v>237</v>
      </c>
      <c r="E1263" s="16" t="s">
        <v>183</v>
      </c>
      <c r="F1263" s="16"/>
      <c r="G1263" s="180">
        <f>G1264</f>
        <v>0</v>
      </c>
      <c r="H1263" s="18" t="e">
        <f>G1274+#REF!+G1373+#REF!+#REF!+#REF!</f>
        <v>#REF!</v>
      </c>
      <c r="I1263" s="19">
        <v>240</v>
      </c>
      <c r="AF1263" s="210"/>
    </row>
    <row r="1264" spans="1:32" s="19" customFormat="1" ht="32.25" hidden="1" customHeight="1">
      <c r="A1264" s="17" t="s">
        <v>164</v>
      </c>
      <c r="B1264" s="57">
        <v>793</v>
      </c>
      <c r="C1264" s="16" t="s">
        <v>90</v>
      </c>
      <c r="D1264" s="16" t="s">
        <v>237</v>
      </c>
      <c r="E1264" s="16" t="s">
        <v>648</v>
      </c>
      <c r="F1264" s="16"/>
      <c r="G1264" s="180">
        <f>G1265</f>
        <v>0</v>
      </c>
      <c r="H1264" s="18"/>
      <c r="AF1264" s="210"/>
    </row>
    <row r="1265" spans="1:32" s="19" customFormat="1" ht="32.25" hidden="1" customHeight="1">
      <c r="A1265" s="17" t="s">
        <v>651</v>
      </c>
      <c r="B1265" s="57">
        <v>793</v>
      </c>
      <c r="C1265" s="16" t="s">
        <v>90</v>
      </c>
      <c r="D1265" s="16" t="s">
        <v>237</v>
      </c>
      <c r="E1265" s="16" t="s">
        <v>648</v>
      </c>
      <c r="F1265" s="16" t="s">
        <v>50</v>
      </c>
      <c r="G1265" s="180">
        <f>G1266</f>
        <v>0</v>
      </c>
      <c r="H1265" s="18"/>
      <c r="AF1265" s="210"/>
    </row>
    <row r="1266" spans="1:32" s="19" customFormat="1" ht="32.25" hidden="1" customHeight="1">
      <c r="A1266" s="17" t="s">
        <v>51</v>
      </c>
      <c r="B1266" s="57">
        <v>793</v>
      </c>
      <c r="C1266" s="16" t="s">
        <v>90</v>
      </c>
      <c r="D1266" s="16" t="s">
        <v>237</v>
      </c>
      <c r="E1266" s="16" t="s">
        <v>648</v>
      </c>
      <c r="F1266" s="16" t="s">
        <v>52</v>
      </c>
      <c r="G1266" s="180"/>
      <c r="H1266" s="18"/>
      <c r="AF1266" s="210"/>
    </row>
    <row r="1267" spans="1:32" ht="18.75" hidden="1" customHeight="1">
      <c r="A1267" s="17" t="s">
        <v>402</v>
      </c>
      <c r="B1267" s="15">
        <v>793</v>
      </c>
      <c r="C1267" s="16" t="s">
        <v>90</v>
      </c>
      <c r="D1267" s="16" t="s">
        <v>237</v>
      </c>
      <c r="E1267" s="16" t="s">
        <v>401</v>
      </c>
      <c r="F1267" s="16"/>
      <c r="G1267" s="180">
        <f>G1268+G1271</f>
        <v>0</v>
      </c>
    </row>
    <row r="1268" spans="1:32" ht="17.25" hidden="1" customHeight="1">
      <c r="A1268" s="17" t="s">
        <v>675</v>
      </c>
      <c r="B1268" s="15">
        <v>793</v>
      </c>
      <c r="C1268" s="16" t="s">
        <v>90</v>
      </c>
      <c r="D1268" s="16" t="s">
        <v>237</v>
      </c>
      <c r="E1268" s="16" t="s">
        <v>400</v>
      </c>
      <c r="F1268" s="16"/>
      <c r="G1268" s="180">
        <f>G1269</f>
        <v>0</v>
      </c>
    </row>
    <row r="1269" spans="1:32" ht="25.5" hidden="1" customHeight="1">
      <c r="A1269" s="17" t="s">
        <v>51</v>
      </c>
      <c r="B1269" s="15">
        <v>793</v>
      </c>
      <c r="C1269" s="16" t="s">
        <v>90</v>
      </c>
      <c r="D1269" s="16" t="s">
        <v>237</v>
      </c>
      <c r="E1269" s="16" t="s">
        <v>400</v>
      </c>
      <c r="F1269" s="16" t="s">
        <v>50</v>
      </c>
      <c r="G1269" s="180">
        <f>G1270</f>
        <v>0</v>
      </c>
    </row>
    <row r="1270" spans="1:32" ht="42.75" hidden="1" customHeight="1">
      <c r="A1270" s="17" t="s">
        <v>51</v>
      </c>
      <c r="B1270" s="15">
        <v>793</v>
      </c>
      <c r="C1270" s="16" t="s">
        <v>90</v>
      </c>
      <c r="D1270" s="16" t="s">
        <v>237</v>
      </c>
      <c r="E1270" s="16" t="s">
        <v>400</v>
      </c>
      <c r="F1270" s="16" t="s">
        <v>52</v>
      </c>
      <c r="G1270" s="180"/>
    </row>
    <row r="1271" spans="1:32" ht="42.75" hidden="1" customHeight="1">
      <c r="A1271" s="17" t="s">
        <v>319</v>
      </c>
      <c r="B1271" s="15">
        <v>793</v>
      </c>
      <c r="C1271" s="16" t="s">
        <v>90</v>
      </c>
      <c r="D1271" s="16" t="s">
        <v>237</v>
      </c>
      <c r="E1271" s="16" t="s">
        <v>318</v>
      </c>
      <c r="F1271" s="16"/>
      <c r="G1271" s="180">
        <f>G1272</f>
        <v>0</v>
      </c>
    </row>
    <row r="1272" spans="1:32" ht="24.75" hidden="1" customHeight="1">
      <c r="A1272" s="17" t="s">
        <v>345</v>
      </c>
      <c r="B1272" s="15">
        <v>793</v>
      </c>
      <c r="C1272" s="16" t="s">
        <v>90</v>
      </c>
      <c r="D1272" s="16" t="s">
        <v>237</v>
      </c>
      <c r="E1272" s="16" t="s">
        <v>318</v>
      </c>
      <c r="F1272" s="16" t="s">
        <v>346</v>
      </c>
      <c r="G1272" s="180">
        <f>G1273</f>
        <v>0</v>
      </c>
    </row>
    <row r="1273" spans="1:32" ht="27.75" hidden="1" customHeight="1">
      <c r="A1273" s="17" t="s">
        <v>373</v>
      </c>
      <c r="B1273" s="15">
        <v>793</v>
      </c>
      <c r="C1273" s="16" t="s">
        <v>90</v>
      </c>
      <c r="D1273" s="16" t="s">
        <v>237</v>
      </c>
      <c r="E1273" s="16" t="s">
        <v>318</v>
      </c>
      <c r="F1273" s="16" t="s">
        <v>374</v>
      </c>
      <c r="G1273" s="180"/>
    </row>
    <row r="1274" spans="1:32" s="36" customFormat="1" ht="25.5" hidden="1">
      <c r="A1274" s="17" t="s">
        <v>51</v>
      </c>
      <c r="B1274" s="15">
        <v>757</v>
      </c>
      <c r="C1274" s="16" t="s">
        <v>113</v>
      </c>
      <c r="D1274" s="16" t="s">
        <v>37</v>
      </c>
      <c r="E1274" s="16" t="s">
        <v>209</v>
      </c>
      <c r="F1274" s="16" t="s">
        <v>52</v>
      </c>
      <c r="G1274" s="180">
        <f>'прил 3'!G356</f>
        <v>0</v>
      </c>
      <c r="H1274" s="35"/>
      <c r="AF1274" s="204"/>
    </row>
    <row r="1275" spans="1:32" s="36" customFormat="1" hidden="1">
      <c r="A1275" s="17"/>
      <c r="B1275" s="15"/>
      <c r="C1275" s="16"/>
      <c r="D1275" s="16"/>
      <c r="E1275" s="16"/>
      <c r="F1275" s="16"/>
      <c r="G1275" s="180"/>
      <c r="H1275" s="35"/>
      <c r="AF1275" s="204"/>
    </row>
    <row r="1276" spans="1:32" s="36" customFormat="1" hidden="1">
      <c r="A1276" s="17"/>
      <c r="B1276" s="15"/>
      <c r="C1276" s="16"/>
      <c r="D1276" s="16"/>
      <c r="E1276" s="16"/>
      <c r="F1276" s="16"/>
      <c r="G1276" s="180"/>
      <c r="H1276" s="35"/>
      <c r="AF1276" s="204"/>
    </row>
    <row r="1277" spans="1:32" s="24" customFormat="1" ht="25.5" customHeight="1">
      <c r="A1277" s="39" t="s">
        <v>369</v>
      </c>
      <c r="B1277" s="21">
        <v>792</v>
      </c>
      <c r="C1277" s="41" t="s">
        <v>367</v>
      </c>
      <c r="D1277" s="41" t="s">
        <v>26</v>
      </c>
      <c r="E1277" s="41" t="s">
        <v>482</v>
      </c>
      <c r="F1277" s="41"/>
      <c r="G1277" s="112">
        <f>G1278</f>
        <v>107237.08</v>
      </c>
      <c r="H1277" s="23"/>
      <c r="AF1277" s="208"/>
    </row>
    <row r="1278" spans="1:32">
      <c r="A1278" s="17" t="s">
        <v>675</v>
      </c>
      <c r="B1278" s="57">
        <v>792</v>
      </c>
      <c r="C1278" s="16" t="s">
        <v>367</v>
      </c>
      <c r="D1278" s="16" t="s">
        <v>26</v>
      </c>
      <c r="E1278" s="16" t="s">
        <v>660</v>
      </c>
      <c r="F1278" s="16"/>
      <c r="G1278" s="111">
        <f>G1279</f>
        <v>107237.08</v>
      </c>
    </row>
    <row r="1279" spans="1:32" ht="25.5">
      <c r="A1279" s="17" t="s">
        <v>49</v>
      </c>
      <c r="B1279" s="57">
        <v>792</v>
      </c>
      <c r="C1279" s="16" t="s">
        <v>367</v>
      </c>
      <c r="D1279" s="16" t="s">
        <v>26</v>
      </c>
      <c r="E1279" s="16" t="s">
        <v>660</v>
      </c>
      <c r="F1279" s="16" t="s">
        <v>50</v>
      </c>
      <c r="G1279" s="111">
        <f>G1280</f>
        <v>107237.08</v>
      </c>
    </row>
    <row r="1280" spans="1:32" ht="25.5">
      <c r="A1280" s="17" t="s">
        <v>51</v>
      </c>
      <c r="B1280" s="57">
        <v>792</v>
      </c>
      <c r="C1280" s="16" t="s">
        <v>367</v>
      </c>
      <c r="D1280" s="16" t="s">
        <v>26</v>
      </c>
      <c r="E1280" s="16" t="s">
        <v>660</v>
      </c>
      <c r="F1280" s="16" t="s">
        <v>52</v>
      </c>
      <c r="G1280" s="111">
        <v>107237.08</v>
      </c>
    </row>
    <row r="1281" spans="1:32" s="24" customFormat="1" ht="26.25" customHeight="1">
      <c r="A1281" s="39" t="s">
        <v>356</v>
      </c>
      <c r="B1281" s="40">
        <v>793</v>
      </c>
      <c r="C1281" s="41" t="s">
        <v>26</v>
      </c>
      <c r="D1281" s="41" t="s">
        <v>32</v>
      </c>
      <c r="E1281" s="22" t="s">
        <v>446</v>
      </c>
      <c r="F1281" s="41"/>
      <c r="G1281" s="191">
        <f>G1282+G1301</f>
        <v>2650108.4</v>
      </c>
      <c r="H1281" s="23"/>
      <c r="M1281" s="23">
        <f>G1281</f>
        <v>2650108.4</v>
      </c>
      <c r="N1281" s="24">
        <v>500000</v>
      </c>
      <c r="O1281" s="24">
        <v>1500000</v>
      </c>
      <c r="AF1281" s="208"/>
    </row>
    <row r="1282" spans="1:32" ht="20.25" customHeight="1">
      <c r="A1282" s="17" t="s">
        <v>675</v>
      </c>
      <c r="B1282" s="15">
        <v>793</v>
      </c>
      <c r="C1282" s="16" t="s">
        <v>26</v>
      </c>
      <c r="D1282" s="16" t="s">
        <v>32</v>
      </c>
      <c r="E1282" s="16" t="s">
        <v>447</v>
      </c>
      <c r="F1282" s="16"/>
      <c r="G1282" s="180">
        <f>G1283+G1298</f>
        <v>2467408.4</v>
      </c>
    </row>
    <row r="1283" spans="1:32">
      <c r="A1283" s="17" t="s">
        <v>100</v>
      </c>
      <c r="B1283" s="15">
        <v>792</v>
      </c>
      <c r="C1283" s="16" t="s">
        <v>26</v>
      </c>
      <c r="D1283" s="16" t="s">
        <v>32</v>
      </c>
      <c r="E1283" s="16" t="s">
        <v>447</v>
      </c>
      <c r="F1283" s="16" t="s">
        <v>101</v>
      </c>
      <c r="G1283" s="180">
        <f>G1284+G1286</f>
        <v>2463191.4</v>
      </c>
    </row>
    <row r="1284" spans="1:32" ht="15" customHeight="1">
      <c r="A1284" s="17" t="s">
        <v>659</v>
      </c>
      <c r="B1284" s="15"/>
      <c r="C1284" s="16"/>
      <c r="D1284" s="16"/>
      <c r="E1284" s="16" t="s">
        <v>447</v>
      </c>
      <c r="F1284" s="16" t="s">
        <v>658</v>
      </c>
      <c r="G1284" s="180">
        <f>'прил 3'!G941+'прил 3'!G691+'прил 3'!G696+'прил 3'!G916</f>
        <v>2463191.4</v>
      </c>
    </row>
    <row r="1285" spans="1:32" hidden="1">
      <c r="A1285" s="17" t="s">
        <v>100</v>
      </c>
      <c r="B1285" s="15">
        <v>792</v>
      </c>
      <c r="C1285" s="16" t="s">
        <v>26</v>
      </c>
      <c r="D1285" s="16" t="s">
        <v>32</v>
      </c>
      <c r="E1285" s="16" t="s">
        <v>167</v>
      </c>
      <c r="F1285" s="16" t="s">
        <v>101</v>
      </c>
      <c r="G1285" s="180"/>
    </row>
    <row r="1286" spans="1:32" hidden="1">
      <c r="A1286" s="17" t="s">
        <v>375</v>
      </c>
      <c r="B1286" s="15">
        <v>792</v>
      </c>
      <c r="C1286" s="16" t="s">
        <v>26</v>
      </c>
      <c r="D1286" s="16" t="s">
        <v>32</v>
      </c>
      <c r="E1286" s="16" t="s">
        <v>167</v>
      </c>
      <c r="F1286" s="16" t="s">
        <v>376</v>
      </c>
      <c r="G1286" s="180"/>
    </row>
    <row r="1287" spans="1:32" ht="18.75" hidden="1" customHeight="1">
      <c r="A1287" s="17" t="s">
        <v>325</v>
      </c>
      <c r="B1287" s="15">
        <v>793</v>
      </c>
      <c r="C1287" s="16" t="s">
        <v>26</v>
      </c>
      <c r="D1287" s="16" t="s">
        <v>32</v>
      </c>
      <c r="E1287" s="16" t="s">
        <v>447</v>
      </c>
      <c r="F1287" s="16" t="s">
        <v>104</v>
      </c>
      <c r="G1287" s="180">
        <f>'прил 3'!G942+'прил 3'!G692</f>
        <v>0</v>
      </c>
    </row>
    <row r="1288" spans="1:32" hidden="1">
      <c r="A1288" s="17" t="s">
        <v>597</v>
      </c>
      <c r="B1288" s="15">
        <v>792</v>
      </c>
      <c r="C1288" s="11" t="s">
        <v>26</v>
      </c>
      <c r="D1288" s="11" t="s">
        <v>32</v>
      </c>
      <c r="E1288" s="11" t="s">
        <v>596</v>
      </c>
      <c r="F1288" s="11"/>
      <c r="G1288" s="195">
        <f>G1289</f>
        <v>0</v>
      </c>
    </row>
    <row r="1289" spans="1:32" ht="25.5" hidden="1">
      <c r="A1289" s="17" t="s">
        <v>49</v>
      </c>
      <c r="B1289" s="15">
        <v>792</v>
      </c>
      <c r="C1289" s="11" t="s">
        <v>26</v>
      </c>
      <c r="D1289" s="11" t="s">
        <v>32</v>
      </c>
      <c r="E1289" s="11" t="s">
        <v>596</v>
      </c>
      <c r="F1289" s="11" t="s">
        <v>50</v>
      </c>
      <c r="G1289" s="195">
        <f>G1290</f>
        <v>0</v>
      </c>
    </row>
    <row r="1290" spans="1:32" ht="25.5" hidden="1">
      <c r="A1290" s="17" t="s">
        <v>51</v>
      </c>
      <c r="B1290" s="15">
        <v>792</v>
      </c>
      <c r="C1290" s="11" t="s">
        <v>26</v>
      </c>
      <c r="D1290" s="11" t="s">
        <v>32</v>
      </c>
      <c r="E1290" s="11" t="s">
        <v>596</v>
      </c>
      <c r="F1290" s="11" t="s">
        <v>52</v>
      </c>
      <c r="G1290" s="195"/>
    </row>
    <row r="1291" spans="1:32" ht="25.5" hidden="1" customHeight="1">
      <c r="A1291" s="17" t="s">
        <v>160</v>
      </c>
      <c r="B1291" s="15">
        <v>793</v>
      </c>
      <c r="C1291" s="16" t="s">
        <v>26</v>
      </c>
      <c r="D1291" s="16" t="s">
        <v>32</v>
      </c>
      <c r="E1291" s="16" t="s">
        <v>158</v>
      </c>
      <c r="F1291" s="16"/>
      <c r="G1291" s="180">
        <f>G1292</f>
        <v>0</v>
      </c>
    </row>
    <row r="1292" spans="1:32" ht="25.5" hidden="1" customHeight="1">
      <c r="A1292" s="17" t="s">
        <v>159</v>
      </c>
      <c r="B1292" s="15">
        <v>793</v>
      </c>
      <c r="C1292" s="16" t="s">
        <v>26</v>
      </c>
      <c r="D1292" s="16" t="s">
        <v>32</v>
      </c>
      <c r="E1292" s="16" t="s">
        <v>158</v>
      </c>
      <c r="F1292" s="16" t="s">
        <v>698</v>
      </c>
      <c r="G1292" s="180">
        <f>G1293</f>
        <v>0</v>
      </c>
    </row>
    <row r="1293" spans="1:32" ht="25.5" hidden="1" customHeight="1">
      <c r="A1293" s="17" t="s">
        <v>700</v>
      </c>
      <c r="B1293" s="15">
        <v>793</v>
      </c>
      <c r="C1293" s="16" t="s">
        <v>26</v>
      </c>
      <c r="D1293" s="16" t="s">
        <v>32</v>
      </c>
      <c r="E1293" s="16" t="s">
        <v>158</v>
      </c>
      <c r="F1293" s="16" t="s">
        <v>701</v>
      </c>
      <c r="G1293" s="180"/>
    </row>
    <row r="1294" spans="1:32" s="54" customFormat="1" hidden="1">
      <c r="A1294" s="17" t="s">
        <v>251</v>
      </c>
      <c r="B1294" s="15">
        <v>793</v>
      </c>
      <c r="C1294" s="16" t="s">
        <v>26</v>
      </c>
      <c r="D1294" s="16" t="s">
        <v>35</v>
      </c>
      <c r="E1294" s="16" t="s">
        <v>248</v>
      </c>
      <c r="F1294" s="16"/>
      <c r="G1294" s="180">
        <f>G1295</f>
        <v>0</v>
      </c>
      <c r="H1294" s="53"/>
      <c r="AF1294" s="207"/>
    </row>
    <row r="1295" spans="1:32" s="54" customFormat="1" hidden="1">
      <c r="A1295" s="17" t="s">
        <v>651</v>
      </c>
      <c r="B1295" s="15">
        <v>793</v>
      </c>
      <c r="C1295" s="16" t="s">
        <v>26</v>
      </c>
      <c r="D1295" s="16" t="s">
        <v>35</v>
      </c>
      <c r="E1295" s="16" t="s">
        <v>248</v>
      </c>
      <c r="F1295" s="16" t="s">
        <v>50</v>
      </c>
      <c r="G1295" s="180">
        <f>G1296</f>
        <v>0</v>
      </c>
      <c r="H1295" s="53"/>
      <c r="AF1295" s="207"/>
    </row>
    <row r="1296" spans="1:32" s="54" customFormat="1" ht="25.5" hidden="1">
      <c r="A1296" s="17" t="s">
        <v>51</v>
      </c>
      <c r="B1296" s="15">
        <v>793</v>
      </c>
      <c r="C1296" s="16" t="s">
        <v>26</v>
      </c>
      <c r="D1296" s="16" t="s">
        <v>35</v>
      </c>
      <c r="E1296" s="16" t="s">
        <v>248</v>
      </c>
      <c r="F1296" s="16" t="s">
        <v>52</v>
      </c>
      <c r="G1296" s="180">
        <f>'прил 3'!G856</f>
        <v>0</v>
      </c>
      <c r="H1296" s="53"/>
      <c r="AF1296" s="207"/>
    </row>
    <row r="1297" spans="1:32" ht="25.5" hidden="1" customHeight="1">
      <c r="A1297" s="17"/>
      <c r="B1297" s="15"/>
      <c r="C1297" s="16"/>
      <c r="D1297" s="16"/>
      <c r="E1297" s="16"/>
      <c r="F1297" s="16"/>
      <c r="G1297" s="180"/>
    </row>
    <row r="1298" spans="1:32" ht="27" customHeight="1">
      <c r="A1298" s="17" t="s">
        <v>890</v>
      </c>
      <c r="B1298" s="15">
        <v>792</v>
      </c>
      <c r="C1298" s="16" t="s">
        <v>26</v>
      </c>
      <c r="D1298" s="16" t="s">
        <v>32</v>
      </c>
      <c r="E1298" s="16" t="s">
        <v>889</v>
      </c>
      <c r="F1298" s="16"/>
      <c r="G1298" s="111">
        <f>G1300</f>
        <v>4217</v>
      </c>
    </row>
    <row r="1299" spans="1:32" ht="27" customHeight="1">
      <c r="A1299" s="17" t="s">
        <v>100</v>
      </c>
      <c r="B1299" s="15">
        <v>792</v>
      </c>
      <c r="C1299" s="16" t="s">
        <v>26</v>
      </c>
      <c r="D1299" s="16" t="s">
        <v>32</v>
      </c>
      <c r="E1299" s="16" t="s">
        <v>889</v>
      </c>
      <c r="F1299" s="16" t="s">
        <v>101</v>
      </c>
      <c r="G1299" s="111">
        <f>G1300</f>
        <v>4217</v>
      </c>
    </row>
    <row r="1300" spans="1:32">
      <c r="A1300" s="17" t="s">
        <v>659</v>
      </c>
      <c r="B1300" s="15">
        <v>792</v>
      </c>
      <c r="C1300" s="16" t="s">
        <v>26</v>
      </c>
      <c r="D1300" s="16" t="s">
        <v>32</v>
      </c>
      <c r="E1300" s="16" t="s">
        <v>889</v>
      </c>
      <c r="F1300" s="16" t="s">
        <v>658</v>
      </c>
      <c r="G1300" s="111">
        <f>'прил 3'!G703</f>
        <v>4217</v>
      </c>
    </row>
    <row r="1301" spans="1:32" ht="30.75" customHeight="1">
      <c r="A1301" s="17" t="s">
        <v>841</v>
      </c>
      <c r="B1301" s="15">
        <v>793</v>
      </c>
      <c r="C1301" s="16" t="s">
        <v>26</v>
      </c>
      <c r="D1301" s="16" t="s">
        <v>32</v>
      </c>
      <c r="E1301" s="16" t="s">
        <v>840</v>
      </c>
      <c r="F1301" s="16"/>
      <c r="G1301" s="180">
        <f>G1302</f>
        <v>182700</v>
      </c>
    </row>
    <row r="1302" spans="1:32" ht="30.75" customHeight="1">
      <c r="A1302" s="17" t="s">
        <v>651</v>
      </c>
      <c r="B1302" s="15">
        <v>793</v>
      </c>
      <c r="C1302" s="16" t="s">
        <v>26</v>
      </c>
      <c r="D1302" s="16" t="s">
        <v>32</v>
      </c>
      <c r="E1302" s="16" t="s">
        <v>840</v>
      </c>
      <c r="F1302" s="16" t="s">
        <v>50</v>
      </c>
      <c r="G1302" s="180">
        <f>G1303</f>
        <v>182700</v>
      </c>
    </row>
    <row r="1303" spans="1:32" ht="30.75" customHeight="1">
      <c r="A1303" s="17" t="s">
        <v>51</v>
      </c>
      <c r="B1303" s="15">
        <v>793</v>
      </c>
      <c r="C1303" s="16" t="s">
        <v>26</v>
      </c>
      <c r="D1303" s="16" t="s">
        <v>32</v>
      </c>
      <c r="E1303" s="16" t="s">
        <v>840</v>
      </c>
      <c r="F1303" s="16" t="s">
        <v>52</v>
      </c>
      <c r="G1303" s="180">
        <v>182700</v>
      </c>
    </row>
    <row r="1304" spans="1:32" s="24" customFormat="1">
      <c r="A1304" s="39" t="s">
        <v>570</v>
      </c>
      <c r="B1304" s="40">
        <v>793</v>
      </c>
      <c r="C1304" s="41" t="s">
        <v>26</v>
      </c>
      <c r="D1304" s="41" t="s">
        <v>367</v>
      </c>
      <c r="E1304" s="41" t="s">
        <v>571</v>
      </c>
      <c r="F1304" s="41"/>
      <c r="G1304" s="191">
        <f>G1307</f>
        <v>9600</v>
      </c>
      <c r="H1304" s="23"/>
      <c r="AF1304" s="208"/>
    </row>
    <row r="1305" spans="1:32" s="54" customFormat="1" ht="56.25" customHeight="1">
      <c r="A1305" s="17" t="s">
        <v>575</v>
      </c>
      <c r="B1305" s="15">
        <v>793</v>
      </c>
      <c r="C1305" s="16" t="s">
        <v>26</v>
      </c>
      <c r="D1305" s="16" t="s">
        <v>367</v>
      </c>
      <c r="E1305" s="16" t="s">
        <v>753</v>
      </c>
      <c r="F1305" s="16"/>
      <c r="G1305" s="180">
        <f>G1306</f>
        <v>9600</v>
      </c>
      <c r="H1305" s="53"/>
      <c r="AF1305" s="207"/>
    </row>
    <row r="1306" spans="1:32" s="54" customFormat="1">
      <c r="A1306" s="17" t="s">
        <v>651</v>
      </c>
      <c r="B1306" s="15">
        <v>793</v>
      </c>
      <c r="C1306" s="16" t="s">
        <v>26</v>
      </c>
      <c r="D1306" s="16" t="s">
        <v>367</v>
      </c>
      <c r="E1306" s="16" t="s">
        <v>753</v>
      </c>
      <c r="F1306" s="16" t="s">
        <v>50</v>
      </c>
      <c r="G1306" s="180">
        <f>G1307</f>
        <v>9600</v>
      </c>
      <c r="H1306" s="53"/>
      <c r="AF1306" s="207"/>
    </row>
    <row r="1307" spans="1:32" s="54" customFormat="1" ht="25.5">
      <c r="A1307" s="17" t="s">
        <v>51</v>
      </c>
      <c r="B1307" s="15">
        <v>793</v>
      </c>
      <c r="C1307" s="16" t="s">
        <v>26</v>
      </c>
      <c r="D1307" s="16" t="s">
        <v>367</v>
      </c>
      <c r="E1307" s="16" t="s">
        <v>753</v>
      </c>
      <c r="F1307" s="16" t="s">
        <v>52</v>
      </c>
      <c r="G1307" s="180">
        <f>'прил 3'!G851</f>
        <v>9600</v>
      </c>
      <c r="H1307" s="53"/>
      <c r="AF1307" s="207"/>
    </row>
    <row r="1308" spans="1:32" hidden="1">
      <c r="A1308" s="17" t="s">
        <v>169</v>
      </c>
      <c r="B1308" s="15">
        <v>793</v>
      </c>
      <c r="C1308" s="16" t="s">
        <v>26</v>
      </c>
      <c r="D1308" s="16" t="s">
        <v>32</v>
      </c>
      <c r="E1308" s="16" t="s">
        <v>167</v>
      </c>
      <c r="F1308" s="16"/>
      <c r="G1308" s="180">
        <f>G1309</f>
        <v>0</v>
      </c>
    </row>
    <row r="1309" spans="1:32" hidden="1">
      <c r="A1309" s="17" t="s">
        <v>100</v>
      </c>
      <c r="B1309" s="15">
        <v>793</v>
      </c>
      <c r="C1309" s="16" t="s">
        <v>26</v>
      </c>
      <c r="D1309" s="16" t="s">
        <v>32</v>
      </c>
      <c r="E1309" s="16" t="s">
        <v>167</v>
      </c>
      <c r="F1309" s="16" t="s">
        <v>101</v>
      </c>
      <c r="G1309" s="180">
        <f>G1310</f>
        <v>0</v>
      </c>
    </row>
    <row r="1310" spans="1:32" hidden="1">
      <c r="A1310" s="17" t="s">
        <v>375</v>
      </c>
      <c r="B1310" s="15">
        <v>793</v>
      </c>
      <c r="C1310" s="16" t="s">
        <v>26</v>
      </c>
      <c r="D1310" s="16" t="s">
        <v>32</v>
      </c>
      <c r="E1310" s="16" t="s">
        <v>167</v>
      </c>
      <c r="F1310" s="16" t="s">
        <v>376</v>
      </c>
      <c r="G1310" s="180">
        <f>'прил 3'!G700</f>
        <v>0</v>
      </c>
    </row>
    <row r="1311" spans="1:32" s="24" customFormat="1" ht="14.25" customHeight="1">
      <c r="A1311" s="39" t="s">
        <v>739</v>
      </c>
      <c r="B1311" s="41"/>
      <c r="C1311" s="41"/>
      <c r="D1311" s="41"/>
      <c r="E1311" s="41"/>
      <c r="F1311" s="41"/>
      <c r="G1311" s="191">
        <f>G16+G1034</f>
        <v>1304762406.3900001</v>
      </c>
      <c r="H1311" s="23"/>
      <c r="AF1311" s="208"/>
    </row>
    <row r="1312" spans="1:32" s="19" customFormat="1">
      <c r="A1312" s="17"/>
      <c r="B1312" s="15"/>
      <c r="C1312" s="16"/>
      <c r="D1312" s="16"/>
      <c r="E1312" s="16"/>
      <c r="F1312" s="16"/>
      <c r="G1312" s="180"/>
      <c r="H1312" s="18"/>
      <c r="AF1312" s="210"/>
    </row>
    <row r="1313" spans="1:32" s="19" customFormat="1">
      <c r="A1313" s="17"/>
      <c r="B1313" s="15"/>
      <c r="C1313" s="16"/>
      <c r="D1313" s="16"/>
      <c r="E1313" s="16"/>
      <c r="F1313" s="16"/>
      <c r="G1313" s="180"/>
      <c r="H1313" s="18"/>
      <c r="I1313" s="18"/>
      <c r="AF1313" s="210"/>
    </row>
    <row r="1315" spans="1:32" hidden="1">
      <c r="G1315" s="183">
        <v>1303746913.27</v>
      </c>
    </row>
    <row r="1316" spans="1:32" ht="21.75" hidden="1" customHeight="1">
      <c r="G1316" s="183">
        <f>G1311-G1315</f>
        <v>1015493.120000124</v>
      </c>
    </row>
    <row r="1317" spans="1:32" hidden="1"/>
    <row r="1318" spans="1:32" hidden="1">
      <c r="G1318" s="183">
        <f>G57+G123+G250+G366+G479+G591+G598+G737+G888+G1180+G1286</f>
        <v>18303861.809999999</v>
      </c>
    </row>
    <row r="1319" spans="1:32">
      <c r="B1319" s="1"/>
      <c r="C1319" s="1"/>
      <c r="D1319" s="1"/>
      <c r="E1319" s="1"/>
      <c r="F1319" s="1"/>
      <c r="H1319" s="1"/>
    </row>
    <row r="1320" spans="1:32">
      <c r="B1320" s="1"/>
      <c r="C1320" s="1"/>
      <c r="D1320" s="1"/>
      <c r="E1320" s="1"/>
      <c r="F1320" s="1"/>
      <c r="H1320" s="1"/>
    </row>
    <row r="1321" spans="1:32" hidden="1">
      <c r="B1321" s="1"/>
      <c r="C1321" s="1"/>
      <c r="D1321" s="1"/>
      <c r="E1321" s="1"/>
      <c r="F1321" s="1"/>
      <c r="G1321" s="183">
        <f>G1318-G1180</f>
        <v>17838278.289999999</v>
      </c>
      <c r="H1321" s="1"/>
    </row>
    <row r="1322" spans="1:32">
      <c r="B1322" s="1"/>
      <c r="C1322" s="1"/>
      <c r="D1322" s="1"/>
      <c r="E1322" s="1"/>
      <c r="F1322" s="1"/>
      <c r="H1322" s="1"/>
    </row>
  </sheetData>
  <mergeCells count="18">
    <mergeCell ref="B10:G10"/>
    <mergeCell ref="A11:G11"/>
    <mergeCell ref="A13:A14"/>
    <mergeCell ref="G13:G14"/>
    <mergeCell ref="D13:D14"/>
    <mergeCell ref="B13:B14"/>
    <mergeCell ref="F13:F14"/>
    <mergeCell ref="E13:E14"/>
    <mergeCell ref="C13:C14"/>
    <mergeCell ref="B1:G1"/>
    <mergeCell ref="B2:G2"/>
    <mergeCell ref="B3:G3"/>
    <mergeCell ref="B4:G4"/>
    <mergeCell ref="E9:G9"/>
    <mergeCell ref="E6:G6"/>
    <mergeCell ref="B7:D7"/>
    <mergeCell ref="B8:G8"/>
    <mergeCell ref="B9:D9"/>
  </mergeCells>
  <phoneticPr fontId="25" type="noConversion"/>
  <pageMargins left="0.47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2</vt:lpstr>
      <vt:lpstr>прил 3</vt:lpstr>
      <vt:lpstr>прил 4</vt:lpstr>
      <vt:lpstr>'прил 2'!Область_печати</vt:lpstr>
      <vt:lpstr>'прил 3'!Область_печати</vt:lpstr>
      <vt:lpstr>'прил 4'!Область_печати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2019-06-28T11:52:50Z</cp:lastPrinted>
  <dcterms:created xsi:type="dcterms:W3CDTF">2014-11-17T05:43:53Z</dcterms:created>
  <dcterms:modified xsi:type="dcterms:W3CDTF">2019-06-28T11:52:53Z</dcterms:modified>
</cp:coreProperties>
</file>