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320" windowHeight="6405" firstSheet="2" activeTab="4"/>
  </bookViews>
  <sheets>
    <sheet name="для руководства" sheetId="7" state="hidden" r:id="rId1"/>
    <sheet name="доходы по федер бюдж" sheetId="5" state="hidden" r:id="rId2"/>
    <sheet name="Доходы на 2021 год" sheetId="9" r:id="rId3"/>
    <sheet name="ПЗ" sheetId="13" r:id="rId4"/>
    <sheet name="Приложение" sheetId="12" r:id="rId5"/>
    <sheet name="Лист1" sheetId="14" r:id="rId6"/>
  </sheets>
  <definedNames>
    <definedName name="OLE_LINK1" localSheetId="0">'для руководства'!#REF!</definedName>
    <definedName name="OLE_LINK1" localSheetId="1">'доходы по федер бюдж'!#REF!</definedName>
    <definedName name="OLE_LINK1" localSheetId="3">ПЗ!#REF!</definedName>
    <definedName name="OLE_LINK1" localSheetId="4">Приложение!#REF!</definedName>
    <definedName name="_xlnm.Print_Titles" localSheetId="0">'для руководства'!$10:$12</definedName>
    <definedName name="_xlnm.Print_Titles" localSheetId="1">'доходы по федер бюдж'!$10:$12</definedName>
    <definedName name="_xlnm.Print_Titles" localSheetId="3">ПЗ!$3:$4</definedName>
    <definedName name="_xlnm.Print_Titles" localSheetId="4">Приложение!$12:$13</definedName>
    <definedName name="_xlnm.Print_Area" localSheetId="0">'для руководства'!$A$1:$K$193</definedName>
    <definedName name="_xlnm.Print_Area" localSheetId="1">'доходы по федер бюдж'!$A$1:$K$193</definedName>
    <definedName name="_xlnm.Print_Area" localSheetId="3">ПЗ!$A$1:$Q$90</definedName>
    <definedName name="_xlnm.Print_Area" localSheetId="4">Приложение!$A$1:$Q$104</definedName>
  </definedNames>
  <calcPr calcId="124519"/>
</workbook>
</file>

<file path=xl/calcChain.xml><?xml version="1.0" encoding="utf-8"?>
<calcChain xmlns="http://schemas.openxmlformats.org/spreadsheetml/2006/main">
  <c r="K89" i="13"/>
  <c r="M89" s="1"/>
  <c r="O89" s="1"/>
  <c r="G89"/>
  <c r="M88"/>
  <c r="O88" s="1"/>
  <c r="G88"/>
  <c r="G103" i="12"/>
  <c r="G102"/>
  <c r="K103"/>
  <c r="M103" s="1"/>
  <c r="O103" s="1"/>
  <c r="M102"/>
  <c r="O102" s="1"/>
  <c r="P35" i="13" l="1"/>
  <c r="K35"/>
  <c r="I48" i="12"/>
  <c r="K48"/>
  <c r="N48"/>
  <c r="P48"/>
  <c r="I35" i="13"/>
  <c r="N35"/>
  <c r="F35"/>
  <c r="G63"/>
  <c r="G62"/>
  <c r="G49"/>
  <c r="G46"/>
  <c r="F48" i="12"/>
  <c r="G76"/>
  <c r="G75"/>
  <c r="G62"/>
  <c r="G59"/>
  <c r="P80" i="13"/>
  <c r="P64"/>
  <c r="P32"/>
  <c r="P26"/>
  <c r="Q23"/>
  <c r="P23"/>
  <c r="P18"/>
  <c r="P15"/>
  <c r="P10"/>
  <c r="P8"/>
  <c r="P6"/>
  <c r="L82"/>
  <c r="L81"/>
  <c r="K80"/>
  <c r="K64"/>
  <c r="K32"/>
  <c r="K26"/>
  <c r="L23"/>
  <c r="K23"/>
  <c r="K18"/>
  <c r="K15"/>
  <c r="K10"/>
  <c r="K6"/>
  <c r="F86"/>
  <c r="F80"/>
  <c r="F64"/>
  <c r="F32"/>
  <c r="F26"/>
  <c r="F23"/>
  <c r="F18"/>
  <c r="F15"/>
  <c r="F10"/>
  <c r="F6"/>
  <c r="P94" i="12"/>
  <c r="P77"/>
  <c r="P44"/>
  <c r="P38"/>
  <c r="Q35"/>
  <c r="P35"/>
  <c r="P30"/>
  <c r="P27"/>
  <c r="P22"/>
  <c r="P20"/>
  <c r="P18"/>
  <c r="K94"/>
  <c r="K77"/>
  <c r="K44"/>
  <c r="K38"/>
  <c r="L35"/>
  <c r="K35"/>
  <c r="K30"/>
  <c r="K27"/>
  <c r="K22"/>
  <c r="K18"/>
  <c r="F94"/>
  <c r="F77"/>
  <c r="F44"/>
  <c r="F38"/>
  <c r="F35"/>
  <c r="F30"/>
  <c r="F27"/>
  <c r="F22"/>
  <c r="F18"/>
  <c r="O41" i="13"/>
  <c r="Q41" s="1"/>
  <c r="E41"/>
  <c r="G41" s="1"/>
  <c r="J41"/>
  <c r="L41" s="1"/>
  <c r="O40"/>
  <c r="Q40" s="1"/>
  <c r="J40"/>
  <c r="L40" s="1"/>
  <c r="E40"/>
  <c r="G40" s="1"/>
  <c r="J54" i="12"/>
  <c r="L54" s="1"/>
  <c r="O53"/>
  <c r="Q53" s="1"/>
  <c r="J53"/>
  <c r="L53" s="1"/>
  <c r="E53"/>
  <c r="G53" s="1"/>
  <c r="F85" i="9"/>
  <c r="C85"/>
  <c r="E82"/>
  <c r="D82"/>
  <c r="C82"/>
  <c r="F82" s="1"/>
  <c r="E67"/>
  <c r="D67"/>
  <c r="C67"/>
  <c r="F67" s="1"/>
  <c r="E65"/>
  <c r="D65"/>
  <c r="E53"/>
  <c r="D53"/>
  <c r="C53"/>
  <c r="F53" s="1"/>
  <c r="E49"/>
  <c r="D49"/>
  <c r="C49"/>
  <c r="F49" s="1"/>
  <c r="F46" s="1"/>
  <c r="E48"/>
  <c r="D48"/>
  <c r="C48"/>
  <c r="E46"/>
  <c r="D46"/>
  <c r="C46"/>
  <c r="E40"/>
  <c r="D40"/>
  <c r="C40"/>
  <c r="E36"/>
  <c r="D36"/>
  <c r="C36"/>
  <c r="C32"/>
  <c r="D32" s="1"/>
  <c r="D29" s="1"/>
  <c r="D11" s="1"/>
  <c r="D88" s="1"/>
  <c r="D30"/>
  <c r="E30" s="1"/>
  <c r="C30"/>
  <c r="C29"/>
  <c r="F29" s="1"/>
  <c r="E25"/>
  <c r="D25"/>
  <c r="C25"/>
  <c r="E19"/>
  <c r="D19"/>
  <c r="C19"/>
  <c r="E16"/>
  <c r="D16"/>
  <c r="C16"/>
  <c r="E13"/>
  <c r="D13"/>
  <c r="C13"/>
  <c r="F13" s="1"/>
  <c r="C11"/>
  <c r="C88" s="1"/>
  <c r="N80" i="13"/>
  <c r="M80"/>
  <c r="I80"/>
  <c r="D80"/>
  <c r="H80"/>
  <c r="C80"/>
  <c r="O82"/>
  <c r="Q82" s="1"/>
  <c r="J82"/>
  <c r="O81"/>
  <c r="Q81" s="1"/>
  <c r="J81"/>
  <c r="N94" i="12"/>
  <c r="M94"/>
  <c r="I94"/>
  <c r="O96"/>
  <c r="J96"/>
  <c r="L96" s="1"/>
  <c r="O95"/>
  <c r="Q95" s="1"/>
  <c r="J95"/>
  <c r="L95" s="1"/>
  <c r="E82" i="13"/>
  <c r="G82" s="1"/>
  <c r="E81"/>
  <c r="G81" s="1"/>
  <c r="H94" i="12"/>
  <c r="D94"/>
  <c r="C94"/>
  <c r="E96"/>
  <c r="G96" s="1"/>
  <c r="E95"/>
  <c r="G95" s="1"/>
  <c r="E87" i="13"/>
  <c r="E86" s="1"/>
  <c r="D86"/>
  <c r="C86"/>
  <c r="O85"/>
  <c r="Q85" s="1"/>
  <c r="J85"/>
  <c r="L85" s="1"/>
  <c r="E85"/>
  <c r="G85" s="1"/>
  <c r="O84"/>
  <c r="Q84" s="1"/>
  <c r="J84"/>
  <c r="L84" s="1"/>
  <c r="E84"/>
  <c r="G84" s="1"/>
  <c r="O83"/>
  <c r="Q83" s="1"/>
  <c r="J83"/>
  <c r="L83" s="1"/>
  <c r="E83"/>
  <c r="G83" s="1"/>
  <c r="O79"/>
  <c r="Q79" s="1"/>
  <c r="J79"/>
  <c r="L79" s="1"/>
  <c r="E79"/>
  <c r="G79" s="1"/>
  <c r="O78"/>
  <c r="Q78" s="1"/>
  <c r="J78"/>
  <c r="L78" s="1"/>
  <c r="E78"/>
  <c r="G78" s="1"/>
  <c r="O77"/>
  <c r="Q77" s="1"/>
  <c r="J77"/>
  <c r="L77" s="1"/>
  <c r="E77"/>
  <c r="G77" s="1"/>
  <c r="E76"/>
  <c r="G76" s="1"/>
  <c r="O75"/>
  <c r="Q75" s="1"/>
  <c r="J75"/>
  <c r="L75" s="1"/>
  <c r="E75"/>
  <c r="G75" s="1"/>
  <c r="O74"/>
  <c r="Q74" s="1"/>
  <c r="J74"/>
  <c r="L74" s="1"/>
  <c r="E74"/>
  <c r="G74" s="1"/>
  <c r="O73"/>
  <c r="Q73" s="1"/>
  <c r="J73"/>
  <c r="L73" s="1"/>
  <c r="E73"/>
  <c r="G73" s="1"/>
  <c r="O72"/>
  <c r="Q72" s="1"/>
  <c r="J72"/>
  <c r="L72" s="1"/>
  <c r="E72"/>
  <c r="G72" s="1"/>
  <c r="O71"/>
  <c r="Q71" s="1"/>
  <c r="J71"/>
  <c r="L71" s="1"/>
  <c r="E71"/>
  <c r="G71" s="1"/>
  <c r="O70"/>
  <c r="Q70" s="1"/>
  <c r="J70"/>
  <c r="L70" s="1"/>
  <c r="E70"/>
  <c r="G70" s="1"/>
  <c r="O69"/>
  <c r="Q69" s="1"/>
  <c r="J69"/>
  <c r="L69" s="1"/>
  <c r="E69"/>
  <c r="G69" s="1"/>
  <c r="O68"/>
  <c r="Q68" s="1"/>
  <c r="J68"/>
  <c r="L68" s="1"/>
  <c r="E68"/>
  <c r="G68" s="1"/>
  <c r="O67"/>
  <c r="Q67" s="1"/>
  <c r="J67"/>
  <c r="L67" s="1"/>
  <c r="E67"/>
  <c r="G67" s="1"/>
  <c r="O66"/>
  <c r="Q66" s="1"/>
  <c r="J66"/>
  <c r="E66"/>
  <c r="G66" s="1"/>
  <c r="O65"/>
  <c r="J65"/>
  <c r="L65" s="1"/>
  <c r="E65"/>
  <c r="N64"/>
  <c r="M64"/>
  <c r="I64"/>
  <c r="H64"/>
  <c r="D64"/>
  <c r="C64"/>
  <c r="M61"/>
  <c r="M35" s="1"/>
  <c r="H61"/>
  <c r="H35" s="1"/>
  <c r="E61"/>
  <c r="G61" s="1"/>
  <c r="O60"/>
  <c r="Q60" s="1"/>
  <c r="J60"/>
  <c r="L60" s="1"/>
  <c r="E60"/>
  <c r="G60" s="1"/>
  <c r="O59"/>
  <c r="Q59" s="1"/>
  <c r="J59"/>
  <c r="L59" s="1"/>
  <c r="E59"/>
  <c r="G59" s="1"/>
  <c r="O58"/>
  <c r="Q58" s="1"/>
  <c r="J58"/>
  <c r="L58" s="1"/>
  <c r="E58"/>
  <c r="G58" s="1"/>
  <c r="O57"/>
  <c r="Q57" s="1"/>
  <c r="J57"/>
  <c r="L57" s="1"/>
  <c r="E57"/>
  <c r="G57" s="1"/>
  <c r="O56"/>
  <c r="Q56" s="1"/>
  <c r="J56"/>
  <c r="L56" s="1"/>
  <c r="E56"/>
  <c r="G56" s="1"/>
  <c r="O55"/>
  <c r="Q55" s="1"/>
  <c r="J55"/>
  <c r="L55" s="1"/>
  <c r="E55"/>
  <c r="G55" s="1"/>
  <c r="O54"/>
  <c r="Q54" s="1"/>
  <c r="J54"/>
  <c r="L54" s="1"/>
  <c r="E54"/>
  <c r="G54" s="1"/>
  <c r="O53"/>
  <c r="Q53" s="1"/>
  <c r="J53"/>
  <c r="L53" s="1"/>
  <c r="E53"/>
  <c r="G53" s="1"/>
  <c r="O52"/>
  <c r="Q52" s="1"/>
  <c r="J52"/>
  <c r="L52" s="1"/>
  <c r="E52"/>
  <c r="G52" s="1"/>
  <c r="O51"/>
  <c r="Q51" s="1"/>
  <c r="J51"/>
  <c r="L51" s="1"/>
  <c r="E51"/>
  <c r="G51" s="1"/>
  <c r="O50"/>
  <c r="Q50" s="1"/>
  <c r="J50"/>
  <c r="L50" s="1"/>
  <c r="E50"/>
  <c r="G50" s="1"/>
  <c r="O48"/>
  <c r="Q48" s="1"/>
  <c r="J48"/>
  <c r="L48" s="1"/>
  <c r="E48"/>
  <c r="G48" s="1"/>
  <c r="O47"/>
  <c r="Q47" s="1"/>
  <c r="J47"/>
  <c r="L47" s="1"/>
  <c r="E47"/>
  <c r="G47" s="1"/>
  <c r="O45"/>
  <c r="Q45" s="1"/>
  <c r="J45"/>
  <c r="L45" s="1"/>
  <c r="E45"/>
  <c r="G45" s="1"/>
  <c r="O44"/>
  <c r="Q44" s="1"/>
  <c r="J44"/>
  <c r="L44" s="1"/>
  <c r="E44"/>
  <c r="G44" s="1"/>
  <c r="O43"/>
  <c r="Q43" s="1"/>
  <c r="J43"/>
  <c r="L43" s="1"/>
  <c r="E43"/>
  <c r="G43" s="1"/>
  <c r="O42"/>
  <c r="Q42" s="1"/>
  <c r="J42"/>
  <c r="L42" s="1"/>
  <c r="E42"/>
  <c r="G42" s="1"/>
  <c r="O39"/>
  <c r="Q39" s="1"/>
  <c r="J39"/>
  <c r="L39" s="1"/>
  <c r="E39"/>
  <c r="G39" s="1"/>
  <c r="O38"/>
  <c r="Q38" s="1"/>
  <c r="J38"/>
  <c r="L38" s="1"/>
  <c r="E38"/>
  <c r="G38" s="1"/>
  <c r="O37"/>
  <c r="Q37" s="1"/>
  <c r="J37"/>
  <c r="L37" s="1"/>
  <c r="E37"/>
  <c r="G37" s="1"/>
  <c r="O36"/>
  <c r="J36"/>
  <c r="E36"/>
  <c r="D35"/>
  <c r="C35"/>
  <c r="O33"/>
  <c r="Q33" s="1"/>
  <c r="Q32" s="1"/>
  <c r="J33"/>
  <c r="J32" s="1"/>
  <c r="E33"/>
  <c r="G33" s="1"/>
  <c r="G32" s="1"/>
  <c r="N32"/>
  <c r="M32"/>
  <c r="I32"/>
  <c r="H32"/>
  <c r="D32"/>
  <c r="C32"/>
  <c r="O29"/>
  <c r="Q29" s="1"/>
  <c r="J29"/>
  <c r="L29" s="1"/>
  <c r="E29"/>
  <c r="G29" s="1"/>
  <c r="O28"/>
  <c r="Q28" s="1"/>
  <c r="J28"/>
  <c r="L28" s="1"/>
  <c r="E28"/>
  <c r="G28" s="1"/>
  <c r="O27"/>
  <c r="Q27" s="1"/>
  <c r="J27"/>
  <c r="E27"/>
  <c r="G27" s="1"/>
  <c r="N26"/>
  <c r="M26"/>
  <c r="I26"/>
  <c r="H26"/>
  <c r="D26"/>
  <c r="C26"/>
  <c r="E24"/>
  <c r="G24" s="1"/>
  <c r="G23" s="1"/>
  <c r="O23"/>
  <c r="N23"/>
  <c r="M23"/>
  <c r="J23"/>
  <c r="I23"/>
  <c r="H23"/>
  <c r="D23"/>
  <c r="C23"/>
  <c r="O22"/>
  <c r="Q22" s="1"/>
  <c r="J22"/>
  <c r="L22" s="1"/>
  <c r="E22"/>
  <c r="G22" s="1"/>
  <c r="C21"/>
  <c r="M21" s="1"/>
  <c r="O21" s="1"/>
  <c r="Q21" s="1"/>
  <c r="O20"/>
  <c r="Q20" s="1"/>
  <c r="E20"/>
  <c r="G20" s="1"/>
  <c r="H19"/>
  <c r="M19" s="1"/>
  <c r="C19"/>
  <c r="E19" s="1"/>
  <c r="N18"/>
  <c r="I18"/>
  <c r="D18"/>
  <c r="C18"/>
  <c r="O17"/>
  <c r="Q17" s="1"/>
  <c r="J17"/>
  <c r="L17" s="1"/>
  <c r="E17"/>
  <c r="G17" s="1"/>
  <c r="O16"/>
  <c r="Q16" s="1"/>
  <c r="J16"/>
  <c r="E16"/>
  <c r="G16" s="1"/>
  <c r="N15"/>
  <c r="M15"/>
  <c r="I15"/>
  <c r="H15"/>
  <c r="D15"/>
  <c r="C15"/>
  <c r="O14"/>
  <c r="Q14" s="1"/>
  <c r="J14"/>
  <c r="L14" s="1"/>
  <c r="E14"/>
  <c r="G14" s="1"/>
  <c r="O13"/>
  <c r="Q13" s="1"/>
  <c r="J13"/>
  <c r="L13" s="1"/>
  <c r="E13"/>
  <c r="G13" s="1"/>
  <c r="O12"/>
  <c r="Q12" s="1"/>
  <c r="J12"/>
  <c r="L12" s="1"/>
  <c r="E12"/>
  <c r="G12" s="1"/>
  <c r="O11"/>
  <c r="J11"/>
  <c r="L11" s="1"/>
  <c r="E11"/>
  <c r="N10"/>
  <c r="M10"/>
  <c r="I10"/>
  <c r="H10"/>
  <c r="D10"/>
  <c r="C10"/>
  <c r="O9"/>
  <c r="O8" s="1"/>
  <c r="J9"/>
  <c r="L9" s="1"/>
  <c r="E9"/>
  <c r="G9" s="1"/>
  <c r="G8" s="1"/>
  <c r="N8"/>
  <c r="M8"/>
  <c r="H8"/>
  <c r="J8" s="1"/>
  <c r="L8" s="1"/>
  <c r="C8"/>
  <c r="O7"/>
  <c r="O6" s="1"/>
  <c r="J7"/>
  <c r="L7" s="1"/>
  <c r="L6" s="1"/>
  <c r="E7"/>
  <c r="E6" s="1"/>
  <c r="N6"/>
  <c r="M6"/>
  <c r="J6"/>
  <c r="I6"/>
  <c r="H6"/>
  <c r="D6"/>
  <c r="C6"/>
  <c r="O41" i="12"/>
  <c r="Q41" s="1"/>
  <c r="O40"/>
  <c r="Q40" s="1"/>
  <c r="O39"/>
  <c r="Q39" s="1"/>
  <c r="N38"/>
  <c r="N35"/>
  <c r="O35"/>
  <c r="O34"/>
  <c r="Q34" s="1"/>
  <c r="O32"/>
  <c r="Q32" s="1"/>
  <c r="N30"/>
  <c r="O29"/>
  <c r="O28"/>
  <c r="Q28" s="1"/>
  <c r="N27"/>
  <c r="O26"/>
  <c r="Q26" s="1"/>
  <c r="O25"/>
  <c r="Q25" s="1"/>
  <c r="O24"/>
  <c r="Q24" s="1"/>
  <c r="O23"/>
  <c r="Q23" s="1"/>
  <c r="N22"/>
  <c r="O21"/>
  <c r="Q21" s="1"/>
  <c r="Q20" s="1"/>
  <c r="N20"/>
  <c r="O20"/>
  <c r="O19"/>
  <c r="Q19" s="1"/>
  <c r="Q18" s="1"/>
  <c r="N18"/>
  <c r="O18"/>
  <c r="J41"/>
  <c r="L41" s="1"/>
  <c r="J40"/>
  <c r="L40" s="1"/>
  <c r="J39"/>
  <c r="L39" s="1"/>
  <c r="I38"/>
  <c r="I35"/>
  <c r="J35"/>
  <c r="J34"/>
  <c r="L34" s="1"/>
  <c r="I30"/>
  <c r="J29"/>
  <c r="L29" s="1"/>
  <c r="J28"/>
  <c r="L28" s="1"/>
  <c r="I27"/>
  <c r="J26"/>
  <c r="L26" s="1"/>
  <c r="J25"/>
  <c r="L25" s="1"/>
  <c r="J24"/>
  <c r="J23"/>
  <c r="L23" s="1"/>
  <c r="I22"/>
  <c r="J21"/>
  <c r="L21" s="1"/>
  <c r="J19"/>
  <c r="L19" s="1"/>
  <c r="L18" s="1"/>
  <c r="I18"/>
  <c r="J18"/>
  <c r="D18"/>
  <c r="D38"/>
  <c r="D35"/>
  <c r="D30"/>
  <c r="D22"/>
  <c r="D27"/>
  <c r="E41"/>
  <c r="G41" s="1"/>
  <c r="E40"/>
  <c r="G40" s="1"/>
  <c r="E39"/>
  <c r="G39" s="1"/>
  <c r="E36"/>
  <c r="G36" s="1"/>
  <c r="G35" s="1"/>
  <c r="E34"/>
  <c r="G34" s="1"/>
  <c r="E32"/>
  <c r="G32" s="1"/>
  <c r="E29"/>
  <c r="E28"/>
  <c r="G28" s="1"/>
  <c r="E24"/>
  <c r="G24" s="1"/>
  <c r="E25"/>
  <c r="G25" s="1"/>
  <c r="E26"/>
  <c r="G26" s="1"/>
  <c r="E23"/>
  <c r="G23" s="1"/>
  <c r="E21"/>
  <c r="G21" s="1"/>
  <c r="G20" s="1"/>
  <c r="E19"/>
  <c r="G19" s="1"/>
  <c r="G18" s="1"/>
  <c r="D48"/>
  <c r="D77"/>
  <c r="E101"/>
  <c r="G101" s="1"/>
  <c r="G100" s="1"/>
  <c r="D100"/>
  <c r="E100"/>
  <c r="N77"/>
  <c r="I77"/>
  <c r="O88"/>
  <c r="Q88" s="1"/>
  <c r="J88"/>
  <c r="L88" s="1"/>
  <c r="E88"/>
  <c r="G88" s="1"/>
  <c r="E89"/>
  <c r="G89" s="1"/>
  <c r="O80"/>
  <c r="Q80" s="1"/>
  <c r="O81"/>
  <c r="Q81" s="1"/>
  <c r="O82"/>
  <c r="Q82" s="1"/>
  <c r="O83"/>
  <c r="Q83" s="1"/>
  <c r="O84"/>
  <c r="Q84" s="1"/>
  <c r="O85"/>
  <c r="Q85" s="1"/>
  <c r="O86"/>
  <c r="Q86" s="1"/>
  <c r="O87"/>
  <c r="Q87" s="1"/>
  <c r="O90"/>
  <c r="Q90" s="1"/>
  <c r="O91"/>
  <c r="Q91" s="1"/>
  <c r="O92"/>
  <c r="Q92" s="1"/>
  <c r="J80"/>
  <c r="L80" s="1"/>
  <c r="J81"/>
  <c r="L81" s="1"/>
  <c r="J82"/>
  <c r="L82" s="1"/>
  <c r="J83"/>
  <c r="L83" s="1"/>
  <c r="J84"/>
  <c r="L84" s="1"/>
  <c r="J85"/>
  <c r="L85" s="1"/>
  <c r="J86"/>
  <c r="L86" s="1"/>
  <c r="J87"/>
  <c r="L87" s="1"/>
  <c r="J90"/>
  <c r="L90" s="1"/>
  <c r="J91"/>
  <c r="L91" s="1"/>
  <c r="J92"/>
  <c r="L92" s="1"/>
  <c r="E86"/>
  <c r="G86" s="1"/>
  <c r="E87"/>
  <c r="G87" s="1"/>
  <c r="E90"/>
  <c r="G90" s="1"/>
  <c r="E91"/>
  <c r="G91" s="1"/>
  <c r="E92"/>
  <c r="G92" s="1"/>
  <c r="E83"/>
  <c r="G83" s="1"/>
  <c r="E84"/>
  <c r="G84" s="1"/>
  <c r="E85"/>
  <c r="G85" s="1"/>
  <c r="E81"/>
  <c r="G81" s="1"/>
  <c r="E82"/>
  <c r="G82" s="1"/>
  <c r="E79"/>
  <c r="G79" s="1"/>
  <c r="E80"/>
  <c r="G80" s="1"/>
  <c r="O79"/>
  <c r="Q79" s="1"/>
  <c r="J79"/>
  <c r="L79" s="1"/>
  <c r="O78"/>
  <c r="Q78" s="1"/>
  <c r="J78"/>
  <c r="L78" s="1"/>
  <c r="E78"/>
  <c r="G78" s="1"/>
  <c r="O65"/>
  <c r="Q65" s="1"/>
  <c r="J65"/>
  <c r="L65" s="1"/>
  <c r="E65"/>
  <c r="G65" s="1"/>
  <c r="O64"/>
  <c r="Q64" s="1"/>
  <c r="J64"/>
  <c r="L64" s="1"/>
  <c r="E64"/>
  <c r="G64" s="1"/>
  <c r="E63"/>
  <c r="G63" s="1"/>
  <c r="J61"/>
  <c r="L61" s="1"/>
  <c r="J63"/>
  <c r="L63" s="1"/>
  <c r="O61"/>
  <c r="Q61" s="1"/>
  <c r="O63"/>
  <c r="Q63" s="1"/>
  <c r="E61"/>
  <c r="G61" s="1"/>
  <c r="O55"/>
  <c r="Q55" s="1"/>
  <c r="J55"/>
  <c r="L55" s="1"/>
  <c r="E55"/>
  <c r="G55" s="1"/>
  <c r="E74"/>
  <c r="G74" s="1"/>
  <c r="O97"/>
  <c r="Q97" s="1"/>
  <c r="J97"/>
  <c r="L97" s="1"/>
  <c r="E97"/>
  <c r="G97" s="1"/>
  <c r="O99"/>
  <c r="Q99" s="1"/>
  <c r="J99"/>
  <c r="L99" s="1"/>
  <c r="E99"/>
  <c r="G99" s="1"/>
  <c r="O98"/>
  <c r="Q98" s="1"/>
  <c r="J98"/>
  <c r="L98" s="1"/>
  <c r="O72"/>
  <c r="Q72" s="1"/>
  <c r="O73"/>
  <c r="Q73" s="1"/>
  <c r="J72"/>
  <c r="L72" s="1"/>
  <c r="J73"/>
  <c r="L73" s="1"/>
  <c r="E72"/>
  <c r="G72" s="1"/>
  <c r="E73"/>
  <c r="G73" s="1"/>
  <c r="O71"/>
  <c r="Q71" s="1"/>
  <c r="J71"/>
  <c r="L71" s="1"/>
  <c r="E71"/>
  <c r="G71" s="1"/>
  <c r="O66"/>
  <c r="Q66" s="1"/>
  <c r="O67"/>
  <c r="Q67" s="1"/>
  <c r="O68"/>
  <c r="Q68" s="1"/>
  <c r="O69"/>
  <c r="Q69" s="1"/>
  <c r="O70"/>
  <c r="Q70" s="1"/>
  <c r="J66"/>
  <c r="L66" s="1"/>
  <c r="J67"/>
  <c r="L67" s="1"/>
  <c r="J68"/>
  <c r="L68" s="1"/>
  <c r="J69"/>
  <c r="L69" s="1"/>
  <c r="J70"/>
  <c r="L70" s="1"/>
  <c r="E70"/>
  <c r="G70" s="1"/>
  <c r="E69"/>
  <c r="G69" s="1"/>
  <c r="E68"/>
  <c r="G68" s="1"/>
  <c r="E67"/>
  <c r="G67" s="1"/>
  <c r="E66"/>
  <c r="G66" s="1"/>
  <c r="O60"/>
  <c r="Q60" s="1"/>
  <c r="J60"/>
  <c r="L60" s="1"/>
  <c r="E60"/>
  <c r="G60" s="1"/>
  <c r="E58"/>
  <c r="G58" s="1"/>
  <c r="J58"/>
  <c r="L58" s="1"/>
  <c r="O58"/>
  <c r="Q58" s="1"/>
  <c r="O51"/>
  <c r="Q51" s="1"/>
  <c r="O52"/>
  <c r="Q52" s="1"/>
  <c r="O56"/>
  <c r="Q56" s="1"/>
  <c r="O57"/>
  <c r="Q57" s="1"/>
  <c r="J51"/>
  <c r="L51" s="1"/>
  <c r="J52"/>
  <c r="L52" s="1"/>
  <c r="J56"/>
  <c r="L56" s="1"/>
  <c r="J57"/>
  <c r="L57" s="1"/>
  <c r="E51"/>
  <c r="G51" s="1"/>
  <c r="E52"/>
  <c r="G52" s="1"/>
  <c r="E56"/>
  <c r="G56" s="1"/>
  <c r="E57"/>
  <c r="G57" s="1"/>
  <c r="O50"/>
  <c r="Q50" s="1"/>
  <c r="O49"/>
  <c r="Q49" s="1"/>
  <c r="J50"/>
  <c r="L50" s="1"/>
  <c r="J49"/>
  <c r="L49" s="1"/>
  <c r="E50"/>
  <c r="G50" s="1"/>
  <c r="E49"/>
  <c r="N44"/>
  <c r="I44"/>
  <c r="O45"/>
  <c r="O44" s="1"/>
  <c r="J45"/>
  <c r="J44" s="1"/>
  <c r="D44"/>
  <c r="C44"/>
  <c r="E45"/>
  <c r="E44" s="1"/>
  <c r="E48" l="1"/>
  <c r="G77"/>
  <c r="Q77"/>
  <c r="G22"/>
  <c r="N17"/>
  <c r="P17"/>
  <c r="D43"/>
  <c r="D42" s="1"/>
  <c r="I17"/>
  <c r="J22"/>
  <c r="L27"/>
  <c r="Q22"/>
  <c r="I5" i="13"/>
  <c r="E32"/>
  <c r="D5"/>
  <c r="E8"/>
  <c r="J10"/>
  <c r="O32"/>
  <c r="E35"/>
  <c r="K5"/>
  <c r="E23"/>
  <c r="O26"/>
  <c r="C5"/>
  <c r="H31"/>
  <c r="H30" s="1"/>
  <c r="E64"/>
  <c r="O64"/>
  <c r="J64"/>
  <c r="F31"/>
  <c r="F30" s="1"/>
  <c r="P31"/>
  <c r="P30" s="1"/>
  <c r="O15"/>
  <c r="J15"/>
  <c r="E21"/>
  <c r="G21" s="1"/>
  <c r="J26"/>
  <c r="L10"/>
  <c r="G15"/>
  <c r="Q15"/>
  <c r="Q26"/>
  <c r="N5"/>
  <c r="E10"/>
  <c r="O10"/>
  <c r="E15"/>
  <c r="E18"/>
  <c r="D31"/>
  <c r="D30" s="1"/>
  <c r="J61"/>
  <c r="L61" s="1"/>
  <c r="O61"/>
  <c r="Q61" s="1"/>
  <c r="J80"/>
  <c r="E80"/>
  <c r="N31"/>
  <c r="N30" s="1"/>
  <c r="G7"/>
  <c r="G6" s="1"/>
  <c r="G11"/>
  <c r="G10" s="1"/>
  <c r="G19"/>
  <c r="G36"/>
  <c r="G35" s="1"/>
  <c r="G65"/>
  <c r="G64" s="1"/>
  <c r="G87"/>
  <c r="G86" s="1"/>
  <c r="L16"/>
  <c r="L15" s="1"/>
  <c r="L27"/>
  <c r="L26" s="1"/>
  <c r="Q9"/>
  <c r="Q8" s="1"/>
  <c r="Q11"/>
  <c r="Q10" s="1"/>
  <c r="P5"/>
  <c r="P90" s="1"/>
  <c r="Q65"/>
  <c r="Q64" s="1"/>
  <c r="G26"/>
  <c r="M31"/>
  <c r="M30" s="1"/>
  <c r="L33"/>
  <c r="L32" s="1"/>
  <c r="L66"/>
  <c r="L64" s="1"/>
  <c r="Q7"/>
  <c r="Q6" s="1"/>
  <c r="Q36"/>
  <c r="F17" i="12"/>
  <c r="O27"/>
  <c r="O80" i="13"/>
  <c r="F5"/>
  <c r="F90" s="1"/>
  <c r="E26"/>
  <c r="P43" i="12"/>
  <c r="P42" s="1"/>
  <c r="C31" i="13"/>
  <c r="Q80"/>
  <c r="L80"/>
  <c r="G80"/>
  <c r="K43" i="12"/>
  <c r="K42" s="1"/>
  <c r="E27"/>
  <c r="D17"/>
  <c r="D104" s="1"/>
  <c r="E35"/>
  <c r="F43"/>
  <c r="L94"/>
  <c r="L77"/>
  <c r="G38"/>
  <c r="L38"/>
  <c r="Q38"/>
  <c r="J77"/>
  <c r="E77"/>
  <c r="E20"/>
  <c r="J27"/>
  <c r="J38"/>
  <c r="O94"/>
  <c r="J94"/>
  <c r="G29"/>
  <c r="G27" s="1"/>
  <c r="G45"/>
  <c r="G44" s="1"/>
  <c r="G49"/>
  <c r="G48" s="1"/>
  <c r="K17"/>
  <c r="L24"/>
  <c r="L22" s="1"/>
  <c r="L45"/>
  <c r="L44" s="1"/>
  <c r="Q29"/>
  <c r="Q27" s="1"/>
  <c r="Q45"/>
  <c r="Q44" s="1"/>
  <c r="N43"/>
  <c r="N42" s="1"/>
  <c r="N104" s="1"/>
  <c r="O77"/>
  <c r="E22"/>
  <c r="E38"/>
  <c r="E18"/>
  <c r="O38"/>
  <c r="Q96"/>
  <c r="Q94" s="1"/>
  <c r="I31" i="13"/>
  <c r="I30" s="1"/>
  <c r="I90" s="1"/>
  <c r="F11" i="9"/>
  <c r="G11" s="1"/>
  <c r="G29"/>
  <c r="E32"/>
  <c r="E29" s="1"/>
  <c r="E11" s="1"/>
  <c r="E88" s="1"/>
  <c r="I43" i="12"/>
  <c r="E31" i="13"/>
  <c r="E30" s="1"/>
  <c r="T18"/>
  <c r="J19"/>
  <c r="L19" s="1"/>
  <c r="M18"/>
  <c r="M5" s="1"/>
  <c r="O19"/>
  <c r="H21"/>
  <c r="O22" i="12"/>
  <c r="C100"/>
  <c r="M77"/>
  <c r="H77"/>
  <c r="C77"/>
  <c r="M74"/>
  <c r="H74"/>
  <c r="H48" s="1"/>
  <c r="C48"/>
  <c r="M44"/>
  <c r="H44"/>
  <c r="M38"/>
  <c r="H38"/>
  <c r="C38"/>
  <c r="M35"/>
  <c r="H35"/>
  <c r="C35"/>
  <c r="C33"/>
  <c r="H31"/>
  <c r="C31"/>
  <c r="M27"/>
  <c r="H27"/>
  <c r="C27"/>
  <c r="M22"/>
  <c r="H22"/>
  <c r="C22"/>
  <c r="M20"/>
  <c r="H20"/>
  <c r="J20" s="1"/>
  <c r="L20" s="1"/>
  <c r="C20"/>
  <c r="M18"/>
  <c r="H18"/>
  <c r="C18"/>
  <c r="D90" i="13" l="1"/>
  <c r="G31"/>
  <c r="G30" s="1"/>
  <c r="Q35"/>
  <c r="Q31" s="1"/>
  <c r="Q30" s="1"/>
  <c r="P104" i="12"/>
  <c r="I42"/>
  <c r="I104" s="1"/>
  <c r="F42"/>
  <c r="F104" s="1"/>
  <c r="E5" i="13"/>
  <c r="N90"/>
  <c r="M90"/>
  <c r="G18"/>
  <c r="G5" s="1"/>
  <c r="C30"/>
  <c r="C90" s="1"/>
  <c r="O35"/>
  <c r="O31" s="1"/>
  <c r="O30" s="1"/>
  <c r="J35"/>
  <c r="J31" s="1"/>
  <c r="J30" s="1"/>
  <c r="O18"/>
  <c r="O5" s="1"/>
  <c r="Q19"/>
  <c r="Q18" s="1"/>
  <c r="Q5" s="1"/>
  <c r="O74" i="12"/>
  <c r="O48" s="1"/>
  <c r="O43" s="1"/>
  <c r="O42" s="1"/>
  <c r="M48"/>
  <c r="M43" s="1"/>
  <c r="M42" s="1"/>
  <c r="K104"/>
  <c r="M31"/>
  <c r="O31" s="1"/>
  <c r="J31"/>
  <c r="L31" s="1"/>
  <c r="C30"/>
  <c r="C17" s="1"/>
  <c r="E31"/>
  <c r="H33"/>
  <c r="J33" s="1"/>
  <c r="E33"/>
  <c r="G33" s="1"/>
  <c r="E90" i="13"/>
  <c r="J21"/>
  <c r="H18"/>
  <c r="H5" s="1"/>
  <c r="H90" s="1"/>
  <c r="J74" i="12"/>
  <c r="J48" s="1"/>
  <c r="H43"/>
  <c r="H42" s="1"/>
  <c r="M33"/>
  <c r="G90" i="13" l="1"/>
  <c r="Q90"/>
  <c r="Q74" i="12"/>
  <c r="Q48" s="1"/>
  <c r="Q43" s="1"/>
  <c r="Q42" s="1"/>
  <c r="O90" i="13"/>
  <c r="J18"/>
  <c r="J5" s="1"/>
  <c r="J90" s="1"/>
  <c r="L21"/>
  <c r="L18" s="1"/>
  <c r="L5" s="1"/>
  <c r="M30" i="12"/>
  <c r="M17" s="1"/>
  <c r="M104" s="1"/>
  <c r="O33"/>
  <c r="Q33" s="1"/>
  <c r="J30"/>
  <c r="J17" s="1"/>
  <c r="L33"/>
  <c r="Q31"/>
  <c r="O30"/>
  <c r="O17" s="1"/>
  <c r="O104" s="1"/>
  <c r="J43"/>
  <c r="L74"/>
  <c r="G31"/>
  <c r="G30" s="1"/>
  <c r="G17" s="1"/>
  <c r="E30"/>
  <c r="E17" s="1"/>
  <c r="H30"/>
  <c r="H17" s="1"/>
  <c r="H104" s="1"/>
  <c r="L30"/>
  <c r="L17" s="1"/>
  <c r="L195" i="7"/>
  <c r="L193"/>
  <c r="K191"/>
  <c r="K190" s="1"/>
  <c r="K189" s="1"/>
  <c r="J191"/>
  <c r="J190" s="1"/>
  <c r="J189" s="1"/>
  <c r="I191"/>
  <c r="I190" s="1"/>
  <c r="I189" s="1"/>
  <c r="H190"/>
  <c r="H189" s="1"/>
  <c r="G190"/>
  <c r="G189" s="1"/>
  <c r="F190"/>
  <c r="F189" s="1"/>
  <c r="E190"/>
  <c r="E189" s="1"/>
  <c r="D190"/>
  <c r="D189" s="1"/>
  <c r="C190"/>
  <c r="L189"/>
  <c r="C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J76"/>
  <c r="I76"/>
  <c r="E76"/>
  <c r="D76"/>
  <c r="C76"/>
  <c r="H74"/>
  <c r="G74"/>
  <c r="F74"/>
  <c r="H73"/>
  <c r="H71" s="1"/>
  <c r="G73"/>
  <c r="F73"/>
  <c r="H72"/>
  <c r="G72"/>
  <c r="F72"/>
  <c r="K71"/>
  <c r="J71"/>
  <c r="I71"/>
  <c r="I70" s="1"/>
  <c r="E71"/>
  <c r="D71"/>
  <c r="D70" s="1"/>
  <c r="C71"/>
  <c r="L70"/>
  <c r="K66"/>
  <c r="J66"/>
  <c r="I66"/>
  <c r="K65"/>
  <c r="J65"/>
  <c r="I65"/>
  <c r="K64"/>
  <c r="J64"/>
  <c r="I64"/>
  <c r="K63"/>
  <c r="J63"/>
  <c r="I63"/>
  <c r="H62"/>
  <c r="G62"/>
  <c r="F62"/>
  <c r="E62"/>
  <c r="D62"/>
  <c r="C62"/>
  <c r="K60"/>
  <c r="K59" s="1"/>
  <c r="J60"/>
  <c r="J59" s="1"/>
  <c r="I60"/>
  <c r="I59"/>
  <c r="H59"/>
  <c r="G59"/>
  <c r="F59"/>
  <c r="E59"/>
  <c r="D59"/>
  <c r="C59"/>
  <c r="K57"/>
  <c r="J57"/>
  <c r="J56" s="1"/>
  <c r="I57"/>
  <c r="I56" s="1"/>
  <c r="K56"/>
  <c r="H56"/>
  <c r="G56"/>
  <c r="F56"/>
  <c r="E56"/>
  <c r="D56"/>
  <c r="C56"/>
  <c r="K54"/>
  <c r="J54"/>
  <c r="I54"/>
  <c r="K53"/>
  <c r="K52" s="1"/>
  <c r="J53"/>
  <c r="I53"/>
  <c r="H52"/>
  <c r="G52"/>
  <c r="F52"/>
  <c r="E52"/>
  <c r="D52"/>
  <c r="C52"/>
  <c r="K50"/>
  <c r="J50"/>
  <c r="I50"/>
  <c r="I47" s="1"/>
  <c r="K49"/>
  <c r="J49"/>
  <c r="I49"/>
  <c r="K48"/>
  <c r="J48"/>
  <c r="I48"/>
  <c r="H47"/>
  <c r="G47"/>
  <c r="F47"/>
  <c r="E47"/>
  <c r="D47"/>
  <c r="C47"/>
  <c r="K45"/>
  <c r="J45"/>
  <c r="I45"/>
  <c r="K44"/>
  <c r="J44"/>
  <c r="I44"/>
  <c r="K43"/>
  <c r="J43"/>
  <c r="I43"/>
  <c r="K42"/>
  <c r="J42"/>
  <c r="I42"/>
  <c r="K41"/>
  <c r="J41"/>
  <c r="I41"/>
  <c r="H40"/>
  <c r="G40"/>
  <c r="F40"/>
  <c r="E40"/>
  <c r="D40"/>
  <c r="C40"/>
  <c r="K38"/>
  <c r="J38"/>
  <c r="I38"/>
  <c r="K37"/>
  <c r="J37"/>
  <c r="J36" s="1"/>
  <c r="I37"/>
  <c r="H36"/>
  <c r="G36"/>
  <c r="F36"/>
  <c r="E36"/>
  <c r="D36"/>
  <c r="C36"/>
  <c r="K34"/>
  <c r="J34"/>
  <c r="I34"/>
  <c r="K33"/>
  <c r="J33"/>
  <c r="I33"/>
  <c r="K32"/>
  <c r="J32"/>
  <c r="I32"/>
  <c r="H31"/>
  <c r="G31"/>
  <c r="F31"/>
  <c r="E31"/>
  <c r="D31"/>
  <c r="C31"/>
  <c r="K29"/>
  <c r="J29"/>
  <c r="I29"/>
  <c r="K28"/>
  <c r="J28"/>
  <c r="I28"/>
  <c r="K27"/>
  <c r="J27"/>
  <c r="J26" s="1"/>
  <c r="I27"/>
  <c r="I26" s="1"/>
  <c r="H26"/>
  <c r="G26"/>
  <c r="F26"/>
  <c r="E26"/>
  <c r="D26"/>
  <c r="C26"/>
  <c r="K24"/>
  <c r="K23" s="1"/>
  <c r="J24"/>
  <c r="J23" s="1"/>
  <c r="I24"/>
  <c r="I23" s="1"/>
  <c r="H23"/>
  <c r="G23"/>
  <c r="F23"/>
  <c r="E23"/>
  <c r="D23"/>
  <c r="C23"/>
  <c r="K21"/>
  <c r="K20" s="1"/>
  <c r="J21"/>
  <c r="J20" s="1"/>
  <c r="I21"/>
  <c r="I20"/>
  <c r="H20"/>
  <c r="G20"/>
  <c r="F20"/>
  <c r="E20"/>
  <c r="D20"/>
  <c r="C20"/>
  <c r="K18"/>
  <c r="J18"/>
  <c r="J16" s="1"/>
  <c r="I18"/>
  <c r="K17"/>
  <c r="K16" s="1"/>
  <c r="J17"/>
  <c r="I17"/>
  <c r="H16"/>
  <c r="G16"/>
  <c r="F16"/>
  <c r="E16"/>
  <c r="E14" s="1"/>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J42" i="12" l="1"/>
  <c r="J104" s="1"/>
  <c r="Q30"/>
  <c r="Q17" s="1"/>
  <c r="Q104" s="1"/>
  <c r="L48"/>
  <c r="L43" s="1"/>
  <c r="L42" s="1"/>
  <c r="L104" s="1"/>
  <c r="K31" i="7"/>
  <c r="K36"/>
  <c r="J40"/>
  <c r="J47"/>
  <c r="C70"/>
  <c r="C68" s="1"/>
  <c r="J70"/>
  <c r="K70"/>
  <c r="K68" s="1"/>
  <c r="F169"/>
  <c r="F14"/>
  <c r="I36"/>
  <c r="J52"/>
  <c r="I62"/>
  <c r="F145"/>
  <c r="E70"/>
  <c r="E68" s="1"/>
  <c r="H145"/>
  <c r="I16"/>
  <c r="K26"/>
  <c r="H76"/>
  <c r="F71"/>
  <c r="H169"/>
  <c r="J31"/>
  <c r="K40"/>
  <c r="K14" s="1"/>
  <c r="K193" s="1"/>
  <c r="J62"/>
  <c r="C14"/>
  <c r="C193" s="1"/>
  <c r="G76"/>
  <c r="H14"/>
  <c r="I31"/>
  <c r="I14" s="1"/>
  <c r="I193" s="1"/>
  <c r="I40"/>
  <c r="I52"/>
  <c r="K62"/>
  <c r="G169"/>
  <c r="D14"/>
  <c r="D193" s="1"/>
  <c r="D68"/>
  <c r="K47"/>
  <c r="G71"/>
  <c r="G14"/>
  <c r="G145"/>
  <c r="F76"/>
  <c r="F70" s="1"/>
  <c r="F68" s="1"/>
  <c r="F193" s="1"/>
  <c r="E193"/>
  <c r="I68"/>
  <c r="J68"/>
  <c r="H70" l="1"/>
  <c r="H68" s="1"/>
  <c r="H193" s="1"/>
  <c r="G70"/>
  <c r="G68" s="1"/>
  <c r="G193" s="1"/>
  <c r="J14"/>
  <c r="J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C43" i="12"/>
  <c r="E98"/>
  <c r="C42" l="1"/>
  <c r="C104" s="1"/>
  <c r="G98"/>
  <c r="G94" s="1"/>
  <c r="G43" s="1"/>
  <c r="E94"/>
  <c r="E43" s="1"/>
  <c r="L36" i="13"/>
  <c r="L35" s="1"/>
  <c r="K31"/>
  <c r="E42" i="12" l="1"/>
  <c r="E104" s="1"/>
  <c r="G42"/>
  <c r="G104" s="1"/>
  <c r="K30" i="13"/>
  <c r="K90" s="1"/>
  <c r="L31"/>
  <c r="L30" s="1"/>
  <c r="L90" s="1"/>
</calcChain>
</file>

<file path=xl/sharedStrings.xml><?xml version="1.0" encoding="utf-8"?>
<sst xmlns="http://schemas.openxmlformats.org/spreadsheetml/2006/main" count="1211" uniqueCount="441">
  <si>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</si>
  <si>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</si>
  <si>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</si>
  <si>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</si>
  <si>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</si>
  <si>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</si>
  <si>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</si>
  <si>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</si>
  <si>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</si>
  <si>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</si>
  <si>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</si>
  <si>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</si>
  <si>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</si>
  <si>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</si>
  <si>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</si>
  <si>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</si>
  <si>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</si>
  <si>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</si>
  <si>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</si>
  <si>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</si>
  <si>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</si>
  <si>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</si>
  <si>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</si>
  <si>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</si>
  <si>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</si>
  <si>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</si>
  <si>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</si>
  <si>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</si>
  <si>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</si>
  <si>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</si>
  <si>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</si>
  <si>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</si>
  <si>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</si>
  <si>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</si>
  <si>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</si>
  <si>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</si>
  <si>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</si>
  <si>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</si>
  <si>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</si>
  <si>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</si>
  <si>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</si>
  <si>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</si>
  <si>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</si>
  <si>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</si>
  <si>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</si>
  <si>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</si>
  <si>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</si>
  <si>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</si>
  <si>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</si>
  <si>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</si>
  <si>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</si>
  <si>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</si>
  <si>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</si>
  <si>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</si>
  <si>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</si>
  <si>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</si>
  <si>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</si>
  <si>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</si>
  <si>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</si>
  <si>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</si>
  <si>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</si>
  <si>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</si>
  <si>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</si>
  <si>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</si>
  <si>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</si>
  <si>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</si>
  <si>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</si>
  <si>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</si>
  <si>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</si>
  <si>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</si>
  <si>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</si>
  <si>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</si>
  <si>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</si>
  <si>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</si>
  <si>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</si>
  <si>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</si>
  <si>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</si>
  <si>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</si>
  <si>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</si>
  <si>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</si>
  <si>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</si>
  <si>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</si>
  <si>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</si>
  <si>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</si>
  <si>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</si>
  <si>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</si>
  <si>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</si>
  <si>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</si>
  <si>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</si>
  <si>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</si>
  <si>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</si>
  <si>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</si>
  <si>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</si>
  <si>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</si>
  <si>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</si>
  <si>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</si>
  <si>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</si>
  <si>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</si>
  <si>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</si>
  <si>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</si>
  <si>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</si>
  <si>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</si>
  <si>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</si>
  <si>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</si>
  <si>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</si>
  <si>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</si>
  <si>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</si>
  <si>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</si>
  <si>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</si>
  <si>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</si>
  <si>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</si>
  <si>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</si>
  <si>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</si>
  <si>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</si>
  <si>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</si>
  <si>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</si>
  <si>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</si>
  <si>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</si>
  <si>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</si>
  <si>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</si>
  <si>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</si>
  <si>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</si>
  <si>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</si>
  <si>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</si>
  <si>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</si>
  <si>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</si>
  <si>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</si>
  <si>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</si>
  <si>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</si>
  <si>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</si>
  <si>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</si>
  <si>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</si>
  <si>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</si>
  <si>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</si>
  <si>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</si>
  <si>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</si>
  <si>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</si>
  <si>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</si>
  <si>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</si>
  <si>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</si>
  <si>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</si>
  <si>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</si>
  <si>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</si>
  <si>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</si>
  <si>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</si>
  <si>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</si>
  <si>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</si>
  <si>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</si>
  <si>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</si>
  <si>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</si>
  <si>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</si>
  <si>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</si>
  <si>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</si>
  <si>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</si>
  <si>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</si>
  <si>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</si>
  <si>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</si>
  <si>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</si>
  <si>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</si>
  <si>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</si>
  <si>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</si>
  <si>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</si>
  <si>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</si>
  <si>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</si>
  <si>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</si>
  <si>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</si>
  <si>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</si>
  <si>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</si>
  <si>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</si>
  <si>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</si>
  <si>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</si>
  <si>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</si>
  <si>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</si>
  <si>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</si>
  <si>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</si>
  <si>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</si>
  <si>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</si>
  <si>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</si>
  <si>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</si>
  <si>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</si>
  <si>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</si>
  <si>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</si>
  <si>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</si>
  <si>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</si>
  <si>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</si>
  <si>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</si>
  <si>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</si>
  <si>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</si>
  <si>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</si>
  <si>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</si>
  <si>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</si>
  <si>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</si>
  <si>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</si>
  <si>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</si>
  <si>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</si>
  <si>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</si>
  <si>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</si>
  <si>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</si>
  <si>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</si>
  <si>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</si>
  <si>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</si>
  <si>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</si>
  <si>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</si>
  <si>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</si>
  <si>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</si>
  <si>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</si>
  <si>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</si>
  <si>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</si>
  <si>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</si>
  <si>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</si>
  <si>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</si>
  <si>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</si>
  <si>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</si>
  <si>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</si>
  <si>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</si>
  <si>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</si>
  <si>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</si>
  <si>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</si>
  <si>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</si>
  <si>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</si>
  <si>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</si>
  <si>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</si>
  <si>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</si>
  <si>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</si>
  <si>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</si>
  <si>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</si>
  <si>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</si>
  <si>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</si>
  <si>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</si>
  <si>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</si>
  <si>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</si>
  <si>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</si>
  <si>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</si>
  <si>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</si>
  <si>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</si>
  <si>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</si>
  <si>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</si>
  <si>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</si>
  <si>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</si>
  <si>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</si>
  <si>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</si>
  <si>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</si>
  <si>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</si>
  <si>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</si>
  <si>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</si>
  <si>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</si>
  <si>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</si>
  <si>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</si>
  <si>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</si>
  <si>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</si>
  <si>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</si>
  <si>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</si>
  <si>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</si>
  <si>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</si>
  <si>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</si>
  <si>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</si>
  <si>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</si>
  <si>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</si>
  <si>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</si>
  <si>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</si>
  <si>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</si>
  <si>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</si>
  <si>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</si>
  <si>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</si>
  <si>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</si>
  <si>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</si>
  <si>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</si>
  <si>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</si>
  <si>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</si>
  <si>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</si>
  <si>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</si>
  <si>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</si>
  <si>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</si>
  <si>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</si>
  <si>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</si>
  <si>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</si>
  <si>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</si>
  <si>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</si>
  <si>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</si>
  <si>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</si>
  <si>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</si>
  <si>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</si>
  <si>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</si>
  <si>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</si>
  <si>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</si>
  <si>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</si>
  <si>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</si>
  <si>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</si>
  <si>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</si>
  <si>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</si>
  <si>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</si>
  <si>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</si>
  <si>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</si>
  <si>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</si>
  <si>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</si>
  <si>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</si>
  <si>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</si>
  <si>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</si>
  <si>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</si>
  <si>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</si>
  <si>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</si>
  <si>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</si>
  <si>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</si>
  <si>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</si>
  <si>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</si>
  <si>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</si>
  <si>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</si>
  <si>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</si>
  <si>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</si>
  <si>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</si>
  <si>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</si>
  <si>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</si>
  <si>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</si>
  <si>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</si>
  <si>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</si>
  <si>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</si>
  <si>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</si>
  <si>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</si>
  <si>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</si>
  <si>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</si>
  <si>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</si>
  <si>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</si>
  <si>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</si>
  <si>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</si>
  <si>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</si>
  <si>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</si>
  <si>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</si>
  <si>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</si>
  <si>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</si>
  <si>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</si>
  <si>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</si>
  <si>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</si>
  <si>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</si>
  <si>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</si>
  <si>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</si>
  <si>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</si>
  <si>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</si>
  <si>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</si>
  <si>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</si>
  <si>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2 02 15002 02 0000 150</t>
  </si>
  <si>
    <t>Дотации бюджетам субъектов Российской Федерации на поддержку мер по обеспечению сбалансированности бюджетов</t>
  </si>
  <si>
    <t>Сумма,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</si>
  <si>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</si>
  <si>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</si>
  <si>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</si>
  <si>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 xml:space="preserve">ЕНВД для отдельных видов деятельности  </t>
  </si>
  <si>
    <t>Единый сельскохозяйственный налога</t>
  </si>
  <si>
    <t>Налог, взимаемый в связи с применением патентной СН</t>
  </si>
  <si>
    <t>1 05 04000 00 0000 110</t>
  </si>
  <si>
    <t>1 05 03000 00 0000 110</t>
  </si>
  <si>
    <t>1 05 02000 00 0000 110</t>
  </si>
  <si>
    <t xml:space="preserve">Дотации на выравнивание бюджетной обеспеченности муниципальных районов </t>
  </si>
  <si>
    <t>2 02 15001 05 0000 150</t>
  </si>
  <si>
    <t>Субсидии бюджетам муниципальных районов на софинансирование капитальных вложений в объекты муниципальной собственности_ ГП АО "Обеспечение качественным, доступным жильем и объектами инженерной инфраструктуры населения"</t>
  </si>
  <si>
    <t>2 02 20077 05 0000 150</t>
  </si>
  <si>
    <t>Субсидии бюджетам муниципальных районов на софинансирование капитальных вложений в объекты муниципальной собственности_ АП АО "Переселение граждан из аварийного жилищного фонда" на 2019 – 2025 годы</t>
  </si>
  <si>
    <t xml:space="preserve">Субсидии бюджетам муниципальных районов на софинансирование капитальных вложений в объекты муниципальной собственности _ АП АО "Переселение граждан из аварийного жилищного фонда" на 2019 – 2025 годы </t>
  </si>
  <si>
    <t>Субсидии бюджетам муниципальных районов на софинансирование капитальных вложений в объекты муниципальной собственности_ ГП АО"Культура Русского Севера"</t>
  </si>
  <si>
    <t>Субсидии бюджетам МО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</si>
  <si>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2 02 20216 05 0000 150</t>
  </si>
  <si>
    <t>Субсидии бюджетам МО на организацию бесплатного горячего питания обучающихся, получ.начальное общее образование</t>
  </si>
  <si>
    <t>2 02 25304 05 0000 150</t>
  </si>
  <si>
    <t>Субсидии бюджетам МО на комплектование книжных фондов библиотек муниципальных образований Архангельской области и подписку на периодическую печать на 2021 год</t>
  </si>
  <si>
    <t>2 02 29999 05 0000 150</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</si>
  <si>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</si>
  <si>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бюджетам МО на создание условий для обеспечения поселений и жителей городских округов услугами торговли на 2021 г.</t>
  </si>
  <si>
    <t>Субсидии бюджетам МО  на развитие территориального общественного самоуправления в Архангельской области</t>
  </si>
  <si>
    <t>Субсидии бюджета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</si>
  <si>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на софинансирование вопросов местного значения</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</si>
  <si>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</si>
  <si>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2 02 30024 05 0000 150</t>
  </si>
  <si>
    <t>Субвенции бюджетам МО на осуществление государственных полномочий в сфере охраны труда на 2021 г.</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</si>
  <si>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</si>
  <si>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Субвенции бюджетам МО на осуществление государственных полномочий по формированию торгового реестра на 2021 г.</t>
  </si>
  <si>
    <t>Субвенции бюджетам МО на  оплату стоимости набора продуктов питания в оздоровительных лагерях с дневным пребыванием детей на 2021 г.</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</si>
  <si>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</si>
  <si>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детьми.посещающими образовательные организациии, реализующих образовательную программу дошкольного образования</t>
  </si>
  <si>
    <t>2 02 30029 05 0000 150</t>
  </si>
  <si>
    <t xml:space="preserve">Субвенции бюджетам МО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t>
  </si>
  <si>
    <t>2 02 35082 05 0000 150</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</si>
  <si>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</si>
  <si>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2 02 35118 00 0000 150</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</si>
  <si>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</si>
  <si>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</si>
  <si>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2 02 39998 05 0000 150</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</si>
  <si>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</si>
  <si>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Субвенции бюджету МО  на реализацию образовательных программ на 2021 г.</t>
  </si>
  <si>
    <t>2 02 39999 05 0000 150</t>
  </si>
  <si>
    <t>Иные межбюджетные трансферты бюджету МО  на 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 на 2021 г.</t>
  </si>
  <si>
    <t>2 02 49999 05 0000 150</t>
  </si>
  <si>
    <t>1 08 03000 01 0000 110</t>
  </si>
  <si>
    <t>Государственная пошлина по делам, рассматриваемым в судах общей юрисдикции, мировыми судьями</t>
  </si>
  <si>
    <t>к решению сессии шестого созыва</t>
  </si>
  <si>
    <t>Прогнозируемое поступление доходов бюджета Устьянского муниципального района на 2021 год и плановый период 2022 и 2023 годов</t>
  </si>
  <si>
    <t>Единая субвенция бюджету МО  на 2021 г. (организация и осуществление деятельности по опеке и попечительству;  создание КДН; административных ком)</t>
  </si>
  <si>
    <t>Приложение № 4</t>
  </si>
  <si>
    <t>Собрания депутатов № 298  от 23 декабря 2020 года</t>
  </si>
  <si>
    <t>2 07 0000 05 0000 150</t>
  </si>
  <si>
    <t>изменения</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</si>
  <si>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</si>
  <si>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2 02 20299 05 0000 150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</si>
  <si>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</si>
  <si>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2 02 20302 05 0000 150</t>
  </si>
  <si>
    <t>Субсидии бюджетам МО на государственную поддержку отрасли культуры (Федеральный проект "Культурная среда") (Оснащение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</si>
  <si>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2 02 25519 05 0000 150</t>
  </si>
  <si>
    <t>2 02 25576 05 0000 150</t>
  </si>
  <si>
    <t>Субсидии бюджетам муниципальных районов на  обеспечение комплексного развития сельских территорий (жилье на селе)</t>
  </si>
  <si>
    <t>Субсидии бюджетам МО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t>
  </si>
  <si>
    <t>2 02 27139 05 0000 150</t>
  </si>
  <si>
    <t>Иные межбюджетные трансферты бюджетам МО  на развитие территориального общественного самоуправления в Архангельской области</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</si>
  <si>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</si>
  <si>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2 02 27384 05 0000 150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</si>
  <si>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</si>
  <si>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</si>
  <si>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муниципальных районов на государственную поддержку отрасли культуры (Федеральный проект "Культурная среда") (Обеспечение учреждений культуры специализированным автотранспортом для обслуживания населения, в том числе сельского населения)</t>
  </si>
  <si>
    <t>Субсидии на государственную поддержку отрасли культуры (Федеральный проект "Культурная среда") (Модернизация региональных и муниципальных детских школ искусств по видам искусств путем их реконструкции и (или) капитального ремонта)</t>
  </si>
  <si>
    <t>Субсидии бюджетам МО на государственную поддержку отрасли культуры (Федеральный проект "Культурная среда") (Создание и модернизация учреждений культурно-досугового типа в сельской местности, включая строительство, реконструкцию и капитальный ремонт зданий)</t>
  </si>
  <si>
    <t>2 02 35469 05 0000 150</t>
  </si>
  <si>
    <t>Субвенции бюджету МО на проведение Всероссийской переписи населения 2020 года</t>
  </si>
  <si>
    <t>2 02 35303 05 0000 150</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</si>
  <si>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</si>
  <si>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Приложение № </t>
  </si>
  <si>
    <t>Межбюджетные трансферты, передаваемые бюджетам муниципальных районов из бюджетов поселений по заключенным соглашениям (ГО и ЧС.  Профилактика терроризма)</t>
  </si>
  <si>
    <t>Межбюджетные трансферты, передаваемые бюджетам муниципальных районов из бюджетов поселений по заключенным соглашениям (КРК)</t>
  </si>
  <si>
    <t>2 02 40014 05 0000 150</t>
  </si>
  <si>
    <t>2 07 002000 05 0000 150</t>
  </si>
  <si>
    <t>2 02 27112 05 0000 150</t>
  </si>
  <si>
    <t>2 02 25097 05 0000 150</t>
  </si>
  <si>
    <t>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физкультурой и спортом</t>
  </si>
  <si>
    <t>2 02 25497 05 0000 150</t>
  </si>
  <si>
    <t>Субсидии бюджетам муниципальных районов на реализацию мероприятий по обеспечению жильем молодых семей (ФБ)</t>
  </si>
  <si>
    <t>Субсидии бюджетам муниципальных районов на разработку ПСД по строительству, модернизации объектов питьевого водоснабжения</t>
  </si>
  <si>
    <t>Субсидии бюджетам муниципальных районов на реализацию мероприятий по обеспечению жильем молодых семей (ОБ)</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</si>
  <si>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</si>
  <si>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</si>
  <si>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2 18 00000 05 0000 150</t>
  </si>
  <si>
    <t>2 19 00000 05 0000 150</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</si>
  <si>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</si>
  <si>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Собрания депутатов № 335 от 23 апреля 2021 года</t>
  </si>
  <si>
    <t>Собрания депутатов № 314 от 19  февраля 2021 года</t>
  </si>
  <si>
    <t xml:space="preserve">Приложение №2 </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</si>
</sst>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3">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b/>
      <sz val="10"/>
      <name val="Times New Roman"/>
      <family val="1"/>
      <charset val="204"/>
    </font>
    <font>
      <b/>
      <sz val="10"/>
      <color theme="1"/>
      <name val="Times New Roman"/>
      <family val="1"/>
      <charset val="204"/>
    </font>
    <font>
      <sz val="10"/>
      <color rgb="FF000000"/>
      <name val="Times New Roman"/>
      <family val="1"/>
      <charset val="204"/>
    </font>
    <font>
      <b/>
      <sz val="9"/>
      <color theme="1"/>
      <name val="Times New Roman"/>
      <family val="1"/>
      <charset val="204"/>
    </font>
    <font>
      <sz val="11"/>
      <name val="Times New Roman"/>
      <family val="1"/>
      <charset val="204"/>
    </font>
    <font>
      <sz val="10"/>
      <name val="Times New Roman Cyr"/>
      <charset val="204"/>
    </font>
    <font>
      <b/>
      <sz val="11"/>
      <name val="Times New Roman"/>
      <family val="1"/>
      <charset val="204"/>
    </font>
    <font>
      <sz val="8"/>
      <color theme="0"/>
      <name val="Times New Roman"/>
      <family val="1"/>
      <charset val="204"/>
    </font>
    <font>
      <sz val="10"/>
      <color rgb="FFFF0000"/>
      <name val="Times New Roman"/>
      <family val="1"/>
      <charset val="204"/>
    </font>
    <font>
      <sz val="9"/>
      <color rgb="FF000000"/>
      <name val="Times New Roman"/>
      <family val="1"/>
      <charset val="204"/>
    </font>
    <font>
      <sz val="9"/>
      <name val="Times New Roman"/>
      <family val="1"/>
      <charset val="204"/>
    </font>
    <font>
      <sz val="10"/>
      <color theme="0"/>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6">
    <xf numFmtId="0" fontId="0" fillId="0" borderId="0"/>
    <xf numFmtId="0" fontId="11" fillId="0" borderId="0"/>
    <xf numFmtId="0" fontId="17" fillId="0" borderId="28">
      <alignment horizontal="left" vertical="top" wrapText="1"/>
    </xf>
    <xf numFmtId="9" fontId="1" fillId="0" borderId="0" applyFont="0" applyFill="0" applyBorder="0" applyAlignment="0" applyProtection="0"/>
    <xf numFmtId="0" fontId="26" fillId="0" borderId="0"/>
    <xf numFmtId="0" fontId="1" fillId="0" borderId="0"/>
  </cellStyleXfs>
  <cellXfs count="359">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9" fillId="0" borderId="0" xfId="0" applyFont="1" applyFill="1"/>
    <xf numFmtId="0" fontId="18" fillId="0" borderId="0" xfId="0" applyFont="1" applyFill="1" applyAlignment="1">
      <alignment wrapText="1"/>
    </xf>
    <xf numFmtId="43" fontId="19" fillId="0" borderId="0" xfId="0" applyNumberFormat="1" applyFont="1" applyFill="1"/>
    <xf numFmtId="0" fontId="25" fillId="4" borderId="0" xfId="0" applyFont="1" applyFill="1"/>
    <xf numFmtId="0" fontId="25" fillId="4" borderId="0" xfId="0" applyFont="1" applyFill="1" applyBorder="1" applyAlignment="1">
      <alignment horizontal="center" vertical="center" wrapText="1"/>
    </xf>
    <xf numFmtId="0" fontId="18" fillId="0" borderId="0" xfId="0" applyFont="1" applyFill="1" applyAlignment="1">
      <alignment horizontal="center" vertical="center" wrapText="1"/>
    </xf>
    <xf numFmtId="4" fontId="25" fillId="4" borderId="0" xfId="0" applyNumberFormat="1" applyFont="1" applyFill="1" applyAlignment="1"/>
    <xf numFmtId="4" fontId="25" fillId="4" borderId="0" xfId="0" applyNumberFormat="1" applyFont="1" applyFill="1" applyBorder="1" applyAlignment="1">
      <alignment vertical="center"/>
    </xf>
    <xf numFmtId="4" fontId="19" fillId="0" borderId="0" xfId="0" applyNumberFormat="1" applyFont="1" applyFill="1" applyAlignment="1"/>
    <xf numFmtId="4" fontId="28" fillId="0" borderId="0" xfId="0" applyNumberFormat="1" applyFont="1" applyFill="1" applyAlignment="1"/>
    <xf numFmtId="4" fontId="18" fillId="0" borderId="0" xfId="0" applyNumberFormat="1" applyFont="1" applyFill="1" applyAlignment="1"/>
    <xf numFmtId="4" fontId="19" fillId="0" borderId="0" xfId="0" applyNumberFormat="1" applyFont="1" applyFill="1"/>
    <xf numFmtId="4" fontId="18" fillId="0" borderId="0" xfId="0" applyNumberFormat="1" applyFont="1" applyFill="1"/>
    <xf numFmtId="4" fontId="25" fillId="4" borderId="0" xfId="4" applyNumberFormat="1" applyFont="1" applyFill="1" applyBorder="1" applyAlignment="1">
      <alignment horizontal="left" vertical="center"/>
    </xf>
    <xf numFmtId="0" fontId="27" fillId="4" borderId="0" xfId="0" applyFont="1" applyFill="1" applyBorder="1" applyAlignment="1">
      <alignment horizontal="center" vertical="center" wrapText="1"/>
    </xf>
    <xf numFmtId="0" fontId="29" fillId="0" borderId="0" xfId="0" applyFont="1" applyFill="1" applyAlignment="1">
      <alignment vertical="center"/>
    </xf>
    <xf numFmtId="4" fontId="22" fillId="0" borderId="0" xfId="0" applyNumberFormat="1" applyFont="1" applyFill="1"/>
    <xf numFmtId="0" fontId="22" fillId="0" borderId="0" xfId="0" applyFont="1" applyFill="1"/>
    <xf numFmtId="0" fontId="21" fillId="0" borderId="0" xfId="0" applyFont="1" applyFill="1"/>
    <xf numFmtId="0" fontId="18" fillId="0" borderId="29" xfId="0" applyFont="1" applyFill="1" applyBorder="1" applyAlignment="1">
      <alignment horizontal="center" vertical="center" wrapText="1"/>
    </xf>
    <xf numFmtId="49" fontId="21" fillId="0" borderId="29" xfId="0" applyNumberFormat="1" applyFont="1" applyFill="1" applyBorder="1" applyAlignment="1">
      <alignment horizontal="center" vertical="center" wrapText="1"/>
    </xf>
    <xf numFmtId="4" fontId="22" fillId="0" borderId="29" xfId="0" applyNumberFormat="1" applyFont="1" applyFill="1" applyBorder="1" applyAlignment="1">
      <alignment vertical="center"/>
    </xf>
    <xf numFmtId="4" fontId="19" fillId="0" borderId="29" xfId="0" applyNumberFormat="1" applyFont="1" applyFill="1" applyBorder="1" applyAlignment="1">
      <alignment vertical="center"/>
    </xf>
    <xf numFmtId="49" fontId="18" fillId="0" borderId="29" xfId="0" applyNumberFormat="1" applyFont="1" applyFill="1" applyBorder="1" applyAlignment="1">
      <alignment horizontal="center" vertical="center" wrapText="1"/>
    </xf>
    <xf numFmtId="164" fontId="21" fillId="0" borderId="29" xfId="0" applyNumberFormat="1" applyFont="1" applyFill="1" applyBorder="1" applyAlignment="1">
      <alignment horizontal="center" vertical="center" wrapText="1"/>
    </xf>
    <xf numFmtId="164" fontId="18" fillId="0" borderId="29" xfId="0" applyNumberFormat="1" applyFont="1" applyFill="1" applyBorder="1" applyAlignment="1">
      <alignment horizontal="center" vertical="center" wrapText="1"/>
    </xf>
    <xf numFmtId="0" fontId="23" fillId="0" borderId="29" xfId="0" applyFont="1" applyFill="1" applyBorder="1" applyAlignment="1">
      <alignment horizontal="center" vertical="center" wrapText="1"/>
    </xf>
    <xf numFmtId="4" fontId="18" fillId="0" borderId="29" xfId="0" applyNumberFormat="1" applyFont="1" applyFill="1" applyBorder="1" applyAlignment="1">
      <alignment vertical="center"/>
    </xf>
    <xf numFmtId="4" fontId="21" fillId="0" borderId="29" xfId="0" applyNumberFormat="1" applyFont="1" applyFill="1" applyBorder="1" applyAlignment="1">
      <alignment vertical="center"/>
    </xf>
    <xf numFmtId="0" fontId="21" fillId="0" borderId="29" xfId="0" applyFont="1" applyFill="1" applyBorder="1" applyAlignment="1">
      <alignment vertical="center" wrapText="1"/>
    </xf>
    <xf numFmtId="0" fontId="18" fillId="0" borderId="29" xfId="0" applyFont="1" applyFill="1" applyBorder="1" applyAlignment="1">
      <alignment vertical="center" wrapText="1"/>
    </xf>
    <xf numFmtId="0" fontId="30" fillId="4" borderId="29" xfId="0" applyFont="1" applyFill="1" applyBorder="1" applyAlignment="1">
      <alignment wrapText="1"/>
    </xf>
    <xf numFmtId="0" fontId="25" fillId="4" borderId="0" xfId="0" applyFont="1" applyFill="1" applyBorder="1" applyAlignment="1"/>
    <xf numFmtId="0" fontId="20" fillId="0" borderId="0" xfId="0" applyFont="1" applyFill="1" applyAlignment="1"/>
    <xf numFmtId="0" fontId="18" fillId="0" borderId="29" xfId="0" applyNumberFormat="1" applyFont="1" applyFill="1" applyBorder="1" applyAlignment="1">
      <alignment vertical="center" wrapText="1"/>
    </xf>
    <xf numFmtId="0" fontId="23" fillId="0" borderId="29" xfId="0" applyFont="1" applyFill="1" applyBorder="1" applyAlignment="1">
      <alignment vertical="center" wrapText="1"/>
    </xf>
    <xf numFmtId="0" fontId="19" fillId="0" borderId="29" xfId="0" applyFont="1" applyFill="1" applyBorder="1" applyAlignment="1">
      <alignment vertical="center" wrapText="1"/>
    </xf>
    <xf numFmtId="0" fontId="18" fillId="0" borderId="0" xfId="0" applyFont="1" applyFill="1" applyAlignment="1"/>
    <xf numFmtId="0" fontId="18" fillId="4" borderId="7" xfId="0" applyFont="1" applyFill="1" applyBorder="1" applyAlignment="1">
      <alignment vertical="center" wrapText="1"/>
    </xf>
    <xf numFmtId="0" fontId="18" fillId="4" borderId="7" xfId="0" applyNumberFormat="1" applyFont="1" applyFill="1" applyBorder="1" applyAlignment="1">
      <alignment horizontal="left" vertical="top" wrapText="1"/>
    </xf>
    <xf numFmtId="0" fontId="18" fillId="0" borderId="29" xfId="0" applyFont="1" applyBorder="1" applyAlignment="1">
      <alignment wrapText="1"/>
    </xf>
    <xf numFmtId="0" fontId="18" fillId="4" borderId="29" xfId="0" applyFont="1" applyFill="1" applyBorder="1" applyAlignment="1">
      <alignment vertical="top" wrapText="1"/>
    </xf>
    <xf numFmtId="0" fontId="18" fillId="4" borderId="29" xfId="0" applyNumberFormat="1" applyFont="1" applyFill="1" applyBorder="1" applyAlignment="1">
      <alignment horizontal="left" vertical="top" wrapText="1"/>
    </xf>
    <xf numFmtId="164" fontId="18" fillId="4" borderId="29" xfId="0" applyNumberFormat="1" applyFont="1" applyFill="1" applyBorder="1" applyAlignment="1">
      <alignment horizontal="center" vertical="center" wrapText="1"/>
    </xf>
    <xf numFmtId="0" fontId="18" fillId="4" borderId="29" xfId="0" applyFont="1" applyFill="1" applyBorder="1" applyAlignment="1">
      <alignment horizontal="left" vertical="center" wrapText="1"/>
    </xf>
    <xf numFmtId="4" fontId="28" fillId="4" borderId="0" xfId="0" applyNumberFormat="1" applyFont="1" applyFill="1" applyAlignment="1"/>
    <xf numFmtId="0" fontId="21"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4" fontId="22" fillId="4" borderId="0" xfId="0" applyNumberFormat="1" applyFont="1" applyFill="1" applyBorder="1" applyAlignment="1">
      <alignment vertical="center"/>
    </xf>
    <xf numFmtId="4" fontId="19" fillId="4" borderId="0" xfId="0" applyNumberFormat="1" applyFont="1" applyFill="1" applyBorder="1" applyAlignment="1">
      <alignment vertical="center"/>
    </xf>
    <xf numFmtId="4" fontId="24" fillId="4" borderId="0" xfId="0" applyNumberFormat="1" applyFont="1" applyFill="1" applyBorder="1" applyAlignment="1">
      <alignment vertical="center"/>
    </xf>
    <xf numFmtId="4" fontId="18" fillId="4" borderId="0" xfId="0" applyNumberFormat="1" applyFont="1" applyFill="1" applyBorder="1" applyAlignment="1">
      <alignment vertical="center"/>
    </xf>
    <xf numFmtId="4" fontId="21" fillId="4" borderId="0" xfId="0" applyNumberFormat="1" applyFont="1" applyFill="1" applyBorder="1" applyAlignment="1">
      <alignment vertical="center"/>
    </xf>
    <xf numFmtId="4" fontId="18" fillId="4" borderId="0" xfId="0" applyNumberFormat="1" applyFont="1" applyFill="1" applyAlignment="1"/>
    <xf numFmtId="4" fontId="19" fillId="4" borderId="0" xfId="0" applyNumberFormat="1" applyFont="1" applyFill="1" applyAlignment="1"/>
    <xf numFmtId="0" fontId="18" fillId="4" borderId="29" xfId="0" applyFont="1" applyFill="1" applyBorder="1" applyAlignment="1">
      <alignment horizontal="center" vertical="center" wrapText="1"/>
    </xf>
    <xf numFmtId="4" fontId="22" fillId="4" borderId="29" xfId="0" applyNumberFormat="1" applyFont="1" applyFill="1" applyBorder="1" applyAlignment="1">
      <alignment vertical="center"/>
    </xf>
    <xf numFmtId="4" fontId="19" fillId="4" borderId="29" xfId="0" applyNumberFormat="1" applyFont="1" applyFill="1" applyBorder="1" applyAlignment="1">
      <alignment vertical="center"/>
    </xf>
    <xf numFmtId="4" fontId="24" fillId="4" borderId="29" xfId="0" applyNumberFormat="1" applyFont="1" applyFill="1" applyBorder="1" applyAlignment="1">
      <alignment vertical="center"/>
    </xf>
    <xf numFmtId="4" fontId="18" fillId="4" borderId="29" xfId="0" applyNumberFormat="1" applyFont="1" applyFill="1" applyBorder="1" applyAlignment="1">
      <alignment vertical="center"/>
    </xf>
    <xf numFmtId="4" fontId="21" fillId="4" borderId="29" xfId="0" applyNumberFormat="1" applyFont="1" applyFill="1" applyBorder="1" applyAlignment="1">
      <alignment vertical="center"/>
    </xf>
    <xf numFmtId="0" fontId="21" fillId="4" borderId="29" xfId="0" applyFont="1" applyFill="1" applyBorder="1" applyAlignment="1">
      <alignment horizontal="center" vertical="center" wrapText="1"/>
    </xf>
    <xf numFmtId="4" fontId="21" fillId="0" borderId="0" xfId="0" applyNumberFormat="1" applyFont="1" applyFill="1"/>
    <xf numFmtId="0" fontId="31" fillId="4" borderId="29" xfId="0" applyFont="1" applyFill="1" applyBorder="1" applyAlignment="1">
      <alignment horizontal="left" vertical="top" wrapText="1"/>
    </xf>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4" fontId="19" fillId="0" borderId="29" xfId="0" applyNumberFormat="1" applyFont="1" applyFill="1" applyBorder="1" applyAlignment="1">
      <alignment horizontal="right" vertical="center" indent="1"/>
    </xf>
    <xf numFmtId="4" fontId="19" fillId="0" borderId="3" xfId="0" applyNumberFormat="1" applyFont="1" applyFill="1" applyBorder="1" applyAlignment="1">
      <alignment vertical="center"/>
    </xf>
    <xf numFmtId="4" fontId="19" fillId="0" borderId="16" xfId="0" applyNumberFormat="1" applyFont="1" applyFill="1" applyBorder="1" applyAlignment="1">
      <alignment vertical="center"/>
    </xf>
    <xf numFmtId="4" fontId="19" fillId="0" borderId="17" xfId="0" applyNumberFormat="1" applyFont="1" applyFill="1" applyBorder="1" applyAlignment="1">
      <alignment vertical="center"/>
    </xf>
    <xf numFmtId="0" fontId="21" fillId="0" borderId="30" xfId="0" applyFont="1" applyFill="1" applyBorder="1" applyAlignment="1">
      <alignment vertical="center" wrapText="1"/>
    </xf>
    <xf numFmtId="49" fontId="21" fillId="0" borderId="30" xfId="0" applyNumberFormat="1" applyFont="1" applyFill="1" applyBorder="1" applyAlignment="1">
      <alignment horizontal="center" vertical="center" wrapText="1"/>
    </xf>
    <xf numFmtId="4" fontId="22" fillId="0" borderId="31" xfId="0" applyNumberFormat="1" applyFont="1" applyFill="1" applyBorder="1" applyAlignment="1">
      <alignment vertical="center"/>
    </xf>
    <xf numFmtId="4" fontId="22" fillId="0" borderId="32" xfId="0" applyNumberFormat="1" applyFont="1" applyFill="1" applyBorder="1" applyAlignment="1">
      <alignment vertical="center"/>
    </xf>
    <xf numFmtId="4" fontId="22" fillId="0" borderId="33" xfId="0" applyNumberFormat="1" applyFont="1" applyFill="1" applyBorder="1" applyAlignment="1">
      <alignment vertical="center"/>
    </xf>
    <xf numFmtId="0" fontId="21" fillId="0" borderId="2" xfId="0" applyFont="1" applyFill="1" applyBorder="1" applyAlignment="1">
      <alignment vertical="center" wrapText="1"/>
    </xf>
    <xf numFmtId="49" fontId="21" fillId="0" borderId="2" xfId="0" applyNumberFormat="1" applyFont="1" applyFill="1" applyBorder="1" applyAlignment="1">
      <alignment horizontal="center" vertical="center" wrapText="1"/>
    </xf>
    <xf numFmtId="4" fontId="19" fillId="0" borderId="9" xfId="0" applyNumberFormat="1" applyFont="1" applyFill="1" applyBorder="1" applyAlignment="1">
      <alignment vertical="center"/>
    </xf>
    <xf numFmtId="0" fontId="18" fillId="0" borderId="2" xfId="0" applyFont="1" applyFill="1" applyBorder="1" applyAlignment="1">
      <alignment vertical="center" wrapText="1"/>
    </xf>
    <xf numFmtId="49" fontId="18" fillId="0" borderId="2" xfId="0" applyNumberFormat="1" applyFont="1" applyFill="1" applyBorder="1" applyAlignment="1">
      <alignment horizontal="center" vertical="center" wrapText="1"/>
    </xf>
    <xf numFmtId="4" fontId="19" fillId="0" borderId="21" xfId="0" applyNumberFormat="1" applyFont="1" applyFill="1" applyBorder="1" applyAlignment="1">
      <alignment vertical="center"/>
    </xf>
    <xf numFmtId="4" fontId="19" fillId="0" borderId="22" xfId="0" applyNumberFormat="1" applyFont="1" applyFill="1" applyBorder="1" applyAlignment="1">
      <alignment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0" fontId="18" fillId="0" borderId="2" xfId="0" applyNumberFormat="1" applyFont="1" applyFill="1" applyBorder="1" applyAlignment="1">
      <alignment horizontal="left" vertical="center" wrapText="1" indent="1"/>
    </xf>
    <xf numFmtId="164" fontId="21" fillId="0" borderId="2" xfId="0" applyNumberFormat="1" applyFont="1" applyFill="1" applyBorder="1" applyAlignment="1">
      <alignment horizontal="center" vertical="center" wrapText="1"/>
    </xf>
    <xf numFmtId="164" fontId="18" fillId="0" borderId="2" xfId="0" applyNumberFormat="1" applyFont="1" applyFill="1" applyBorder="1" applyAlignment="1">
      <alignment horizontal="center" vertical="center" wrapText="1"/>
    </xf>
    <xf numFmtId="0" fontId="18" fillId="0" borderId="2" xfId="0" applyFont="1" applyFill="1" applyBorder="1" applyAlignment="1">
      <alignment horizontal="left" vertical="center" wrapText="1" indent="2"/>
    </xf>
    <xf numFmtId="0" fontId="18" fillId="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left" vertical="center" wrapText="1" indent="2"/>
    </xf>
    <xf numFmtId="0" fontId="19" fillId="0" borderId="2" xfId="0" applyFont="1" applyFill="1" applyBorder="1" applyAlignment="1">
      <alignment horizontal="left" vertical="center" wrapText="1" indent="2"/>
    </xf>
    <xf numFmtId="4" fontId="18" fillId="0" borderId="9" xfId="0" applyNumberFormat="1" applyFont="1" applyFill="1" applyBorder="1" applyAlignment="1">
      <alignment vertical="center"/>
    </xf>
    <xf numFmtId="4" fontId="18" fillId="0" borderId="21" xfId="0" applyNumberFormat="1" applyFont="1" applyFill="1" applyBorder="1" applyAlignment="1">
      <alignment vertical="center"/>
    </xf>
    <xf numFmtId="4" fontId="18" fillId="0" borderId="22" xfId="0" applyNumberFormat="1" applyFont="1" applyFill="1" applyBorder="1" applyAlignment="1">
      <alignment vertical="center"/>
    </xf>
    <xf numFmtId="0" fontId="18" fillId="0" borderId="12" xfId="0" applyFont="1" applyFill="1" applyBorder="1" applyAlignment="1">
      <alignment horizontal="left" vertical="center" wrapText="1" indent="2"/>
    </xf>
    <xf numFmtId="164" fontId="18" fillId="0" borderId="34" xfId="0" applyNumberFormat="1" applyFont="1" applyFill="1" applyBorder="1" applyAlignment="1">
      <alignment horizontal="center" vertical="center" wrapText="1"/>
    </xf>
    <xf numFmtId="4" fontId="18" fillId="0" borderId="23" xfId="0" applyNumberFormat="1" applyFont="1" applyFill="1" applyBorder="1" applyAlignment="1">
      <alignment vertical="center"/>
    </xf>
    <xf numFmtId="4" fontId="18" fillId="0" borderId="24" xfId="0" applyNumberFormat="1" applyFont="1" applyFill="1" applyBorder="1" applyAlignment="1">
      <alignment vertical="center"/>
    </xf>
    <xf numFmtId="4" fontId="18" fillId="0" borderId="25" xfId="0" applyNumberFormat="1" applyFont="1" applyFill="1" applyBorder="1" applyAlignment="1">
      <alignment vertical="center"/>
    </xf>
    <xf numFmtId="0" fontId="21" fillId="0" borderId="10" xfId="0" applyFont="1" applyFill="1" applyBorder="1" applyAlignment="1">
      <alignment vertical="center" wrapText="1"/>
    </xf>
    <xf numFmtId="164" fontId="21" fillId="0" borderId="7" xfId="0" applyNumberFormat="1" applyFont="1" applyFill="1" applyBorder="1" applyAlignment="1">
      <alignment horizontal="center" vertical="center" wrapText="1"/>
    </xf>
    <xf numFmtId="4" fontId="21" fillId="0" borderId="3" xfId="0" applyNumberFormat="1" applyFont="1" applyFill="1" applyBorder="1" applyAlignment="1">
      <alignment vertical="center"/>
    </xf>
    <xf numFmtId="4" fontId="21" fillId="0" borderId="16" xfId="0" applyNumberFormat="1" applyFont="1" applyFill="1" applyBorder="1" applyAlignment="1">
      <alignment vertical="center"/>
    </xf>
    <xf numFmtId="4" fontId="21" fillId="0" borderId="17" xfId="0" applyNumberFormat="1" applyFont="1" applyFill="1" applyBorder="1" applyAlignment="1">
      <alignment vertical="center"/>
    </xf>
    <xf numFmtId="0" fontId="18" fillId="4" borderId="0" xfId="0" applyFont="1" applyFill="1"/>
    <xf numFmtId="0" fontId="18" fillId="4" borderId="0" xfId="0" applyFont="1" applyFill="1" applyAlignment="1">
      <alignment horizontal="center" vertical="center" wrapText="1"/>
    </xf>
    <xf numFmtId="0" fontId="18" fillId="4" borderId="0" xfId="0" applyFont="1" applyFill="1" applyBorder="1"/>
    <xf numFmtId="4" fontId="32" fillId="0" borderId="0" xfId="0" applyNumberFormat="1" applyFont="1" applyFill="1" applyAlignment="1"/>
    <xf numFmtId="3" fontId="19" fillId="0" borderId="29" xfId="3" applyNumberFormat="1" applyFont="1" applyFill="1" applyBorder="1" applyAlignment="1">
      <alignment horizontal="center" vertical="center"/>
    </xf>
    <xf numFmtId="4" fontId="19" fillId="0" borderId="21" xfId="3" applyNumberFormat="1" applyFont="1" applyFill="1" applyBorder="1" applyAlignment="1">
      <alignment vertical="center"/>
    </xf>
    <xf numFmtId="4" fontId="19" fillId="0" borderId="22" xfId="3" applyNumberFormat="1" applyFont="1" applyFill="1" applyBorder="1" applyAlignment="1">
      <alignment vertical="center"/>
    </xf>
    <xf numFmtId="4" fontId="22" fillId="0" borderId="9" xfId="0" applyNumberFormat="1" applyFont="1" applyFill="1" applyBorder="1" applyAlignment="1">
      <alignment vertical="center"/>
    </xf>
    <xf numFmtId="4" fontId="22" fillId="0" borderId="21" xfId="0" applyNumberFormat="1" applyFont="1" applyFill="1" applyBorder="1" applyAlignment="1">
      <alignment vertical="center"/>
    </xf>
    <xf numFmtId="4" fontId="22" fillId="0" borderId="22" xfId="0" applyNumberFormat="1" applyFont="1" applyFill="1" applyBorder="1" applyAlignment="1">
      <alignment vertical="center"/>
    </xf>
    <xf numFmtId="0" fontId="18" fillId="4" borderId="29" xfId="0" applyFont="1" applyFill="1" applyBorder="1" applyAlignment="1">
      <alignment vertical="center" wrapText="1"/>
    </xf>
    <xf numFmtId="0" fontId="19" fillId="4" borderId="0" xfId="0" applyFont="1" applyFill="1"/>
    <xf numFmtId="0" fontId="23" fillId="4" borderId="29" xfId="0" applyFont="1" applyFill="1" applyBorder="1" applyAlignment="1">
      <alignment horizontal="center" vertical="center" wrapText="1"/>
    </xf>
    <xf numFmtId="4" fontId="25" fillId="4" borderId="0" xfId="4" applyNumberFormat="1" applyFont="1" applyFill="1" applyBorder="1" applyAlignment="1">
      <alignment horizontal="right" vertical="center"/>
    </xf>
    <xf numFmtId="0" fontId="27" fillId="4" borderId="0" xfId="0" applyFont="1" applyFill="1" applyBorder="1" applyAlignment="1">
      <alignment horizontal="center" vertical="center" wrapText="1"/>
    </xf>
    <xf numFmtId="0" fontId="21" fillId="4" borderId="29" xfId="5" applyFont="1" applyFill="1" applyBorder="1" applyAlignment="1">
      <alignment horizontal="left" vertical="top" wrapText="1"/>
    </xf>
    <xf numFmtId="49" fontId="21" fillId="4" borderId="29" xfId="5" applyNumberFormat="1" applyFont="1" applyFill="1" applyBorder="1" applyAlignment="1">
      <alignment horizontal="center" vertical="center"/>
    </xf>
    <xf numFmtId="4" fontId="21" fillId="4" borderId="29" xfId="5" applyNumberFormat="1" applyFont="1" applyFill="1" applyBorder="1" applyAlignment="1">
      <alignment horizontal="right" vertical="center" indent="1"/>
    </xf>
    <xf numFmtId="4" fontId="21" fillId="4" borderId="29" xfId="5" applyNumberFormat="1" applyFont="1" applyFill="1" applyBorder="1" applyAlignment="1">
      <alignment horizontal="right" vertical="center"/>
    </xf>
    <xf numFmtId="0" fontId="21" fillId="4" borderId="0" xfId="5" applyFont="1" applyFill="1"/>
    <xf numFmtId="0" fontId="23" fillId="4" borderId="29" xfId="0" applyFont="1" applyFill="1" applyBorder="1" applyAlignment="1">
      <alignment wrapText="1"/>
    </xf>
    <xf numFmtId="0" fontId="18" fillId="4" borderId="29" xfId="0" applyFont="1" applyFill="1" applyBorder="1" applyAlignment="1">
      <alignment horizontal="left" vertical="top" wrapText="1"/>
    </xf>
    <xf numFmtId="4" fontId="19" fillId="4" borderId="29" xfId="0" applyNumberFormat="1" applyFont="1" applyFill="1" applyBorder="1" applyAlignment="1" applyProtection="1">
      <alignment vertical="center"/>
      <protection locked="0"/>
    </xf>
    <xf numFmtId="0" fontId="0" fillId="4" borderId="0" xfId="0" applyFill="1" applyAlignment="1">
      <alignment horizontal="right"/>
    </xf>
    <xf numFmtId="0" fontId="20" fillId="4" borderId="0" xfId="0" applyFont="1" applyFill="1" applyAlignment="1"/>
    <xf numFmtId="0" fontId="21" fillId="4" borderId="29" xfId="0" applyFont="1" applyFill="1" applyBorder="1" applyAlignment="1">
      <alignment vertical="center" wrapText="1"/>
    </xf>
    <xf numFmtId="49" fontId="21" fillId="4" borderId="29" xfId="0" applyNumberFormat="1" applyFont="1" applyFill="1" applyBorder="1" applyAlignment="1">
      <alignment horizontal="center" vertical="center" wrapText="1"/>
    </xf>
    <xf numFmtId="49" fontId="18" fillId="4" borderId="29" xfId="0" applyNumberFormat="1" applyFont="1" applyFill="1" applyBorder="1" applyAlignment="1">
      <alignment horizontal="center" vertical="center" wrapText="1"/>
    </xf>
    <xf numFmtId="0" fontId="18" fillId="4" borderId="29" xfId="0" applyNumberFormat="1" applyFont="1" applyFill="1" applyBorder="1" applyAlignment="1">
      <alignment vertical="center" wrapText="1"/>
    </xf>
    <xf numFmtId="164" fontId="21" fillId="4" borderId="29" xfId="0" applyNumberFormat="1" applyFont="1" applyFill="1" applyBorder="1" applyAlignment="1">
      <alignment horizontal="center" vertical="center" wrapText="1"/>
    </xf>
    <xf numFmtId="0" fontId="21" fillId="4" borderId="0" xfId="0" applyFont="1" applyFill="1"/>
    <xf numFmtId="0" fontId="18" fillId="4" borderId="29" xfId="0" applyFont="1" applyFill="1" applyBorder="1" applyAlignment="1">
      <alignment wrapText="1"/>
    </xf>
    <xf numFmtId="0" fontId="23" fillId="4" borderId="29" xfId="0" applyFont="1" applyFill="1" applyBorder="1" applyAlignment="1">
      <alignment vertical="center" wrapText="1"/>
    </xf>
    <xf numFmtId="0" fontId="22" fillId="4" borderId="0" xfId="0" applyFont="1" applyFill="1"/>
    <xf numFmtId="0" fontId="19" fillId="4" borderId="29" xfId="0" applyFont="1" applyFill="1" applyBorder="1" applyAlignment="1">
      <alignment vertical="center" wrapText="1"/>
    </xf>
    <xf numFmtId="0" fontId="18" fillId="4" borderId="0" xfId="0" applyFont="1" applyFill="1" applyAlignment="1"/>
    <xf numFmtId="0" fontId="18" fillId="4" borderId="0" xfId="0" applyFont="1" applyFill="1" applyAlignment="1">
      <alignment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4" fontId="18" fillId="4" borderId="0" xfId="4" applyNumberFormat="1" applyFont="1" applyFill="1" applyBorder="1" applyAlignment="1">
      <alignment horizontal="left" vertical="center" wrapText="1"/>
    </xf>
    <xf numFmtId="4" fontId="18" fillId="4" borderId="0" xfId="4" applyNumberFormat="1" applyFont="1" applyFill="1" applyBorder="1" applyAlignment="1">
      <alignment horizontal="left" vertical="center"/>
    </xf>
    <xf numFmtId="0" fontId="21" fillId="4" borderId="0" xfId="0" applyFont="1" applyFill="1" applyBorder="1" applyAlignment="1">
      <alignment horizontal="center" vertical="center" wrapText="1"/>
    </xf>
    <xf numFmtId="4" fontId="19" fillId="0" borderId="29"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7" fillId="4" borderId="0" xfId="0" applyFont="1" applyFill="1" applyBorder="1" applyAlignment="1">
      <alignment horizontal="center" vertical="center" wrapText="1"/>
    </xf>
    <xf numFmtId="4" fontId="19" fillId="0" borderId="29" xfId="0" applyNumberFormat="1" applyFont="1" applyFill="1" applyBorder="1" applyAlignment="1">
      <alignment vertical="center" wrapText="1"/>
    </xf>
    <xf numFmtId="0" fontId="18" fillId="0"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4" fontId="25" fillId="4" borderId="0" xfId="4" applyNumberFormat="1" applyFont="1" applyFill="1" applyBorder="1" applyAlignment="1">
      <alignment horizontal="right" vertical="center" wrapText="1"/>
    </xf>
    <xf numFmtId="0" fontId="0" fillId="4" borderId="0" xfId="0" applyFill="1" applyAlignment="1">
      <alignment horizontal="right"/>
    </xf>
    <xf numFmtId="0" fontId="0" fillId="4" borderId="0" xfId="0" applyFill="1" applyAlignment="1"/>
    <xf numFmtId="4" fontId="25" fillId="4" borderId="0" xfId="4" applyNumberFormat="1" applyFont="1" applyFill="1" applyBorder="1" applyAlignment="1">
      <alignment horizontal="right" vertical="center"/>
    </xf>
    <xf numFmtId="4" fontId="19" fillId="4" borderId="29" xfId="0" applyNumberFormat="1" applyFont="1" applyFill="1" applyBorder="1" applyAlignment="1">
      <alignment vertical="center" wrapText="1"/>
    </xf>
    <xf numFmtId="4" fontId="19" fillId="4" borderId="29" xfId="0" applyNumberFormat="1" applyFont="1" applyFill="1" applyBorder="1" applyAlignment="1">
      <alignment horizontal="center" vertical="center" wrapText="1"/>
    </xf>
    <xf numFmtId="0" fontId="18" fillId="4" borderId="29" xfId="0" applyFont="1" applyFill="1" applyBorder="1" applyAlignment="1">
      <alignment horizontal="center" vertical="center" wrapText="1"/>
    </xf>
    <xf numFmtId="0" fontId="21" fillId="4" borderId="29" xfId="0" applyFont="1" applyFill="1" applyBorder="1" applyAlignment="1">
      <alignment horizontal="center" vertical="center" wrapText="1"/>
    </xf>
  </cellXfs>
  <cellStyles count="6">
    <cellStyle name="xl25" xfId="2"/>
    <cellStyle name="Обычный" xfId="0" builtinId="0"/>
    <cellStyle name="Обычный 2" xfId="5"/>
    <cellStyle name="Обычный 3" xfId="1"/>
    <cellStyle name="Обычный_Приложение 5 - прогноз доходов" xfId="4"/>
    <cellStyle name="Процентный" xfId="3" builtinId="5"/>
  </cellStyles>
  <dxfs count="0"/>
  <tableStyles count="0" defaultTableStyle="TableStyleMedium9" defaultPivotStyle="PivotStyleLight16"/>
  <colors>
    <mruColors>
      <color rgb="FF95F868"/>
      <color rgb="FFE10D3F"/>
      <color rgb="FF31EF75"/>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27" t="s">
        <v>336</v>
      </c>
      <c r="B8" s="327"/>
      <c r="C8" s="328"/>
      <c r="D8" s="328"/>
      <c r="E8" s="328"/>
      <c r="F8" s="328"/>
      <c r="G8" s="328"/>
      <c r="H8" s="328"/>
      <c r="I8" s="328"/>
      <c r="J8" s="328"/>
      <c r="K8" s="128"/>
      <c r="L8" s="128"/>
    </row>
    <row r="9" spans="1:12" ht="12" customHeight="1">
      <c r="A9" s="3"/>
      <c r="B9" s="5"/>
      <c r="C9" s="5"/>
      <c r="D9" s="5"/>
      <c r="E9" s="5"/>
      <c r="F9" s="5"/>
      <c r="G9" s="5"/>
      <c r="H9" s="5"/>
      <c r="I9" s="5"/>
      <c r="J9" s="5"/>
      <c r="K9" s="5"/>
      <c r="L9" s="11"/>
    </row>
    <row r="10" spans="1:12" ht="30" customHeight="1">
      <c r="A10" s="329" t="s">
        <v>50</v>
      </c>
      <c r="B10" s="331" t="s">
        <v>51</v>
      </c>
      <c r="C10" s="333" t="s">
        <v>337</v>
      </c>
      <c r="D10" s="334"/>
      <c r="E10" s="335"/>
      <c r="F10" s="333" t="s">
        <v>290</v>
      </c>
      <c r="G10" s="334"/>
      <c r="H10" s="335"/>
      <c r="I10" s="336" t="s">
        <v>338</v>
      </c>
      <c r="J10" s="337"/>
      <c r="K10" s="338"/>
      <c r="L10" s="11"/>
    </row>
    <row r="11" spans="1:12" ht="22.5" customHeight="1">
      <c r="A11" s="330"/>
      <c r="B11" s="332"/>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27" t="s">
        <v>292</v>
      </c>
      <c r="B8" s="327"/>
      <c r="C8" s="328"/>
      <c r="D8" s="328"/>
      <c r="E8" s="328"/>
      <c r="F8" s="328"/>
      <c r="G8" s="328"/>
      <c r="H8" s="328"/>
      <c r="I8" s="328"/>
      <c r="J8" s="328"/>
      <c r="K8" s="19"/>
      <c r="L8" s="19"/>
    </row>
    <row r="9" spans="1:12" ht="12" customHeight="1">
      <c r="A9" s="3"/>
      <c r="B9" s="5"/>
      <c r="C9" s="5"/>
      <c r="D9" s="5"/>
      <c r="E9" s="5"/>
      <c r="F9" s="5"/>
      <c r="G9" s="5"/>
      <c r="H9" s="5"/>
      <c r="I9" s="5"/>
      <c r="J9" s="5"/>
      <c r="K9" s="5"/>
      <c r="L9" s="11"/>
    </row>
    <row r="10" spans="1:12" ht="20.25" customHeight="1">
      <c r="A10" s="329" t="s">
        <v>50</v>
      </c>
      <c r="B10" s="331" t="s">
        <v>51</v>
      </c>
      <c r="C10" s="333" t="s">
        <v>289</v>
      </c>
      <c r="D10" s="334"/>
      <c r="E10" s="335"/>
      <c r="F10" s="333" t="s">
        <v>290</v>
      </c>
      <c r="G10" s="334"/>
      <c r="H10" s="335"/>
      <c r="I10" s="336" t="s">
        <v>291</v>
      </c>
      <c r="J10" s="337"/>
      <c r="K10" s="338"/>
      <c r="L10" s="11"/>
    </row>
    <row r="11" spans="1:12" ht="22.5" customHeight="1">
      <c r="A11" s="330"/>
      <c r="B11" s="332"/>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H92"/>
  <sheetViews>
    <sheetView workbookViewId="0">
      <selection activeCell="G20" sqref="G20"/>
    </sheetView>
  </sheetViews>
  <sheetFormatPr defaultColWidth="9.140625" defaultRowHeight="12.75"/>
  <cols>
    <col min="1" max="1" width="39.28515625" style="183" customWidth="1"/>
    <col min="2" max="2" width="21.85546875" style="189" customWidth="1"/>
    <col min="3" max="5" width="15.140625" style="192" customWidth="1"/>
    <col min="6" max="6" width="16.85546875" style="184" customWidth="1"/>
    <col min="7" max="7" width="16.42578125" style="184" customWidth="1"/>
    <col min="8" max="8" width="16.42578125" style="183" customWidth="1"/>
    <col min="9" max="16384" width="9.140625" style="183"/>
  </cols>
  <sheetData>
    <row r="1" spans="1:7" s="290" customFormat="1">
      <c r="B1" s="291"/>
      <c r="C1" s="339" t="s">
        <v>395</v>
      </c>
      <c r="D1" s="339"/>
      <c r="E1" s="339"/>
    </row>
    <row r="2" spans="1:7" s="290" customFormat="1">
      <c r="A2" s="292"/>
      <c r="B2" s="231"/>
      <c r="C2" s="339" t="s">
        <v>392</v>
      </c>
      <c r="D2" s="339"/>
      <c r="E2" s="339"/>
    </row>
    <row r="3" spans="1:7" s="290" customFormat="1">
      <c r="A3" s="292"/>
      <c r="B3" s="231"/>
      <c r="C3" s="340" t="s">
        <v>396</v>
      </c>
      <c r="D3" s="340"/>
      <c r="E3" s="340"/>
    </row>
    <row r="4" spans="1:7" s="290" customFormat="1">
      <c r="A4" s="292"/>
      <c r="B4" s="231"/>
      <c r="C4" s="235"/>
      <c r="D4" s="235"/>
      <c r="E4" s="237"/>
    </row>
    <row r="5" spans="1:7" s="290" customFormat="1">
      <c r="A5" s="341" t="s">
        <v>393</v>
      </c>
      <c r="B5" s="341"/>
      <c r="C5" s="341"/>
      <c r="D5" s="341"/>
      <c r="E5" s="341"/>
    </row>
    <row r="6" spans="1:7">
      <c r="C6" s="293">
        <v>230740084</v>
      </c>
      <c r="D6" s="293">
        <v>212759382</v>
      </c>
      <c r="E6" s="293">
        <v>218611152</v>
      </c>
    </row>
    <row r="7" spans="1:7">
      <c r="A7" s="342" t="s">
        <v>50</v>
      </c>
      <c r="B7" s="342" t="s">
        <v>51</v>
      </c>
      <c r="C7" s="343" t="s">
        <v>341</v>
      </c>
      <c r="D7" s="344"/>
      <c r="E7" s="345"/>
    </row>
    <row r="8" spans="1:7">
      <c r="A8" s="342"/>
      <c r="B8" s="342"/>
      <c r="C8" s="248" t="s">
        <v>139</v>
      </c>
      <c r="D8" s="249" t="s">
        <v>191</v>
      </c>
      <c r="E8" s="250" t="s">
        <v>344</v>
      </c>
    </row>
    <row r="9" spans="1:7">
      <c r="A9" s="294">
        <v>1</v>
      </c>
      <c r="B9" s="294">
        <v>2</v>
      </c>
      <c r="C9" s="248">
        <v>4</v>
      </c>
      <c r="D9" s="249">
        <v>5</v>
      </c>
      <c r="E9" s="250">
        <v>6</v>
      </c>
    </row>
    <row r="10" spans="1:7">
      <c r="A10" s="251"/>
      <c r="B10" s="251"/>
      <c r="C10" s="252"/>
      <c r="D10" s="253"/>
      <c r="E10" s="254"/>
    </row>
    <row r="11" spans="1:7" ht="25.5">
      <c r="A11" s="255" t="s">
        <v>59</v>
      </c>
      <c r="B11" s="256" t="s">
        <v>22</v>
      </c>
      <c r="C11" s="257">
        <f>C13+C16+C19+C25+C29+C34+C36+C40+C44</f>
        <v>230740084</v>
      </c>
      <c r="D11" s="258">
        <f>D13+D16+D19+D25+D29+D34+D36+D40+D44</f>
        <v>212759382</v>
      </c>
      <c r="E11" s="259">
        <f>E13+E16+E19+E25+E29+E34+E36+E40+E44</f>
        <v>218611152</v>
      </c>
      <c r="F11" s="195">
        <f>F13+F29</f>
        <v>230740084</v>
      </c>
      <c r="G11" s="195">
        <f>F11-C11</f>
        <v>0</v>
      </c>
    </row>
    <row r="12" spans="1:7">
      <c r="A12" s="260"/>
      <c r="B12" s="261"/>
      <c r="C12" s="262"/>
      <c r="D12" s="295"/>
      <c r="E12" s="296"/>
    </row>
    <row r="13" spans="1:7">
      <c r="A13" s="263" t="s">
        <v>18</v>
      </c>
      <c r="B13" s="264" t="s">
        <v>23</v>
      </c>
      <c r="C13" s="262">
        <f>C14</f>
        <v>167001145</v>
      </c>
      <c r="D13" s="265">
        <f t="shared" ref="D13:E13" si="0">D14</f>
        <v>148395163</v>
      </c>
      <c r="E13" s="266">
        <f t="shared" si="0"/>
        <v>152847018</v>
      </c>
      <c r="F13" s="195">
        <f>C13+C16+C19+C25</f>
        <v>212035844</v>
      </c>
    </row>
    <row r="14" spans="1:7">
      <c r="A14" s="267" t="s">
        <v>1</v>
      </c>
      <c r="B14" s="264" t="s">
        <v>25</v>
      </c>
      <c r="C14" s="262">
        <v>167001145</v>
      </c>
      <c r="D14" s="265">
        <v>148395163</v>
      </c>
      <c r="E14" s="266">
        <v>152847018</v>
      </c>
    </row>
    <row r="15" spans="1:7">
      <c r="A15" s="267"/>
      <c r="B15" s="264"/>
      <c r="C15" s="262"/>
      <c r="D15" s="295"/>
      <c r="E15" s="296"/>
    </row>
    <row r="16" spans="1:7" ht="38.25">
      <c r="A16" s="268" t="s">
        <v>9</v>
      </c>
      <c r="B16" s="264" t="s">
        <v>26</v>
      </c>
      <c r="C16" s="262">
        <f>C17</f>
        <v>25733464</v>
      </c>
      <c r="D16" s="265">
        <f>D17</f>
        <v>28002753</v>
      </c>
      <c r="E16" s="266">
        <f>E17</f>
        <v>29831577</v>
      </c>
    </row>
    <row r="17" spans="1:7" ht="38.25">
      <c r="A17" s="267" t="s">
        <v>10</v>
      </c>
      <c r="B17" s="264" t="s">
        <v>27</v>
      </c>
      <c r="C17" s="262">
        <v>25733464</v>
      </c>
      <c r="D17" s="265">
        <v>28002753</v>
      </c>
      <c r="E17" s="266">
        <v>29831577</v>
      </c>
    </row>
    <row r="18" spans="1:7">
      <c r="A18" s="267"/>
      <c r="B18" s="264"/>
      <c r="C18" s="262"/>
      <c r="D18" s="265"/>
      <c r="E18" s="266"/>
    </row>
    <row r="19" spans="1:7">
      <c r="A19" s="268" t="s">
        <v>2</v>
      </c>
      <c r="B19" s="264" t="s">
        <v>28</v>
      </c>
      <c r="C19" s="262">
        <f>C20+C21+C22+C23</f>
        <v>14790509</v>
      </c>
      <c r="D19" s="265">
        <f t="shared" ref="D19:E19" si="1">D20+D21+D22+D23</f>
        <v>14180500</v>
      </c>
      <c r="E19" s="266">
        <f t="shared" si="1"/>
        <v>14242500</v>
      </c>
    </row>
    <row r="20" spans="1:7" ht="25.5">
      <c r="A20" s="267" t="s">
        <v>58</v>
      </c>
      <c r="B20" s="264" t="s">
        <v>29</v>
      </c>
      <c r="C20" s="262">
        <v>8630000</v>
      </c>
      <c r="D20" s="265">
        <v>11917000</v>
      </c>
      <c r="E20" s="266">
        <v>11917000</v>
      </c>
    </row>
    <row r="21" spans="1:7">
      <c r="A21" s="267" t="s">
        <v>345</v>
      </c>
      <c r="B21" s="264" t="s">
        <v>350</v>
      </c>
      <c r="C21" s="262">
        <v>4000000</v>
      </c>
      <c r="D21" s="265">
        <v>50000</v>
      </c>
      <c r="E21" s="266">
        <v>25000</v>
      </c>
    </row>
    <row r="22" spans="1:7">
      <c r="A22" s="267" t="s">
        <v>346</v>
      </c>
      <c r="B22" s="264" t="s">
        <v>349</v>
      </c>
      <c r="C22" s="262">
        <v>2509</v>
      </c>
      <c r="D22" s="265">
        <v>2500</v>
      </c>
      <c r="E22" s="266">
        <v>2500</v>
      </c>
    </row>
    <row r="23" spans="1:7" ht="25.5">
      <c r="A23" s="267" t="s">
        <v>347</v>
      </c>
      <c r="B23" s="264" t="s">
        <v>348</v>
      </c>
      <c r="C23" s="262">
        <v>2158000</v>
      </c>
      <c r="D23" s="265">
        <v>2211000</v>
      </c>
      <c r="E23" s="266">
        <v>2298000</v>
      </c>
    </row>
    <row r="24" spans="1:7">
      <c r="A24" s="267"/>
      <c r="B24" s="264"/>
      <c r="C24" s="262"/>
      <c r="D24" s="265"/>
      <c r="E24" s="266"/>
    </row>
    <row r="25" spans="1:7">
      <c r="A25" s="268" t="s">
        <v>56</v>
      </c>
      <c r="B25" s="264" t="s">
        <v>37</v>
      </c>
      <c r="C25" s="262">
        <f>SUM(C26:C27)</f>
        <v>4510726</v>
      </c>
      <c r="D25" s="265">
        <f t="shared" ref="D25:E25" si="2">SUM(D26:D27)</f>
        <v>4000726</v>
      </c>
      <c r="E25" s="266">
        <f t="shared" si="2"/>
        <v>4118726</v>
      </c>
    </row>
    <row r="26" spans="1:7" ht="38.25">
      <c r="A26" s="267" t="s">
        <v>391</v>
      </c>
      <c r="B26" s="264" t="s">
        <v>390</v>
      </c>
      <c r="C26" s="262">
        <v>3380726</v>
      </c>
      <c r="D26" s="265">
        <v>2870726</v>
      </c>
      <c r="E26" s="266">
        <v>2988726</v>
      </c>
    </row>
    <row r="27" spans="1:7" ht="51">
      <c r="A27" s="267" t="s">
        <v>17</v>
      </c>
      <c r="B27" s="264" t="s">
        <v>38</v>
      </c>
      <c r="C27" s="262">
        <v>1130000</v>
      </c>
      <c r="D27" s="265">
        <v>1130000</v>
      </c>
      <c r="E27" s="266">
        <v>1130000</v>
      </c>
    </row>
    <row r="28" spans="1:7">
      <c r="A28" s="267"/>
      <c r="B28" s="264"/>
      <c r="C28" s="262"/>
      <c r="D28" s="265"/>
      <c r="E28" s="266"/>
    </row>
    <row r="29" spans="1:7" ht="51">
      <c r="A29" s="263" t="s">
        <v>13</v>
      </c>
      <c r="B29" s="264" t="s">
        <v>39</v>
      </c>
      <c r="C29" s="262">
        <f>SUM(C30:C32)</f>
        <v>15675000</v>
      </c>
      <c r="D29" s="265">
        <f t="shared" ref="D29:E29" si="3">SUM(D30:D32)</f>
        <v>15675000</v>
      </c>
      <c r="E29" s="266">
        <f t="shared" si="3"/>
        <v>15675000</v>
      </c>
      <c r="F29" s="195">
        <f>C29+C34+C36+C40+C44</f>
        <v>18704240</v>
      </c>
      <c r="G29" s="186">
        <f>SUM(C30:C32)-C29</f>
        <v>0</v>
      </c>
    </row>
    <row r="30" spans="1:7" ht="114.75">
      <c r="A30" s="267" t="s">
        <v>60</v>
      </c>
      <c r="B30" s="264" t="s">
        <v>41</v>
      </c>
      <c r="C30" s="262">
        <f>250000+10115000+417000</f>
        <v>10782000</v>
      </c>
      <c r="D30" s="265">
        <f>15675000-5309000-1000+417000</f>
        <v>10782000</v>
      </c>
      <c r="E30" s="266">
        <f>D30</f>
        <v>10782000</v>
      </c>
    </row>
    <row r="31" spans="1:7" ht="25.5">
      <c r="A31" s="267" t="s">
        <v>14</v>
      </c>
      <c r="B31" s="264" t="s">
        <v>42</v>
      </c>
      <c r="C31" s="262">
        <v>0</v>
      </c>
      <c r="D31" s="265">
        <v>0</v>
      </c>
      <c r="E31" s="266">
        <v>0</v>
      </c>
    </row>
    <row r="32" spans="1:7" ht="102">
      <c r="A32" s="269" t="s">
        <v>80</v>
      </c>
      <c r="B32" s="264" t="s">
        <v>77</v>
      </c>
      <c r="C32" s="262">
        <f>93000+4800000</f>
        <v>4893000</v>
      </c>
      <c r="D32" s="265">
        <f>C32</f>
        <v>4893000</v>
      </c>
      <c r="E32" s="266">
        <f>C32</f>
        <v>4893000</v>
      </c>
    </row>
    <row r="33" spans="1:6">
      <c r="A33" s="269"/>
      <c r="B33" s="264"/>
      <c r="C33" s="262"/>
      <c r="D33" s="265"/>
      <c r="E33" s="266"/>
    </row>
    <row r="34" spans="1:6" ht="25.5">
      <c r="A34" s="268" t="s">
        <v>19</v>
      </c>
      <c r="B34" s="264" t="s">
        <v>43</v>
      </c>
      <c r="C34" s="262">
        <v>237240</v>
      </c>
      <c r="D34" s="265">
        <v>237240</v>
      </c>
      <c r="E34" s="266">
        <v>237240</v>
      </c>
    </row>
    <row r="35" spans="1:6">
      <c r="A35" s="267"/>
      <c r="B35" s="264"/>
      <c r="C35" s="262"/>
      <c r="D35" s="265"/>
      <c r="E35" s="266"/>
    </row>
    <row r="36" spans="1:6" ht="38.25">
      <c r="A36" s="268" t="s">
        <v>141</v>
      </c>
      <c r="B36" s="264" t="s">
        <v>46</v>
      </c>
      <c r="C36" s="262">
        <f>SUM(C37:C38)</f>
        <v>100000</v>
      </c>
      <c r="D36" s="265">
        <f t="shared" ref="D36:E36" si="4">SUM(D37:D38)</f>
        <v>0</v>
      </c>
      <c r="E36" s="266">
        <f t="shared" si="4"/>
        <v>0</v>
      </c>
    </row>
    <row r="37" spans="1:6">
      <c r="A37" s="267" t="s">
        <v>63</v>
      </c>
      <c r="B37" s="264" t="s">
        <v>64</v>
      </c>
      <c r="C37" s="262">
        <v>100000</v>
      </c>
      <c r="D37" s="265"/>
      <c r="E37" s="266"/>
    </row>
    <row r="38" spans="1:6">
      <c r="A38" s="267" t="s">
        <v>67</v>
      </c>
      <c r="B38" s="264" t="s">
        <v>70</v>
      </c>
      <c r="C38" s="262">
        <v>0</v>
      </c>
      <c r="D38" s="265"/>
      <c r="E38" s="266"/>
    </row>
    <row r="39" spans="1:6">
      <c r="A39" s="267"/>
      <c r="B39" s="264"/>
      <c r="C39" s="262"/>
      <c r="D39" s="265"/>
      <c r="E39" s="266"/>
    </row>
    <row r="40" spans="1:6" ht="25.5">
      <c r="A40" s="268" t="s">
        <v>20</v>
      </c>
      <c r="B40" s="264" t="s">
        <v>47</v>
      </c>
      <c r="C40" s="262">
        <f>C41+C42</f>
        <v>2194000</v>
      </c>
      <c r="D40" s="265">
        <f>D41+D42</f>
        <v>1770000</v>
      </c>
      <c r="E40" s="266">
        <f>E41+E42</f>
        <v>1161091</v>
      </c>
    </row>
    <row r="41" spans="1:6" ht="102">
      <c r="A41" s="267" t="s">
        <v>342</v>
      </c>
      <c r="B41" s="264" t="s">
        <v>343</v>
      </c>
      <c r="C41" s="262">
        <v>1894000</v>
      </c>
      <c r="D41" s="265">
        <v>1470000</v>
      </c>
      <c r="E41" s="266">
        <v>861091</v>
      </c>
    </row>
    <row r="42" spans="1:6" ht="38.25">
      <c r="A42" s="267" t="s">
        <v>79</v>
      </c>
      <c r="B42" s="264" t="s">
        <v>55</v>
      </c>
      <c r="C42" s="262">
        <v>300000</v>
      </c>
      <c r="D42" s="265">
        <v>300000</v>
      </c>
      <c r="E42" s="266">
        <v>300000</v>
      </c>
    </row>
    <row r="43" spans="1:6">
      <c r="A43" s="267"/>
      <c r="B43" s="264"/>
      <c r="C43" s="262"/>
      <c r="D43" s="265"/>
      <c r="E43" s="266"/>
    </row>
    <row r="44" spans="1:6" ht="25.5">
      <c r="A44" s="268" t="s">
        <v>15</v>
      </c>
      <c r="B44" s="264" t="s">
        <v>49</v>
      </c>
      <c r="C44" s="262">
        <v>498000</v>
      </c>
      <c r="D44" s="265">
        <v>498000</v>
      </c>
      <c r="E44" s="266">
        <v>498000</v>
      </c>
    </row>
    <row r="45" spans="1:6">
      <c r="A45" s="267"/>
      <c r="B45" s="264"/>
      <c r="C45" s="262"/>
      <c r="D45" s="265"/>
      <c r="E45" s="266"/>
    </row>
    <row r="46" spans="1:6">
      <c r="A46" s="260" t="s">
        <v>270</v>
      </c>
      <c r="B46" s="270" t="s">
        <v>271</v>
      </c>
      <c r="C46" s="297">
        <f>C48+C85</f>
        <v>1092458750.8700001</v>
      </c>
      <c r="D46" s="298">
        <f>D48+D85</f>
        <v>1637978576.21</v>
      </c>
      <c r="E46" s="299">
        <f>E48+E85</f>
        <v>1539514100.48</v>
      </c>
      <c r="F46" s="195">
        <f>SUM(F49:F87)</f>
        <v>1092458750.8700001</v>
      </c>
    </row>
    <row r="47" spans="1:6">
      <c r="A47" s="267"/>
      <c r="B47" s="264"/>
      <c r="C47" s="262"/>
      <c r="D47" s="265"/>
      <c r="E47" s="266"/>
    </row>
    <row r="48" spans="1:6" ht="38.25">
      <c r="A48" s="263" t="s">
        <v>65</v>
      </c>
      <c r="B48" s="271" t="s">
        <v>57</v>
      </c>
      <c r="C48" s="262">
        <f>C49+C53+C67+C82</f>
        <v>1085381727.8700001</v>
      </c>
      <c r="D48" s="265">
        <f>D49+D53+D67+D82</f>
        <v>1637978576.21</v>
      </c>
      <c r="E48" s="266">
        <f>E49+E53+E67+E82</f>
        <v>1539514100.48</v>
      </c>
    </row>
    <row r="49" spans="1:8" ht="25.5">
      <c r="A49" s="267" t="s">
        <v>75</v>
      </c>
      <c r="B49" s="271" t="s">
        <v>134</v>
      </c>
      <c r="C49" s="262">
        <f>C50+C51</f>
        <v>46590640.799999997</v>
      </c>
      <c r="D49" s="265">
        <f t="shared" ref="D49:E49" si="5">D50+D51</f>
        <v>39711547.200000003</v>
      </c>
      <c r="E49" s="266">
        <f t="shared" si="5"/>
        <v>41122395.399999999</v>
      </c>
      <c r="F49" s="195">
        <f>C49</f>
        <v>46590640.799999997</v>
      </c>
    </row>
    <row r="50" spans="1:8" ht="25.5">
      <c r="A50" s="272" t="s">
        <v>351</v>
      </c>
      <c r="B50" s="271" t="s">
        <v>352</v>
      </c>
      <c r="C50" s="262">
        <v>46590640.799999997</v>
      </c>
      <c r="D50" s="265">
        <v>39711547.200000003</v>
      </c>
      <c r="E50" s="266">
        <v>41122395.399999999</v>
      </c>
    </row>
    <row r="51" spans="1:8" ht="39.75" customHeight="1">
      <c r="A51" s="272" t="s">
        <v>340</v>
      </c>
      <c r="B51" s="271" t="s">
        <v>339</v>
      </c>
      <c r="C51" s="262"/>
      <c r="D51" s="265">
        <v>0</v>
      </c>
      <c r="E51" s="266">
        <v>0</v>
      </c>
    </row>
    <row r="52" spans="1:8">
      <c r="A52" s="272"/>
      <c r="B52" s="271"/>
      <c r="C52" s="262"/>
      <c r="D52" s="265"/>
      <c r="E52" s="266"/>
    </row>
    <row r="53" spans="1:8" ht="38.25">
      <c r="A53" s="267" t="s">
        <v>71</v>
      </c>
      <c r="B53" s="271" t="s">
        <v>135</v>
      </c>
      <c r="C53" s="262">
        <f>SUM(C54:C65)</f>
        <v>341470174.31</v>
      </c>
      <c r="D53" s="265">
        <f>SUM(D54:D65)</f>
        <v>886221211.46000004</v>
      </c>
      <c r="E53" s="266">
        <f>SUM(E54:E65)</f>
        <v>778791355.41000009</v>
      </c>
      <c r="F53" s="195">
        <f>C53</f>
        <v>341470174.31</v>
      </c>
    </row>
    <row r="54" spans="1:8" ht="67.5" customHeight="1">
      <c r="A54" s="272" t="s">
        <v>353</v>
      </c>
      <c r="B54" s="271" t="s">
        <v>354</v>
      </c>
      <c r="C54" s="262">
        <v>3400000</v>
      </c>
      <c r="D54" s="265">
        <v>1700000</v>
      </c>
      <c r="E54" s="266">
        <v>2254500</v>
      </c>
    </row>
    <row r="55" spans="1:8" ht="63" customHeight="1">
      <c r="A55" s="272" t="s">
        <v>355</v>
      </c>
      <c r="B55" s="271" t="s">
        <v>354</v>
      </c>
      <c r="C55" s="262">
        <v>29005750</v>
      </c>
      <c r="D55" s="265">
        <v>90874250</v>
      </c>
      <c r="E55" s="266">
        <v>462548426.54000002</v>
      </c>
    </row>
    <row r="56" spans="1:8" ht="63" customHeight="1">
      <c r="A56" s="272" t="s">
        <v>356</v>
      </c>
      <c r="B56" s="273" t="s">
        <v>354</v>
      </c>
      <c r="C56" s="262"/>
      <c r="D56" s="265">
        <v>244172538.50999999</v>
      </c>
      <c r="E56" s="266"/>
    </row>
    <row r="57" spans="1:8" ht="57" customHeight="1">
      <c r="A57" s="272" t="s">
        <v>357</v>
      </c>
      <c r="B57" s="274" t="s">
        <v>354</v>
      </c>
      <c r="C57" s="262"/>
      <c r="D57" s="265">
        <v>222222222</v>
      </c>
      <c r="E57" s="266"/>
    </row>
    <row r="58" spans="1:8" ht="90" customHeight="1">
      <c r="A58" s="272" t="s">
        <v>358</v>
      </c>
      <c r="B58" s="271" t="s">
        <v>359</v>
      </c>
      <c r="C58" s="262">
        <v>5785750</v>
      </c>
      <c r="D58" s="265">
        <v>5810750</v>
      </c>
      <c r="E58" s="266">
        <v>5839250</v>
      </c>
    </row>
    <row r="59" spans="1:8" ht="39" customHeight="1">
      <c r="A59" s="272" t="s">
        <v>360</v>
      </c>
      <c r="B59" s="271" t="s">
        <v>361</v>
      </c>
      <c r="C59" s="262">
        <v>15600800</v>
      </c>
      <c r="D59" s="265">
        <v>16305700</v>
      </c>
      <c r="E59" s="266">
        <v>0</v>
      </c>
    </row>
    <row r="60" spans="1:8" s="184" customFormat="1" ht="51.75" customHeight="1">
      <c r="A60" s="272" t="s">
        <v>362</v>
      </c>
      <c r="B60" s="271" t="s">
        <v>363</v>
      </c>
      <c r="C60" s="262">
        <v>534400</v>
      </c>
      <c r="D60" s="265">
        <v>0</v>
      </c>
      <c r="E60" s="266">
        <v>0</v>
      </c>
      <c r="H60" s="183"/>
    </row>
    <row r="61" spans="1:8" s="184" customFormat="1" ht="89.25">
      <c r="A61" s="275" t="s">
        <v>364</v>
      </c>
      <c r="B61" s="274" t="s">
        <v>363</v>
      </c>
      <c r="C61" s="262">
        <v>230700</v>
      </c>
      <c r="D61" s="265">
        <v>219700</v>
      </c>
      <c r="E61" s="266">
        <v>219700</v>
      </c>
      <c r="H61" s="183"/>
    </row>
    <row r="62" spans="1:8" s="184" customFormat="1" ht="51">
      <c r="A62" s="272" t="s">
        <v>365</v>
      </c>
      <c r="B62" s="271" t="s">
        <v>363</v>
      </c>
      <c r="C62" s="262">
        <v>379500</v>
      </c>
      <c r="D62" s="265">
        <v>335800</v>
      </c>
      <c r="E62" s="266">
        <v>330400</v>
      </c>
      <c r="H62" s="183"/>
    </row>
    <row r="63" spans="1:8" s="184" customFormat="1" ht="38.25">
      <c r="A63" s="272" t="s">
        <v>366</v>
      </c>
      <c r="B63" s="271" t="s">
        <v>363</v>
      </c>
      <c r="C63" s="262">
        <v>438269.62</v>
      </c>
      <c r="D63" s="265">
        <v>6108.29</v>
      </c>
      <c r="E63" s="266">
        <v>6108.29</v>
      </c>
      <c r="H63" s="183"/>
    </row>
    <row r="64" spans="1:8" s="184" customFormat="1" ht="127.5">
      <c r="A64" s="272" t="s">
        <v>367</v>
      </c>
      <c r="B64" s="271" t="s">
        <v>363</v>
      </c>
      <c r="C64" s="262">
        <v>26366.89</v>
      </c>
      <c r="D64" s="265">
        <v>25955.57</v>
      </c>
      <c r="E64" s="266">
        <v>25723.03</v>
      </c>
      <c r="H64" s="183"/>
    </row>
    <row r="65" spans="1:8" s="184" customFormat="1" ht="25.5">
      <c r="A65" s="276" t="s">
        <v>368</v>
      </c>
      <c r="B65" s="274" t="s">
        <v>363</v>
      </c>
      <c r="C65" s="262">
        <v>286068637.80000001</v>
      </c>
      <c r="D65" s="265">
        <f>296068637.8+8479549.29</f>
        <v>304548187.09000003</v>
      </c>
      <c r="E65" s="266">
        <f>296068637.8+11498609.75</f>
        <v>307567247.55000001</v>
      </c>
      <c r="H65" s="183"/>
    </row>
    <row r="66" spans="1:8" s="184" customFormat="1">
      <c r="A66" s="272"/>
      <c r="B66" s="271"/>
      <c r="C66" s="262"/>
      <c r="D66" s="265"/>
      <c r="E66" s="266"/>
      <c r="H66" s="183"/>
    </row>
    <row r="67" spans="1:8" s="184" customFormat="1" ht="25.5">
      <c r="A67" s="267" t="s">
        <v>76</v>
      </c>
      <c r="B67" s="271" t="s">
        <v>112</v>
      </c>
      <c r="C67" s="262">
        <f>SUM(C68:C80)</f>
        <v>697295033.34000003</v>
      </c>
      <c r="D67" s="265">
        <f>SUM(D68:D80)</f>
        <v>712019938.13</v>
      </c>
      <c r="E67" s="266">
        <f>SUM(E68:E80)</f>
        <v>719574470.25</v>
      </c>
      <c r="F67" s="195">
        <f>C67</f>
        <v>697295033.34000003</v>
      </c>
      <c r="H67" s="183"/>
    </row>
    <row r="68" spans="1:8" s="184" customFormat="1" ht="68.25" customHeight="1">
      <c r="A68" s="272" t="s">
        <v>369</v>
      </c>
      <c r="B68" s="271" t="s">
        <v>370</v>
      </c>
      <c r="C68" s="262">
        <v>6140661.2000000002</v>
      </c>
      <c r="D68" s="265">
        <v>4918525.4400000004</v>
      </c>
      <c r="E68" s="266">
        <v>4912528.96</v>
      </c>
      <c r="H68" s="183"/>
    </row>
    <row r="69" spans="1:8" s="184" customFormat="1" ht="51">
      <c r="A69" s="272" t="s">
        <v>371</v>
      </c>
      <c r="B69" s="271" t="s">
        <v>370</v>
      </c>
      <c r="C69" s="262">
        <v>366140.1</v>
      </c>
      <c r="D69" s="265">
        <v>369351.5</v>
      </c>
      <c r="E69" s="266">
        <v>382325.56</v>
      </c>
      <c r="H69" s="183"/>
    </row>
    <row r="70" spans="1:8" s="184" customFormat="1" ht="89.25">
      <c r="A70" s="272" t="s">
        <v>372</v>
      </c>
      <c r="B70" s="271" t="s">
        <v>370</v>
      </c>
      <c r="C70" s="262">
        <v>14000</v>
      </c>
      <c r="D70" s="265">
        <v>14000</v>
      </c>
      <c r="E70" s="266">
        <v>14000</v>
      </c>
      <c r="H70" s="183"/>
    </row>
    <row r="71" spans="1:8" s="184" customFormat="1" ht="51">
      <c r="A71" s="272" t="s">
        <v>373</v>
      </c>
      <c r="B71" s="271" t="s">
        <v>370</v>
      </c>
      <c r="C71" s="262">
        <v>35000</v>
      </c>
      <c r="D71" s="265">
        <v>35000</v>
      </c>
      <c r="E71" s="266">
        <v>35000</v>
      </c>
      <c r="H71" s="183"/>
    </row>
    <row r="72" spans="1:8" s="184" customFormat="1" ht="51">
      <c r="A72" s="272" t="s">
        <v>374</v>
      </c>
      <c r="B72" s="271" t="s">
        <v>370</v>
      </c>
      <c r="C72" s="262">
        <v>4922960.71</v>
      </c>
      <c r="D72" s="265">
        <v>4922960.71</v>
      </c>
      <c r="E72" s="266">
        <v>4922960.7</v>
      </c>
      <c r="H72" s="183"/>
    </row>
    <row r="73" spans="1:8" s="184" customFormat="1" ht="76.5">
      <c r="A73" s="272" t="s">
        <v>375</v>
      </c>
      <c r="B73" s="271" t="s">
        <v>370</v>
      </c>
      <c r="C73" s="262">
        <v>42738210</v>
      </c>
      <c r="D73" s="265">
        <v>55320000</v>
      </c>
      <c r="E73" s="266">
        <v>57532800</v>
      </c>
      <c r="H73" s="183"/>
    </row>
    <row r="74" spans="1:8" s="184" customFormat="1" ht="53.25" customHeight="1">
      <c r="A74" s="272" t="s">
        <v>376</v>
      </c>
      <c r="B74" s="271" t="s">
        <v>377</v>
      </c>
      <c r="C74" s="262">
        <v>6883340</v>
      </c>
      <c r="D74" s="265">
        <v>7967440</v>
      </c>
      <c r="E74" s="266">
        <v>7967440</v>
      </c>
      <c r="H74" s="183"/>
    </row>
    <row r="75" spans="1:8" s="184" customFormat="1" ht="102">
      <c r="A75" s="272" t="s">
        <v>378</v>
      </c>
      <c r="B75" s="271" t="s">
        <v>379</v>
      </c>
      <c r="C75" s="262">
        <v>5594187.8600000003</v>
      </c>
      <c r="D75" s="265">
        <v>5923107.0099999998</v>
      </c>
      <c r="E75" s="266">
        <v>5923107.0099999998</v>
      </c>
      <c r="H75" s="183"/>
    </row>
    <row r="76" spans="1:8" s="184" customFormat="1" ht="63.75">
      <c r="A76" s="272" t="s">
        <v>380</v>
      </c>
      <c r="B76" s="271" t="s">
        <v>381</v>
      </c>
      <c r="C76" s="262">
        <v>3343489.6999999993</v>
      </c>
      <c r="D76" s="265">
        <v>3378621</v>
      </c>
      <c r="E76" s="266">
        <v>3514692</v>
      </c>
      <c r="H76" s="183"/>
    </row>
    <row r="77" spans="1:8" s="184" customFormat="1" ht="76.5">
      <c r="A77" s="272" t="s">
        <v>382</v>
      </c>
      <c r="B77" s="271" t="s">
        <v>383</v>
      </c>
      <c r="C77" s="262">
        <v>9704.2199999999993</v>
      </c>
      <c r="D77" s="265">
        <v>108967.95</v>
      </c>
      <c r="E77" s="266">
        <v>4005.55</v>
      </c>
      <c r="H77" s="183"/>
    </row>
    <row r="78" spans="1:8" s="184" customFormat="1" ht="51">
      <c r="A78" s="272" t="s">
        <v>394</v>
      </c>
      <c r="B78" s="271" t="s">
        <v>384</v>
      </c>
      <c r="C78" s="262">
        <v>7641881.75</v>
      </c>
      <c r="D78" s="265">
        <v>7696475.5599999996</v>
      </c>
      <c r="E78" s="266">
        <v>7917034.5800000001</v>
      </c>
      <c r="H78" s="183"/>
    </row>
    <row r="79" spans="1:8" ht="63.75" customHeight="1">
      <c r="A79" s="272" t="s">
        <v>385</v>
      </c>
      <c r="B79" s="271" t="s">
        <v>387</v>
      </c>
      <c r="C79" s="262">
        <v>16170957.800000001</v>
      </c>
      <c r="D79" s="265">
        <v>16630088.960000001</v>
      </c>
      <c r="E79" s="266">
        <v>8630275.8900000006</v>
      </c>
    </row>
    <row r="80" spans="1:8" ht="25.5">
      <c r="A80" s="272" t="s">
        <v>386</v>
      </c>
      <c r="B80" s="271" t="s">
        <v>387</v>
      </c>
      <c r="C80" s="262">
        <v>603434500</v>
      </c>
      <c r="D80" s="265">
        <v>604735400</v>
      </c>
      <c r="E80" s="266">
        <v>617818300</v>
      </c>
    </row>
    <row r="81" spans="1:7">
      <c r="A81" s="272"/>
      <c r="B81" s="273"/>
      <c r="C81" s="262"/>
      <c r="D81" s="265"/>
      <c r="E81" s="266"/>
    </row>
    <row r="82" spans="1:7">
      <c r="A82" s="267" t="s">
        <v>54</v>
      </c>
      <c r="B82" s="271" t="s">
        <v>130</v>
      </c>
      <c r="C82" s="262">
        <f>SUM(C83:C83)</f>
        <v>25879.42</v>
      </c>
      <c r="D82" s="265">
        <f>SUM(D83:D83)</f>
        <v>25879.42</v>
      </c>
      <c r="E82" s="266">
        <f>SUM(E83:E83)</f>
        <v>25879.42</v>
      </c>
      <c r="F82" s="195">
        <f>C82</f>
        <v>25879.42</v>
      </c>
    </row>
    <row r="83" spans="1:7" ht="89.25">
      <c r="A83" s="272" t="s">
        <v>388</v>
      </c>
      <c r="B83" s="271" t="s">
        <v>389</v>
      </c>
      <c r="C83" s="277">
        <v>25879.42</v>
      </c>
      <c r="D83" s="278">
        <v>25879.42</v>
      </c>
      <c r="E83" s="279">
        <v>25879.42</v>
      </c>
      <c r="F83" s="183"/>
      <c r="G83" s="183"/>
    </row>
    <row r="84" spans="1:7">
      <c r="A84" s="272"/>
      <c r="B84" s="273"/>
      <c r="C84" s="277"/>
      <c r="D84" s="278"/>
      <c r="E84" s="279"/>
      <c r="F84" s="183"/>
      <c r="G84" s="183"/>
    </row>
    <row r="85" spans="1:7">
      <c r="A85" s="268" t="s">
        <v>256</v>
      </c>
      <c r="B85" s="271" t="s">
        <v>257</v>
      </c>
      <c r="C85" s="277">
        <f>C86</f>
        <v>7077023</v>
      </c>
      <c r="D85" s="278"/>
      <c r="E85" s="279"/>
      <c r="F85" s="196">
        <f>C85</f>
        <v>7077023</v>
      </c>
      <c r="G85" s="183"/>
    </row>
    <row r="86" spans="1:7" ht="25.5">
      <c r="A86" s="267" t="s">
        <v>258</v>
      </c>
      <c r="B86" s="271" t="s">
        <v>425</v>
      </c>
      <c r="C86" s="277">
        <v>7077023</v>
      </c>
      <c r="D86" s="278"/>
      <c r="E86" s="279"/>
      <c r="F86" s="183"/>
      <c r="G86" s="183"/>
    </row>
    <row r="87" spans="1:7">
      <c r="A87" s="280"/>
      <c r="B87" s="281"/>
      <c r="C87" s="282"/>
      <c r="D87" s="283"/>
      <c r="E87" s="284"/>
      <c r="F87" s="183"/>
      <c r="G87" s="183"/>
    </row>
    <row r="88" spans="1:7">
      <c r="A88" s="285" t="s">
        <v>66</v>
      </c>
      <c r="B88" s="286"/>
      <c r="C88" s="287">
        <f>C11+C46</f>
        <v>1323198834.8700001</v>
      </c>
      <c r="D88" s="288">
        <f>D11+D46</f>
        <v>1850737958.21</v>
      </c>
      <c r="E88" s="289">
        <f>E11+E46</f>
        <v>1758125252.48</v>
      </c>
      <c r="F88" s="183"/>
      <c r="G88" s="183"/>
    </row>
    <row r="89" spans="1:7">
      <c r="C89" s="194"/>
      <c r="D89" s="194"/>
      <c r="E89" s="194"/>
      <c r="F89" s="183"/>
      <c r="G89" s="183"/>
    </row>
    <row r="90" spans="1:7">
      <c r="C90" s="194"/>
      <c r="D90" s="194"/>
      <c r="E90" s="194"/>
      <c r="F90" s="183"/>
      <c r="G90" s="183"/>
    </row>
    <row r="92" spans="1:7">
      <c r="A92" s="185"/>
    </row>
  </sheetData>
  <mergeCells count="7">
    <mergeCell ref="C1:E1"/>
    <mergeCell ref="C2:E2"/>
    <mergeCell ref="C3:E3"/>
    <mergeCell ref="A5:E5"/>
    <mergeCell ref="A7:A8"/>
    <mergeCell ref="B7:B8"/>
    <mergeCell ref="C7:E7"/>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pageSetUpPr fitToPage="1"/>
  </sheetPr>
  <dimension ref="A1:U94"/>
  <sheetViews>
    <sheetView view="pageBreakPreview" zoomScaleNormal="85" zoomScaleSheetLayoutView="100" workbookViewId="0">
      <selection activeCell="K44" sqref="K44"/>
    </sheetView>
  </sheetViews>
  <sheetFormatPr defaultColWidth="9.140625" defaultRowHeight="12.75"/>
  <cols>
    <col min="1" max="1" width="88.28515625" style="221" customWidth="1"/>
    <col min="2" max="2" width="21.5703125" style="189" customWidth="1"/>
    <col min="3" max="3" width="15.140625" style="192" hidden="1" customWidth="1"/>
    <col min="4" max="4" width="15.140625" style="238" hidden="1" customWidth="1"/>
    <col min="5" max="5" width="15.140625" style="192" customWidth="1"/>
    <col min="6" max="7" width="15.140625" style="238" customWidth="1"/>
    <col min="8" max="9" width="15.140625" style="238" hidden="1" customWidth="1"/>
    <col min="10" max="12" width="15.140625" style="238" customWidth="1"/>
    <col min="13" max="14" width="15.140625" style="238" hidden="1" customWidth="1"/>
    <col min="15" max="18" width="15.140625" style="238" customWidth="1"/>
    <col min="19" max="19" width="16.85546875" style="184" customWidth="1"/>
    <col min="20" max="20" width="16.42578125" style="184" customWidth="1"/>
    <col min="21" max="21" width="16.42578125" style="183" customWidth="1"/>
    <col min="22" max="16384" width="9.140625" style="183"/>
  </cols>
  <sheetData>
    <row r="1" spans="1:20" s="187" customFormat="1" ht="33" customHeight="1">
      <c r="A1" s="346" t="s">
        <v>393</v>
      </c>
      <c r="B1" s="346"/>
      <c r="C1" s="346"/>
      <c r="D1" s="346"/>
      <c r="E1" s="346"/>
      <c r="F1" s="346"/>
      <c r="G1" s="346"/>
      <c r="H1" s="346"/>
      <c r="I1" s="346"/>
      <c r="J1" s="346"/>
      <c r="K1" s="346"/>
      <c r="L1" s="346"/>
      <c r="M1" s="346"/>
      <c r="N1" s="304"/>
      <c r="O1" s="304"/>
      <c r="P1" s="304"/>
      <c r="Q1" s="304"/>
      <c r="R1" s="198"/>
    </row>
    <row r="2" spans="1:20" ht="6.75" customHeight="1">
      <c r="A2" s="217"/>
      <c r="C2" s="193">
        <v>230740084</v>
      </c>
      <c r="D2" s="229"/>
      <c r="E2" s="193"/>
      <c r="F2" s="229"/>
      <c r="G2" s="229"/>
      <c r="H2" s="229">
        <v>212759382</v>
      </c>
      <c r="I2" s="229"/>
      <c r="J2" s="229"/>
      <c r="K2" s="229"/>
      <c r="L2" s="229"/>
      <c r="M2" s="229">
        <v>218611152</v>
      </c>
      <c r="N2" s="229"/>
      <c r="O2" s="229"/>
      <c r="P2" s="229"/>
      <c r="Q2" s="229"/>
      <c r="R2" s="229"/>
    </row>
    <row r="3" spans="1:20" ht="12.75" customHeight="1">
      <c r="A3" s="347" t="s">
        <v>50</v>
      </c>
      <c r="B3" s="342" t="s">
        <v>51</v>
      </c>
      <c r="C3" s="343" t="s">
        <v>341</v>
      </c>
      <c r="D3" s="348"/>
      <c r="E3" s="348"/>
      <c r="F3" s="348"/>
      <c r="G3" s="348"/>
      <c r="H3" s="344"/>
      <c r="I3" s="344"/>
      <c r="J3" s="344"/>
      <c r="K3" s="344"/>
      <c r="L3" s="344"/>
      <c r="M3" s="344"/>
      <c r="N3" s="349"/>
      <c r="O3" s="349"/>
      <c r="P3" s="349"/>
      <c r="Q3" s="350"/>
      <c r="R3" s="230"/>
    </row>
    <row r="4" spans="1:20" ht="34.15" customHeight="1">
      <c r="A4" s="347"/>
      <c r="B4" s="342"/>
      <c r="C4" s="203" t="s">
        <v>139</v>
      </c>
      <c r="D4" s="239" t="s">
        <v>398</v>
      </c>
      <c r="E4" s="203" t="s">
        <v>139</v>
      </c>
      <c r="F4" s="239" t="s">
        <v>398</v>
      </c>
      <c r="G4" s="239" t="s">
        <v>139</v>
      </c>
      <c r="H4" s="239" t="s">
        <v>191</v>
      </c>
      <c r="I4" s="239" t="s">
        <v>398</v>
      </c>
      <c r="J4" s="239" t="s">
        <v>191</v>
      </c>
      <c r="K4" s="239" t="s">
        <v>398</v>
      </c>
      <c r="L4" s="239" t="s">
        <v>191</v>
      </c>
      <c r="M4" s="239" t="s">
        <v>344</v>
      </c>
      <c r="N4" s="239" t="s">
        <v>398</v>
      </c>
      <c r="O4" s="239" t="s">
        <v>344</v>
      </c>
      <c r="P4" s="239" t="s">
        <v>398</v>
      </c>
      <c r="Q4" s="239" t="s">
        <v>344</v>
      </c>
      <c r="R4" s="231"/>
    </row>
    <row r="5" spans="1:20">
      <c r="A5" s="213" t="s">
        <v>59</v>
      </c>
      <c r="B5" s="204" t="s">
        <v>22</v>
      </c>
      <c r="C5" s="205">
        <f t="shared" ref="C5:Q5" si="0">C6+C8+C10+C15+C18+C22+C23+C26+C29</f>
        <v>230740084</v>
      </c>
      <c r="D5" s="240">
        <f t="shared" si="0"/>
        <v>0</v>
      </c>
      <c r="E5" s="205">
        <f t="shared" si="0"/>
        <v>230740084</v>
      </c>
      <c r="F5" s="240">
        <f t="shared" si="0"/>
        <v>0</v>
      </c>
      <c r="G5" s="240">
        <f t="shared" si="0"/>
        <v>230740084</v>
      </c>
      <c r="H5" s="240">
        <f t="shared" si="0"/>
        <v>212759382</v>
      </c>
      <c r="I5" s="240">
        <f t="shared" si="0"/>
        <v>0</v>
      </c>
      <c r="J5" s="240">
        <f t="shared" si="0"/>
        <v>212759382</v>
      </c>
      <c r="K5" s="240">
        <f t="shared" si="0"/>
        <v>0</v>
      </c>
      <c r="L5" s="240">
        <f t="shared" si="0"/>
        <v>212759382</v>
      </c>
      <c r="M5" s="240">
        <f t="shared" si="0"/>
        <v>218611152</v>
      </c>
      <c r="N5" s="240">
        <f t="shared" si="0"/>
        <v>0</v>
      </c>
      <c r="O5" s="240">
        <f t="shared" si="0"/>
        <v>218611152</v>
      </c>
      <c r="P5" s="240">
        <f t="shared" si="0"/>
        <v>0</v>
      </c>
      <c r="Q5" s="240">
        <f t="shared" si="0"/>
        <v>218611152</v>
      </c>
      <c r="R5" s="232"/>
      <c r="S5" s="195"/>
      <c r="T5" s="195"/>
    </row>
    <row r="6" spans="1:20">
      <c r="A6" s="214" t="s">
        <v>18</v>
      </c>
      <c r="B6" s="207" t="s">
        <v>23</v>
      </c>
      <c r="C6" s="206">
        <f>C7</f>
        <v>167001145</v>
      </c>
      <c r="D6" s="241">
        <f t="shared" ref="D6:Q6" si="1">D7</f>
        <v>0</v>
      </c>
      <c r="E6" s="206">
        <f t="shared" si="1"/>
        <v>167001145</v>
      </c>
      <c r="F6" s="241">
        <f t="shared" si="1"/>
        <v>0</v>
      </c>
      <c r="G6" s="241">
        <f t="shared" si="1"/>
        <v>167001145</v>
      </c>
      <c r="H6" s="241">
        <f t="shared" si="1"/>
        <v>148395163</v>
      </c>
      <c r="I6" s="241">
        <f t="shared" si="1"/>
        <v>0</v>
      </c>
      <c r="J6" s="241">
        <f t="shared" si="1"/>
        <v>148395163</v>
      </c>
      <c r="K6" s="241">
        <f t="shared" si="1"/>
        <v>0</v>
      </c>
      <c r="L6" s="241">
        <f t="shared" si="1"/>
        <v>148395163</v>
      </c>
      <c r="M6" s="241">
        <f t="shared" si="1"/>
        <v>152847018</v>
      </c>
      <c r="N6" s="241">
        <f t="shared" si="1"/>
        <v>0</v>
      </c>
      <c r="O6" s="241">
        <f t="shared" si="1"/>
        <v>152847018</v>
      </c>
      <c r="P6" s="241">
        <f t="shared" si="1"/>
        <v>0</v>
      </c>
      <c r="Q6" s="241">
        <f t="shared" si="1"/>
        <v>152847018</v>
      </c>
      <c r="R6" s="233"/>
      <c r="S6" s="195"/>
    </row>
    <row r="7" spans="1:20">
      <c r="A7" s="214" t="s">
        <v>1</v>
      </c>
      <c r="B7" s="207" t="s">
        <v>25</v>
      </c>
      <c r="C7" s="206">
        <v>167001145</v>
      </c>
      <c r="D7" s="241"/>
      <c r="E7" s="206">
        <f>C7+D7</f>
        <v>167001145</v>
      </c>
      <c r="F7" s="241"/>
      <c r="G7" s="241">
        <f>E7+F7</f>
        <v>167001145</v>
      </c>
      <c r="H7" s="241">
        <v>148395163</v>
      </c>
      <c r="I7" s="241"/>
      <c r="J7" s="241">
        <f>H7</f>
        <v>148395163</v>
      </c>
      <c r="K7" s="241"/>
      <c r="L7" s="241">
        <f>J7</f>
        <v>148395163</v>
      </c>
      <c r="M7" s="241">
        <v>152847018</v>
      </c>
      <c r="N7" s="241"/>
      <c r="O7" s="241">
        <f>M7</f>
        <v>152847018</v>
      </c>
      <c r="P7" s="241"/>
      <c r="Q7" s="241">
        <f>O7</f>
        <v>152847018</v>
      </c>
      <c r="R7" s="233"/>
    </row>
    <row r="8" spans="1:20" ht="25.5">
      <c r="A8" s="214" t="s">
        <v>9</v>
      </c>
      <c r="B8" s="207" t="s">
        <v>26</v>
      </c>
      <c r="C8" s="206">
        <f>C9</f>
        <v>25733464</v>
      </c>
      <c r="D8" s="241"/>
      <c r="E8" s="206">
        <f>E9</f>
        <v>25733464</v>
      </c>
      <c r="F8" s="241"/>
      <c r="G8" s="241">
        <f>G9</f>
        <v>25733464</v>
      </c>
      <c r="H8" s="241">
        <f>H9</f>
        <v>28002753</v>
      </c>
      <c r="I8" s="241"/>
      <c r="J8" s="241">
        <f>H8</f>
        <v>28002753</v>
      </c>
      <c r="K8" s="241"/>
      <c r="L8" s="241">
        <f>J8</f>
        <v>28002753</v>
      </c>
      <c r="M8" s="241">
        <f>M9</f>
        <v>29831577</v>
      </c>
      <c r="N8" s="241">
        <f t="shared" ref="N8:Q8" si="2">N9</f>
        <v>0</v>
      </c>
      <c r="O8" s="241">
        <f t="shared" si="2"/>
        <v>29831577</v>
      </c>
      <c r="P8" s="241">
        <f t="shared" si="2"/>
        <v>0</v>
      </c>
      <c r="Q8" s="241">
        <f t="shared" si="2"/>
        <v>29831577</v>
      </c>
      <c r="R8" s="233"/>
    </row>
    <row r="9" spans="1:20" ht="21" customHeight="1">
      <c r="A9" s="214" t="s">
        <v>10</v>
      </c>
      <c r="B9" s="207" t="s">
        <v>27</v>
      </c>
      <c r="C9" s="206">
        <v>25733464</v>
      </c>
      <c r="D9" s="241"/>
      <c r="E9" s="206">
        <f>C9+D9</f>
        <v>25733464</v>
      </c>
      <c r="F9" s="241"/>
      <c r="G9" s="241">
        <f>E9+F9</f>
        <v>25733464</v>
      </c>
      <c r="H9" s="241">
        <v>28002753</v>
      </c>
      <c r="I9" s="241"/>
      <c r="J9" s="241">
        <f>H9</f>
        <v>28002753</v>
      </c>
      <c r="K9" s="241"/>
      <c r="L9" s="241">
        <f>J9</f>
        <v>28002753</v>
      </c>
      <c r="M9" s="241">
        <v>29831577</v>
      </c>
      <c r="N9" s="241"/>
      <c r="O9" s="241">
        <f>M9</f>
        <v>29831577</v>
      </c>
      <c r="P9" s="241"/>
      <c r="Q9" s="241">
        <f>O9</f>
        <v>29831577</v>
      </c>
      <c r="R9" s="233"/>
    </row>
    <row r="10" spans="1:20">
      <c r="A10" s="214" t="s">
        <v>2</v>
      </c>
      <c r="B10" s="207" t="s">
        <v>28</v>
      </c>
      <c r="C10" s="206">
        <f>C11+C12+C13+C14</f>
        <v>14790509</v>
      </c>
      <c r="D10" s="241">
        <f t="shared" ref="D10:O10" si="3">D11+D12+D13+D14</f>
        <v>0</v>
      </c>
      <c r="E10" s="206">
        <f t="shared" si="3"/>
        <v>14790509</v>
      </c>
      <c r="F10" s="241">
        <f t="shared" ref="F10:G10" si="4">F11+F12+F13+F14</f>
        <v>0</v>
      </c>
      <c r="G10" s="241">
        <f t="shared" si="4"/>
        <v>14790509</v>
      </c>
      <c r="H10" s="241">
        <f t="shared" si="3"/>
        <v>14180500</v>
      </c>
      <c r="I10" s="241">
        <f t="shared" si="3"/>
        <v>0</v>
      </c>
      <c r="J10" s="241">
        <f t="shared" si="3"/>
        <v>14180500</v>
      </c>
      <c r="K10" s="241">
        <f t="shared" ref="K10:L10" si="5">K11+K12+K13+K14</f>
        <v>0</v>
      </c>
      <c r="L10" s="241">
        <f t="shared" si="5"/>
        <v>14180500</v>
      </c>
      <c r="M10" s="241">
        <f t="shared" si="3"/>
        <v>14242500</v>
      </c>
      <c r="N10" s="241">
        <f t="shared" si="3"/>
        <v>0</v>
      </c>
      <c r="O10" s="241">
        <f t="shared" si="3"/>
        <v>14242500</v>
      </c>
      <c r="P10" s="241">
        <f t="shared" ref="P10:Q10" si="6">P11+P12+P13+P14</f>
        <v>0</v>
      </c>
      <c r="Q10" s="241">
        <f t="shared" si="6"/>
        <v>14242500</v>
      </c>
      <c r="R10" s="233"/>
    </row>
    <row r="11" spans="1:20" ht="18.600000000000001" customHeight="1">
      <c r="A11" s="214" t="s">
        <v>58</v>
      </c>
      <c r="B11" s="207" t="s">
        <v>29</v>
      </c>
      <c r="C11" s="206">
        <v>8630000</v>
      </c>
      <c r="D11" s="241"/>
      <c r="E11" s="206">
        <f>C11+D11</f>
        <v>8630000</v>
      </c>
      <c r="F11" s="241"/>
      <c r="G11" s="241">
        <f>E11+F11</f>
        <v>8630000</v>
      </c>
      <c r="H11" s="241">
        <v>11917000</v>
      </c>
      <c r="I11" s="241"/>
      <c r="J11" s="241">
        <f>H11</f>
        <v>11917000</v>
      </c>
      <c r="K11" s="241"/>
      <c r="L11" s="241">
        <f>J11</f>
        <v>11917000</v>
      </c>
      <c r="M11" s="241">
        <v>11917000</v>
      </c>
      <c r="N11" s="241"/>
      <c r="O11" s="241">
        <f>M11</f>
        <v>11917000</v>
      </c>
      <c r="P11" s="241"/>
      <c r="Q11" s="241">
        <f>O11</f>
        <v>11917000</v>
      </c>
      <c r="R11" s="233"/>
    </row>
    <row r="12" spans="1:20">
      <c r="A12" s="214" t="s">
        <v>345</v>
      </c>
      <c r="B12" s="207" t="s">
        <v>350</v>
      </c>
      <c r="C12" s="206">
        <v>4000000</v>
      </c>
      <c r="D12" s="241"/>
      <c r="E12" s="206">
        <f t="shared" ref="E12:E14" si="7">C12+D12</f>
        <v>4000000</v>
      </c>
      <c r="F12" s="241"/>
      <c r="G12" s="241">
        <f t="shared" ref="G12:G14" si="8">E12+F12</f>
        <v>4000000</v>
      </c>
      <c r="H12" s="241">
        <v>50000</v>
      </c>
      <c r="I12" s="241"/>
      <c r="J12" s="241">
        <f>H12</f>
        <v>50000</v>
      </c>
      <c r="K12" s="241"/>
      <c r="L12" s="241">
        <f>J12</f>
        <v>50000</v>
      </c>
      <c r="M12" s="241">
        <v>25000</v>
      </c>
      <c r="N12" s="241"/>
      <c r="O12" s="241">
        <f>M12</f>
        <v>25000</v>
      </c>
      <c r="P12" s="241"/>
      <c r="Q12" s="241">
        <f>O12</f>
        <v>25000</v>
      </c>
      <c r="R12" s="233"/>
    </row>
    <row r="13" spans="1:20">
      <c r="A13" s="214" t="s">
        <v>346</v>
      </c>
      <c r="B13" s="207" t="s">
        <v>349</v>
      </c>
      <c r="C13" s="206">
        <v>2509</v>
      </c>
      <c r="D13" s="241"/>
      <c r="E13" s="206">
        <f t="shared" si="7"/>
        <v>2509</v>
      </c>
      <c r="F13" s="241"/>
      <c r="G13" s="241">
        <f t="shared" si="8"/>
        <v>2509</v>
      </c>
      <c r="H13" s="241">
        <v>2500</v>
      </c>
      <c r="I13" s="241"/>
      <c r="J13" s="241">
        <f>H13</f>
        <v>2500</v>
      </c>
      <c r="K13" s="241"/>
      <c r="L13" s="241">
        <f>J13</f>
        <v>2500</v>
      </c>
      <c r="M13" s="241">
        <v>2500</v>
      </c>
      <c r="N13" s="241"/>
      <c r="O13" s="241">
        <f>M13</f>
        <v>2500</v>
      </c>
      <c r="P13" s="241"/>
      <c r="Q13" s="241">
        <f>O13</f>
        <v>2500</v>
      </c>
      <c r="R13" s="233"/>
    </row>
    <row r="14" spans="1:20" ht="21.6" customHeight="1">
      <c r="A14" s="214" t="s">
        <v>347</v>
      </c>
      <c r="B14" s="207" t="s">
        <v>348</v>
      </c>
      <c r="C14" s="206">
        <v>2158000</v>
      </c>
      <c r="D14" s="241"/>
      <c r="E14" s="206">
        <f t="shared" si="7"/>
        <v>2158000</v>
      </c>
      <c r="F14" s="241"/>
      <c r="G14" s="241">
        <f t="shared" si="8"/>
        <v>2158000</v>
      </c>
      <c r="H14" s="241">
        <v>2211000</v>
      </c>
      <c r="I14" s="241"/>
      <c r="J14" s="241">
        <f>H14</f>
        <v>2211000</v>
      </c>
      <c r="K14" s="241"/>
      <c r="L14" s="241">
        <f>J14</f>
        <v>2211000</v>
      </c>
      <c r="M14" s="241">
        <v>2298000</v>
      </c>
      <c r="N14" s="241"/>
      <c r="O14" s="241">
        <f>M14</f>
        <v>2298000</v>
      </c>
      <c r="P14" s="241"/>
      <c r="Q14" s="241">
        <f>O14</f>
        <v>2298000</v>
      </c>
      <c r="R14" s="233"/>
    </row>
    <row r="15" spans="1:20">
      <c r="A15" s="214" t="s">
        <v>56</v>
      </c>
      <c r="B15" s="207" t="s">
        <v>37</v>
      </c>
      <c r="C15" s="206">
        <f>SUM(C16:C17)</f>
        <v>4510726</v>
      </c>
      <c r="D15" s="241">
        <f t="shared" ref="D15:E15" si="9">SUM(D16:D17)</f>
        <v>0</v>
      </c>
      <c r="E15" s="206">
        <f t="shared" si="9"/>
        <v>4510726</v>
      </c>
      <c r="F15" s="241">
        <f t="shared" ref="F15:G15" si="10">SUM(F16:F17)</f>
        <v>0</v>
      </c>
      <c r="G15" s="241">
        <f t="shared" si="10"/>
        <v>4510726</v>
      </c>
      <c r="H15" s="241">
        <f t="shared" ref="H15:O15" si="11">SUM(H16:H17)</f>
        <v>4000726</v>
      </c>
      <c r="I15" s="241">
        <f t="shared" si="11"/>
        <v>0</v>
      </c>
      <c r="J15" s="241">
        <f t="shared" si="11"/>
        <v>4000726</v>
      </c>
      <c r="K15" s="241">
        <f t="shared" ref="K15:L15" si="12">SUM(K16:K17)</f>
        <v>0</v>
      </c>
      <c r="L15" s="241">
        <f t="shared" si="12"/>
        <v>4000726</v>
      </c>
      <c r="M15" s="241">
        <f t="shared" si="11"/>
        <v>4118726</v>
      </c>
      <c r="N15" s="241">
        <f t="shared" si="11"/>
        <v>0</v>
      </c>
      <c r="O15" s="241">
        <f t="shared" si="11"/>
        <v>4118726</v>
      </c>
      <c r="P15" s="241">
        <f t="shared" ref="P15:Q15" si="13">SUM(P16:P17)</f>
        <v>0</v>
      </c>
      <c r="Q15" s="241">
        <f t="shared" si="13"/>
        <v>4118726</v>
      </c>
      <c r="R15" s="233"/>
    </row>
    <row r="16" spans="1:20" ht="19.149999999999999" customHeight="1">
      <c r="A16" s="214" t="s">
        <v>391</v>
      </c>
      <c r="B16" s="207" t="s">
        <v>390</v>
      </c>
      <c r="C16" s="206">
        <v>3380726</v>
      </c>
      <c r="D16" s="241"/>
      <c r="E16" s="206">
        <f>C16+D16</f>
        <v>3380726</v>
      </c>
      <c r="F16" s="241"/>
      <c r="G16" s="241">
        <f>E16+F16</f>
        <v>3380726</v>
      </c>
      <c r="H16" s="241">
        <v>2870726</v>
      </c>
      <c r="I16" s="241"/>
      <c r="J16" s="241">
        <f>H16</f>
        <v>2870726</v>
      </c>
      <c r="K16" s="241"/>
      <c r="L16" s="241">
        <f>J16</f>
        <v>2870726</v>
      </c>
      <c r="M16" s="241">
        <v>2988726</v>
      </c>
      <c r="N16" s="241"/>
      <c r="O16" s="241">
        <f>M16</f>
        <v>2988726</v>
      </c>
      <c r="P16" s="241"/>
      <c r="Q16" s="241">
        <f>O16</f>
        <v>2988726</v>
      </c>
      <c r="R16" s="233"/>
    </row>
    <row r="17" spans="1:21" ht="30" customHeight="1">
      <c r="A17" s="214" t="s">
        <v>17</v>
      </c>
      <c r="B17" s="207" t="s">
        <v>38</v>
      </c>
      <c r="C17" s="206">
        <v>1130000</v>
      </c>
      <c r="D17" s="241"/>
      <c r="E17" s="206">
        <f>C17+D17</f>
        <v>1130000</v>
      </c>
      <c r="F17" s="241"/>
      <c r="G17" s="241">
        <f>E17+F17</f>
        <v>1130000</v>
      </c>
      <c r="H17" s="241">
        <v>1130000</v>
      </c>
      <c r="I17" s="241"/>
      <c r="J17" s="241">
        <f>H17</f>
        <v>1130000</v>
      </c>
      <c r="K17" s="241"/>
      <c r="L17" s="241">
        <f>J17</f>
        <v>1130000</v>
      </c>
      <c r="M17" s="241">
        <v>1130000</v>
      </c>
      <c r="N17" s="241"/>
      <c r="O17" s="241">
        <f>M17</f>
        <v>1130000</v>
      </c>
      <c r="P17" s="241"/>
      <c r="Q17" s="241">
        <f>O17</f>
        <v>1130000</v>
      </c>
      <c r="R17" s="233"/>
    </row>
    <row r="18" spans="1:21" ht="31.9" customHeight="1">
      <c r="A18" s="214" t="s">
        <v>13</v>
      </c>
      <c r="B18" s="207" t="s">
        <v>39</v>
      </c>
      <c r="C18" s="206">
        <f>SUM(C19:C21)</f>
        <v>15675000</v>
      </c>
      <c r="D18" s="241">
        <f t="shared" ref="D18:O18" si="14">SUM(D19:D21)</f>
        <v>0</v>
      </c>
      <c r="E18" s="206">
        <f t="shared" si="14"/>
        <v>15675000</v>
      </c>
      <c r="F18" s="241">
        <f t="shared" ref="F18:G18" si="15">SUM(F19:F21)</f>
        <v>0</v>
      </c>
      <c r="G18" s="241">
        <f t="shared" si="15"/>
        <v>15675000</v>
      </c>
      <c r="H18" s="241">
        <f t="shared" si="14"/>
        <v>15675000</v>
      </c>
      <c r="I18" s="241">
        <f t="shared" si="14"/>
        <v>0</v>
      </c>
      <c r="J18" s="241">
        <f t="shared" si="14"/>
        <v>15675000</v>
      </c>
      <c r="K18" s="241">
        <f t="shared" ref="K18:L18" si="16">SUM(K19:K21)</f>
        <v>0</v>
      </c>
      <c r="L18" s="241">
        <f t="shared" si="16"/>
        <v>15675000</v>
      </c>
      <c r="M18" s="241">
        <f t="shared" si="14"/>
        <v>15675000</v>
      </c>
      <c r="N18" s="241">
        <f t="shared" si="14"/>
        <v>0</v>
      </c>
      <c r="O18" s="241">
        <f t="shared" si="14"/>
        <v>15675000</v>
      </c>
      <c r="P18" s="241">
        <f t="shared" ref="P18:Q18" si="17">SUM(P19:P21)</f>
        <v>0</v>
      </c>
      <c r="Q18" s="241">
        <f t="shared" si="17"/>
        <v>15675000</v>
      </c>
      <c r="R18" s="233"/>
      <c r="S18" s="195"/>
      <c r="T18" s="186">
        <f>SUM(C19:C21)-C18</f>
        <v>0</v>
      </c>
    </row>
    <row r="19" spans="1:21" ht="45.6" customHeight="1">
      <c r="A19" s="214" t="s">
        <v>60</v>
      </c>
      <c r="B19" s="207" t="s">
        <v>41</v>
      </c>
      <c r="C19" s="206">
        <f>250000+10115000+417000</f>
        <v>10782000</v>
      </c>
      <c r="D19" s="241"/>
      <c r="E19" s="206">
        <f>C19+D19</f>
        <v>10782000</v>
      </c>
      <c r="F19" s="241"/>
      <c r="G19" s="241">
        <f>E19+F19</f>
        <v>10782000</v>
      </c>
      <c r="H19" s="241">
        <f>15675000-5309000-1000+417000</f>
        <v>10782000</v>
      </c>
      <c r="I19" s="241"/>
      <c r="J19" s="241">
        <f>H19</f>
        <v>10782000</v>
      </c>
      <c r="K19" s="241"/>
      <c r="L19" s="241">
        <f>J19</f>
        <v>10782000</v>
      </c>
      <c r="M19" s="241">
        <f>H19</f>
        <v>10782000</v>
      </c>
      <c r="N19" s="241"/>
      <c r="O19" s="241">
        <f>M19</f>
        <v>10782000</v>
      </c>
      <c r="P19" s="241"/>
      <c r="Q19" s="241">
        <f>O19</f>
        <v>10782000</v>
      </c>
      <c r="R19" s="233"/>
    </row>
    <row r="20" spans="1:21" ht="21" customHeight="1">
      <c r="A20" s="214" t="s">
        <v>14</v>
      </c>
      <c r="B20" s="207" t="s">
        <v>42</v>
      </c>
      <c r="C20" s="206">
        <v>0</v>
      </c>
      <c r="D20" s="241"/>
      <c r="E20" s="206">
        <f t="shared" ref="E20:E21" si="18">C20+D20</f>
        <v>0</v>
      </c>
      <c r="F20" s="241"/>
      <c r="G20" s="241">
        <f t="shared" ref="G20:G21" si="19">E20+F20</f>
        <v>0</v>
      </c>
      <c r="H20" s="241">
        <v>0</v>
      </c>
      <c r="I20" s="241"/>
      <c r="J20" s="241"/>
      <c r="K20" s="241"/>
      <c r="L20" s="241"/>
      <c r="M20" s="241">
        <v>0</v>
      </c>
      <c r="N20" s="241"/>
      <c r="O20" s="241">
        <f>M20</f>
        <v>0</v>
      </c>
      <c r="P20" s="241"/>
      <c r="Q20" s="241">
        <f>O20</f>
        <v>0</v>
      </c>
      <c r="R20" s="233"/>
    </row>
    <row r="21" spans="1:21" ht="44.45" customHeight="1">
      <c r="A21" s="218" t="s">
        <v>80</v>
      </c>
      <c r="B21" s="207" t="s">
        <v>77</v>
      </c>
      <c r="C21" s="206">
        <f>93000+4800000</f>
        <v>4893000</v>
      </c>
      <c r="D21" s="241"/>
      <c r="E21" s="206">
        <f t="shared" si="18"/>
        <v>4893000</v>
      </c>
      <c r="F21" s="241"/>
      <c r="G21" s="241">
        <f t="shared" si="19"/>
        <v>4893000</v>
      </c>
      <c r="H21" s="241">
        <f>C21</f>
        <v>4893000</v>
      </c>
      <c r="I21" s="241"/>
      <c r="J21" s="241">
        <f>H21</f>
        <v>4893000</v>
      </c>
      <c r="K21" s="241"/>
      <c r="L21" s="241">
        <f>J21</f>
        <v>4893000</v>
      </c>
      <c r="M21" s="241">
        <f>C21</f>
        <v>4893000</v>
      </c>
      <c r="N21" s="241"/>
      <c r="O21" s="241">
        <f>M21</f>
        <v>4893000</v>
      </c>
      <c r="P21" s="241"/>
      <c r="Q21" s="241">
        <f>O21</f>
        <v>4893000</v>
      </c>
      <c r="R21" s="233"/>
    </row>
    <row r="22" spans="1:21" s="184" customFormat="1" ht="19.899999999999999" customHeight="1">
      <c r="A22" s="214" t="s">
        <v>19</v>
      </c>
      <c r="B22" s="207" t="s">
        <v>43</v>
      </c>
      <c r="C22" s="206">
        <v>237240</v>
      </c>
      <c r="D22" s="241"/>
      <c r="E22" s="206">
        <f>C22+D22</f>
        <v>237240</v>
      </c>
      <c r="F22" s="241"/>
      <c r="G22" s="241">
        <f>E22+F22</f>
        <v>237240</v>
      </c>
      <c r="H22" s="241">
        <v>237240</v>
      </c>
      <c r="I22" s="241"/>
      <c r="J22" s="241">
        <f>H22</f>
        <v>237240</v>
      </c>
      <c r="K22" s="241"/>
      <c r="L22" s="241">
        <f>J22</f>
        <v>237240</v>
      </c>
      <c r="M22" s="241">
        <v>237240</v>
      </c>
      <c r="N22" s="241"/>
      <c r="O22" s="241">
        <f>M22</f>
        <v>237240</v>
      </c>
      <c r="P22" s="241"/>
      <c r="Q22" s="241">
        <f>O22</f>
        <v>237240</v>
      </c>
      <c r="R22" s="233"/>
      <c r="U22" s="183"/>
    </row>
    <row r="23" spans="1:21" s="184" customFormat="1" ht="21.6" customHeight="1">
      <c r="A23" s="214" t="s">
        <v>141</v>
      </c>
      <c r="B23" s="207" t="s">
        <v>46</v>
      </c>
      <c r="C23" s="206">
        <f>SUM(C24:C25)</f>
        <v>100000</v>
      </c>
      <c r="D23" s="241">
        <f t="shared" ref="D23:E23" si="20">SUM(D24:D25)</f>
        <v>0</v>
      </c>
      <c r="E23" s="206">
        <f t="shared" si="20"/>
        <v>100000</v>
      </c>
      <c r="F23" s="241">
        <f t="shared" ref="F23:G23" si="21">SUM(F24:F25)</f>
        <v>0</v>
      </c>
      <c r="G23" s="241">
        <f t="shared" si="21"/>
        <v>100000</v>
      </c>
      <c r="H23" s="241">
        <f t="shared" ref="H23:O23" si="22">SUM(H24:H25)</f>
        <v>0</v>
      </c>
      <c r="I23" s="241">
        <f t="shared" si="22"/>
        <v>0</v>
      </c>
      <c r="J23" s="241">
        <f t="shared" si="22"/>
        <v>0</v>
      </c>
      <c r="K23" s="241">
        <f t="shared" ref="K23:L23" si="23">SUM(K24:K25)</f>
        <v>0</v>
      </c>
      <c r="L23" s="241">
        <f t="shared" si="23"/>
        <v>0</v>
      </c>
      <c r="M23" s="241">
        <f t="shared" si="22"/>
        <v>0</v>
      </c>
      <c r="N23" s="241">
        <f t="shared" si="22"/>
        <v>0</v>
      </c>
      <c r="O23" s="241">
        <f t="shared" si="22"/>
        <v>0</v>
      </c>
      <c r="P23" s="241">
        <f t="shared" ref="P23:Q23" si="24">SUM(P24:P25)</f>
        <v>0</v>
      </c>
      <c r="Q23" s="241">
        <f t="shared" si="24"/>
        <v>0</v>
      </c>
      <c r="R23" s="233"/>
      <c r="U23" s="183"/>
    </row>
    <row r="24" spans="1:21" s="184" customFormat="1">
      <c r="A24" s="214" t="s">
        <v>63</v>
      </c>
      <c r="B24" s="207" t="s">
        <v>64</v>
      </c>
      <c r="C24" s="206">
        <v>100000</v>
      </c>
      <c r="D24" s="241"/>
      <c r="E24" s="206">
        <f>C24+D24</f>
        <v>100000</v>
      </c>
      <c r="F24" s="241"/>
      <c r="G24" s="241">
        <f>E24+F24</f>
        <v>100000</v>
      </c>
      <c r="H24" s="241"/>
      <c r="I24" s="241"/>
      <c r="J24" s="241"/>
      <c r="K24" s="241"/>
      <c r="L24" s="241"/>
      <c r="M24" s="241"/>
      <c r="N24" s="241"/>
      <c r="O24" s="241"/>
      <c r="P24" s="241"/>
      <c r="Q24" s="241"/>
      <c r="R24" s="233"/>
      <c r="U24" s="183"/>
    </row>
    <row r="25" spans="1:21" s="184" customFormat="1">
      <c r="A25" s="214" t="s">
        <v>67</v>
      </c>
      <c r="B25" s="207" t="s">
        <v>70</v>
      </c>
      <c r="C25" s="206">
        <v>0</v>
      </c>
      <c r="D25" s="241"/>
      <c r="E25" s="206"/>
      <c r="F25" s="241"/>
      <c r="G25" s="241"/>
      <c r="H25" s="241"/>
      <c r="I25" s="241"/>
      <c r="J25" s="241"/>
      <c r="K25" s="241"/>
      <c r="L25" s="241"/>
      <c r="M25" s="241"/>
      <c r="N25" s="241"/>
      <c r="O25" s="241"/>
      <c r="P25" s="241"/>
      <c r="Q25" s="241"/>
      <c r="R25" s="233"/>
      <c r="U25" s="183"/>
    </row>
    <row r="26" spans="1:21" s="184" customFormat="1">
      <c r="A26" s="214" t="s">
        <v>20</v>
      </c>
      <c r="B26" s="207" t="s">
        <v>47</v>
      </c>
      <c r="C26" s="206">
        <f>C27+C28</f>
        <v>2194000</v>
      </c>
      <c r="D26" s="241">
        <f t="shared" ref="D26:E26" si="25">D27+D28</f>
        <v>0</v>
      </c>
      <c r="E26" s="206">
        <f t="shared" si="25"/>
        <v>2194000</v>
      </c>
      <c r="F26" s="241">
        <f t="shared" ref="F26:G26" si="26">F27+F28</f>
        <v>0</v>
      </c>
      <c r="G26" s="241">
        <f t="shared" si="26"/>
        <v>2194000</v>
      </c>
      <c r="H26" s="241">
        <f>H27+H28</f>
        <v>1770000</v>
      </c>
      <c r="I26" s="241">
        <f t="shared" ref="I26:J26" si="27">I27+I28</f>
        <v>0</v>
      </c>
      <c r="J26" s="241">
        <f t="shared" si="27"/>
        <v>1770000</v>
      </c>
      <c r="K26" s="241">
        <f t="shared" ref="K26:L26" si="28">K27+K28</f>
        <v>0</v>
      </c>
      <c r="L26" s="241">
        <f t="shared" si="28"/>
        <v>1770000</v>
      </c>
      <c r="M26" s="241">
        <f>M27+M28</f>
        <v>1161091</v>
      </c>
      <c r="N26" s="241">
        <f t="shared" ref="N26:O26" si="29">N27+N28</f>
        <v>0</v>
      </c>
      <c r="O26" s="241">
        <f t="shared" si="29"/>
        <v>1161091</v>
      </c>
      <c r="P26" s="241">
        <f t="shared" ref="P26:Q26" si="30">P27+P28</f>
        <v>0</v>
      </c>
      <c r="Q26" s="241">
        <f t="shared" si="30"/>
        <v>1161091</v>
      </c>
      <c r="R26" s="233"/>
      <c r="U26" s="183"/>
    </row>
    <row r="27" spans="1:21" s="184" customFormat="1" ht="45" customHeight="1">
      <c r="A27" s="214" t="s">
        <v>342</v>
      </c>
      <c r="B27" s="207" t="s">
        <v>343</v>
      </c>
      <c r="C27" s="206">
        <v>1894000</v>
      </c>
      <c r="D27" s="241"/>
      <c r="E27" s="206">
        <f>C27+D27</f>
        <v>1894000</v>
      </c>
      <c r="F27" s="241"/>
      <c r="G27" s="241">
        <f>E27+F27</f>
        <v>1894000</v>
      </c>
      <c r="H27" s="241">
        <v>1470000</v>
      </c>
      <c r="I27" s="241"/>
      <c r="J27" s="241">
        <f>H27</f>
        <v>1470000</v>
      </c>
      <c r="K27" s="241"/>
      <c r="L27" s="241">
        <f>J27</f>
        <v>1470000</v>
      </c>
      <c r="M27" s="241">
        <v>861091</v>
      </c>
      <c r="N27" s="241"/>
      <c r="O27" s="241">
        <f>M27</f>
        <v>861091</v>
      </c>
      <c r="P27" s="241"/>
      <c r="Q27" s="241">
        <f>O27</f>
        <v>861091</v>
      </c>
      <c r="R27" s="233"/>
      <c r="U27" s="183"/>
    </row>
    <row r="28" spans="1:21" s="184" customFormat="1" ht="19.899999999999999" customHeight="1">
      <c r="A28" s="214" t="s">
        <v>79</v>
      </c>
      <c r="B28" s="207" t="s">
        <v>55</v>
      </c>
      <c r="C28" s="206">
        <v>300000</v>
      </c>
      <c r="D28" s="241"/>
      <c r="E28" s="206">
        <f>C28+D28</f>
        <v>300000</v>
      </c>
      <c r="F28" s="241"/>
      <c r="G28" s="241">
        <f>E28+F28</f>
        <v>300000</v>
      </c>
      <c r="H28" s="241">
        <v>300000</v>
      </c>
      <c r="I28" s="241"/>
      <c r="J28" s="241">
        <f>H28</f>
        <v>300000</v>
      </c>
      <c r="K28" s="241"/>
      <c r="L28" s="241">
        <f>J28</f>
        <v>300000</v>
      </c>
      <c r="M28" s="241">
        <v>300000</v>
      </c>
      <c r="N28" s="241"/>
      <c r="O28" s="241">
        <f>M28</f>
        <v>300000</v>
      </c>
      <c r="P28" s="241"/>
      <c r="Q28" s="241">
        <f>O28</f>
        <v>300000</v>
      </c>
      <c r="R28" s="233"/>
      <c r="U28" s="183"/>
    </row>
    <row r="29" spans="1:21" s="184" customFormat="1">
      <c r="A29" s="214" t="s">
        <v>15</v>
      </c>
      <c r="B29" s="207" t="s">
        <v>49</v>
      </c>
      <c r="C29" s="206">
        <v>498000</v>
      </c>
      <c r="D29" s="241"/>
      <c r="E29" s="206">
        <f>C29+D29</f>
        <v>498000</v>
      </c>
      <c r="F29" s="241"/>
      <c r="G29" s="241">
        <f>E29+F29</f>
        <v>498000</v>
      </c>
      <c r="H29" s="241">
        <v>498000</v>
      </c>
      <c r="I29" s="241"/>
      <c r="J29" s="241">
        <f>H29</f>
        <v>498000</v>
      </c>
      <c r="K29" s="241"/>
      <c r="L29" s="241">
        <f>J29</f>
        <v>498000</v>
      </c>
      <c r="M29" s="241">
        <v>498000</v>
      </c>
      <c r="N29" s="241"/>
      <c r="O29" s="241">
        <f>M29</f>
        <v>498000</v>
      </c>
      <c r="P29" s="241"/>
      <c r="Q29" s="241">
        <f>O29</f>
        <v>498000</v>
      </c>
      <c r="R29" s="233"/>
      <c r="U29" s="183"/>
    </row>
    <row r="30" spans="1:21" s="184" customFormat="1" ht="22.9" customHeight="1">
      <c r="A30" s="213" t="s">
        <v>270</v>
      </c>
      <c r="B30" s="208" t="s">
        <v>271</v>
      </c>
      <c r="C30" s="205">
        <f t="shared" ref="C30:H30" si="31">C31+C86+C88+C89</f>
        <v>1092458750.8700001</v>
      </c>
      <c r="D30" s="205">
        <f t="shared" si="31"/>
        <v>67362575</v>
      </c>
      <c r="E30" s="205">
        <f t="shared" si="31"/>
        <v>1159821325.8700001</v>
      </c>
      <c r="F30" s="240">
        <f t="shared" si="31"/>
        <v>-21183649.850000001</v>
      </c>
      <c r="G30" s="240">
        <f t="shared" si="31"/>
        <v>1138637676.02</v>
      </c>
      <c r="H30" s="240">
        <f t="shared" si="31"/>
        <v>1637978576.21</v>
      </c>
      <c r="I30" s="240">
        <f t="shared" ref="I30:Q30" si="32">I31+I86</f>
        <v>54415355.730000004</v>
      </c>
      <c r="J30" s="240">
        <f t="shared" si="32"/>
        <v>1692393931.9399998</v>
      </c>
      <c r="K30" s="240">
        <f t="shared" si="32"/>
        <v>-92574250</v>
      </c>
      <c r="L30" s="240">
        <f t="shared" si="32"/>
        <v>1599819681.9399998</v>
      </c>
      <c r="M30" s="240">
        <f t="shared" si="32"/>
        <v>1539514100.48</v>
      </c>
      <c r="N30" s="240">
        <f t="shared" si="32"/>
        <v>54418912.900000006</v>
      </c>
      <c r="O30" s="240">
        <f t="shared" si="32"/>
        <v>1593933013.3799999</v>
      </c>
      <c r="P30" s="240">
        <f t="shared" si="32"/>
        <v>-2254500</v>
      </c>
      <c r="Q30" s="240">
        <f t="shared" si="32"/>
        <v>1591678513.3799999</v>
      </c>
      <c r="R30" s="234"/>
      <c r="S30" s="195"/>
      <c r="U30" s="183"/>
    </row>
    <row r="31" spans="1:21" s="184" customFormat="1" ht="25.5">
      <c r="A31" s="214" t="s">
        <v>65</v>
      </c>
      <c r="B31" s="209" t="s">
        <v>57</v>
      </c>
      <c r="C31" s="206">
        <f t="shared" ref="C31:K31" si="33">C32+C35+C64+C80</f>
        <v>1085381727.8700001</v>
      </c>
      <c r="D31" s="241">
        <f t="shared" si="33"/>
        <v>71643789.760000005</v>
      </c>
      <c r="E31" s="206">
        <f t="shared" si="33"/>
        <v>1157025517.6300001</v>
      </c>
      <c r="F31" s="241">
        <f t="shared" si="33"/>
        <v>-18088732.720000003</v>
      </c>
      <c r="G31" s="241">
        <f t="shared" si="33"/>
        <v>1138936784.9100001</v>
      </c>
      <c r="H31" s="241">
        <f t="shared" si="33"/>
        <v>1637978576.21</v>
      </c>
      <c r="I31" s="241">
        <f t="shared" si="33"/>
        <v>54415355.730000004</v>
      </c>
      <c r="J31" s="241">
        <f t="shared" si="33"/>
        <v>1692393931.9399998</v>
      </c>
      <c r="K31" s="241">
        <f t="shared" si="33"/>
        <v>-92574250</v>
      </c>
      <c r="L31" s="312">
        <f>J31+K31</f>
        <v>1599819681.9399998</v>
      </c>
      <c r="M31" s="241">
        <f>M32+M35+M64+M80</f>
        <v>1539514100.48</v>
      </c>
      <c r="N31" s="241">
        <f>N32+N35+N64+N80</f>
        <v>54418912.900000006</v>
      </c>
      <c r="O31" s="241">
        <f>O32+O35+O64+O80</f>
        <v>1593933013.3799999</v>
      </c>
      <c r="P31" s="241">
        <f>P32+P35+P64+P80</f>
        <v>-2254500</v>
      </c>
      <c r="Q31" s="241">
        <f>Q32+Q35+Q64+Q80</f>
        <v>1591678513.3799999</v>
      </c>
      <c r="R31" s="233"/>
      <c r="U31" s="183"/>
    </row>
    <row r="32" spans="1:21" s="202" customFormat="1" ht="19.149999999999999" customHeight="1">
      <c r="A32" s="213" t="s">
        <v>75</v>
      </c>
      <c r="B32" s="208" t="s">
        <v>134</v>
      </c>
      <c r="C32" s="205">
        <f>SUM(C33:C34)</f>
        <v>46590640.799999997</v>
      </c>
      <c r="D32" s="240">
        <f t="shared" ref="D32:E32" si="34">SUM(D33:D34)</f>
        <v>0</v>
      </c>
      <c r="E32" s="205">
        <f t="shared" si="34"/>
        <v>46590640.799999997</v>
      </c>
      <c r="F32" s="240">
        <f t="shared" ref="F32:G32" si="35">SUM(F33:F34)</f>
        <v>0</v>
      </c>
      <c r="G32" s="240">
        <f t="shared" si="35"/>
        <v>46590640.799999997</v>
      </c>
      <c r="H32" s="240">
        <f t="shared" ref="H32:O32" si="36">H33+H34</f>
        <v>39711547.200000003</v>
      </c>
      <c r="I32" s="240">
        <f t="shared" si="36"/>
        <v>0</v>
      </c>
      <c r="J32" s="240">
        <f t="shared" si="36"/>
        <v>39711547.200000003</v>
      </c>
      <c r="K32" s="240">
        <f t="shared" ref="K32:L32" si="37">K33+K34</f>
        <v>0</v>
      </c>
      <c r="L32" s="240">
        <f t="shared" si="37"/>
        <v>39711547.200000003</v>
      </c>
      <c r="M32" s="240">
        <f t="shared" si="36"/>
        <v>41122395.399999999</v>
      </c>
      <c r="N32" s="240">
        <f t="shared" si="36"/>
        <v>0</v>
      </c>
      <c r="O32" s="240">
        <f t="shared" si="36"/>
        <v>41122395.399999999</v>
      </c>
      <c r="P32" s="240">
        <f t="shared" ref="P32:Q32" si="38">P33+P34</f>
        <v>0</v>
      </c>
      <c r="Q32" s="240">
        <f t="shared" si="38"/>
        <v>41122395.399999999</v>
      </c>
      <c r="R32" s="232"/>
      <c r="S32" s="200"/>
      <c r="T32" s="201"/>
    </row>
    <row r="33" spans="1:20" ht="19.899999999999999" customHeight="1">
      <c r="A33" s="214" t="s">
        <v>351</v>
      </c>
      <c r="B33" s="209" t="s">
        <v>352</v>
      </c>
      <c r="C33" s="206">
        <v>46590640.799999997</v>
      </c>
      <c r="D33" s="241"/>
      <c r="E33" s="206">
        <f>C33</f>
        <v>46590640.799999997</v>
      </c>
      <c r="F33" s="241"/>
      <c r="G33" s="241">
        <f>E33</f>
        <v>46590640.799999997</v>
      </c>
      <c r="H33" s="241">
        <v>39711547.200000003</v>
      </c>
      <c r="I33" s="241"/>
      <c r="J33" s="241">
        <f>H33</f>
        <v>39711547.200000003</v>
      </c>
      <c r="K33" s="241"/>
      <c r="L33" s="241">
        <f>J33</f>
        <v>39711547.200000003</v>
      </c>
      <c r="M33" s="241">
        <v>41122395.399999999</v>
      </c>
      <c r="N33" s="241"/>
      <c r="O33" s="241">
        <f>M33</f>
        <v>41122395.399999999</v>
      </c>
      <c r="P33" s="241"/>
      <c r="Q33" s="241">
        <f>O33</f>
        <v>41122395.399999999</v>
      </c>
      <c r="R33" s="233"/>
    </row>
    <row r="34" spans="1:20" ht="39.75" hidden="1" customHeight="1">
      <c r="A34" s="214" t="s">
        <v>340</v>
      </c>
      <c r="B34" s="209" t="s">
        <v>339</v>
      </c>
      <c r="C34" s="206"/>
      <c r="D34" s="241"/>
      <c r="E34" s="206"/>
      <c r="F34" s="241"/>
      <c r="G34" s="241"/>
      <c r="H34" s="241">
        <v>0</v>
      </c>
      <c r="I34" s="241"/>
      <c r="J34" s="241"/>
      <c r="K34" s="241"/>
      <c r="L34" s="241"/>
      <c r="M34" s="241">
        <v>0</v>
      </c>
      <c r="N34" s="241"/>
      <c r="O34" s="241"/>
      <c r="P34" s="241"/>
      <c r="Q34" s="241"/>
      <c r="R34" s="233"/>
    </row>
    <row r="35" spans="1:20" s="202" customFormat="1" ht="20.45" customHeight="1">
      <c r="A35" s="213" t="s">
        <v>71</v>
      </c>
      <c r="B35" s="208" t="s">
        <v>135</v>
      </c>
      <c r="C35" s="205">
        <f>SUM(C36:C61)</f>
        <v>341470174.31</v>
      </c>
      <c r="D35" s="240">
        <f>SUM(D36:D61)</f>
        <v>34088662.850000001</v>
      </c>
      <c r="E35" s="205">
        <f>SUM(E36:E63)</f>
        <v>375558837.16000003</v>
      </c>
      <c r="F35" s="240">
        <f t="shared" ref="F35:G35" si="39">SUM(F36:F63)</f>
        <v>-18992759.240000002</v>
      </c>
      <c r="G35" s="240">
        <f t="shared" si="39"/>
        <v>356566077.92000002</v>
      </c>
      <c r="H35" s="240">
        <f t="shared" ref="H35" si="40">SUM(H36:H63)</f>
        <v>886221211.46000004</v>
      </c>
      <c r="I35" s="240">
        <f t="shared" ref="I35" si="41">SUM(I36:I63)</f>
        <v>23717241.870000001</v>
      </c>
      <c r="J35" s="240">
        <f>SUM(J36:J63)</f>
        <v>909938453.32999992</v>
      </c>
      <c r="K35" s="240">
        <f>SUM(K36:K63)</f>
        <v>-92574250</v>
      </c>
      <c r="L35" s="240">
        <f t="shared" ref="L35" si="42">SUM(L36:L63)</f>
        <v>817364203.33000004</v>
      </c>
      <c r="M35" s="240">
        <f t="shared" ref="M35" si="43">SUM(M36:M63)</f>
        <v>778791355.41000009</v>
      </c>
      <c r="N35" s="240">
        <f t="shared" ref="N35" si="44">SUM(N36:N63)</f>
        <v>22251971.580000006</v>
      </c>
      <c r="O35" s="240">
        <f t="shared" ref="O35" si="45">SUM(O36:O63)</f>
        <v>801043326.99000001</v>
      </c>
      <c r="P35" s="240">
        <f t="shared" ref="P35" si="46">SUM(P36:P63)</f>
        <v>-2254500</v>
      </c>
      <c r="Q35" s="240">
        <f t="shared" ref="Q35" si="47">SUM(Q36:Q63)</f>
        <v>798788826.99000001</v>
      </c>
      <c r="R35" s="232"/>
      <c r="S35" s="200"/>
      <c r="T35" s="201"/>
    </row>
    <row r="36" spans="1:20" ht="40.9" customHeight="1">
      <c r="A36" s="214" t="s">
        <v>353</v>
      </c>
      <c r="B36" s="209" t="s">
        <v>354</v>
      </c>
      <c r="C36" s="206">
        <v>3400000</v>
      </c>
      <c r="D36" s="241">
        <v>-3400000</v>
      </c>
      <c r="E36" s="206">
        <f>C36+D36</f>
        <v>0</v>
      </c>
      <c r="F36" s="241"/>
      <c r="G36" s="241">
        <f>E36+F36</f>
        <v>0</v>
      </c>
      <c r="H36" s="241">
        <v>1700000</v>
      </c>
      <c r="I36" s="241">
        <v>-1700000</v>
      </c>
      <c r="J36" s="241">
        <f>H36+I36</f>
        <v>0</v>
      </c>
      <c r="K36" s="241"/>
      <c r="L36" s="241">
        <f>J36+K36</f>
        <v>0</v>
      </c>
      <c r="M36" s="241">
        <v>2254500</v>
      </c>
      <c r="N36" s="241">
        <v>-2254500</v>
      </c>
      <c r="O36" s="241">
        <f>M36+N36</f>
        <v>0</v>
      </c>
      <c r="P36" s="241"/>
      <c r="Q36" s="241">
        <f>O36+P36</f>
        <v>0</v>
      </c>
      <c r="R36" s="233"/>
    </row>
    <row r="37" spans="1:20" ht="45.6" customHeight="1">
      <c r="A37" s="214" t="s">
        <v>355</v>
      </c>
      <c r="B37" s="209" t="s">
        <v>354</v>
      </c>
      <c r="C37" s="206">
        <v>29005750</v>
      </c>
      <c r="D37" s="241">
        <v>-29005750</v>
      </c>
      <c r="E37" s="206">
        <f>C37+D37</f>
        <v>0</v>
      </c>
      <c r="F37" s="241"/>
      <c r="G37" s="241">
        <f>E37+F37</f>
        <v>0</v>
      </c>
      <c r="H37" s="241">
        <v>90874250</v>
      </c>
      <c r="I37" s="241">
        <v>-90874250</v>
      </c>
      <c r="J37" s="241">
        <f>H37+I37</f>
        <v>0</v>
      </c>
      <c r="K37" s="241"/>
      <c r="L37" s="241">
        <f>J37+K37</f>
        <v>0</v>
      </c>
      <c r="M37" s="241">
        <v>462548426.54000002</v>
      </c>
      <c r="N37" s="241">
        <v>-462548426.54000002</v>
      </c>
      <c r="O37" s="241">
        <f>M37+N37</f>
        <v>0</v>
      </c>
      <c r="P37" s="241"/>
      <c r="Q37" s="241">
        <f>O37+P37</f>
        <v>0</v>
      </c>
      <c r="R37" s="233"/>
    </row>
    <row r="38" spans="1:20" ht="43.15" customHeight="1">
      <c r="A38" s="214" t="s">
        <v>356</v>
      </c>
      <c r="B38" s="203" t="s">
        <v>354</v>
      </c>
      <c r="C38" s="206"/>
      <c r="D38" s="241"/>
      <c r="E38" s="206">
        <f t="shared" ref="E38:E61" si="48">C38+D38</f>
        <v>0</v>
      </c>
      <c r="F38" s="241"/>
      <c r="G38" s="241">
        <f t="shared" ref="G38:G63" si="49">E38+F38</f>
        <v>0</v>
      </c>
      <c r="H38" s="241">
        <v>244172538.50999999</v>
      </c>
      <c r="I38" s="241">
        <v>-244172538.50999999</v>
      </c>
      <c r="J38" s="241">
        <f t="shared" ref="J38:J61" si="50">H38+I38</f>
        <v>0</v>
      </c>
      <c r="K38" s="241"/>
      <c r="L38" s="241">
        <f t="shared" ref="L38:L61" si="51">J38+K38</f>
        <v>0</v>
      </c>
      <c r="M38" s="241"/>
      <c r="N38" s="241"/>
      <c r="O38" s="241">
        <f t="shared" ref="O38:O61" si="52">M38+N38</f>
        <v>0</v>
      </c>
      <c r="P38" s="241"/>
      <c r="Q38" s="241">
        <f t="shared" ref="Q38:Q61" si="53">O38+P38</f>
        <v>0</v>
      </c>
      <c r="R38" s="233"/>
    </row>
    <row r="39" spans="1:20" ht="33.6" customHeight="1">
      <c r="A39" s="214" t="s">
        <v>357</v>
      </c>
      <c r="B39" s="210" t="s">
        <v>354</v>
      </c>
      <c r="C39" s="206"/>
      <c r="D39" s="241"/>
      <c r="E39" s="206">
        <f t="shared" si="48"/>
        <v>0</v>
      </c>
      <c r="F39" s="241"/>
      <c r="G39" s="241">
        <f t="shared" si="49"/>
        <v>0</v>
      </c>
      <c r="H39" s="241">
        <v>222222222</v>
      </c>
      <c r="I39" s="241">
        <v>-222222222</v>
      </c>
      <c r="J39" s="241">
        <f t="shared" si="50"/>
        <v>0</v>
      </c>
      <c r="K39" s="241"/>
      <c r="L39" s="241">
        <f t="shared" si="51"/>
        <v>0</v>
      </c>
      <c r="M39" s="241"/>
      <c r="N39" s="241"/>
      <c r="O39" s="241">
        <f t="shared" si="52"/>
        <v>0</v>
      </c>
      <c r="P39" s="241"/>
      <c r="Q39" s="241">
        <f t="shared" si="53"/>
        <v>0</v>
      </c>
      <c r="R39" s="233"/>
    </row>
    <row r="40" spans="1:20" ht="51.6" customHeight="1">
      <c r="A40" s="214" t="s">
        <v>353</v>
      </c>
      <c r="B40" s="227" t="s">
        <v>426</v>
      </c>
      <c r="C40" s="206"/>
      <c r="D40" s="241">
        <v>3400000</v>
      </c>
      <c r="E40" s="206">
        <f t="shared" si="48"/>
        <v>3400000</v>
      </c>
      <c r="F40" s="241">
        <v>-3400000</v>
      </c>
      <c r="G40" s="241">
        <f t="shared" si="49"/>
        <v>0</v>
      </c>
      <c r="H40" s="241"/>
      <c r="I40" s="241">
        <v>1700000</v>
      </c>
      <c r="J40" s="241">
        <f t="shared" si="50"/>
        <v>1700000</v>
      </c>
      <c r="K40" s="241">
        <v>-1700000</v>
      </c>
      <c r="L40" s="241">
        <f t="shared" si="51"/>
        <v>0</v>
      </c>
      <c r="M40" s="241"/>
      <c r="N40" s="241">
        <v>2254500</v>
      </c>
      <c r="O40" s="241">
        <f t="shared" si="52"/>
        <v>2254500</v>
      </c>
      <c r="P40" s="241">
        <v>-2254500</v>
      </c>
      <c r="Q40" s="241">
        <f t="shared" si="53"/>
        <v>0</v>
      </c>
      <c r="R40" s="233"/>
    </row>
    <row r="41" spans="1:20" ht="46.15" customHeight="1">
      <c r="A41" s="214" t="s">
        <v>356</v>
      </c>
      <c r="B41" s="227" t="s">
        <v>426</v>
      </c>
      <c r="C41" s="206"/>
      <c r="D41" s="241"/>
      <c r="E41" s="206">
        <f t="shared" si="48"/>
        <v>0</v>
      </c>
      <c r="F41" s="241"/>
      <c r="G41" s="241">
        <f t="shared" si="49"/>
        <v>0</v>
      </c>
      <c r="H41" s="241"/>
      <c r="I41" s="241">
        <v>244172538.50999999</v>
      </c>
      <c r="J41" s="241">
        <f t="shared" si="50"/>
        <v>244172538.50999999</v>
      </c>
      <c r="K41" s="241"/>
      <c r="L41" s="241">
        <f t="shared" si="51"/>
        <v>244172538.50999999</v>
      </c>
      <c r="M41" s="241"/>
      <c r="N41" s="241"/>
      <c r="O41" s="241">
        <f t="shared" si="52"/>
        <v>0</v>
      </c>
      <c r="P41" s="241"/>
      <c r="Q41" s="241">
        <f t="shared" si="53"/>
        <v>0</v>
      </c>
      <c r="R41" s="233"/>
    </row>
    <row r="42" spans="1:20" ht="60" customHeight="1">
      <c r="A42" s="225" t="s">
        <v>410</v>
      </c>
      <c r="B42" s="210" t="s">
        <v>411</v>
      </c>
      <c r="C42" s="206"/>
      <c r="D42" s="241"/>
      <c r="E42" s="206">
        <f t="shared" si="48"/>
        <v>0</v>
      </c>
      <c r="F42" s="241"/>
      <c r="G42" s="241">
        <f t="shared" si="49"/>
        <v>0</v>
      </c>
      <c r="H42" s="241"/>
      <c r="I42" s="241">
        <v>222222222</v>
      </c>
      <c r="J42" s="241">
        <f t="shared" si="50"/>
        <v>222222222</v>
      </c>
      <c r="K42" s="241"/>
      <c r="L42" s="241">
        <f t="shared" si="51"/>
        <v>222222222</v>
      </c>
      <c r="M42" s="241"/>
      <c r="N42" s="241"/>
      <c r="O42" s="241">
        <f t="shared" si="52"/>
        <v>0</v>
      </c>
      <c r="P42" s="241"/>
      <c r="Q42" s="241">
        <f t="shared" si="53"/>
        <v>0</v>
      </c>
      <c r="R42" s="233"/>
    </row>
    <row r="43" spans="1:20" ht="44.45" customHeight="1">
      <c r="A43" s="214" t="s">
        <v>358</v>
      </c>
      <c r="B43" s="209" t="s">
        <v>359</v>
      </c>
      <c r="C43" s="206">
        <v>5785750</v>
      </c>
      <c r="D43" s="241"/>
      <c r="E43" s="206">
        <f t="shared" si="48"/>
        <v>5785750</v>
      </c>
      <c r="F43" s="241"/>
      <c r="G43" s="241">
        <f t="shared" si="49"/>
        <v>5785750</v>
      </c>
      <c r="H43" s="241">
        <v>5810750</v>
      </c>
      <c r="I43" s="241"/>
      <c r="J43" s="241">
        <f t="shared" si="50"/>
        <v>5810750</v>
      </c>
      <c r="K43" s="241"/>
      <c r="L43" s="241">
        <f t="shared" si="51"/>
        <v>5810750</v>
      </c>
      <c r="M43" s="241">
        <v>5839250</v>
      </c>
      <c r="N43" s="241"/>
      <c r="O43" s="241">
        <f t="shared" si="52"/>
        <v>5839250</v>
      </c>
      <c r="P43" s="241"/>
      <c r="Q43" s="241">
        <f t="shared" si="53"/>
        <v>5839250</v>
      </c>
      <c r="R43" s="233"/>
    </row>
    <row r="44" spans="1:20" ht="57.75" customHeight="1">
      <c r="A44" s="310" t="s">
        <v>399</v>
      </c>
      <c r="B44" s="209" t="s">
        <v>400</v>
      </c>
      <c r="C44" s="206"/>
      <c r="D44" s="241">
        <v>28455035</v>
      </c>
      <c r="E44" s="206">
        <f t="shared" si="48"/>
        <v>28455035</v>
      </c>
      <c r="F44" s="241">
        <v>-28455035</v>
      </c>
      <c r="G44" s="241">
        <f t="shared" si="49"/>
        <v>0</v>
      </c>
      <c r="H44" s="241"/>
      <c r="I44" s="241">
        <v>89144965</v>
      </c>
      <c r="J44" s="241">
        <f t="shared" si="50"/>
        <v>89144965</v>
      </c>
      <c r="K44" s="241">
        <v>-89144965</v>
      </c>
      <c r="L44" s="241">
        <f t="shared" si="51"/>
        <v>0</v>
      </c>
      <c r="M44" s="241"/>
      <c r="N44" s="241">
        <v>453751209.22000003</v>
      </c>
      <c r="O44" s="241">
        <f t="shared" si="52"/>
        <v>453751209.22000003</v>
      </c>
      <c r="P44" s="241"/>
      <c r="Q44" s="241">
        <f t="shared" si="53"/>
        <v>453751209.22000003</v>
      </c>
      <c r="R44" s="233"/>
    </row>
    <row r="45" spans="1:20" ht="41.45" customHeight="1">
      <c r="A45" s="310" t="s">
        <v>401</v>
      </c>
      <c r="B45" s="209" t="s">
        <v>402</v>
      </c>
      <c r="C45" s="206"/>
      <c r="D45" s="241">
        <v>550715</v>
      </c>
      <c r="E45" s="206">
        <f t="shared" si="48"/>
        <v>550715</v>
      </c>
      <c r="F45" s="241">
        <v>-550715</v>
      </c>
      <c r="G45" s="241">
        <f t="shared" si="49"/>
        <v>0</v>
      </c>
      <c r="H45" s="241"/>
      <c r="I45" s="241">
        <v>1729285</v>
      </c>
      <c r="J45" s="241">
        <f t="shared" si="50"/>
        <v>1729285</v>
      </c>
      <c r="K45" s="241">
        <v>-1729285</v>
      </c>
      <c r="L45" s="241">
        <f t="shared" si="51"/>
        <v>0</v>
      </c>
      <c r="M45" s="241"/>
      <c r="N45" s="241">
        <v>8797217.3200000003</v>
      </c>
      <c r="O45" s="241">
        <f t="shared" si="52"/>
        <v>8797217.3200000003</v>
      </c>
      <c r="P45" s="241"/>
      <c r="Q45" s="241">
        <f t="shared" si="53"/>
        <v>8797217.3200000003</v>
      </c>
      <c r="R45" s="233"/>
    </row>
    <row r="46" spans="1:20" ht="33" customHeight="1">
      <c r="A46" s="310" t="s">
        <v>428</v>
      </c>
      <c r="B46" s="209" t="s">
        <v>427</v>
      </c>
      <c r="C46" s="206"/>
      <c r="D46" s="241"/>
      <c r="E46" s="206"/>
      <c r="F46" s="241">
        <v>1220449</v>
      </c>
      <c r="G46" s="241">
        <f t="shared" si="49"/>
        <v>1220449</v>
      </c>
      <c r="H46" s="241"/>
      <c r="I46" s="241"/>
      <c r="J46" s="241"/>
      <c r="K46" s="241"/>
      <c r="L46" s="241"/>
      <c r="M46" s="241"/>
      <c r="N46" s="241"/>
      <c r="O46" s="241"/>
      <c r="P46" s="241"/>
      <c r="Q46" s="241"/>
      <c r="R46" s="233"/>
    </row>
    <row r="47" spans="1:20" ht="36" customHeight="1">
      <c r="A47" s="214" t="s">
        <v>360</v>
      </c>
      <c r="B47" s="209" t="s">
        <v>361</v>
      </c>
      <c r="C47" s="206">
        <v>15600800</v>
      </c>
      <c r="D47" s="241">
        <v>564159.4</v>
      </c>
      <c r="E47" s="206">
        <f t="shared" si="48"/>
        <v>16164959.4</v>
      </c>
      <c r="F47" s="241"/>
      <c r="G47" s="241">
        <f t="shared" si="49"/>
        <v>16164959.4</v>
      </c>
      <c r="H47" s="241">
        <v>16305700</v>
      </c>
      <c r="I47" s="241">
        <v>-420.2</v>
      </c>
      <c r="J47" s="241">
        <f t="shared" si="50"/>
        <v>16305279.800000001</v>
      </c>
      <c r="K47" s="241"/>
      <c r="L47" s="241">
        <f t="shared" si="51"/>
        <v>16305279.800000001</v>
      </c>
      <c r="M47" s="241">
        <v>0</v>
      </c>
      <c r="N47" s="241">
        <v>16586802.9</v>
      </c>
      <c r="O47" s="241">
        <f t="shared" si="52"/>
        <v>16586802.9</v>
      </c>
      <c r="P47" s="241"/>
      <c r="Q47" s="241">
        <f t="shared" si="53"/>
        <v>16586802.9</v>
      </c>
      <c r="R47" s="233"/>
    </row>
    <row r="48" spans="1:20" ht="30" customHeight="1">
      <c r="A48" s="226" t="s">
        <v>412</v>
      </c>
      <c r="B48" s="209" t="s">
        <v>413</v>
      </c>
      <c r="C48" s="206"/>
      <c r="D48" s="241">
        <v>1250000</v>
      </c>
      <c r="E48" s="206">
        <f t="shared" si="48"/>
        <v>1250000</v>
      </c>
      <c r="F48" s="241"/>
      <c r="G48" s="241">
        <f t="shared" si="49"/>
        <v>1250000</v>
      </c>
      <c r="H48" s="241"/>
      <c r="I48" s="241">
        <v>0</v>
      </c>
      <c r="J48" s="241">
        <f t="shared" si="50"/>
        <v>0</v>
      </c>
      <c r="K48" s="241">
        <v>0</v>
      </c>
      <c r="L48" s="241">
        <f t="shared" si="51"/>
        <v>0</v>
      </c>
      <c r="M48" s="241"/>
      <c r="N48" s="241">
        <v>1250000</v>
      </c>
      <c r="O48" s="241">
        <f t="shared" si="52"/>
        <v>1250000</v>
      </c>
      <c r="P48" s="241"/>
      <c r="Q48" s="241">
        <f t="shared" si="53"/>
        <v>1250000</v>
      </c>
      <c r="R48" s="233"/>
    </row>
    <row r="49" spans="1:21" ht="30" customHeight="1">
      <c r="A49" s="223" t="s">
        <v>430</v>
      </c>
      <c r="B49" s="209" t="s">
        <v>429</v>
      </c>
      <c r="C49" s="206"/>
      <c r="D49" s="241"/>
      <c r="E49" s="206"/>
      <c r="F49" s="241">
        <v>7735901.7599999998</v>
      </c>
      <c r="G49" s="241">
        <f t="shared" si="49"/>
        <v>7735901.7599999998</v>
      </c>
      <c r="H49" s="241"/>
      <c r="I49" s="241"/>
      <c r="J49" s="241"/>
      <c r="K49" s="241"/>
      <c r="L49" s="241"/>
      <c r="M49" s="241"/>
      <c r="N49" s="241"/>
      <c r="O49" s="241"/>
      <c r="P49" s="241"/>
      <c r="Q49" s="241"/>
      <c r="R49" s="233"/>
    </row>
    <row r="50" spans="1:21" ht="46.15" customHeight="1">
      <c r="A50" s="223" t="s">
        <v>414</v>
      </c>
      <c r="B50" s="209" t="s">
        <v>404</v>
      </c>
      <c r="C50" s="206"/>
      <c r="D50" s="241">
        <v>0</v>
      </c>
      <c r="E50" s="206">
        <f t="shared" si="48"/>
        <v>0</v>
      </c>
      <c r="F50" s="241">
        <v>0</v>
      </c>
      <c r="G50" s="241">
        <f t="shared" si="49"/>
        <v>0</v>
      </c>
      <c r="H50" s="241"/>
      <c r="I50" s="241">
        <v>0</v>
      </c>
      <c r="J50" s="241">
        <f t="shared" si="50"/>
        <v>0</v>
      </c>
      <c r="K50" s="241">
        <v>0</v>
      </c>
      <c r="L50" s="241">
        <f t="shared" si="51"/>
        <v>0</v>
      </c>
      <c r="M50" s="241"/>
      <c r="N50" s="241">
        <v>4447000</v>
      </c>
      <c r="O50" s="241">
        <f t="shared" si="52"/>
        <v>4447000</v>
      </c>
      <c r="P50" s="241"/>
      <c r="Q50" s="241">
        <f t="shared" si="53"/>
        <v>4447000</v>
      </c>
      <c r="R50" s="233"/>
    </row>
    <row r="51" spans="1:21" ht="41.45" customHeight="1">
      <c r="A51" s="223" t="s">
        <v>415</v>
      </c>
      <c r="B51" s="209" t="s">
        <v>404</v>
      </c>
      <c r="C51" s="206"/>
      <c r="D51" s="241">
        <v>0</v>
      </c>
      <c r="E51" s="206">
        <f t="shared" si="48"/>
        <v>0</v>
      </c>
      <c r="F51" s="241">
        <v>0</v>
      </c>
      <c r="G51" s="241">
        <f t="shared" si="49"/>
        <v>0</v>
      </c>
      <c r="H51" s="241"/>
      <c r="I51" s="241">
        <v>12334525.93</v>
      </c>
      <c r="J51" s="241">
        <f t="shared" si="50"/>
        <v>12334525.93</v>
      </c>
      <c r="K51" s="241"/>
      <c r="L51" s="241">
        <f t="shared" si="51"/>
        <v>12334525.93</v>
      </c>
      <c r="M51" s="241"/>
      <c r="N51" s="241">
        <v>0</v>
      </c>
      <c r="O51" s="241">
        <f t="shared" si="52"/>
        <v>0</v>
      </c>
      <c r="P51" s="241">
        <v>0</v>
      </c>
      <c r="Q51" s="241">
        <f t="shared" si="53"/>
        <v>0</v>
      </c>
      <c r="R51" s="233"/>
    </row>
    <row r="52" spans="1:21" ht="45" customHeight="1">
      <c r="A52" s="223" t="s">
        <v>416</v>
      </c>
      <c r="B52" s="209" t="s">
        <v>404</v>
      </c>
      <c r="C52" s="206"/>
      <c r="D52" s="241">
        <v>6186702.9900000002</v>
      </c>
      <c r="E52" s="206">
        <f t="shared" si="48"/>
        <v>6186702.9900000002</v>
      </c>
      <c r="F52" s="241"/>
      <c r="G52" s="241">
        <f t="shared" si="49"/>
        <v>6186702.9900000002</v>
      </c>
      <c r="H52" s="241"/>
      <c r="I52" s="241">
        <v>11415200</v>
      </c>
      <c r="J52" s="241">
        <f t="shared" si="50"/>
        <v>11415200</v>
      </c>
      <c r="K52" s="241"/>
      <c r="L52" s="241">
        <f t="shared" si="51"/>
        <v>11415200</v>
      </c>
      <c r="M52" s="241"/>
      <c r="N52" s="241">
        <v>0</v>
      </c>
      <c r="O52" s="241">
        <f t="shared" si="52"/>
        <v>0</v>
      </c>
      <c r="P52" s="241">
        <v>0</v>
      </c>
      <c r="Q52" s="241">
        <f t="shared" si="53"/>
        <v>0</v>
      </c>
      <c r="R52" s="233"/>
    </row>
    <row r="53" spans="1:21" ht="43.9" customHeight="1">
      <c r="A53" s="223" t="s">
        <v>403</v>
      </c>
      <c r="B53" s="209" t="s">
        <v>404</v>
      </c>
      <c r="C53" s="206"/>
      <c r="D53" s="241">
        <v>3499139.47</v>
      </c>
      <c r="E53" s="206">
        <f t="shared" si="48"/>
        <v>3499139.47</v>
      </c>
      <c r="F53" s="241"/>
      <c r="G53" s="241">
        <f t="shared" si="49"/>
        <v>3499139.47</v>
      </c>
      <c r="H53" s="241"/>
      <c r="I53" s="241"/>
      <c r="J53" s="241">
        <f t="shared" si="50"/>
        <v>0</v>
      </c>
      <c r="K53" s="241"/>
      <c r="L53" s="241">
        <f t="shared" si="51"/>
        <v>0</v>
      </c>
      <c r="M53" s="241"/>
      <c r="N53" s="241"/>
      <c r="O53" s="241">
        <f t="shared" si="52"/>
        <v>0</v>
      </c>
      <c r="P53" s="241"/>
      <c r="Q53" s="241">
        <f t="shared" si="53"/>
        <v>0</v>
      </c>
      <c r="R53" s="233"/>
    </row>
    <row r="54" spans="1:21" ht="31.15" customHeight="1">
      <c r="A54" s="222" t="s">
        <v>406</v>
      </c>
      <c r="B54" s="209" t="s">
        <v>405</v>
      </c>
      <c r="C54" s="206"/>
      <c r="D54" s="241">
        <v>2753667.5</v>
      </c>
      <c r="E54" s="206">
        <f t="shared" si="48"/>
        <v>2753667.5</v>
      </c>
      <c r="F54" s="241"/>
      <c r="G54" s="241">
        <f t="shared" si="49"/>
        <v>2753667.5</v>
      </c>
      <c r="H54" s="241"/>
      <c r="I54" s="241"/>
      <c r="J54" s="241">
        <f t="shared" si="50"/>
        <v>0</v>
      </c>
      <c r="K54" s="241"/>
      <c r="L54" s="241">
        <f t="shared" si="51"/>
        <v>0</v>
      </c>
      <c r="M54" s="241"/>
      <c r="N54" s="241"/>
      <c r="O54" s="241">
        <f t="shared" si="52"/>
        <v>0</v>
      </c>
      <c r="P54" s="241"/>
      <c r="Q54" s="241">
        <f t="shared" si="53"/>
        <v>0</v>
      </c>
      <c r="R54" s="233"/>
    </row>
    <row r="55" spans="1:21" ht="31.9" customHeight="1">
      <c r="A55" s="224" t="s">
        <v>407</v>
      </c>
      <c r="B55" s="209" t="s">
        <v>408</v>
      </c>
      <c r="C55" s="206"/>
      <c r="D55" s="241">
        <v>20299630</v>
      </c>
      <c r="E55" s="206">
        <f t="shared" si="48"/>
        <v>20299630</v>
      </c>
      <c r="F55" s="241"/>
      <c r="G55" s="241">
        <f t="shared" si="49"/>
        <v>20299630</v>
      </c>
      <c r="H55" s="241"/>
      <c r="I55" s="241"/>
      <c r="J55" s="241">
        <f t="shared" si="50"/>
        <v>0</v>
      </c>
      <c r="K55" s="241"/>
      <c r="L55" s="241">
        <f t="shared" si="51"/>
        <v>0</v>
      </c>
      <c r="M55" s="241"/>
      <c r="N55" s="241"/>
      <c r="O55" s="241">
        <f t="shared" si="52"/>
        <v>0</v>
      </c>
      <c r="P55" s="241"/>
      <c r="Q55" s="241">
        <f t="shared" si="53"/>
        <v>0</v>
      </c>
      <c r="R55" s="233"/>
    </row>
    <row r="56" spans="1:21" s="184" customFormat="1" ht="39.6" customHeight="1">
      <c r="A56" s="214" t="s">
        <v>362</v>
      </c>
      <c r="B56" s="209" t="s">
        <v>363</v>
      </c>
      <c r="C56" s="206">
        <v>534400</v>
      </c>
      <c r="D56" s="241"/>
      <c r="E56" s="206">
        <f t="shared" si="48"/>
        <v>534400</v>
      </c>
      <c r="F56" s="241"/>
      <c r="G56" s="241">
        <f t="shared" si="49"/>
        <v>534400</v>
      </c>
      <c r="H56" s="241">
        <v>0</v>
      </c>
      <c r="I56" s="241"/>
      <c r="J56" s="241">
        <f t="shared" si="50"/>
        <v>0</v>
      </c>
      <c r="K56" s="241"/>
      <c r="L56" s="241">
        <f t="shared" si="51"/>
        <v>0</v>
      </c>
      <c r="M56" s="241">
        <v>0</v>
      </c>
      <c r="N56" s="241"/>
      <c r="O56" s="241">
        <f t="shared" si="52"/>
        <v>0</v>
      </c>
      <c r="P56" s="241"/>
      <c r="Q56" s="241">
        <f t="shared" si="53"/>
        <v>0</v>
      </c>
      <c r="R56" s="233"/>
      <c r="U56" s="183"/>
    </row>
    <row r="57" spans="1:21" s="184" customFormat="1" ht="41.45" customHeight="1">
      <c r="A57" s="219" t="s">
        <v>364</v>
      </c>
      <c r="B57" s="210" t="s">
        <v>363</v>
      </c>
      <c r="C57" s="206">
        <v>230700</v>
      </c>
      <c r="D57" s="241"/>
      <c r="E57" s="206">
        <f t="shared" si="48"/>
        <v>230700</v>
      </c>
      <c r="F57" s="241"/>
      <c r="G57" s="241">
        <f t="shared" si="49"/>
        <v>230700</v>
      </c>
      <c r="H57" s="241">
        <v>219700</v>
      </c>
      <c r="I57" s="241"/>
      <c r="J57" s="241">
        <f t="shared" si="50"/>
        <v>219700</v>
      </c>
      <c r="K57" s="241"/>
      <c r="L57" s="241">
        <f t="shared" si="51"/>
        <v>219700</v>
      </c>
      <c r="M57" s="241">
        <v>219700</v>
      </c>
      <c r="N57" s="241"/>
      <c r="O57" s="241">
        <f t="shared" si="52"/>
        <v>219700</v>
      </c>
      <c r="P57" s="241"/>
      <c r="Q57" s="241">
        <f t="shared" si="53"/>
        <v>219700</v>
      </c>
      <c r="R57" s="233"/>
      <c r="U57" s="183"/>
    </row>
    <row r="58" spans="1:21" s="184" customFormat="1" ht="31.15" customHeight="1">
      <c r="A58" s="214" t="s">
        <v>365</v>
      </c>
      <c r="B58" s="209" t="s">
        <v>363</v>
      </c>
      <c r="C58" s="206">
        <v>379500</v>
      </c>
      <c r="D58" s="241"/>
      <c r="E58" s="206">
        <f t="shared" si="48"/>
        <v>379500</v>
      </c>
      <c r="F58" s="241"/>
      <c r="G58" s="241">
        <f t="shared" si="49"/>
        <v>379500</v>
      </c>
      <c r="H58" s="241">
        <v>335800</v>
      </c>
      <c r="I58" s="241"/>
      <c r="J58" s="241">
        <f t="shared" si="50"/>
        <v>335800</v>
      </c>
      <c r="K58" s="241"/>
      <c r="L58" s="241">
        <f t="shared" si="51"/>
        <v>335800</v>
      </c>
      <c r="M58" s="241">
        <v>330400</v>
      </c>
      <c r="N58" s="241"/>
      <c r="O58" s="241">
        <f t="shared" si="52"/>
        <v>330400</v>
      </c>
      <c r="P58" s="241"/>
      <c r="Q58" s="241">
        <f t="shared" si="53"/>
        <v>330400</v>
      </c>
      <c r="R58" s="233"/>
      <c r="U58" s="183"/>
    </row>
    <row r="59" spans="1:21" s="184" customFormat="1" ht="31.15" customHeight="1">
      <c r="A59" s="214" t="s">
        <v>366</v>
      </c>
      <c r="B59" s="209" t="s">
        <v>363</v>
      </c>
      <c r="C59" s="206">
        <v>438269.62</v>
      </c>
      <c r="D59" s="241">
        <v>-438269.62</v>
      </c>
      <c r="E59" s="206">
        <f t="shared" si="48"/>
        <v>0</v>
      </c>
      <c r="F59" s="241"/>
      <c r="G59" s="241">
        <f t="shared" si="49"/>
        <v>0</v>
      </c>
      <c r="H59" s="241">
        <v>6108.29</v>
      </c>
      <c r="I59" s="241">
        <v>-6108.29</v>
      </c>
      <c r="J59" s="241">
        <f t="shared" si="50"/>
        <v>0</v>
      </c>
      <c r="K59" s="241"/>
      <c r="L59" s="241">
        <f t="shared" si="51"/>
        <v>0</v>
      </c>
      <c r="M59" s="241">
        <v>6108.29</v>
      </c>
      <c r="N59" s="241">
        <v>-6108.29</v>
      </c>
      <c r="O59" s="241">
        <f t="shared" si="52"/>
        <v>0</v>
      </c>
      <c r="P59" s="241"/>
      <c r="Q59" s="241">
        <f t="shared" si="53"/>
        <v>0</v>
      </c>
      <c r="R59" s="233"/>
      <c r="U59" s="183"/>
    </row>
    <row r="60" spans="1:21" s="184" customFormat="1" ht="58.9" customHeight="1">
      <c r="A60" s="214" t="s">
        <v>367</v>
      </c>
      <c r="B60" s="209" t="s">
        <v>363</v>
      </c>
      <c r="C60" s="206">
        <v>26366.89</v>
      </c>
      <c r="D60" s="241">
        <v>-26366.89</v>
      </c>
      <c r="E60" s="206">
        <f t="shared" si="48"/>
        <v>0</v>
      </c>
      <c r="F60" s="241"/>
      <c r="G60" s="241">
        <f t="shared" si="49"/>
        <v>0</v>
      </c>
      <c r="H60" s="241">
        <v>25955.57</v>
      </c>
      <c r="I60" s="241">
        <v>-25955.57</v>
      </c>
      <c r="J60" s="241">
        <f t="shared" si="50"/>
        <v>0</v>
      </c>
      <c r="K60" s="241"/>
      <c r="L60" s="241">
        <f t="shared" si="51"/>
        <v>0</v>
      </c>
      <c r="M60" s="241">
        <v>25723.03</v>
      </c>
      <c r="N60" s="241">
        <v>-25723.03</v>
      </c>
      <c r="O60" s="241">
        <f t="shared" si="52"/>
        <v>0</v>
      </c>
      <c r="P60" s="241"/>
      <c r="Q60" s="241">
        <f t="shared" si="53"/>
        <v>0</v>
      </c>
      <c r="R60" s="233"/>
      <c r="U60" s="183"/>
    </row>
    <row r="61" spans="1:21" s="184" customFormat="1" ht="19.149999999999999" customHeight="1">
      <c r="A61" s="220" t="s">
        <v>368</v>
      </c>
      <c r="B61" s="210" t="s">
        <v>363</v>
      </c>
      <c r="C61" s="206">
        <v>286068637.80000001</v>
      </c>
      <c r="D61" s="241"/>
      <c r="E61" s="206">
        <f t="shared" si="48"/>
        <v>286068637.80000001</v>
      </c>
      <c r="F61" s="241"/>
      <c r="G61" s="241">
        <f t="shared" si="49"/>
        <v>286068637.80000001</v>
      </c>
      <c r="H61" s="241">
        <f>296068637.8+8479549.29</f>
        <v>304548187.09000003</v>
      </c>
      <c r="I61" s="241"/>
      <c r="J61" s="241">
        <f t="shared" si="50"/>
        <v>304548187.09000003</v>
      </c>
      <c r="K61" s="241"/>
      <c r="L61" s="241">
        <f t="shared" si="51"/>
        <v>304548187.09000003</v>
      </c>
      <c r="M61" s="241">
        <f>296068637.8+11498609.75</f>
        <v>307567247.55000001</v>
      </c>
      <c r="N61" s="241"/>
      <c r="O61" s="241">
        <f t="shared" si="52"/>
        <v>307567247.55000001</v>
      </c>
      <c r="P61" s="241"/>
      <c r="Q61" s="241">
        <f t="shared" si="53"/>
        <v>307567247.55000001</v>
      </c>
      <c r="R61" s="233"/>
      <c r="U61" s="183"/>
    </row>
    <row r="62" spans="1:21" s="184" customFormat="1" ht="28.9" customHeight="1">
      <c r="A62" s="220" t="s">
        <v>431</v>
      </c>
      <c r="B62" s="210" t="s">
        <v>363</v>
      </c>
      <c r="C62" s="206"/>
      <c r="D62" s="241"/>
      <c r="E62" s="206"/>
      <c r="F62" s="241">
        <v>4394810</v>
      </c>
      <c r="G62" s="241">
        <f t="shared" si="49"/>
        <v>4394810</v>
      </c>
      <c r="H62" s="241"/>
      <c r="I62" s="241"/>
      <c r="J62" s="241"/>
      <c r="K62" s="241"/>
      <c r="L62" s="241"/>
      <c r="M62" s="241"/>
      <c r="N62" s="241"/>
      <c r="O62" s="241"/>
      <c r="P62" s="241"/>
      <c r="Q62" s="241"/>
      <c r="R62" s="233"/>
      <c r="U62" s="183"/>
    </row>
    <row r="63" spans="1:21" s="184" customFormat="1" ht="32.450000000000003" customHeight="1">
      <c r="A63" s="220" t="s">
        <v>432</v>
      </c>
      <c r="B63" s="210" t="s">
        <v>363</v>
      </c>
      <c r="C63" s="206"/>
      <c r="D63" s="241"/>
      <c r="E63" s="206"/>
      <c r="F63" s="241">
        <v>61830</v>
      </c>
      <c r="G63" s="241">
        <f t="shared" si="49"/>
        <v>61830</v>
      </c>
      <c r="H63" s="241"/>
      <c r="I63" s="241"/>
      <c r="J63" s="241"/>
      <c r="K63" s="241"/>
      <c r="L63" s="241"/>
      <c r="M63" s="241"/>
      <c r="N63" s="241"/>
      <c r="O63" s="241"/>
      <c r="P63" s="241"/>
      <c r="Q63" s="241"/>
      <c r="R63" s="233"/>
      <c r="U63" s="183"/>
    </row>
    <row r="64" spans="1:21" s="201" customFormat="1">
      <c r="A64" s="213" t="s">
        <v>76</v>
      </c>
      <c r="B64" s="208" t="s">
        <v>112</v>
      </c>
      <c r="C64" s="205">
        <f t="shared" ref="C64:H64" si="54">SUM(C65:C79)</f>
        <v>697295033.34000003</v>
      </c>
      <c r="D64" s="240">
        <f t="shared" si="54"/>
        <v>36988328.399999999</v>
      </c>
      <c r="E64" s="205">
        <f t="shared" si="54"/>
        <v>734283361.74000001</v>
      </c>
      <c r="F64" s="240">
        <f t="shared" si="54"/>
        <v>0</v>
      </c>
      <c r="G64" s="240">
        <f t="shared" si="54"/>
        <v>734283361.74000001</v>
      </c>
      <c r="H64" s="240">
        <f t="shared" si="54"/>
        <v>712019938.13</v>
      </c>
      <c r="I64" s="240">
        <f t="shared" ref="I64:J64" si="55">SUM(I65:I79)</f>
        <v>30631050</v>
      </c>
      <c r="J64" s="240">
        <f t="shared" si="55"/>
        <v>742650988.13</v>
      </c>
      <c r="K64" s="240">
        <f t="shared" ref="K64:L64" si="56">SUM(K65:K79)</f>
        <v>0</v>
      </c>
      <c r="L64" s="240">
        <f t="shared" si="56"/>
        <v>742650988.13</v>
      </c>
      <c r="M64" s="240">
        <f>SUM(M65:M79)</f>
        <v>719574470.25</v>
      </c>
      <c r="N64" s="240">
        <f t="shared" ref="N64:O64" si="57">SUM(N65:N79)</f>
        <v>32100110</v>
      </c>
      <c r="O64" s="240">
        <f t="shared" si="57"/>
        <v>751674580.25</v>
      </c>
      <c r="P64" s="240">
        <f t="shared" ref="P64:Q64" si="58">SUM(P65:P79)</f>
        <v>0</v>
      </c>
      <c r="Q64" s="240">
        <f t="shared" si="58"/>
        <v>751674580.25</v>
      </c>
      <c r="R64" s="232"/>
      <c r="S64" s="200"/>
      <c r="U64" s="202"/>
    </row>
    <row r="65" spans="1:21" s="184" customFormat="1" ht="37.15" customHeight="1">
      <c r="A65" s="214" t="s">
        <v>369</v>
      </c>
      <c r="B65" s="209" t="s">
        <v>370</v>
      </c>
      <c r="C65" s="206">
        <v>6140661.2000000002</v>
      </c>
      <c r="D65" s="241"/>
      <c r="E65" s="206">
        <f>C65+D65</f>
        <v>6140661.2000000002</v>
      </c>
      <c r="F65" s="241"/>
      <c r="G65" s="241">
        <f>E65+F65</f>
        <v>6140661.2000000002</v>
      </c>
      <c r="H65" s="241">
        <v>4918525.4400000004</v>
      </c>
      <c r="I65" s="241"/>
      <c r="J65" s="241">
        <f>H65+I65</f>
        <v>4918525.4400000004</v>
      </c>
      <c r="K65" s="241"/>
      <c r="L65" s="241">
        <f>J65+K65</f>
        <v>4918525.4400000004</v>
      </c>
      <c r="M65" s="241">
        <v>4912528.96</v>
      </c>
      <c r="N65" s="241"/>
      <c r="O65" s="241">
        <f>M65+N65</f>
        <v>4912528.96</v>
      </c>
      <c r="P65" s="241"/>
      <c r="Q65" s="241">
        <f>O65+P65</f>
        <v>4912528.96</v>
      </c>
      <c r="R65" s="233"/>
      <c r="U65" s="183"/>
    </row>
    <row r="66" spans="1:21" s="184" customFormat="1" ht="19.899999999999999" customHeight="1">
      <c r="A66" s="214" t="s">
        <v>371</v>
      </c>
      <c r="B66" s="209" t="s">
        <v>370</v>
      </c>
      <c r="C66" s="206">
        <v>366140.1</v>
      </c>
      <c r="D66" s="241"/>
      <c r="E66" s="206">
        <f t="shared" ref="E66:E79" si="59">C66+D66</f>
        <v>366140.1</v>
      </c>
      <c r="F66" s="241"/>
      <c r="G66" s="241">
        <f t="shared" ref="G66:G79" si="60">E66+F66</f>
        <v>366140.1</v>
      </c>
      <c r="H66" s="241">
        <v>369351.5</v>
      </c>
      <c r="I66" s="241"/>
      <c r="J66" s="241">
        <f>H66+I66</f>
        <v>369351.5</v>
      </c>
      <c r="K66" s="241"/>
      <c r="L66" s="241">
        <f>J66+K66</f>
        <v>369351.5</v>
      </c>
      <c r="M66" s="241">
        <v>382325.56</v>
      </c>
      <c r="N66" s="241"/>
      <c r="O66" s="241">
        <f>M66+N66</f>
        <v>382325.56</v>
      </c>
      <c r="P66" s="241"/>
      <c r="Q66" s="241">
        <f>O66+P66</f>
        <v>382325.56</v>
      </c>
      <c r="R66" s="233"/>
      <c r="U66" s="183"/>
    </row>
    <row r="67" spans="1:21" s="184" customFormat="1" ht="42.6" customHeight="1">
      <c r="A67" s="214" t="s">
        <v>372</v>
      </c>
      <c r="B67" s="209" t="s">
        <v>370</v>
      </c>
      <c r="C67" s="206">
        <v>14000</v>
      </c>
      <c r="D67" s="241"/>
      <c r="E67" s="206">
        <f t="shared" si="59"/>
        <v>14000</v>
      </c>
      <c r="F67" s="241"/>
      <c r="G67" s="241">
        <f t="shared" si="60"/>
        <v>14000</v>
      </c>
      <c r="H67" s="241">
        <v>14000</v>
      </c>
      <c r="I67" s="241"/>
      <c r="J67" s="241">
        <f t="shared" ref="J67:J79" si="61">H67+I67</f>
        <v>14000</v>
      </c>
      <c r="K67" s="241"/>
      <c r="L67" s="241">
        <f t="shared" ref="L67:L75" si="62">J67+K67</f>
        <v>14000</v>
      </c>
      <c r="M67" s="241">
        <v>14000</v>
      </c>
      <c r="N67" s="241"/>
      <c r="O67" s="241">
        <f t="shared" ref="O67:O79" si="63">M67+N67</f>
        <v>14000</v>
      </c>
      <c r="P67" s="241"/>
      <c r="Q67" s="241">
        <f t="shared" ref="Q67:Q75" si="64">O67+P67</f>
        <v>14000</v>
      </c>
      <c r="R67" s="233"/>
      <c r="U67" s="183"/>
    </row>
    <row r="68" spans="1:21" s="184" customFormat="1" ht="31.15" customHeight="1">
      <c r="A68" s="214" t="s">
        <v>373</v>
      </c>
      <c r="B68" s="209" t="s">
        <v>370</v>
      </c>
      <c r="C68" s="206">
        <v>35000</v>
      </c>
      <c r="D68" s="241"/>
      <c r="E68" s="206">
        <f t="shared" si="59"/>
        <v>35000</v>
      </c>
      <c r="F68" s="241"/>
      <c r="G68" s="241">
        <f t="shared" si="60"/>
        <v>35000</v>
      </c>
      <c r="H68" s="241">
        <v>35000</v>
      </c>
      <c r="I68" s="241"/>
      <c r="J68" s="241">
        <f t="shared" si="61"/>
        <v>35000</v>
      </c>
      <c r="K68" s="241"/>
      <c r="L68" s="241">
        <f t="shared" si="62"/>
        <v>35000</v>
      </c>
      <c r="M68" s="241">
        <v>35000</v>
      </c>
      <c r="N68" s="241"/>
      <c r="O68" s="241">
        <f t="shared" si="63"/>
        <v>35000</v>
      </c>
      <c r="P68" s="241"/>
      <c r="Q68" s="241">
        <f t="shared" si="64"/>
        <v>35000</v>
      </c>
      <c r="R68" s="233"/>
      <c r="U68" s="183"/>
    </row>
    <row r="69" spans="1:21" s="184" customFormat="1" ht="32.450000000000003" customHeight="1">
      <c r="A69" s="214" t="s">
        <v>374</v>
      </c>
      <c r="B69" s="209" t="s">
        <v>370</v>
      </c>
      <c r="C69" s="206">
        <v>4922960.71</v>
      </c>
      <c r="D69" s="241"/>
      <c r="E69" s="206">
        <f t="shared" si="59"/>
        <v>4922960.71</v>
      </c>
      <c r="F69" s="241"/>
      <c r="G69" s="241">
        <f t="shared" si="60"/>
        <v>4922960.71</v>
      </c>
      <c r="H69" s="241">
        <v>4922960.71</v>
      </c>
      <c r="I69" s="241"/>
      <c r="J69" s="241">
        <f t="shared" si="61"/>
        <v>4922960.71</v>
      </c>
      <c r="K69" s="241"/>
      <c r="L69" s="241">
        <f t="shared" si="62"/>
        <v>4922960.71</v>
      </c>
      <c r="M69" s="241">
        <v>4922960.7</v>
      </c>
      <c r="N69" s="241"/>
      <c r="O69" s="241">
        <f t="shared" si="63"/>
        <v>4922960.7</v>
      </c>
      <c r="P69" s="241"/>
      <c r="Q69" s="241">
        <f t="shared" si="64"/>
        <v>4922960.7</v>
      </c>
      <c r="R69" s="233"/>
      <c r="U69" s="183"/>
    </row>
    <row r="70" spans="1:21" s="184" customFormat="1" ht="34.15" customHeight="1">
      <c r="A70" s="214" t="s">
        <v>437</v>
      </c>
      <c r="B70" s="209" t="s">
        <v>370</v>
      </c>
      <c r="C70" s="206">
        <v>42738210</v>
      </c>
      <c r="D70" s="241"/>
      <c r="E70" s="206">
        <f t="shared" si="59"/>
        <v>42738210</v>
      </c>
      <c r="F70" s="241"/>
      <c r="G70" s="241">
        <f t="shared" si="60"/>
        <v>42738210</v>
      </c>
      <c r="H70" s="241">
        <v>55320000</v>
      </c>
      <c r="I70" s="241"/>
      <c r="J70" s="241">
        <f t="shared" si="61"/>
        <v>55320000</v>
      </c>
      <c r="K70" s="241"/>
      <c r="L70" s="241">
        <f t="shared" si="62"/>
        <v>55320000</v>
      </c>
      <c r="M70" s="241">
        <v>57532800</v>
      </c>
      <c r="N70" s="241"/>
      <c r="O70" s="241">
        <f t="shared" si="63"/>
        <v>57532800</v>
      </c>
      <c r="P70" s="241"/>
      <c r="Q70" s="241">
        <f t="shared" si="64"/>
        <v>57532800</v>
      </c>
      <c r="R70" s="233"/>
      <c r="U70" s="183"/>
    </row>
    <row r="71" spans="1:21" s="184" customFormat="1" ht="45" customHeight="1">
      <c r="A71" s="214" t="s">
        <v>376</v>
      </c>
      <c r="B71" s="209" t="s">
        <v>377</v>
      </c>
      <c r="C71" s="206">
        <v>6883340</v>
      </c>
      <c r="D71" s="241"/>
      <c r="E71" s="206">
        <f t="shared" si="59"/>
        <v>6883340</v>
      </c>
      <c r="F71" s="241"/>
      <c r="G71" s="241">
        <f t="shared" si="60"/>
        <v>6883340</v>
      </c>
      <c r="H71" s="241">
        <v>7967440</v>
      </c>
      <c r="I71" s="241"/>
      <c r="J71" s="241">
        <f t="shared" si="61"/>
        <v>7967440</v>
      </c>
      <c r="K71" s="241"/>
      <c r="L71" s="241">
        <f t="shared" si="62"/>
        <v>7967440</v>
      </c>
      <c r="M71" s="241">
        <v>7967440</v>
      </c>
      <c r="N71" s="241">
        <v>-161940</v>
      </c>
      <c r="O71" s="241">
        <f t="shared" si="63"/>
        <v>7805500</v>
      </c>
      <c r="P71" s="241"/>
      <c r="Q71" s="241">
        <f t="shared" si="64"/>
        <v>7805500</v>
      </c>
      <c r="R71" s="233"/>
      <c r="U71" s="183"/>
    </row>
    <row r="72" spans="1:21" s="184" customFormat="1" ht="51.6" customHeight="1">
      <c r="A72" s="214" t="s">
        <v>378</v>
      </c>
      <c r="B72" s="209" t="s">
        <v>379</v>
      </c>
      <c r="C72" s="206">
        <v>5594187.8600000003</v>
      </c>
      <c r="D72" s="241"/>
      <c r="E72" s="206">
        <f t="shared" si="59"/>
        <v>5594187.8600000003</v>
      </c>
      <c r="F72" s="241"/>
      <c r="G72" s="241">
        <f t="shared" si="60"/>
        <v>5594187.8600000003</v>
      </c>
      <c r="H72" s="241">
        <v>5923107.0099999998</v>
      </c>
      <c r="I72" s="241"/>
      <c r="J72" s="241">
        <f t="shared" si="61"/>
        <v>5923107.0099999998</v>
      </c>
      <c r="K72" s="241"/>
      <c r="L72" s="241">
        <f t="shared" si="62"/>
        <v>5923107.0099999998</v>
      </c>
      <c r="M72" s="241">
        <v>5923107.0099999998</v>
      </c>
      <c r="N72" s="241"/>
      <c r="O72" s="241">
        <f t="shared" si="63"/>
        <v>5923107.0099999998</v>
      </c>
      <c r="P72" s="241"/>
      <c r="Q72" s="241">
        <f t="shared" si="64"/>
        <v>5923107.0099999998</v>
      </c>
      <c r="R72" s="233"/>
      <c r="U72" s="183"/>
    </row>
    <row r="73" spans="1:21" s="184" customFormat="1" ht="29.45" customHeight="1">
      <c r="A73" s="214" t="s">
        <v>380</v>
      </c>
      <c r="B73" s="209" t="s">
        <v>381</v>
      </c>
      <c r="C73" s="206">
        <v>3343489.6999999993</v>
      </c>
      <c r="D73" s="241"/>
      <c r="E73" s="206">
        <f t="shared" si="59"/>
        <v>3343489.6999999993</v>
      </c>
      <c r="F73" s="241"/>
      <c r="G73" s="241">
        <f t="shared" si="60"/>
        <v>3343489.6999999993</v>
      </c>
      <c r="H73" s="241">
        <v>3378621</v>
      </c>
      <c r="I73" s="241"/>
      <c r="J73" s="241">
        <f t="shared" si="61"/>
        <v>3378621</v>
      </c>
      <c r="K73" s="241"/>
      <c r="L73" s="241">
        <f t="shared" si="62"/>
        <v>3378621</v>
      </c>
      <c r="M73" s="241">
        <v>3514692</v>
      </c>
      <c r="N73" s="241"/>
      <c r="O73" s="241">
        <f t="shared" si="63"/>
        <v>3514692</v>
      </c>
      <c r="P73" s="241"/>
      <c r="Q73" s="241">
        <f t="shared" si="64"/>
        <v>3514692</v>
      </c>
      <c r="R73" s="233"/>
      <c r="U73" s="183"/>
    </row>
    <row r="74" spans="1:21" s="184" customFormat="1" ht="37.15" customHeight="1">
      <c r="A74" s="214" t="s">
        <v>382</v>
      </c>
      <c r="B74" s="209" t="s">
        <v>383</v>
      </c>
      <c r="C74" s="206">
        <v>9704.2199999999993</v>
      </c>
      <c r="D74" s="241"/>
      <c r="E74" s="206">
        <f t="shared" si="59"/>
        <v>9704.2199999999993</v>
      </c>
      <c r="F74" s="241"/>
      <c r="G74" s="241">
        <f t="shared" si="60"/>
        <v>9704.2199999999993</v>
      </c>
      <c r="H74" s="241">
        <v>108967.95</v>
      </c>
      <c r="I74" s="241"/>
      <c r="J74" s="241">
        <f t="shared" si="61"/>
        <v>108967.95</v>
      </c>
      <c r="K74" s="241"/>
      <c r="L74" s="241">
        <f t="shared" si="62"/>
        <v>108967.95</v>
      </c>
      <c r="M74" s="241">
        <v>4005.55</v>
      </c>
      <c r="N74" s="241"/>
      <c r="O74" s="241">
        <f t="shared" si="63"/>
        <v>4005.55</v>
      </c>
      <c r="P74" s="241"/>
      <c r="Q74" s="241">
        <f t="shared" si="64"/>
        <v>4005.55</v>
      </c>
      <c r="R74" s="233"/>
      <c r="U74" s="183"/>
    </row>
    <row r="75" spans="1:21" s="184" customFormat="1" ht="31.9" customHeight="1">
      <c r="A75" s="228" t="s">
        <v>420</v>
      </c>
      <c r="B75" s="209" t="s">
        <v>419</v>
      </c>
      <c r="C75" s="206"/>
      <c r="D75" s="241">
        <v>30279350</v>
      </c>
      <c r="E75" s="206">
        <f t="shared" si="59"/>
        <v>30279350</v>
      </c>
      <c r="F75" s="241"/>
      <c r="G75" s="241">
        <f t="shared" si="60"/>
        <v>30279350</v>
      </c>
      <c r="H75" s="241"/>
      <c r="I75" s="241">
        <v>30279350</v>
      </c>
      <c r="J75" s="241">
        <f t="shared" si="61"/>
        <v>30279350</v>
      </c>
      <c r="K75" s="241"/>
      <c r="L75" s="241">
        <f t="shared" si="62"/>
        <v>30279350</v>
      </c>
      <c r="M75" s="241"/>
      <c r="N75" s="241">
        <v>30279350</v>
      </c>
      <c r="O75" s="241">
        <f t="shared" si="63"/>
        <v>30279350</v>
      </c>
      <c r="P75" s="241"/>
      <c r="Q75" s="241">
        <f t="shared" si="64"/>
        <v>30279350</v>
      </c>
      <c r="R75" s="233"/>
      <c r="U75" s="183"/>
    </row>
    <row r="76" spans="1:21" s="184" customFormat="1" ht="19.899999999999999" customHeight="1">
      <c r="A76" s="214" t="s">
        <v>418</v>
      </c>
      <c r="B76" s="209" t="s">
        <v>417</v>
      </c>
      <c r="C76" s="206"/>
      <c r="D76" s="241">
        <v>412178.4</v>
      </c>
      <c r="E76" s="206">
        <f t="shared" si="59"/>
        <v>412178.4</v>
      </c>
      <c r="F76" s="241"/>
      <c r="G76" s="241">
        <f t="shared" si="60"/>
        <v>412178.4</v>
      </c>
      <c r="H76" s="241"/>
      <c r="I76" s="241"/>
      <c r="J76" s="241"/>
      <c r="K76" s="241"/>
      <c r="L76" s="241"/>
      <c r="M76" s="241"/>
      <c r="N76" s="241"/>
      <c r="O76" s="241"/>
      <c r="P76" s="241"/>
      <c r="Q76" s="241"/>
      <c r="R76" s="233"/>
      <c r="U76" s="183"/>
    </row>
    <row r="77" spans="1:21" s="184" customFormat="1" ht="31.9" customHeight="1">
      <c r="A77" s="214" t="s">
        <v>394</v>
      </c>
      <c r="B77" s="209" t="s">
        <v>384</v>
      </c>
      <c r="C77" s="206">
        <v>7641881.75</v>
      </c>
      <c r="D77" s="241"/>
      <c r="E77" s="206">
        <f t="shared" si="59"/>
        <v>7641881.75</v>
      </c>
      <c r="F77" s="241"/>
      <c r="G77" s="241">
        <f t="shared" si="60"/>
        <v>7641881.75</v>
      </c>
      <c r="H77" s="241">
        <v>7696475.5599999996</v>
      </c>
      <c r="I77" s="241"/>
      <c r="J77" s="241">
        <f t="shared" si="61"/>
        <v>7696475.5599999996</v>
      </c>
      <c r="K77" s="241"/>
      <c r="L77" s="241">
        <f t="shared" ref="L77:L79" si="65">J77+K77</f>
        <v>7696475.5599999996</v>
      </c>
      <c r="M77" s="241">
        <v>7917034.5800000001</v>
      </c>
      <c r="N77" s="241"/>
      <c r="O77" s="241">
        <f t="shared" si="63"/>
        <v>7917034.5800000001</v>
      </c>
      <c r="P77" s="241"/>
      <c r="Q77" s="241">
        <f t="shared" ref="Q77:Q79" si="66">O77+P77</f>
        <v>7917034.5800000001</v>
      </c>
      <c r="R77" s="233"/>
      <c r="U77" s="183"/>
    </row>
    <row r="78" spans="1:21" ht="46.9" customHeight="1">
      <c r="A78" s="214" t="s">
        <v>385</v>
      </c>
      <c r="B78" s="209" t="s">
        <v>387</v>
      </c>
      <c r="C78" s="206">
        <v>16170957.800000001</v>
      </c>
      <c r="D78" s="241"/>
      <c r="E78" s="206">
        <f t="shared" si="59"/>
        <v>16170957.800000001</v>
      </c>
      <c r="F78" s="241"/>
      <c r="G78" s="241">
        <f t="shared" si="60"/>
        <v>16170957.800000001</v>
      </c>
      <c r="H78" s="241">
        <v>16630088.960000001</v>
      </c>
      <c r="I78" s="241"/>
      <c r="J78" s="241">
        <f t="shared" si="61"/>
        <v>16630088.960000001</v>
      </c>
      <c r="K78" s="241"/>
      <c r="L78" s="241">
        <f t="shared" si="65"/>
        <v>16630088.960000001</v>
      </c>
      <c r="M78" s="241">
        <v>8630275.8900000006</v>
      </c>
      <c r="N78" s="241"/>
      <c r="O78" s="241">
        <f t="shared" si="63"/>
        <v>8630275.8900000006</v>
      </c>
      <c r="P78" s="241"/>
      <c r="Q78" s="241">
        <f t="shared" si="66"/>
        <v>8630275.8900000006</v>
      </c>
      <c r="R78" s="233"/>
    </row>
    <row r="79" spans="1:21" ht="18" customHeight="1">
      <c r="A79" s="214" t="s">
        <v>386</v>
      </c>
      <c r="B79" s="209" t="s">
        <v>387</v>
      </c>
      <c r="C79" s="206">
        <v>603434500</v>
      </c>
      <c r="D79" s="241">
        <v>6296800</v>
      </c>
      <c r="E79" s="206">
        <f t="shared" si="59"/>
        <v>609731300</v>
      </c>
      <c r="F79" s="241"/>
      <c r="G79" s="241">
        <f t="shared" si="60"/>
        <v>609731300</v>
      </c>
      <c r="H79" s="241">
        <v>604735400</v>
      </c>
      <c r="I79" s="241">
        <v>351700</v>
      </c>
      <c r="J79" s="241">
        <f t="shared" si="61"/>
        <v>605087100</v>
      </c>
      <c r="K79" s="241"/>
      <c r="L79" s="241">
        <f t="shared" si="65"/>
        <v>605087100</v>
      </c>
      <c r="M79" s="241">
        <v>617818300</v>
      </c>
      <c r="N79" s="241">
        <v>1982700</v>
      </c>
      <c r="O79" s="241">
        <f t="shared" si="63"/>
        <v>619801000</v>
      </c>
      <c r="P79" s="241"/>
      <c r="Q79" s="241">
        <f t="shared" si="66"/>
        <v>619801000</v>
      </c>
      <c r="R79" s="233"/>
    </row>
    <row r="80" spans="1:21" s="202" customFormat="1" ht="22.9" customHeight="1">
      <c r="A80" s="213" t="s">
        <v>54</v>
      </c>
      <c r="B80" s="208" t="s">
        <v>130</v>
      </c>
      <c r="C80" s="205">
        <f>SUM(C81:C85)</f>
        <v>25879.42</v>
      </c>
      <c r="D80" s="205">
        <f t="shared" ref="D80:O80" si="67">SUM(D81:D85)</f>
        <v>566798.51</v>
      </c>
      <c r="E80" s="205">
        <f t="shared" si="67"/>
        <v>592677.92999999993</v>
      </c>
      <c r="F80" s="240">
        <f t="shared" ref="F80:G80" si="68">SUM(F81:F85)</f>
        <v>904026.52</v>
      </c>
      <c r="G80" s="240">
        <f t="shared" si="68"/>
        <v>1496704.4500000002</v>
      </c>
      <c r="H80" s="240">
        <f t="shared" si="67"/>
        <v>25879.42</v>
      </c>
      <c r="I80" s="240">
        <f t="shared" si="67"/>
        <v>67063.86</v>
      </c>
      <c r="J80" s="240">
        <f t="shared" si="67"/>
        <v>92943.279999999984</v>
      </c>
      <c r="K80" s="240">
        <f t="shared" ref="K80:L80" si="69">SUM(K81:K85)</f>
        <v>0</v>
      </c>
      <c r="L80" s="240">
        <f t="shared" si="69"/>
        <v>57943.28</v>
      </c>
      <c r="M80" s="240">
        <f t="shared" si="67"/>
        <v>25879.42</v>
      </c>
      <c r="N80" s="240">
        <f t="shared" si="67"/>
        <v>66831.319999999992</v>
      </c>
      <c r="O80" s="240">
        <f t="shared" si="67"/>
        <v>92710.739999999991</v>
      </c>
      <c r="P80" s="240">
        <f t="shared" ref="P80:Q80" si="70">SUM(P81:P85)</f>
        <v>0</v>
      </c>
      <c r="Q80" s="240">
        <f t="shared" si="70"/>
        <v>92710.739999999991</v>
      </c>
      <c r="R80" s="232"/>
      <c r="S80" s="200"/>
      <c r="T80" s="201"/>
    </row>
    <row r="81" spans="1:21" ht="25.9" customHeight="1">
      <c r="A81" s="311" t="s">
        <v>422</v>
      </c>
      <c r="B81" s="209" t="s">
        <v>424</v>
      </c>
      <c r="C81" s="206"/>
      <c r="D81" s="241">
        <v>35000</v>
      </c>
      <c r="E81" s="206">
        <f>C81+D81</f>
        <v>35000</v>
      </c>
      <c r="F81" s="241"/>
      <c r="G81" s="241">
        <f>E81+F81</f>
        <v>35000</v>
      </c>
      <c r="H81" s="241"/>
      <c r="I81" s="241">
        <v>35000</v>
      </c>
      <c r="J81" s="241">
        <f>I81</f>
        <v>35000</v>
      </c>
      <c r="K81" s="241"/>
      <c r="L81" s="241">
        <f>K81</f>
        <v>0</v>
      </c>
      <c r="M81" s="241"/>
      <c r="N81" s="241">
        <v>35000</v>
      </c>
      <c r="O81" s="241">
        <f>N81</f>
        <v>35000</v>
      </c>
      <c r="P81" s="241"/>
      <c r="Q81" s="241">
        <f>O81+P81</f>
        <v>35000</v>
      </c>
      <c r="R81" s="233"/>
      <c r="S81" s="195"/>
    </row>
    <row r="82" spans="1:21" ht="28.9" customHeight="1">
      <c r="A82" s="311" t="s">
        <v>423</v>
      </c>
      <c r="B82" s="209" t="s">
        <v>424</v>
      </c>
      <c r="C82" s="206"/>
      <c r="D82" s="241">
        <v>67162</v>
      </c>
      <c r="E82" s="206">
        <f>C82+D82</f>
        <v>67162</v>
      </c>
      <c r="F82" s="241"/>
      <c r="G82" s="241">
        <f>E82+F82</f>
        <v>67162</v>
      </c>
      <c r="H82" s="241"/>
      <c r="I82" s="241"/>
      <c r="J82" s="241">
        <f>I82</f>
        <v>0</v>
      </c>
      <c r="K82" s="241"/>
      <c r="L82" s="241">
        <f>K82</f>
        <v>0</v>
      </c>
      <c r="M82" s="241"/>
      <c r="N82" s="241"/>
      <c r="O82" s="241">
        <f>N82</f>
        <v>0</v>
      </c>
      <c r="P82" s="241"/>
      <c r="Q82" s="241">
        <f t="shared" ref="Q82:Q85" si="71">O82+P82</f>
        <v>0</v>
      </c>
      <c r="R82" s="233"/>
      <c r="S82" s="195"/>
    </row>
    <row r="83" spans="1:21" ht="51" customHeight="1">
      <c r="A83" s="214" t="s">
        <v>388</v>
      </c>
      <c r="B83" s="209" t="s">
        <v>389</v>
      </c>
      <c r="C83" s="211">
        <v>25879.42</v>
      </c>
      <c r="D83" s="243"/>
      <c r="E83" s="211">
        <f>C83+D83</f>
        <v>25879.42</v>
      </c>
      <c r="F83" s="243"/>
      <c r="G83" s="243">
        <f>E83+F83</f>
        <v>25879.42</v>
      </c>
      <c r="H83" s="243">
        <v>25879.42</v>
      </c>
      <c r="I83" s="243"/>
      <c r="J83" s="243">
        <f>H83+I83</f>
        <v>25879.42</v>
      </c>
      <c r="K83" s="243"/>
      <c r="L83" s="243">
        <f>J83+K83</f>
        <v>25879.42</v>
      </c>
      <c r="M83" s="243">
        <v>25879.42</v>
      </c>
      <c r="N83" s="243"/>
      <c r="O83" s="243">
        <f>M83+N83</f>
        <v>25879.42</v>
      </c>
      <c r="P83" s="243"/>
      <c r="Q83" s="241">
        <f t="shared" si="71"/>
        <v>25879.42</v>
      </c>
      <c r="R83" s="235"/>
      <c r="S83" s="183"/>
      <c r="T83" s="183"/>
    </row>
    <row r="84" spans="1:21" s="184" customFormat="1" ht="61.9" customHeight="1">
      <c r="A84" s="214" t="s">
        <v>367</v>
      </c>
      <c r="B84" s="209" t="s">
        <v>389</v>
      </c>
      <c r="C84" s="206"/>
      <c r="D84" s="241">
        <v>26366.89</v>
      </c>
      <c r="E84" s="206">
        <f t="shared" ref="E84:E85" si="72">C84+D84</f>
        <v>26366.89</v>
      </c>
      <c r="F84" s="241"/>
      <c r="G84" s="241">
        <f t="shared" ref="G84:G85" si="73">E84+F84</f>
        <v>26366.89</v>
      </c>
      <c r="H84" s="241"/>
      <c r="I84" s="241">
        <v>25955.57</v>
      </c>
      <c r="J84" s="241">
        <f t="shared" ref="J84:J85" si="74">H84+I84</f>
        <v>25955.57</v>
      </c>
      <c r="K84" s="241"/>
      <c r="L84" s="241">
        <f t="shared" ref="L84:L85" si="75">J84+K84</f>
        <v>25955.57</v>
      </c>
      <c r="M84" s="241"/>
      <c r="N84" s="241">
        <v>25723.03</v>
      </c>
      <c r="O84" s="241">
        <f t="shared" ref="O84:O85" si="76">M84+N84</f>
        <v>25723.03</v>
      </c>
      <c r="P84" s="241"/>
      <c r="Q84" s="241">
        <f t="shared" si="71"/>
        <v>25723.03</v>
      </c>
      <c r="R84" s="233"/>
      <c r="U84" s="183"/>
    </row>
    <row r="85" spans="1:21" s="184" customFormat="1" ht="31.9" customHeight="1">
      <c r="A85" s="214" t="s">
        <v>409</v>
      </c>
      <c r="B85" s="209" t="s">
        <v>389</v>
      </c>
      <c r="C85" s="206"/>
      <c r="D85" s="241">
        <v>438269.62</v>
      </c>
      <c r="E85" s="206">
        <f t="shared" si="72"/>
        <v>438269.62</v>
      </c>
      <c r="F85" s="241">
        <v>904026.52</v>
      </c>
      <c r="G85" s="241">
        <f t="shared" si="73"/>
        <v>1342296.1400000001</v>
      </c>
      <c r="H85" s="241"/>
      <c r="I85" s="241">
        <v>6108.29</v>
      </c>
      <c r="J85" s="241">
        <f t="shared" si="74"/>
        <v>6108.29</v>
      </c>
      <c r="K85" s="241"/>
      <c r="L85" s="241">
        <f t="shared" si="75"/>
        <v>6108.29</v>
      </c>
      <c r="M85" s="241"/>
      <c r="N85" s="241">
        <v>6108.29</v>
      </c>
      <c r="O85" s="241">
        <f t="shared" si="76"/>
        <v>6108.29</v>
      </c>
      <c r="P85" s="241"/>
      <c r="Q85" s="241">
        <f t="shared" si="71"/>
        <v>6108.29</v>
      </c>
      <c r="R85" s="233"/>
      <c r="U85" s="183"/>
    </row>
    <row r="86" spans="1:21" s="202" customFormat="1">
      <c r="A86" s="213" t="s">
        <v>256</v>
      </c>
      <c r="B86" s="208" t="s">
        <v>257</v>
      </c>
      <c r="C86" s="212">
        <f>C87</f>
        <v>7077023</v>
      </c>
      <c r="D86" s="244">
        <f t="shared" ref="D86:G86" si="77">D87</f>
        <v>-4281214.76</v>
      </c>
      <c r="E86" s="212">
        <f t="shared" si="77"/>
        <v>2795808.24</v>
      </c>
      <c r="F86" s="244">
        <f t="shared" si="77"/>
        <v>0</v>
      </c>
      <c r="G86" s="244">
        <f t="shared" si="77"/>
        <v>2795808.24</v>
      </c>
      <c r="H86" s="244"/>
      <c r="I86" s="244"/>
      <c r="J86" s="244"/>
      <c r="K86" s="244"/>
      <c r="L86" s="244"/>
      <c r="M86" s="244"/>
      <c r="N86" s="244"/>
      <c r="O86" s="244"/>
      <c r="P86" s="244"/>
      <c r="Q86" s="244"/>
      <c r="R86" s="236"/>
      <c r="S86" s="246"/>
    </row>
    <row r="87" spans="1:21">
      <c r="A87" s="214" t="s">
        <v>258</v>
      </c>
      <c r="B87" s="227" t="s">
        <v>397</v>
      </c>
      <c r="C87" s="211">
        <v>7077023</v>
      </c>
      <c r="D87" s="243">
        <v>-4281214.76</v>
      </c>
      <c r="E87" s="211">
        <f>C87+D87</f>
        <v>2795808.24</v>
      </c>
      <c r="F87" s="243"/>
      <c r="G87" s="243">
        <f>E87+F87</f>
        <v>2795808.24</v>
      </c>
      <c r="H87" s="243">
        <v>0</v>
      </c>
      <c r="I87" s="243"/>
      <c r="J87" s="243">
        <v>0</v>
      </c>
      <c r="K87" s="243"/>
      <c r="L87" s="243">
        <v>0</v>
      </c>
      <c r="M87" s="243">
        <v>0</v>
      </c>
      <c r="N87" s="243"/>
      <c r="O87" s="243">
        <v>0</v>
      </c>
      <c r="P87" s="243"/>
      <c r="Q87" s="243">
        <v>0</v>
      </c>
      <c r="R87" s="235"/>
      <c r="S87" s="199"/>
      <c r="T87" s="183"/>
    </row>
    <row r="88" spans="1:21" s="309" customFormat="1" ht="31.15" customHeight="1">
      <c r="A88" s="305" t="s">
        <v>433</v>
      </c>
      <c r="B88" s="306" t="s">
        <v>435</v>
      </c>
      <c r="C88" s="307"/>
      <c r="D88" s="307"/>
      <c r="E88" s="307"/>
      <c r="F88" s="307">
        <v>555527.12</v>
      </c>
      <c r="G88" s="307">
        <f>F88</f>
        <v>555527.12</v>
      </c>
      <c r="H88" s="307"/>
      <c r="I88" s="244">
        <v>0</v>
      </c>
      <c r="J88" s="244"/>
      <c r="K88" s="244">
        <v>0</v>
      </c>
      <c r="L88" s="244"/>
      <c r="M88" s="244">
        <f t="shared" ref="M88" si="78">K88+L88</f>
        <v>0</v>
      </c>
      <c r="N88" s="244"/>
      <c r="O88" s="244">
        <f t="shared" ref="O88:O89" si="79">M88+N88</f>
        <v>0</v>
      </c>
      <c r="P88" s="307"/>
      <c r="Q88" s="308"/>
    </row>
    <row r="89" spans="1:21" s="309" customFormat="1" ht="36" customHeight="1">
      <c r="A89" s="305" t="s">
        <v>434</v>
      </c>
      <c r="B89" s="306" t="s">
        <v>436</v>
      </c>
      <c r="C89" s="307"/>
      <c r="D89" s="307"/>
      <c r="E89" s="307"/>
      <c r="F89" s="307">
        <v>-3650444.25</v>
      </c>
      <c r="G89" s="307">
        <f>F89</f>
        <v>-3650444.25</v>
      </c>
      <c r="H89" s="307"/>
      <c r="I89" s="244">
        <v>0</v>
      </c>
      <c r="J89" s="244"/>
      <c r="K89" s="244">
        <f>I89+J89</f>
        <v>0</v>
      </c>
      <c r="L89" s="244"/>
      <c r="M89" s="244">
        <f>K89+L89</f>
        <v>0</v>
      </c>
      <c r="N89" s="244"/>
      <c r="O89" s="244">
        <f t="shared" si="79"/>
        <v>0</v>
      </c>
      <c r="P89" s="307"/>
      <c r="Q89" s="308"/>
    </row>
    <row r="90" spans="1:21">
      <c r="A90" s="213" t="s">
        <v>66</v>
      </c>
      <c r="B90" s="208"/>
      <c r="C90" s="212">
        <f t="shared" ref="C90:Q90" si="80">C5+C30</f>
        <v>1323198834.8700001</v>
      </c>
      <c r="D90" s="244">
        <f t="shared" si="80"/>
        <v>67362575</v>
      </c>
      <c r="E90" s="212">
        <f t="shared" si="80"/>
        <v>1390561409.8700001</v>
      </c>
      <c r="F90" s="244">
        <f t="shared" si="80"/>
        <v>-21183649.850000001</v>
      </c>
      <c r="G90" s="244">
        <f t="shared" si="80"/>
        <v>1369377760.02</v>
      </c>
      <c r="H90" s="244">
        <f t="shared" si="80"/>
        <v>1850737958.21</v>
      </c>
      <c r="I90" s="244">
        <f t="shared" si="80"/>
        <v>54415355.730000004</v>
      </c>
      <c r="J90" s="244">
        <f t="shared" si="80"/>
        <v>1905153313.9399998</v>
      </c>
      <c r="K90" s="244">
        <f t="shared" si="80"/>
        <v>-92574250</v>
      </c>
      <c r="L90" s="244">
        <f t="shared" si="80"/>
        <v>1812579063.9399998</v>
      </c>
      <c r="M90" s="244">
        <f t="shared" si="80"/>
        <v>1758125252.48</v>
      </c>
      <c r="N90" s="244">
        <f t="shared" si="80"/>
        <v>54418912.900000006</v>
      </c>
      <c r="O90" s="244">
        <f t="shared" si="80"/>
        <v>1812544165.3799999</v>
      </c>
      <c r="P90" s="244">
        <f t="shared" si="80"/>
        <v>-2254500</v>
      </c>
      <c r="Q90" s="244">
        <f t="shared" si="80"/>
        <v>1810289665.3799999</v>
      </c>
      <c r="R90" s="236"/>
      <c r="S90" s="183"/>
      <c r="T90" s="183"/>
    </row>
    <row r="91" spans="1:21">
      <c r="C91" s="194"/>
      <c r="D91" s="237"/>
      <c r="E91" s="194"/>
      <c r="F91" s="237"/>
      <c r="G91" s="237"/>
      <c r="H91" s="237"/>
      <c r="I91" s="237"/>
      <c r="J91" s="237"/>
      <c r="K91" s="237"/>
      <c r="L91" s="237"/>
      <c r="M91" s="237"/>
      <c r="N91" s="237"/>
      <c r="O91" s="237"/>
      <c r="P91" s="237"/>
      <c r="Q91" s="237"/>
      <c r="R91" s="237"/>
      <c r="S91" s="183"/>
      <c r="T91" s="183"/>
    </row>
    <row r="92" spans="1:21">
      <c r="C92" s="194"/>
      <c r="D92" s="237"/>
      <c r="E92" s="194"/>
      <c r="F92" s="237"/>
      <c r="G92" s="237"/>
      <c r="H92" s="237"/>
      <c r="I92" s="237"/>
      <c r="J92" s="237"/>
      <c r="K92" s="237"/>
      <c r="L92" s="237"/>
      <c r="M92" s="237"/>
      <c r="N92" s="237"/>
      <c r="O92" s="237"/>
      <c r="P92" s="237"/>
      <c r="Q92" s="237"/>
      <c r="R92" s="237"/>
      <c r="S92" s="183"/>
      <c r="T92" s="183"/>
    </row>
    <row r="94" spans="1:21">
      <c r="A94" s="185"/>
    </row>
  </sheetData>
  <mergeCells count="4">
    <mergeCell ref="A1:M1"/>
    <mergeCell ref="A3:A4"/>
    <mergeCell ref="B3:B4"/>
    <mergeCell ref="C3:Q3"/>
  </mergeCells>
  <pageMargins left="0.2" right="0.19685039370078741" top="0.15748031496062992" bottom="0.15748031496062992" header="0.15748031496062992" footer="0.15748031496062992"/>
  <pageSetup paperSize="9" scale="59" firstPageNumber="44" fitToHeight="3" orientation="landscape"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Q108"/>
  <sheetViews>
    <sheetView tabSelected="1" view="pageBreakPreview" zoomScaleNormal="85" zoomScaleSheetLayoutView="100" workbookViewId="0">
      <selection activeCell="A11" sqref="A11:Q11"/>
    </sheetView>
  </sheetViews>
  <sheetFormatPr defaultColWidth="8.85546875" defaultRowHeight="12.75"/>
  <cols>
    <col min="1" max="1" width="45.140625" style="325" customWidth="1"/>
    <col min="2" max="2" width="21.85546875" style="291" customWidth="1"/>
    <col min="3" max="6" width="15.140625" style="238" hidden="1" customWidth="1"/>
    <col min="7" max="7" width="15.140625" style="238" customWidth="1"/>
    <col min="8" max="11" width="15.140625" style="238" hidden="1" customWidth="1"/>
    <col min="12" max="12" width="15.140625" style="238" customWidth="1"/>
    <col min="13" max="16" width="15.140625" style="238" hidden="1" customWidth="1"/>
    <col min="17" max="17" width="15.140625" style="238" customWidth="1"/>
    <col min="18" max="16384" width="8.85546875" style="290"/>
  </cols>
  <sheetData>
    <row r="1" spans="1:17" s="187" customFormat="1" ht="15" customHeight="1">
      <c r="A1" s="351" t="s">
        <v>440</v>
      </c>
      <c r="B1" s="352"/>
      <c r="C1" s="352"/>
      <c r="D1" s="352"/>
      <c r="E1" s="352"/>
      <c r="F1" s="352"/>
      <c r="G1" s="352"/>
      <c r="H1" s="352"/>
      <c r="I1" s="352"/>
      <c r="J1" s="352"/>
      <c r="K1" s="352"/>
      <c r="L1" s="352"/>
      <c r="M1" s="352"/>
      <c r="N1" s="352"/>
      <c r="O1" s="352"/>
      <c r="P1" s="352"/>
      <c r="Q1" s="352"/>
    </row>
    <row r="2" spans="1:17" s="187" customFormat="1" ht="15" customHeight="1">
      <c r="A2" s="351" t="s">
        <v>392</v>
      </c>
      <c r="B2" s="352"/>
      <c r="C2" s="352"/>
      <c r="D2" s="352"/>
      <c r="E2" s="352"/>
      <c r="F2" s="352"/>
      <c r="G2" s="352"/>
      <c r="H2" s="352"/>
      <c r="I2" s="352"/>
      <c r="J2" s="352"/>
      <c r="K2" s="352"/>
      <c r="L2" s="352"/>
      <c r="M2" s="352"/>
      <c r="N2" s="352"/>
      <c r="O2" s="353"/>
      <c r="P2" s="353"/>
      <c r="Q2" s="353"/>
    </row>
    <row r="3" spans="1:17" s="187" customFormat="1" ht="15">
      <c r="A3" s="354" t="s">
        <v>438</v>
      </c>
      <c r="B3" s="352"/>
      <c r="C3" s="352"/>
      <c r="D3" s="352"/>
      <c r="E3" s="352"/>
      <c r="F3" s="352"/>
      <c r="G3" s="352"/>
      <c r="H3" s="352"/>
      <c r="I3" s="352"/>
      <c r="J3" s="352"/>
      <c r="K3" s="352"/>
      <c r="L3" s="352"/>
      <c r="M3" s="352"/>
      <c r="N3" s="352"/>
      <c r="O3" s="352"/>
      <c r="P3" s="352"/>
      <c r="Q3" s="352"/>
    </row>
    <row r="4" spans="1:17" s="187" customFormat="1" ht="15">
      <c r="A4" s="303"/>
      <c r="B4" s="313"/>
      <c r="C4" s="313"/>
      <c r="D4" s="313"/>
      <c r="E4" s="313"/>
      <c r="F4" s="313"/>
      <c r="G4" s="313"/>
      <c r="H4" s="313"/>
      <c r="I4" s="313"/>
      <c r="J4" s="313"/>
      <c r="K4" s="313"/>
      <c r="L4" s="313"/>
      <c r="M4" s="313"/>
      <c r="N4" s="313"/>
      <c r="O4" s="313"/>
      <c r="P4" s="313"/>
      <c r="Q4" s="313"/>
    </row>
    <row r="5" spans="1:17" s="187" customFormat="1" ht="15">
      <c r="A5" s="351" t="s">
        <v>421</v>
      </c>
      <c r="B5" s="352"/>
      <c r="C5" s="352"/>
      <c r="D5" s="352"/>
      <c r="E5" s="352"/>
      <c r="F5" s="352"/>
      <c r="G5" s="352"/>
      <c r="H5" s="352"/>
      <c r="I5" s="352"/>
      <c r="J5" s="352"/>
      <c r="K5" s="352"/>
      <c r="L5" s="352"/>
      <c r="M5" s="352"/>
      <c r="N5" s="352"/>
      <c r="O5" s="352"/>
      <c r="P5" s="352"/>
      <c r="Q5" s="352"/>
    </row>
    <row r="6" spans="1:17" s="187" customFormat="1" ht="15" customHeight="1">
      <c r="A6" s="351" t="s">
        <v>392</v>
      </c>
      <c r="B6" s="352"/>
      <c r="C6" s="352"/>
      <c r="D6" s="352"/>
      <c r="E6" s="352"/>
      <c r="F6" s="352"/>
      <c r="G6" s="352"/>
      <c r="H6" s="352"/>
      <c r="I6" s="352"/>
      <c r="J6" s="352"/>
      <c r="K6" s="352"/>
      <c r="L6" s="352"/>
      <c r="M6" s="352"/>
      <c r="N6" s="352"/>
      <c r="O6" s="353"/>
      <c r="P6" s="353"/>
      <c r="Q6" s="353"/>
    </row>
    <row r="7" spans="1:17" s="187" customFormat="1" ht="15" customHeight="1">
      <c r="A7" s="354" t="s">
        <v>439</v>
      </c>
      <c r="B7" s="352"/>
      <c r="C7" s="352"/>
      <c r="D7" s="352"/>
      <c r="E7" s="352"/>
      <c r="F7" s="352"/>
      <c r="G7" s="352"/>
      <c r="H7" s="352"/>
      <c r="I7" s="352"/>
      <c r="J7" s="352"/>
      <c r="K7" s="352"/>
      <c r="L7" s="352"/>
      <c r="M7" s="352"/>
      <c r="N7" s="352"/>
      <c r="O7" s="352"/>
      <c r="P7" s="352"/>
      <c r="Q7" s="352"/>
    </row>
    <row r="8" spans="1:17" s="187" customFormat="1" ht="15">
      <c r="A8" s="216"/>
      <c r="B8" s="188"/>
      <c r="C8" s="197"/>
      <c r="D8" s="197"/>
      <c r="E8" s="197"/>
      <c r="F8" s="197"/>
      <c r="G8" s="197"/>
      <c r="H8" s="197"/>
      <c r="I8" s="197"/>
      <c r="J8" s="197"/>
      <c r="K8" s="197"/>
      <c r="L8" s="197"/>
      <c r="M8" s="197"/>
      <c r="N8" s="197"/>
      <c r="O8" s="197"/>
      <c r="P8" s="197"/>
      <c r="Q8" s="197"/>
    </row>
    <row r="9" spans="1:17" s="187" customFormat="1" ht="18" customHeight="1">
      <c r="A9" s="351" t="s">
        <v>395</v>
      </c>
      <c r="B9" s="352"/>
      <c r="C9" s="352"/>
      <c r="D9" s="352"/>
      <c r="E9" s="352"/>
      <c r="F9" s="352"/>
      <c r="G9" s="352"/>
      <c r="H9" s="352"/>
      <c r="I9" s="352"/>
      <c r="J9" s="352"/>
      <c r="K9" s="352"/>
      <c r="L9" s="352"/>
      <c r="M9" s="352"/>
      <c r="N9" s="352"/>
      <c r="O9" s="352"/>
      <c r="P9" s="352"/>
      <c r="Q9" s="352"/>
    </row>
    <row r="10" spans="1:17" s="187" customFormat="1" ht="18.600000000000001" customHeight="1">
      <c r="A10" s="351" t="s">
        <v>392</v>
      </c>
      <c r="B10" s="352"/>
      <c r="C10" s="352"/>
      <c r="D10" s="352"/>
      <c r="E10" s="352"/>
      <c r="F10" s="352"/>
      <c r="G10" s="352"/>
      <c r="H10" s="352"/>
      <c r="I10" s="352"/>
      <c r="J10" s="352"/>
      <c r="K10" s="352"/>
      <c r="L10" s="352"/>
      <c r="M10" s="352"/>
      <c r="N10" s="352"/>
      <c r="O10" s="352"/>
      <c r="P10" s="352"/>
      <c r="Q10" s="352"/>
    </row>
    <row r="11" spans="1:17" ht="18" customHeight="1">
      <c r="A11" s="354" t="s">
        <v>396</v>
      </c>
      <c r="B11" s="352"/>
      <c r="C11" s="352"/>
      <c r="D11" s="352"/>
      <c r="E11" s="352"/>
      <c r="F11" s="352"/>
      <c r="G11" s="352"/>
      <c r="H11" s="352"/>
      <c r="I11" s="352"/>
      <c r="J11" s="352"/>
      <c r="K11" s="352"/>
      <c r="L11" s="352"/>
      <c r="M11" s="352"/>
      <c r="N11" s="352"/>
      <c r="O11" s="352"/>
      <c r="P11" s="352"/>
      <c r="Q11" s="352"/>
    </row>
    <row r="12" spans="1:17" ht="12.75" customHeight="1">
      <c r="A12" s="216"/>
      <c r="B12" s="188"/>
      <c r="C12" s="191"/>
      <c r="D12" s="191"/>
      <c r="E12" s="191"/>
      <c r="F12" s="191"/>
      <c r="G12" s="191"/>
      <c r="H12" s="191"/>
      <c r="I12" s="191"/>
      <c r="J12" s="191"/>
      <c r="K12" s="191"/>
      <c r="L12" s="191"/>
      <c r="M12" s="190"/>
      <c r="N12" s="191"/>
      <c r="O12" s="191"/>
      <c r="P12" s="191"/>
      <c r="Q12" s="191"/>
    </row>
    <row r="13" spans="1:17" ht="34.15" customHeight="1">
      <c r="A13" s="346" t="s">
        <v>393</v>
      </c>
      <c r="B13" s="346"/>
      <c r="C13" s="346"/>
      <c r="D13" s="346"/>
      <c r="E13" s="346"/>
      <c r="F13" s="346"/>
      <c r="G13" s="346"/>
      <c r="H13" s="346"/>
      <c r="I13" s="346"/>
      <c r="J13" s="346"/>
      <c r="K13" s="346"/>
      <c r="L13" s="346"/>
      <c r="M13" s="346"/>
      <c r="N13" s="304"/>
      <c r="O13" s="304"/>
      <c r="P13" s="304"/>
      <c r="Q13" s="304"/>
    </row>
    <row r="14" spans="1:17" ht="15.75">
      <c r="A14" s="314"/>
      <c r="C14" s="229">
        <v>230740084</v>
      </c>
      <c r="D14" s="229"/>
      <c r="E14" s="229"/>
      <c r="F14" s="229"/>
      <c r="G14" s="229"/>
      <c r="H14" s="229">
        <v>212759382</v>
      </c>
      <c r="I14" s="229"/>
      <c r="J14" s="229"/>
      <c r="K14" s="229"/>
      <c r="L14" s="229"/>
      <c r="M14" s="229">
        <v>218611152</v>
      </c>
      <c r="N14" s="229"/>
      <c r="O14" s="229"/>
      <c r="P14" s="229"/>
      <c r="Q14" s="229"/>
    </row>
    <row r="15" spans="1:17">
      <c r="A15" s="355" t="s">
        <v>50</v>
      </c>
      <c r="B15" s="356" t="s">
        <v>51</v>
      </c>
      <c r="C15" s="357" t="s">
        <v>341</v>
      </c>
      <c r="D15" s="357"/>
      <c r="E15" s="357"/>
      <c r="F15" s="357"/>
      <c r="G15" s="357"/>
      <c r="H15" s="358"/>
      <c r="I15" s="358"/>
      <c r="J15" s="358"/>
      <c r="K15" s="358"/>
      <c r="L15" s="358"/>
      <c r="M15" s="358"/>
      <c r="N15" s="245"/>
      <c r="O15" s="245"/>
      <c r="P15" s="245"/>
      <c r="Q15" s="245"/>
    </row>
    <row r="16" spans="1:17">
      <c r="A16" s="355"/>
      <c r="B16" s="356"/>
      <c r="C16" s="239" t="s">
        <v>139</v>
      </c>
      <c r="D16" s="239" t="s">
        <v>398</v>
      </c>
      <c r="E16" s="239" t="s">
        <v>139</v>
      </c>
      <c r="F16" s="239" t="s">
        <v>398</v>
      </c>
      <c r="G16" s="239" t="s">
        <v>139</v>
      </c>
      <c r="H16" s="239" t="s">
        <v>191</v>
      </c>
      <c r="I16" s="239" t="s">
        <v>398</v>
      </c>
      <c r="J16" s="239" t="s">
        <v>191</v>
      </c>
      <c r="K16" s="239" t="s">
        <v>398</v>
      </c>
      <c r="L16" s="239" t="s">
        <v>191</v>
      </c>
      <c r="M16" s="239" t="s">
        <v>344</v>
      </c>
      <c r="N16" s="239" t="s">
        <v>398</v>
      </c>
      <c r="O16" s="239" t="s">
        <v>344</v>
      </c>
      <c r="P16" s="239" t="s">
        <v>398</v>
      </c>
      <c r="Q16" s="239" t="s">
        <v>344</v>
      </c>
    </row>
    <row r="17" spans="1:17">
      <c r="A17" s="315" t="s">
        <v>59</v>
      </c>
      <c r="B17" s="316" t="s">
        <v>22</v>
      </c>
      <c r="C17" s="240">
        <f t="shared" ref="C17:Q17" si="0">C18+C20+C22+C27+C30+C34+C35+C38+C41</f>
        <v>230740084</v>
      </c>
      <c r="D17" s="240">
        <f t="shared" si="0"/>
        <v>0</v>
      </c>
      <c r="E17" s="240">
        <f t="shared" si="0"/>
        <v>230740084</v>
      </c>
      <c r="F17" s="240">
        <f t="shared" si="0"/>
        <v>0</v>
      </c>
      <c r="G17" s="240">
        <f t="shared" si="0"/>
        <v>230740084</v>
      </c>
      <c r="H17" s="240">
        <f t="shared" si="0"/>
        <v>212759382</v>
      </c>
      <c r="I17" s="240">
        <f t="shared" si="0"/>
        <v>0</v>
      </c>
      <c r="J17" s="240">
        <f t="shared" si="0"/>
        <v>212759382</v>
      </c>
      <c r="K17" s="240">
        <f t="shared" si="0"/>
        <v>0</v>
      </c>
      <c r="L17" s="240">
        <f t="shared" si="0"/>
        <v>212759382</v>
      </c>
      <c r="M17" s="240">
        <f t="shared" si="0"/>
        <v>218611152</v>
      </c>
      <c r="N17" s="240">
        <f t="shared" si="0"/>
        <v>0</v>
      </c>
      <c r="O17" s="240">
        <f t="shared" si="0"/>
        <v>218611152</v>
      </c>
      <c r="P17" s="240">
        <f t="shared" si="0"/>
        <v>0</v>
      </c>
      <c r="Q17" s="240">
        <f t="shared" si="0"/>
        <v>218611152</v>
      </c>
    </row>
    <row r="18" spans="1:17">
      <c r="A18" s="300" t="s">
        <v>18</v>
      </c>
      <c r="B18" s="317" t="s">
        <v>23</v>
      </c>
      <c r="C18" s="241">
        <f>C19</f>
        <v>167001145</v>
      </c>
      <c r="D18" s="241">
        <f t="shared" ref="D18:G18" si="1">D19</f>
        <v>0</v>
      </c>
      <c r="E18" s="241">
        <f t="shared" si="1"/>
        <v>167001145</v>
      </c>
      <c r="F18" s="241">
        <f t="shared" si="1"/>
        <v>0</v>
      </c>
      <c r="G18" s="241">
        <f t="shared" si="1"/>
        <v>167001145</v>
      </c>
      <c r="H18" s="241">
        <f t="shared" ref="H18:Q18" si="2">H19</f>
        <v>148395163</v>
      </c>
      <c r="I18" s="241">
        <f t="shared" si="2"/>
        <v>0</v>
      </c>
      <c r="J18" s="241">
        <f t="shared" si="2"/>
        <v>148395163</v>
      </c>
      <c r="K18" s="241">
        <f t="shared" si="2"/>
        <v>0</v>
      </c>
      <c r="L18" s="241">
        <f t="shared" si="2"/>
        <v>148395163</v>
      </c>
      <c r="M18" s="241">
        <f t="shared" si="2"/>
        <v>152847018</v>
      </c>
      <c r="N18" s="241">
        <f t="shared" si="2"/>
        <v>0</v>
      </c>
      <c r="O18" s="241">
        <f t="shared" si="2"/>
        <v>152847018</v>
      </c>
      <c r="P18" s="241">
        <f t="shared" si="2"/>
        <v>0</v>
      </c>
      <c r="Q18" s="241">
        <f t="shared" si="2"/>
        <v>152847018</v>
      </c>
    </row>
    <row r="19" spans="1:17">
      <c r="A19" s="300" t="s">
        <v>1</v>
      </c>
      <c r="B19" s="317" t="s">
        <v>25</v>
      </c>
      <c r="C19" s="241">
        <v>167001145</v>
      </c>
      <c r="D19" s="241"/>
      <c r="E19" s="241">
        <f>C19+D19</f>
        <v>167001145</v>
      </c>
      <c r="F19" s="241"/>
      <c r="G19" s="241">
        <f>E19+F19</f>
        <v>167001145</v>
      </c>
      <c r="H19" s="241">
        <v>148395163</v>
      </c>
      <c r="I19" s="241"/>
      <c r="J19" s="241">
        <f>H19</f>
        <v>148395163</v>
      </c>
      <c r="K19" s="241"/>
      <c r="L19" s="241">
        <f>J19</f>
        <v>148395163</v>
      </c>
      <c r="M19" s="241">
        <v>152847018</v>
      </c>
      <c r="N19" s="241"/>
      <c r="O19" s="241">
        <f>M19</f>
        <v>152847018</v>
      </c>
      <c r="P19" s="241"/>
      <c r="Q19" s="241">
        <f>O19</f>
        <v>152847018</v>
      </c>
    </row>
    <row r="20" spans="1:17" ht="38.25">
      <c r="A20" s="300" t="s">
        <v>9</v>
      </c>
      <c r="B20" s="317" t="s">
        <v>26</v>
      </c>
      <c r="C20" s="241">
        <f>C21</f>
        <v>25733464</v>
      </c>
      <c r="D20" s="241"/>
      <c r="E20" s="241">
        <f>E21</f>
        <v>25733464</v>
      </c>
      <c r="F20" s="241"/>
      <c r="G20" s="241">
        <f>G21</f>
        <v>25733464</v>
      </c>
      <c r="H20" s="241">
        <f>H21</f>
        <v>28002753</v>
      </c>
      <c r="I20" s="241"/>
      <c r="J20" s="241">
        <f>H20</f>
        <v>28002753</v>
      </c>
      <c r="K20" s="241"/>
      <c r="L20" s="241">
        <f>J20</f>
        <v>28002753</v>
      </c>
      <c r="M20" s="241">
        <f>M21</f>
        <v>29831577</v>
      </c>
      <c r="N20" s="241">
        <f t="shared" ref="N20:Q20" si="3">N21</f>
        <v>0</v>
      </c>
      <c r="O20" s="241">
        <f t="shared" si="3"/>
        <v>29831577</v>
      </c>
      <c r="P20" s="241">
        <f t="shared" si="3"/>
        <v>0</v>
      </c>
      <c r="Q20" s="241">
        <f t="shared" si="3"/>
        <v>29831577</v>
      </c>
    </row>
    <row r="21" spans="1:17" ht="38.25">
      <c r="A21" s="300" t="s">
        <v>10</v>
      </c>
      <c r="B21" s="317" t="s">
        <v>27</v>
      </c>
      <c r="C21" s="241">
        <v>25733464</v>
      </c>
      <c r="D21" s="241"/>
      <c r="E21" s="241">
        <f>C21+D21</f>
        <v>25733464</v>
      </c>
      <c r="F21" s="241"/>
      <c r="G21" s="241">
        <f>E21+F21</f>
        <v>25733464</v>
      </c>
      <c r="H21" s="241">
        <v>28002753</v>
      </c>
      <c r="I21" s="241"/>
      <c r="J21" s="241">
        <f>H21</f>
        <v>28002753</v>
      </c>
      <c r="K21" s="241"/>
      <c r="L21" s="241">
        <f>J21</f>
        <v>28002753</v>
      </c>
      <c r="M21" s="241">
        <v>29831577</v>
      </c>
      <c r="N21" s="241"/>
      <c r="O21" s="241">
        <f>M21</f>
        <v>29831577</v>
      </c>
      <c r="P21" s="241"/>
      <c r="Q21" s="241">
        <f>O21</f>
        <v>29831577</v>
      </c>
    </row>
    <row r="22" spans="1:17">
      <c r="A22" s="300" t="s">
        <v>2</v>
      </c>
      <c r="B22" s="317" t="s">
        <v>28</v>
      </c>
      <c r="C22" s="241">
        <f>C23+C24+C25+C26</f>
        <v>14790509</v>
      </c>
      <c r="D22" s="241">
        <f t="shared" ref="D22:E22" si="4">D23+D24+D25+D26</f>
        <v>0</v>
      </c>
      <c r="E22" s="241">
        <f t="shared" si="4"/>
        <v>14790509</v>
      </c>
      <c r="F22" s="241">
        <f t="shared" ref="F22:G22" si="5">F23+F24+F25+F26</f>
        <v>0</v>
      </c>
      <c r="G22" s="241">
        <f t="shared" si="5"/>
        <v>14790509</v>
      </c>
      <c r="H22" s="241">
        <f t="shared" ref="H22:O22" si="6">H23+H24+H25+H26</f>
        <v>14180500</v>
      </c>
      <c r="I22" s="241">
        <f t="shared" si="6"/>
        <v>0</v>
      </c>
      <c r="J22" s="241">
        <f t="shared" si="6"/>
        <v>14180500</v>
      </c>
      <c r="K22" s="241">
        <f t="shared" ref="K22:L22" si="7">K23+K24+K25+K26</f>
        <v>0</v>
      </c>
      <c r="L22" s="241">
        <f t="shared" si="7"/>
        <v>14180500</v>
      </c>
      <c r="M22" s="241">
        <f t="shared" si="6"/>
        <v>14242500</v>
      </c>
      <c r="N22" s="241">
        <f t="shared" si="6"/>
        <v>0</v>
      </c>
      <c r="O22" s="241">
        <f t="shared" si="6"/>
        <v>14242500</v>
      </c>
      <c r="P22" s="241">
        <f t="shared" ref="P22:Q22" si="8">P23+P24+P25+P26</f>
        <v>0</v>
      </c>
      <c r="Q22" s="241">
        <f t="shared" si="8"/>
        <v>14242500</v>
      </c>
    </row>
    <row r="23" spans="1:17" ht="25.5">
      <c r="A23" s="300" t="s">
        <v>58</v>
      </c>
      <c r="B23" s="317" t="s">
        <v>29</v>
      </c>
      <c r="C23" s="241">
        <v>8630000</v>
      </c>
      <c r="D23" s="241"/>
      <c r="E23" s="241">
        <f>C23+D23</f>
        <v>8630000</v>
      </c>
      <c r="F23" s="241"/>
      <c r="G23" s="241">
        <f>E23+F23</f>
        <v>8630000</v>
      </c>
      <c r="H23" s="241">
        <v>11917000</v>
      </c>
      <c r="I23" s="241"/>
      <c r="J23" s="241">
        <f>H23</f>
        <v>11917000</v>
      </c>
      <c r="K23" s="241"/>
      <c r="L23" s="241">
        <f>J23</f>
        <v>11917000</v>
      </c>
      <c r="M23" s="241">
        <v>11917000</v>
      </c>
      <c r="N23" s="241"/>
      <c r="O23" s="241">
        <f>M23</f>
        <v>11917000</v>
      </c>
      <c r="P23" s="241"/>
      <c r="Q23" s="241">
        <f>O23</f>
        <v>11917000</v>
      </c>
    </row>
    <row r="24" spans="1:17">
      <c r="A24" s="300" t="s">
        <v>345</v>
      </c>
      <c r="B24" s="317" t="s">
        <v>350</v>
      </c>
      <c r="C24" s="241">
        <v>4000000</v>
      </c>
      <c r="D24" s="241"/>
      <c r="E24" s="241">
        <f t="shared" ref="E24:E26" si="9">C24+D24</f>
        <v>4000000</v>
      </c>
      <c r="F24" s="241"/>
      <c r="G24" s="241">
        <f t="shared" ref="G24:G26" si="10">E24+F24</f>
        <v>4000000</v>
      </c>
      <c r="H24" s="241">
        <v>50000</v>
      </c>
      <c r="I24" s="241"/>
      <c r="J24" s="241">
        <f>H24</f>
        <v>50000</v>
      </c>
      <c r="K24" s="241"/>
      <c r="L24" s="241">
        <f>J24</f>
        <v>50000</v>
      </c>
      <c r="M24" s="241">
        <v>25000</v>
      </c>
      <c r="N24" s="241"/>
      <c r="O24" s="241">
        <f>M24</f>
        <v>25000</v>
      </c>
      <c r="P24" s="241"/>
      <c r="Q24" s="241">
        <f>O24</f>
        <v>25000</v>
      </c>
    </row>
    <row r="25" spans="1:17">
      <c r="A25" s="300" t="s">
        <v>346</v>
      </c>
      <c r="B25" s="317" t="s">
        <v>349</v>
      </c>
      <c r="C25" s="241">
        <v>2509</v>
      </c>
      <c r="D25" s="241"/>
      <c r="E25" s="241">
        <f t="shared" si="9"/>
        <v>2509</v>
      </c>
      <c r="F25" s="241"/>
      <c r="G25" s="241">
        <f t="shared" si="10"/>
        <v>2509</v>
      </c>
      <c r="H25" s="241">
        <v>2500</v>
      </c>
      <c r="I25" s="241"/>
      <c r="J25" s="241">
        <f>H25</f>
        <v>2500</v>
      </c>
      <c r="K25" s="241"/>
      <c r="L25" s="241">
        <f>J25</f>
        <v>2500</v>
      </c>
      <c r="M25" s="241">
        <v>2500</v>
      </c>
      <c r="N25" s="241"/>
      <c r="O25" s="241">
        <f>M25</f>
        <v>2500</v>
      </c>
      <c r="P25" s="241"/>
      <c r="Q25" s="241">
        <f>O25</f>
        <v>2500</v>
      </c>
    </row>
    <row r="26" spans="1:17" ht="25.5">
      <c r="A26" s="300" t="s">
        <v>347</v>
      </c>
      <c r="B26" s="317" t="s">
        <v>348</v>
      </c>
      <c r="C26" s="241">
        <v>2158000</v>
      </c>
      <c r="D26" s="241"/>
      <c r="E26" s="241">
        <f t="shared" si="9"/>
        <v>2158000</v>
      </c>
      <c r="F26" s="241"/>
      <c r="G26" s="241">
        <f t="shared" si="10"/>
        <v>2158000</v>
      </c>
      <c r="H26" s="241">
        <v>2211000</v>
      </c>
      <c r="I26" s="241"/>
      <c r="J26" s="241">
        <f>H26</f>
        <v>2211000</v>
      </c>
      <c r="K26" s="241"/>
      <c r="L26" s="241">
        <f>J26</f>
        <v>2211000</v>
      </c>
      <c r="M26" s="241">
        <v>2298000</v>
      </c>
      <c r="N26" s="241"/>
      <c r="O26" s="241">
        <f>M26</f>
        <v>2298000</v>
      </c>
      <c r="P26" s="241"/>
      <c r="Q26" s="241">
        <f>O26</f>
        <v>2298000</v>
      </c>
    </row>
    <row r="27" spans="1:17">
      <c r="A27" s="300" t="s">
        <v>56</v>
      </c>
      <c r="B27" s="317" t="s">
        <v>37</v>
      </c>
      <c r="C27" s="241">
        <f>SUM(C28:C29)</f>
        <v>4510726</v>
      </c>
      <c r="D27" s="241">
        <f t="shared" ref="D27:E27" si="11">SUM(D28:D29)</f>
        <v>0</v>
      </c>
      <c r="E27" s="241">
        <f t="shared" si="11"/>
        <v>4510726</v>
      </c>
      <c r="F27" s="241">
        <f t="shared" ref="F27:G27" si="12">SUM(F28:F29)</f>
        <v>0</v>
      </c>
      <c r="G27" s="241">
        <f t="shared" si="12"/>
        <v>4510726</v>
      </c>
      <c r="H27" s="241">
        <f t="shared" ref="H27:O27" si="13">SUM(H28:H29)</f>
        <v>4000726</v>
      </c>
      <c r="I27" s="241">
        <f t="shared" si="13"/>
        <v>0</v>
      </c>
      <c r="J27" s="241">
        <f t="shared" si="13"/>
        <v>4000726</v>
      </c>
      <c r="K27" s="241">
        <f t="shared" ref="K27:L27" si="14">SUM(K28:K29)</f>
        <v>0</v>
      </c>
      <c r="L27" s="241">
        <f t="shared" si="14"/>
        <v>4000726</v>
      </c>
      <c r="M27" s="241">
        <f t="shared" si="13"/>
        <v>4118726</v>
      </c>
      <c r="N27" s="241">
        <f t="shared" si="13"/>
        <v>0</v>
      </c>
      <c r="O27" s="241">
        <f t="shared" si="13"/>
        <v>4118726</v>
      </c>
      <c r="P27" s="241">
        <f t="shared" ref="P27:Q27" si="15">SUM(P28:P29)</f>
        <v>0</v>
      </c>
      <c r="Q27" s="241">
        <f t="shared" si="15"/>
        <v>4118726</v>
      </c>
    </row>
    <row r="28" spans="1:17" ht="38.25">
      <c r="A28" s="300" t="s">
        <v>391</v>
      </c>
      <c r="B28" s="317" t="s">
        <v>390</v>
      </c>
      <c r="C28" s="241">
        <v>3380726</v>
      </c>
      <c r="D28" s="241"/>
      <c r="E28" s="241">
        <f>C28+D28</f>
        <v>3380726</v>
      </c>
      <c r="F28" s="241"/>
      <c r="G28" s="241">
        <f>E28+F28</f>
        <v>3380726</v>
      </c>
      <c r="H28" s="241">
        <v>2870726</v>
      </c>
      <c r="I28" s="241"/>
      <c r="J28" s="241">
        <f>H28</f>
        <v>2870726</v>
      </c>
      <c r="K28" s="241"/>
      <c r="L28" s="241">
        <f>J28</f>
        <v>2870726</v>
      </c>
      <c r="M28" s="241">
        <v>2988726</v>
      </c>
      <c r="N28" s="241"/>
      <c r="O28" s="241">
        <f>M28</f>
        <v>2988726</v>
      </c>
      <c r="P28" s="241"/>
      <c r="Q28" s="241">
        <f>O28</f>
        <v>2988726</v>
      </c>
    </row>
    <row r="29" spans="1:17" ht="38.25">
      <c r="A29" s="300" t="s">
        <v>17</v>
      </c>
      <c r="B29" s="317" t="s">
        <v>38</v>
      </c>
      <c r="C29" s="241">
        <v>1130000</v>
      </c>
      <c r="D29" s="241"/>
      <c r="E29" s="241">
        <f>C29+D29</f>
        <v>1130000</v>
      </c>
      <c r="F29" s="241"/>
      <c r="G29" s="241">
        <f>E29+F29</f>
        <v>1130000</v>
      </c>
      <c r="H29" s="241">
        <v>1130000</v>
      </c>
      <c r="I29" s="241"/>
      <c r="J29" s="241">
        <f>H29</f>
        <v>1130000</v>
      </c>
      <c r="K29" s="241"/>
      <c r="L29" s="241">
        <f>J29</f>
        <v>1130000</v>
      </c>
      <c r="M29" s="241">
        <v>1130000</v>
      </c>
      <c r="N29" s="241"/>
      <c r="O29" s="241">
        <f>M29</f>
        <v>1130000</v>
      </c>
      <c r="P29" s="241"/>
      <c r="Q29" s="241">
        <f>O29</f>
        <v>1130000</v>
      </c>
    </row>
    <row r="30" spans="1:17" ht="38.25">
      <c r="A30" s="300" t="s">
        <v>13</v>
      </c>
      <c r="B30" s="317" t="s">
        <v>39</v>
      </c>
      <c r="C30" s="241">
        <f>SUM(C31:C33)</f>
        <v>15675000</v>
      </c>
      <c r="D30" s="241">
        <f t="shared" ref="D30:E30" si="16">SUM(D31:D33)</f>
        <v>0</v>
      </c>
      <c r="E30" s="241">
        <f t="shared" si="16"/>
        <v>15675000</v>
      </c>
      <c r="F30" s="241">
        <f t="shared" ref="F30:G30" si="17">SUM(F31:F33)</f>
        <v>0</v>
      </c>
      <c r="G30" s="241">
        <f t="shared" si="17"/>
        <v>15675000</v>
      </c>
      <c r="H30" s="241">
        <f t="shared" ref="H30:O30" si="18">SUM(H31:H33)</f>
        <v>15675000</v>
      </c>
      <c r="I30" s="241">
        <f t="shared" si="18"/>
        <v>0</v>
      </c>
      <c r="J30" s="241">
        <f t="shared" si="18"/>
        <v>15675000</v>
      </c>
      <c r="K30" s="241">
        <f t="shared" ref="K30:L30" si="19">SUM(K31:K33)</f>
        <v>0</v>
      </c>
      <c r="L30" s="241">
        <f t="shared" si="19"/>
        <v>15675000</v>
      </c>
      <c r="M30" s="241">
        <f t="shared" si="18"/>
        <v>15675000</v>
      </c>
      <c r="N30" s="241">
        <f t="shared" si="18"/>
        <v>0</v>
      </c>
      <c r="O30" s="241">
        <f t="shared" si="18"/>
        <v>15675000</v>
      </c>
      <c r="P30" s="241">
        <f t="shared" ref="P30:Q30" si="20">SUM(P31:P33)</f>
        <v>0</v>
      </c>
      <c r="Q30" s="241">
        <f t="shared" si="20"/>
        <v>15675000</v>
      </c>
    </row>
    <row r="31" spans="1:17" s="301" customFormat="1" ht="89.25">
      <c r="A31" s="300" t="s">
        <v>60</v>
      </c>
      <c r="B31" s="317" t="s">
        <v>41</v>
      </c>
      <c r="C31" s="241">
        <f>250000+10115000+417000</f>
        <v>10782000</v>
      </c>
      <c r="D31" s="241"/>
      <c r="E31" s="241">
        <f>C31+D31</f>
        <v>10782000</v>
      </c>
      <c r="F31" s="241"/>
      <c r="G31" s="241">
        <f>E31+F31</f>
        <v>10782000</v>
      </c>
      <c r="H31" s="241">
        <f>15675000-5309000-1000+417000</f>
        <v>10782000</v>
      </c>
      <c r="I31" s="241"/>
      <c r="J31" s="241">
        <f>H31</f>
        <v>10782000</v>
      </c>
      <c r="K31" s="241"/>
      <c r="L31" s="241">
        <f>J31</f>
        <v>10782000</v>
      </c>
      <c r="M31" s="241">
        <f>H31</f>
        <v>10782000</v>
      </c>
      <c r="N31" s="241"/>
      <c r="O31" s="241">
        <f>M31</f>
        <v>10782000</v>
      </c>
      <c r="P31" s="241"/>
      <c r="Q31" s="241">
        <f>O31</f>
        <v>10782000</v>
      </c>
    </row>
    <row r="32" spans="1:17" s="301" customFormat="1" ht="25.5">
      <c r="A32" s="300" t="s">
        <v>14</v>
      </c>
      <c r="B32" s="317" t="s">
        <v>42</v>
      </c>
      <c r="C32" s="241">
        <v>0</v>
      </c>
      <c r="D32" s="241"/>
      <c r="E32" s="241">
        <f t="shared" ref="E32:E33" si="21">C32+D32</f>
        <v>0</v>
      </c>
      <c r="F32" s="241"/>
      <c r="G32" s="241">
        <f t="shared" ref="G32:G33" si="22">E32+F32</f>
        <v>0</v>
      </c>
      <c r="H32" s="241">
        <v>0</v>
      </c>
      <c r="I32" s="241"/>
      <c r="J32" s="241"/>
      <c r="K32" s="241"/>
      <c r="L32" s="241"/>
      <c r="M32" s="241">
        <v>0</v>
      </c>
      <c r="N32" s="241"/>
      <c r="O32" s="241">
        <f>M32</f>
        <v>0</v>
      </c>
      <c r="P32" s="241"/>
      <c r="Q32" s="241">
        <f>O32</f>
        <v>0</v>
      </c>
    </row>
    <row r="33" spans="1:17" s="301" customFormat="1" ht="76.5">
      <c r="A33" s="318" t="s">
        <v>80</v>
      </c>
      <c r="B33" s="317" t="s">
        <v>77</v>
      </c>
      <c r="C33" s="241">
        <f>93000+4800000</f>
        <v>4893000</v>
      </c>
      <c r="D33" s="241"/>
      <c r="E33" s="241">
        <f t="shared" si="21"/>
        <v>4893000</v>
      </c>
      <c r="F33" s="241"/>
      <c r="G33" s="241">
        <f t="shared" si="22"/>
        <v>4893000</v>
      </c>
      <c r="H33" s="241">
        <f>C33</f>
        <v>4893000</v>
      </c>
      <c r="I33" s="241"/>
      <c r="J33" s="241">
        <f>H33</f>
        <v>4893000</v>
      </c>
      <c r="K33" s="241"/>
      <c r="L33" s="241">
        <f>J33</f>
        <v>4893000</v>
      </c>
      <c r="M33" s="241">
        <f>C33</f>
        <v>4893000</v>
      </c>
      <c r="N33" s="241"/>
      <c r="O33" s="241">
        <f>M33</f>
        <v>4893000</v>
      </c>
      <c r="P33" s="241"/>
      <c r="Q33" s="241">
        <f>O33</f>
        <v>4893000</v>
      </c>
    </row>
    <row r="34" spans="1:17" s="301" customFormat="1" ht="25.5">
      <c r="A34" s="300" t="s">
        <v>19</v>
      </c>
      <c r="B34" s="317" t="s">
        <v>43</v>
      </c>
      <c r="C34" s="241">
        <v>237240</v>
      </c>
      <c r="D34" s="241"/>
      <c r="E34" s="241">
        <f>C34+D34</f>
        <v>237240</v>
      </c>
      <c r="F34" s="241"/>
      <c r="G34" s="241">
        <f>E34+F34</f>
        <v>237240</v>
      </c>
      <c r="H34" s="241">
        <v>237240</v>
      </c>
      <c r="I34" s="241"/>
      <c r="J34" s="241">
        <f>H34</f>
        <v>237240</v>
      </c>
      <c r="K34" s="241"/>
      <c r="L34" s="241">
        <f>J34</f>
        <v>237240</v>
      </c>
      <c r="M34" s="241">
        <v>237240</v>
      </c>
      <c r="N34" s="241"/>
      <c r="O34" s="241">
        <f>M34</f>
        <v>237240</v>
      </c>
      <c r="P34" s="241"/>
      <c r="Q34" s="241">
        <f>O34</f>
        <v>237240</v>
      </c>
    </row>
    <row r="35" spans="1:17" s="301" customFormat="1" ht="25.5">
      <c r="A35" s="300" t="s">
        <v>141</v>
      </c>
      <c r="B35" s="317" t="s">
        <v>46</v>
      </c>
      <c r="C35" s="241">
        <f>SUM(C36:C37)</f>
        <v>100000</v>
      </c>
      <c r="D35" s="241">
        <f t="shared" ref="D35:E35" si="23">SUM(D36:D37)</f>
        <v>0</v>
      </c>
      <c r="E35" s="241">
        <f t="shared" si="23"/>
        <v>100000</v>
      </c>
      <c r="F35" s="241">
        <f t="shared" ref="F35:G35" si="24">SUM(F36:F37)</f>
        <v>0</v>
      </c>
      <c r="G35" s="241">
        <f t="shared" si="24"/>
        <v>100000</v>
      </c>
      <c r="H35" s="241">
        <f t="shared" ref="H35:O35" si="25">SUM(H36:H37)</f>
        <v>0</v>
      </c>
      <c r="I35" s="241">
        <f t="shared" si="25"/>
        <v>0</v>
      </c>
      <c r="J35" s="241">
        <f t="shared" si="25"/>
        <v>0</v>
      </c>
      <c r="K35" s="241">
        <f t="shared" ref="K35:L35" si="26">SUM(K36:K37)</f>
        <v>0</v>
      </c>
      <c r="L35" s="241">
        <f t="shared" si="26"/>
        <v>0</v>
      </c>
      <c r="M35" s="241">
        <f t="shared" si="25"/>
        <v>0</v>
      </c>
      <c r="N35" s="241">
        <f t="shared" si="25"/>
        <v>0</v>
      </c>
      <c r="O35" s="241">
        <f t="shared" si="25"/>
        <v>0</v>
      </c>
      <c r="P35" s="241">
        <f t="shared" ref="P35:Q35" si="27">SUM(P36:P37)</f>
        <v>0</v>
      </c>
      <c r="Q35" s="241">
        <f t="shared" si="27"/>
        <v>0</v>
      </c>
    </row>
    <row r="36" spans="1:17" s="301" customFormat="1">
      <c r="A36" s="300" t="s">
        <v>63</v>
      </c>
      <c r="B36" s="317" t="s">
        <v>64</v>
      </c>
      <c r="C36" s="241">
        <v>100000</v>
      </c>
      <c r="D36" s="241"/>
      <c r="E36" s="241">
        <f>C36+D36</f>
        <v>100000</v>
      </c>
      <c r="F36" s="241"/>
      <c r="G36" s="241">
        <f>E36+F36</f>
        <v>100000</v>
      </c>
      <c r="H36" s="241"/>
      <c r="I36" s="241"/>
      <c r="J36" s="241"/>
      <c r="K36" s="241"/>
      <c r="L36" s="241"/>
      <c r="M36" s="241"/>
      <c r="N36" s="241"/>
      <c r="O36" s="241"/>
      <c r="P36" s="241"/>
      <c r="Q36" s="241"/>
    </row>
    <row r="37" spans="1:17" s="301" customFormat="1">
      <c r="A37" s="300" t="s">
        <v>67</v>
      </c>
      <c r="B37" s="317" t="s">
        <v>70</v>
      </c>
      <c r="C37" s="241">
        <v>0</v>
      </c>
      <c r="D37" s="241"/>
      <c r="E37" s="241"/>
      <c r="F37" s="241"/>
      <c r="G37" s="241"/>
      <c r="H37" s="241"/>
      <c r="I37" s="241"/>
      <c r="J37" s="241"/>
      <c r="K37" s="241"/>
      <c r="L37" s="241"/>
      <c r="M37" s="241"/>
      <c r="N37" s="241"/>
      <c r="O37" s="241"/>
      <c r="P37" s="241"/>
      <c r="Q37" s="241"/>
    </row>
    <row r="38" spans="1:17" s="301" customFormat="1" ht="25.5">
      <c r="A38" s="300" t="s">
        <v>20</v>
      </c>
      <c r="B38" s="317" t="s">
        <v>47</v>
      </c>
      <c r="C38" s="241">
        <f>C39+C40</f>
        <v>2194000</v>
      </c>
      <c r="D38" s="241">
        <f t="shared" ref="D38:E38" si="28">D39+D40</f>
        <v>0</v>
      </c>
      <c r="E38" s="241">
        <f t="shared" si="28"/>
        <v>2194000</v>
      </c>
      <c r="F38" s="241">
        <f t="shared" ref="F38:G38" si="29">F39+F40</f>
        <v>0</v>
      </c>
      <c r="G38" s="241">
        <f t="shared" si="29"/>
        <v>2194000</v>
      </c>
      <c r="H38" s="241">
        <f>H39+H40</f>
        <v>1770000</v>
      </c>
      <c r="I38" s="241">
        <f t="shared" ref="I38:J38" si="30">I39+I40</f>
        <v>0</v>
      </c>
      <c r="J38" s="241">
        <f t="shared" si="30"/>
        <v>1770000</v>
      </c>
      <c r="K38" s="241">
        <f t="shared" ref="K38:L38" si="31">K39+K40</f>
        <v>0</v>
      </c>
      <c r="L38" s="241">
        <f t="shared" si="31"/>
        <v>1770000</v>
      </c>
      <c r="M38" s="241">
        <f>M39+M40</f>
        <v>1161091</v>
      </c>
      <c r="N38" s="241">
        <f t="shared" ref="N38:O38" si="32">N39+N40</f>
        <v>0</v>
      </c>
      <c r="O38" s="241">
        <f t="shared" si="32"/>
        <v>1161091</v>
      </c>
      <c r="P38" s="241">
        <f t="shared" ref="P38:Q38" si="33">P39+P40</f>
        <v>0</v>
      </c>
      <c r="Q38" s="241">
        <f t="shared" si="33"/>
        <v>1161091</v>
      </c>
    </row>
    <row r="39" spans="1:17" s="301" customFormat="1" ht="76.5">
      <c r="A39" s="300" t="s">
        <v>342</v>
      </c>
      <c r="B39" s="317" t="s">
        <v>343</v>
      </c>
      <c r="C39" s="241">
        <v>1894000</v>
      </c>
      <c r="D39" s="241"/>
      <c r="E39" s="241">
        <f>C39+D39</f>
        <v>1894000</v>
      </c>
      <c r="F39" s="241"/>
      <c r="G39" s="241">
        <f>E39+F39</f>
        <v>1894000</v>
      </c>
      <c r="H39" s="241">
        <v>1470000</v>
      </c>
      <c r="I39" s="241"/>
      <c r="J39" s="241">
        <f>H39</f>
        <v>1470000</v>
      </c>
      <c r="K39" s="241"/>
      <c r="L39" s="241">
        <f>J39</f>
        <v>1470000</v>
      </c>
      <c r="M39" s="241">
        <v>861091</v>
      </c>
      <c r="N39" s="241"/>
      <c r="O39" s="241">
        <f>M39</f>
        <v>861091</v>
      </c>
      <c r="P39" s="241"/>
      <c r="Q39" s="241">
        <f>O39</f>
        <v>861091</v>
      </c>
    </row>
    <row r="40" spans="1:17" s="301" customFormat="1" ht="38.25">
      <c r="A40" s="300" t="s">
        <v>79</v>
      </c>
      <c r="B40" s="317" t="s">
        <v>55</v>
      </c>
      <c r="C40" s="241">
        <v>300000</v>
      </c>
      <c r="D40" s="241"/>
      <c r="E40" s="241">
        <f>C40+D40</f>
        <v>300000</v>
      </c>
      <c r="F40" s="241"/>
      <c r="G40" s="241">
        <f>E40+F40</f>
        <v>300000</v>
      </c>
      <c r="H40" s="241">
        <v>300000</v>
      </c>
      <c r="I40" s="241"/>
      <c r="J40" s="241">
        <f>H40</f>
        <v>300000</v>
      </c>
      <c r="K40" s="241"/>
      <c r="L40" s="241">
        <f>J40</f>
        <v>300000</v>
      </c>
      <c r="M40" s="241">
        <v>300000</v>
      </c>
      <c r="N40" s="241"/>
      <c r="O40" s="241">
        <f>M40</f>
        <v>300000</v>
      </c>
      <c r="P40" s="241"/>
      <c r="Q40" s="241">
        <f>O40</f>
        <v>300000</v>
      </c>
    </row>
    <row r="41" spans="1:17" s="301" customFormat="1">
      <c r="A41" s="300" t="s">
        <v>15</v>
      </c>
      <c r="B41" s="317" t="s">
        <v>49</v>
      </c>
      <c r="C41" s="241">
        <v>498000</v>
      </c>
      <c r="D41" s="241"/>
      <c r="E41" s="241">
        <f>C41+D41</f>
        <v>498000</v>
      </c>
      <c r="F41" s="241"/>
      <c r="G41" s="241">
        <f>E41+F41</f>
        <v>498000</v>
      </c>
      <c r="H41" s="241">
        <v>498000</v>
      </c>
      <c r="I41" s="241"/>
      <c r="J41" s="241">
        <f>H41</f>
        <v>498000</v>
      </c>
      <c r="K41" s="241"/>
      <c r="L41" s="241">
        <f>J41</f>
        <v>498000</v>
      </c>
      <c r="M41" s="241">
        <v>498000</v>
      </c>
      <c r="N41" s="241"/>
      <c r="O41" s="241">
        <f>M41</f>
        <v>498000</v>
      </c>
      <c r="P41" s="241"/>
      <c r="Q41" s="241">
        <f>O41</f>
        <v>498000</v>
      </c>
    </row>
    <row r="42" spans="1:17" s="320" customFormat="1" ht="17.45" customHeight="1">
      <c r="A42" s="315" t="s">
        <v>270</v>
      </c>
      <c r="B42" s="319" t="s">
        <v>271</v>
      </c>
      <c r="C42" s="242">
        <f t="shared" ref="C42:J42" si="34">C43+C100+C102+C103</f>
        <v>1092458750.8700001</v>
      </c>
      <c r="D42" s="242">
        <f t="shared" si="34"/>
        <v>67362575</v>
      </c>
      <c r="E42" s="242">
        <f t="shared" si="34"/>
        <v>1159821325.8700001</v>
      </c>
      <c r="F42" s="242">
        <f t="shared" si="34"/>
        <v>-21183649.850000001</v>
      </c>
      <c r="G42" s="242">
        <f t="shared" si="34"/>
        <v>1138637676.02</v>
      </c>
      <c r="H42" s="242">
        <f t="shared" si="34"/>
        <v>1637978576.21</v>
      </c>
      <c r="I42" s="242">
        <f t="shared" si="34"/>
        <v>54415355.730000004</v>
      </c>
      <c r="J42" s="242">
        <f t="shared" si="34"/>
        <v>1692393931.9399998</v>
      </c>
      <c r="K42" s="242">
        <f t="shared" ref="K42:Q42" si="35">K43+K100</f>
        <v>-92574250</v>
      </c>
      <c r="L42" s="242">
        <f t="shared" si="35"/>
        <v>1599819681.9400001</v>
      </c>
      <c r="M42" s="242">
        <f t="shared" si="35"/>
        <v>1539514100.48</v>
      </c>
      <c r="N42" s="242">
        <f t="shared" si="35"/>
        <v>54418912.900000006</v>
      </c>
      <c r="O42" s="242">
        <f t="shared" si="35"/>
        <v>1593933013.3799999</v>
      </c>
      <c r="P42" s="242">
        <f t="shared" si="35"/>
        <v>-2254500</v>
      </c>
      <c r="Q42" s="242">
        <f t="shared" si="35"/>
        <v>1591678513.3799999</v>
      </c>
    </row>
    <row r="43" spans="1:17" ht="39.75" customHeight="1">
      <c r="A43" s="300" t="s">
        <v>65</v>
      </c>
      <c r="B43" s="227" t="s">
        <v>57</v>
      </c>
      <c r="C43" s="241">
        <f t="shared" ref="C43:Q43" si="36">C44+C48+C77+C94</f>
        <v>1085381727.8700001</v>
      </c>
      <c r="D43" s="241">
        <f t="shared" si="36"/>
        <v>71643789.760000005</v>
      </c>
      <c r="E43" s="241">
        <f t="shared" si="36"/>
        <v>1157025517.6300001</v>
      </c>
      <c r="F43" s="241">
        <f t="shared" si="36"/>
        <v>-18088732.720000003</v>
      </c>
      <c r="G43" s="241">
        <f t="shared" si="36"/>
        <v>1138936784.9100001</v>
      </c>
      <c r="H43" s="241">
        <f t="shared" si="36"/>
        <v>1637978576.21</v>
      </c>
      <c r="I43" s="241">
        <f t="shared" si="36"/>
        <v>54415355.730000004</v>
      </c>
      <c r="J43" s="241">
        <f t="shared" si="36"/>
        <v>1692393931.9399998</v>
      </c>
      <c r="K43" s="241">
        <f t="shared" si="36"/>
        <v>-92574250</v>
      </c>
      <c r="L43" s="241">
        <f t="shared" si="36"/>
        <v>1599819681.9400001</v>
      </c>
      <c r="M43" s="241">
        <f t="shared" si="36"/>
        <v>1539514100.48</v>
      </c>
      <c r="N43" s="241">
        <f t="shared" si="36"/>
        <v>54418912.900000006</v>
      </c>
      <c r="O43" s="241">
        <f t="shared" si="36"/>
        <v>1593933013.3799999</v>
      </c>
      <c r="P43" s="241">
        <f t="shared" si="36"/>
        <v>-2254500</v>
      </c>
      <c r="Q43" s="241">
        <f t="shared" si="36"/>
        <v>1591678513.3799999</v>
      </c>
    </row>
    <row r="44" spans="1:17" ht="25.5">
      <c r="A44" s="315" t="s">
        <v>75</v>
      </c>
      <c r="B44" s="319" t="s">
        <v>134</v>
      </c>
      <c r="C44" s="240">
        <f>SUM(C45:C46)</f>
        <v>46590640.799999997</v>
      </c>
      <c r="D44" s="240">
        <f>SUM(D45:D46)</f>
        <v>0</v>
      </c>
      <c r="E44" s="240">
        <f>SUM(E45:E46)</f>
        <v>46590640.799999997</v>
      </c>
      <c r="F44" s="240">
        <f>SUM(F45:F46)</f>
        <v>0</v>
      </c>
      <c r="G44" s="240">
        <f>SUM(G45:G46)</f>
        <v>46590640.799999997</v>
      </c>
      <c r="H44" s="240">
        <f t="shared" ref="H44:Q44" si="37">H45+H46</f>
        <v>39711547.200000003</v>
      </c>
      <c r="I44" s="240">
        <f t="shared" si="37"/>
        <v>0</v>
      </c>
      <c r="J44" s="240">
        <f t="shared" si="37"/>
        <v>39711547.200000003</v>
      </c>
      <c r="K44" s="240">
        <f t="shared" si="37"/>
        <v>0</v>
      </c>
      <c r="L44" s="240">
        <f t="shared" si="37"/>
        <v>39711547.200000003</v>
      </c>
      <c r="M44" s="240">
        <f t="shared" si="37"/>
        <v>41122395.399999999</v>
      </c>
      <c r="N44" s="240">
        <f t="shared" si="37"/>
        <v>0</v>
      </c>
      <c r="O44" s="240">
        <f t="shared" si="37"/>
        <v>41122395.399999999</v>
      </c>
      <c r="P44" s="240">
        <f t="shared" si="37"/>
        <v>0</v>
      </c>
      <c r="Q44" s="240">
        <f t="shared" si="37"/>
        <v>41122395.399999999</v>
      </c>
    </row>
    <row r="45" spans="1:17" s="320" customFormat="1" ht="25.5">
      <c r="A45" s="300" t="s">
        <v>351</v>
      </c>
      <c r="B45" s="227" t="s">
        <v>352</v>
      </c>
      <c r="C45" s="241">
        <v>46590640.799999997</v>
      </c>
      <c r="D45" s="241"/>
      <c r="E45" s="241">
        <f>C45</f>
        <v>46590640.799999997</v>
      </c>
      <c r="F45" s="241"/>
      <c r="G45" s="241">
        <f>E45</f>
        <v>46590640.799999997</v>
      </c>
      <c r="H45" s="241">
        <v>39711547.200000003</v>
      </c>
      <c r="I45" s="241"/>
      <c r="J45" s="241">
        <f>H45</f>
        <v>39711547.200000003</v>
      </c>
      <c r="K45" s="241"/>
      <c r="L45" s="241">
        <f>J45</f>
        <v>39711547.200000003</v>
      </c>
      <c r="M45" s="241">
        <v>41122395.399999999</v>
      </c>
      <c r="N45" s="241"/>
      <c r="O45" s="241">
        <f>M45</f>
        <v>41122395.399999999</v>
      </c>
      <c r="P45" s="241"/>
      <c r="Q45" s="241">
        <f>O45</f>
        <v>41122395.399999999</v>
      </c>
    </row>
    <row r="46" spans="1:17" ht="67.5" hidden="1" customHeight="1">
      <c r="A46" s="300" t="s">
        <v>340</v>
      </c>
      <c r="B46" s="227" t="s">
        <v>339</v>
      </c>
      <c r="C46" s="241"/>
      <c r="D46" s="241"/>
      <c r="E46" s="241"/>
      <c r="F46" s="241"/>
      <c r="G46" s="241"/>
      <c r="H46" s="241">
        <v>0</v>
      </c>
      <c r="I46" s="241"/>
      <c r="J46" s="241"/>
      <c r="K46" s="241"/>
      <c r="L46" s="241"/>
      <c r="M46" s="241">
        <v>0</v>
      </c>
      <c r="N46" s="241"/>
      <c r="O46" s="241"/>
      <c r="P46" s="241"/>
      <c r="Q46" s="241"/>
    </row>
    <row r="47" spans="1:17" ht="68.45" hidden="1" customHeight="1">
      <c r="A47" s="300"/>
      <c r="B47" s="227"/>
      <c r="C47" s="241"/>
      <c r="D47" s="241"/>
      <c r="E47" s="241"/>
      <c r="F47" s="241"/>
      <c r="G47" s="241"/>
      <c r="H47" s="241"/>
      <c r="I47" s="241"/>
      <c r="J47" s="241"/>
      <c r="K47" s="241"/>
      <c r="L47" s="241"/>
      <c r="M47" s="241"/>
      <c r="N47" s="241"/>
      <c r="O47" s="241"/>
      <c r="P47" s="241"/>
      <c r="Q47" s="241"/>
    </row>
    <row r="48" spans="1:17" ht="25.9" customHeight="1">
      <c r="A48" s="315" t="s">
        <v>71</v>
      </c>
      <c r="B48" s="319" t="s">
        <v>135</v>
      </c>
      <c r="C48" s="240">
        <f>SUM(C49:C74)</f>
        <v>341470174.31</v>
      </c>
      <c r="D48" s="240">
        <f>SUM(D49:D74)</f>
        <v>34088662.850000001</v>
      </c>
      <c r="E48" s="240">
        <f>SUM(E49:E76)</f>
        <v>375558837.16000003</v>
      </c>
      <c r="F48" s="240">
        <f t="shared" ref="F48:G48" si="38">SUM(F49:F76)</f>
        <v>-18992759.240000002</v>
      </c>
      <c r="G48" s="240">
        <f t="shared" si="38"/>
        <v>356566077.92000002</v>
      </c>
      <c r="H48" s="240">
        <f>SUM(H49:H74)</f>
        <v>886221211.46000004</v>
      </c>
      <c r="I48" s="240">
        <f t="shared" ref="I48:J48" si="39">SUM(I49:I74)</f>
        <v>23717241.870000001</v>
      </c>
      <c r="J48" s="240">
        <f t="shared" si="39"/>
        <v>909938453.32999992</v>
      </c>
      <c r="K48" s="240">
        <f t="shared" ref="K48:L48" si="40">SUM(K49:K74)</f>
        <v>-92574250</v>
      </c>
      <c r="L48" s="240">
        <f t="shared" si="40"/>
        <v>817364203.33000004</v>
      </c>
      <c r="M48" s="240">
        <f>SUM(M49:M74)</f>
        <v>778791355.41000009</v>
      </c>
      <c r="N48" s="240">
        <f t="shared" ref="N48:O48" si="41">SUM(N49:N74)</f>
        <v>22251971.580000006</v>
      </c>
      <c r="O48" s="240">
        <f t="shared" si="41"/>
        <v>801043326.99000001</v>
      </c>
      <c r="P48" s="240">
        <f t="shared" ref="P48:Q48" si="42">SUM(P49:P74)</f>
        <v>-2254500</v>
      </c>
      <c r="Q48" s="240">
        <f t="shared" si="42"/>
        <v>798788826.99000001</v>
      </c>
    </row>
    <row r="49" spans="1:17" ht="57" customHeight="1">
      <c r="A49" s="300" t="s">
        <v>353</v>
      </c>
      <c r="B49" s="227" t="s">
        <v>354</v>
      </c>
      <c r="C49" s="241">
        <v>3400000</v>
      </c>
      <c r="D49" s="241">
        <v>-3400000</v>
      </c>
      <c r="E49" s="241">
        <f>C49+D49</f>
        <v>0</v>
      </c>
      <c r="F49" s="241"/>
      <c r="G49" s="241">
        <f>E49+F49</f>
        <v>0</v>
      </c>
      <c r="H49" s="241">
        <v>1700000</v>
      </c>
      <c r="I49" s="241">
        <v>-1700000</v>
      </c>
      <c r="J49" s="241">
        <f>H49+I49</f>
        <v>0</v>
      </c>
      <c r="K49" s="241"/>
      <c r="L49" s="241">
        <f>J49+K49</f>
        <v>0</v>
      </c>
      <c r="M49" s="241">
        <v>2254500</v>
      </c>
      <c r="N49" s="241">
        <v>-2254500</v>
      </c>
      <c r="O49" s="241">
        <f>M49+N49</f>
        <v>0</v>
      </c>
      <c r="P49" s="241"/>
      <c r="Q49" s="241">
        <f>O49+P49</f>
        <v>0</v>
      </c>
    </row>
    <row r="50" spans="1:17" ht="57" customHeight="1">
      <c r="A50" s="300" t="s">
        <v>355</v>
      </c>
      <c r="B50" s="227" t="s">
        <v>354</v>
      </c>
      <c r="C50" s="241">
        <v>29005750</v>
      </c>
      <c r="D50" s="241">
        <v>-29005750</v>
      </c>
      <c r="E50" s="241">
        <f>C50+D50</f>
        <v>0</v>
      </c>
      <c r="F50" s="241"/>
      <c r="G50" s="241">
        <f>E50+F50</f>
        <v>0</v>
      </c>
      <c r="H50" s="241">
        <v>90874250</v>
      </c>
      <c r="I50" s="241">
        <v>-90874250</v>
      </c>
      <c r="J50" s="241">
        <f>H50+I50</f>
        <v>0</v>
      </c>
      <c r="K50" s="241"/>
      <c r="L50" s="241">
        <f>J50+K50</f>
        <v>0</v>
      </c>
      <c r="M50" s="241">
        <v>462548426.54000002</v>
      </c>
      <c r="N50" s="241">
        <v>-462548426.54000002</v>
      </c>
      <c r="O50" s="241">
        <f>M50+N50</f>
        <v>0</v>
      </c>
      <c r="P50" s="241"/>
      <c r="Q50" s="241">
        <f>O50+P50</f>
        <v>0</v>
      </c>
    </row>
    <row r="51" spans="1:17" ht="57" customHeight="1">
      <c r="A51" s="300" t="s">
        <v>356</v>
      </c>
      <c r="B51" s="239" t="s">
        <v>354</v>
      </c>
      <c r="C51" s="241"/>
      <c r="D51" s="241"/>
      <c r="E51" s="241">
        <f t="shared" ref="E51:E74" si="43">C51+D51</f>
        <v>0</v>
      </c>
      <c r="F51" s="241"/>
      <c r="G51" s="241">
        <f t="shared" ref="G51:G53" si="44">E51+F51</f>
        <v>0</v>
      </c>
      <c r="H51" s="241">
        <v>244172538.50999999</v>
      </c>
      <c r="I51" s="241">
        <v>-244172538.50999999</v>
      </c>
      <c r="J51" s="241">
        <f t="shared" ref="J51:J74" si="45">H51+I51</f>
        <v>0</v>
      </c>
      <c r="K51" s="241"/>
      <c r="L51" s="241">
        <f t="shared" ref="L51:L74" si="46">J51+K51</f>
        <v>0</v>
      </c>
      <c r="M51" s="241"/>
      <c r="N51" s="241"/>
      <c r="O51" s="241">
        <f t="shared" ref="O51:O74" si="47">M51+N51</f>
        <v>0</v>
      </c>
      <c r="P51" s="241"/>
      <c r="Q51" s="241">
        <f t="shared" ref="Q51:Q53" si="48">O51+P51</f>
        <v>0</v>
      </c>
    </row>
    <row r="52" spans="1:17" ht="55.15" customHeight="1">
      <c r="A52" s="300" t="s">
        <v>357</v>
      </c>
      <c r="B52" s="302" t="s">
        <v>354</v>
      </c>
      <c r="C52" s="241"/>
      <c r="D52" s="241"/>
      <c r="E52" s="241">
        <f t="shared" si="43"/>
        <v>0</v>
      </c>
      <c r="F52" s="241"/>
      <c r="G52" s="241">
        <f t="shared" si="44"/>
        <v>0</v>
      </c>
      <c r="H52" s="241">
        <v>222222222</v>
      </c>
      <c r="I52" s="241">
        <v>-222222222</v>
      </c>
      <c r="J52" s="241">
        <f t="shared" si="45"/>
        <v>0</v>
      </c>
      <c r="K52" s="241"/>
      <c r="L52" s="241">
        <f t="shared" si="46"/>
        <v>0</v>
      </c>
      <c r="M52" s="241"/>
      <c r="N52" s="241"/>
      <c r="O52" s="241">
        <f t="shared" si="47"/>
        <v>0</v>
      </c>
      <c r="P52" s="241"/>
      <c r="Q52" s="241">
        <f t="shared" si="48"/>
        <v>0</v>
      </c>
    </row>
    <row r="53" spans="1:17" ht="69" customHeight="1">
      <c r="A53" s="300" t="s">
        <v>353</v>
      </c>
      <c r="B53" s="227" t="s">
        <v>426</v>
      </c>
      <c r="C53" s="241"/>
      <c r="D53" s="241">
        <v>3400000</v>
      </c>
      <c r="E53" s="241">
        <f t="shared" si="43"/>
        <v>3400000</v>
      </c>
      <c r="F53" s="241">
        <v>-3400000</v>
      </c>
      <c r="G53" s="241">
        <f t="shared" si="44"/>
        <v>0</v>
      </c>
      <c r="H53" s="241"/>
      <c r="I53" s="241">
        <v>1700000</v>
      </c>
      <c r="J53" s="241">
        <f t="shared" si="45"/>
        <v>1700000</v>
      </c>
      <c r="K53" s="241">
        <v>-1700000</v>
      </c>
      <c r="L53" s="241">
        <f t="shared" si="46"/>
        <v>0</v>
      </c>
      <c r="M53" s="241"/>
      <c r="N53" s="241">
        <v>2254500</v>
      </c>
      <c r="O53" s="241">
        <f t="shared" si="47"/>
        <v>2254500</v>
      </c>
      <c r="P53" s="241">
        <v>-2254500</v>
      </c>
      <c r="Q53" s="241">
        <f t="shared" si="48"/>
        <v>0</v>
      </c>
    </row>
    <row r="54" spans="1:17" ht="69.599999999999994" customHeight="1">
      <c r="A54" s="300" t="s">
        <v>356</v>
      </c>
      <c r="B54" s="227" t="s">
        <v>426</v>
      </c>
      <c r="C54" s="241"/>
      <c r="D54" s="241"/>
      <c r="E54" s="241"/>
      <c r="F54" s="241"/>
      <c r="G54" s="241"/>
      <c r="H54" s="241"/>
      <c r="I54" s="241">
        <v>244172538.50999999</v>
      </c>
      <c r="J54" s="241">
        <f t="shared" si="45"/>
        <v>244172538.50999999</v>
      </c>
      <c r="K54" s="241"/>
      <c r="L54" s="241">
        <f t="shared" si="46"/>
        <v>244172538.50999999</v>
      </c>
      <c r="M54" s="241"/>
      <c r="N54" s="241"/>
      <c r="O54" s="241"/>
      <c r="P54" s="241"/>
      <c r="Q54" s="241"/>
    </row>
    <row r="55" spans="1:17" ht="82.15" customHeight="1">
      <c r="A55" s="225" t="s">
        <v>410</v>
      </c>
      <c r="B55" s="302" t="s">
        <v>411</v>
      </c>
      <c r="C55" s="241"/>
      <c r="D55" s="241"/>
      <c r="E55" s="241">
        <f t="shared" ref="E55" si="49">C55+D55</f>
        <v>0</v>
      </c>
      <c r="F55" s="241"/>
      <c r="G55" s="241">
        <f t="shared" ref="G55:G76" si="50">E55+F55</f>
        <v>0</v>
      </c>
      <c r="H55" s="241"/>
      <c r="I55" s="241">
        <v>222222222</v>
      </c>
      <c r="J55" s="241">
        <f t="shared" ref="J55" si="51">H55+I55</f>
        <v>222222222</v>
      </c>
      <c r="K55" s="241"/>
      <c r="L55" s="241">
        <f t="shared" si="46"/>
        <v>222222222</v>
      </c>
      <c r="M55" s="241"/>
      <c r="N55" s="241"/>
      <c r="O55" s="241">
        <f t="shared" ref="O55" si="52">M55+N55</f>
        <v>0</v>
      </c>
      <c r="P55" s="241"/>
      <c r="Q55" s="241">
        <f t="shared" ref="Q55:Q74" si="53">O55+P55</f>
        <v>0</v>
      </c>
    </row>
    <row r="56" spans="1:17" ht="43.9" customHeight="1">
      <c r="A56" s="300" t="s">
        <v>358</v>
      </c>
      <c r="B56" s="227" t="s">
        <v>359</v>
      </c>
      <c r="C56" s="241">
        <v>5785750</v>
      </c>
      <c r="D56" s="241"/>
      <c r="E56" s="241">
        <f t="shared" si="43"/>
        <v>5785750</v>
      </c>
      <c r="F56" s="241"/>
      <c r="G56" s="241">
        <f t="shared" si="50"/>
        <v>5785750</v>
      </c>
      <c r="H56" s="241">
        <v>5810750</v>
      </c>
      <c r="I56" s="241"/>
      <c r="J56" s="241">
        <f t="shared" si="45"/>
        <v>5810750</v>
      </c>
      <c r="K56" s="241"/>
      <c r="L56" s="241">
        <f t="shared" si="46"/>
        <v>5810750</v>
      </c>
      <c r="M56" s="241">
        <v>5839250</v>
      </c>
      <c r="N56" s="241"/>
      <c r="O56" s="241">
        <f t="shared" si="47"/>
        <v>5839250</v>
      </c>
      <c r="P56" s="241"/>
      <c r="Q56" s="241">
        <f t="shared" si="53"/>
        <v>5839250</v>
      </c>
    </row>
    <row r="57" spans="1:17" ht="58.15" customHeight="1">
      <c r="A57" s="215" t="s">
        <v>399</v>
      </c>
      <c r="B57" s="227" t="s">
        <v>400</v>
      </c>
      <c r="C57" s="241"/>
      <c r="D57" s="241">
        <v>28455035</v>
      </c>
      <c r="E57" s="241">
        <f t="shared" si="43"/>
        <v>28455035</v>
      </c>
      <c r="F57" s="241">
        <v>-28455035</v>
      </c>
      <c r="G57" s="241">
        <f t="shared" si="50"/>
        <v>0</v>
      </c>
      <c r="H57" s="241"/>
      <c r="I57" s="241">
        <v>89144965</v>
      </c>
      <c r="J57" s="241">
        <f t="shared" si="45"/>
        <v>89144965</v>
      </c>
      <c r="K57" s="241">
        <v>-89144965</v>
      </c>
      <c r="L57" s="241">
        <f t="shared" si="46"/>
        <v>0</v>
      </c>
      <c r="M57" s="241"/>
      <c r="N57" s="241">
        <v>453751209.22000003</v>
      </c>
      <c r="O57" s="241">
        <f t="shared" si="47"/>
        <v>453751209.22000003</v>
      </c>
      <c r="P57" s="241"/>
      <c r="Q57" s="241">
        <f t="shared" si="53"/>
        <v>453751209.22000003</v>
      </c>
    </row>
    <row r="58" spans="1:17" ht="72.599999999999994" customHeight="1">
      <c r="A58" s="215" t="s">
        <v>401</v>
      </c>
      <c r="B58" s="227" t="s">
        <v>402</v>
      </c>
      <c r="C58" s="241"/>
      <c r="D58" s="241">
        <v>550715</v>
      </c>
      <c r="E58" s="241">
        <f t="shared" si="43"/>
        <v>550715</v>
      </c>
      <c r="F58" s="241">
        <v>-550715</v>
      </c>
      <c r="G58" s="241">
        <f t="shared" si="50"/>
        <v>0</v>
      </c>
      <c r="H58" s="241"/>
      <c r="I58" s="241">
        <v>1729285</v>
      </c>
      <c r="J58" s="241">
        <f t="shared" si="45"/>
        <v>1729285</v>
      </c>
      <c r="K58" s="241">
        <v>-1729285</v>
      </c>
      <c r="L58" s="241">
        <f t="shared" si="46"/>
        <v>0</v>
      </c>
      <c r="M58" s="241"/>
      <c r="N58" s="241">
        <v>8797217.3200000003</v>
      </c>
      <c r="O58" s="241">
        <f t="shared" si="47"/>
        <v>8797217.3200000003</v>
      </c>
      <c r="P58" s="241"/>
      <c r="Q58" s="241">
        <f t="shared" si="53"/>
        <v>8797217.3200000003</v>
      </c>
    </row>
    <row r="59" spans="1:17" ht="51.6" customHeight="1">
      <c r="A59" s="215" t="s">
        <v>428</v>
      </c>
      <c r="B59" s="227" t="s">
        <v>427</v>
      </c>
      <c r="C59" s="241"/>
      <c r="D59" s="241"/>
      <c r="E59" s="241"/>
      <c r="F59" s="241">
        <v>1220449</v>
      </c>
      <c r="G59" s="241">
        <f t="shared" si="50"/>
        <v>1220449</v>
      </c>
      <c r="H59" s="241"/>
      <c r="I59" s="241"/>
      <c r="J59" s="241"/>
      <c r="K59" s="241"/>
      <c r="L59" s="241"/>
      <c r="M59" s="241"/>
      <c r="N59" s="241"/>
      <c r="O59" s="241"/>
      <c r="P59" s="241"/>
      <c r="Q59" s="241"/>
    </row>
    <row r="60" spans="1:17" ht="45" customHeight="1">
      <c r="A60" s="300" t="s">
        <v>360</v>
      </c>
      <c r="B60" s="227" t="s">
        <v>361</v>
      </c>
      <c r="C60" s="241">
        <v>15600800</v>
      </c>
      <c r="D60" s="241">
        <v>564159.4</v>
      </c>
      <c r="E60" s="241">
        <f t="shared" si="43"/>
        <v>16164959.4</v>
      </c>
      <c r="F60" s="241"/>
      <c r="G60" s="241">
        <f t="shared" si="50"/>
        <v>16164959.4</v>
      </c>
      <c r="H60" s="241">
        <v>16305700</v>
      </c>
      <c r="I60" s="241">
        <v>-420.2</v>
      </c>
      <c r="J60" s="241">
        <f t="shared" si="45"/>
        <v>16305279.800000001</v>
      </c>
      <c r="K60" s="241"/>
      <c r="L60" s="241">
        <f t="shared" si="46"/>
        <v>16305279.800000001</v>
      </c>
      <c r="M60" s="241">
        <v>0</v>
      </c>
      <c r="N60" s="241">
        <v>16586802.9</v>
      </c>
      <c r="O60" s="241">
        <f t="shared" si="47"/>
        <v>16586802.9</v>
      </c>
      <c r="P60" s="241"/>
      <c r="Q60" s="241">
        <f t="shared" si="53"/>
        <v>16586802.9</v>
      </c>
    </row>
    <row r="61" spans="1:17" ht="54" customHeight="1">
      <c r="A61" s="226" t="s">
        <v>412</v>
      </c>
      <c r="B61" s="227" t="s">
        <v>413</v>
      </c>
      <c r="C61" s="241"/>
      <c r="D61" s="241">
        <v>1250000</v>
      </c>
      <c r="E61" s="241">
        <f t="shared" si="43"/>
        <v>1250000</v>
      </c>
      <c r="F61" s="241"/>
      <c r="G61" s="241">
        <f t="shared" si="50"/>
        <v>1250000</v>
      </c>
      <c r="H61" s="241"/>
      <c r="I61" s="241">
        <v>0</v>
      </c>
      <c r="J61" s="241">
        <f t="shared" si="45"/>
        <v>0</v>
      </c>
      <c r="K61" s="241">
        <v>0</v>
      </c>
      <c r="L61" s="241">
        <f t="shared" si="46"/>
        <v>0</v>
      </c>
      <c r="M61" s="241"/>
      <c r="N61" s="241">
        <v>1250000</v>
      </c>
      <c r="O61" s="241">
        <f t="shared" si="47"/>
        <v>1250000</v>
      </c>
      <c r="P61" s="241"/>
      <c r="Q61" s="241">
        <f t="shared" si="53"/>
        <v>1250000</v>
      </c>
    </row>
    <row r="62" spans="1:17" ht="40.9" customHeight="1">
      <c r="A62" s="223" t="s">
        <v>430</v>
      </c>
      <c r="B62" s="227" t="s">
        <v>429</v>
      </c>
      <c r="C62" s="241"/>
      <c r="D62" s="241"/>
      <c r="E62" s="241"/>
      <c r="F62" s="241">
        <v>7735901.7599999998</v>
      </c>
      <c r="G62" s="241">
        <f t="shared" si="50"/>
        <v>7735901.7599999998</v>
      </c>
      <c r="H62" s="241"/>
      <c r="I62" s="241"/>
      <c r="J62" s="241"/>
      <c r="K62" s="241"/>
      <c r="L62" s="241"/>
      <c r="M62" s="241"/>
      <c r="N62" s="241"/>
      <c r="O62" s="241"/>
      <c r="P62" s="241"/>
      <c r="Q62" s="241"/>
    </row>
    <row r="63" spans="1:17" ht="80.45" customHeight="1">
      <c r="A63" s="223" t="s">
        <v>414</v>
      </c>
      <c r="B63" s="227" t="s">
        <v>404</v>
      </c>
      <c r="C63" s="241"/>
      <c r="D63" s="241">
        <v>0</v>
      </c>
      <c r="E63" s="241">
        <f t="shared" si="43"/>
        <v>0</v>
      </c>
      <c r="F63" s="241">
        <v>0</v>
      </c>
      <c r="G63" s="241">
        <f t="shared" si="50"/>
        <v>0</v>
      </c>
      <c r="H63" s="241"/>
      <c r="I63" s="241">
        <v>0</v>
      </c>
      <c r="J63" s="241">
        <f t="shared" si="45"/>
        <v>0</v>
      </c>
      <c r="K63" s="241">
        <v>0</v>
      </c>
      <c r="L63" s="241">
        <f t="shared" si="46"/>
        <v>0</v>
      </c>
      <c r="M63" s="241"/>
      <c r="N63" s="241">
        <v>4447000</v>
      </c>
      <c r="O63" s="241">
        <f t="shared" si="47"/>
        <v>4447000</v>
      </c>
      <c r="P63" s="241"/>
      <c r="Q63" s="241">
        <f t="shared" si="53"/>
        <v>4447000</v>
      </c>
    </row>
    <row r="64" spans="1:17" ht="43.15" customHeight="1">
      <c r="A64" s="223" t="s">
        <v>415</v>
      </c>
      <c r="B64" s="227" t="s">
        <v>404</v>
      </c>
      <c r="C64" s="241"/>
      <c r="D64" s="241">
        <v>0</v>
      </c>
      <c r="E64" s="241">
        <f t="shared" ref="E64" si="54">C64+D64</f>
        <v>0</v>
      </c>
      <c r="F64" s="241">
        <v>0</v>
      </c>
      <c r="G64" s="241">
        <f t="shared" si="50"/>
        <v>0</v>
      </c>
      <c r="H64" s="241"/>
      <c r="I64" s="241">
        <v>12334525.93</v>
      </c>
      <c r="J64" s="241">
        <f t="shared" ref="J64" si="55">H64+I64</f>
        <v>12334525.93</v>
      </c>
      <c r="K64" s="241"/>
      <c r="L64" s="241">
        <f t="shared" si="46"/>
        <v>12334525.93</v>
      </c>
      <c r="M64" s="241"/>
      <c r="N64" s="241">
        <v>0</v>
      </c>
      <c r="O64" s="241">
        <f t="shared" ref="O64" si="56">M64+N64</f>
        <v>0</v>
      </c>
      <c r="P64" s="241">
        <v>0</v>
      </c>
      <c r="Q64" s="241">
        <f t="shared" si="53"/>
        <v>0</v>
      </c>
    </row>
    <row r="65" spans="1:17" ht="55.15" customHeight="1">
      <c r="A65" s="223" t="s">
        <v>416</v>
      </c>
      <c r="B65" s="227" t="s">
        <v>404</v>
      </c>
      <c r="C65" s="241"/>
      <c r="D65" s="241">
        <v>6186702.9900000002</v>
      </c>
      <c r="E65" s="241">
        <f t="shared" ref="E65" si="57">C65+D65</f>
        <v>6186702.9900000002</v>
      </c>
      <c r="F65" s="241"/>
      <c r="G65" s="241">
        <f t="shared" si="50"/>
        <v>6186702.9900000002</v>
      </c>
      <c r="H65" s="241"/>
      <c r="I65" s="241">
        <v>11415200</v>
      </c>
      <c r="J65" s="241">
        <f t="shared" ref="J65" si="58">H65+I65</f>
        <v>11415200</v>
      </c>
      <c r="K65" s="241"/>
      <c r="L65" s="241">
        <f t="shared" si="46"/>
        <v>11415200</v>
      </c>
      <c r="M65" s="241"/>
      <c r="N65" s="241">
        <v>0</v>
      </c>
      <c r="O65" s="241">
        <f t="shared" ref="O65" si="59">M65+N65</f>
        <v>0</v>
      </c>
      <c r="P65" s="241">
        <v>0</v>
      </c>
      <c r="Q65" s="241">
        <f t="shared" si="53"/>
        <v>0</v>
      </c>
    </row>
    <row r="66" spans="1:17" s="301" customFormat="1" ht="55.15" customHeight="1">
      <c r="A66" s="223" t="s">
        <v>403</v>
      </c>
      <c r="B66" s="227" t="s">
        <v>404</v>
      </c>
      <c r="C66" s="241"/>
      <c r="D66" s="241">
        <v>3499139.47</v>
      </c>
      <c r="E66" s="241">
        <f t="shared" si="43"/>
        <v>3499139.47</v>
      </c>
      <c r="F66" s="241"/>
      <c r="G66" s="241">
        <f t="shared" si="50"/>
        <v>3499139.47</v>
      </c>
      <c r="H66" s="241"/>
      <c r="I66" s="241"/>
      <c r="J66" s="241">
        <f t="shared" si="45"/>
        <v>0</v>
      </c>
      <c r="K66" s="241"/>
      <c r="L66" s="241">
        <f t="shared" si="46"/>
        <v>0</v>
      </c>
      <c r="M66" s="241"/>
      <c r="N66" s="241"/>
      <c r="O66" s="241">
        <f t="shared" si="47"/>
        <v>0</v>
      </c>
      <c r="P66" s="241"/>
      <c r="Q66" s="241">
        <f t="shared" si="53"/>
        <v>0</v>
      </c>
    </row>
    <row r="67" spans="1:17" s="301" customFormat="1" ht="38.25">
      <c r="A67" s="222" t="s">
        <v>406</v>
      </c>
      <c r="B67" s="227" t="s">
        <v>405</v>
      </c>
      <c r="C67" s="241"/>
      <c r="D67" s="241">
        <v>2753667.5</v>
      </c>
      <c r="E67" s="241">
        <f t="shared" si="43"/>
        <v>2753667.5</v>
      </c>
      <c r="F67" s="241"/>
      <c r="G67" s="241">
        <f t="shared" si="50"/>
        <v>2753667.5</v>
      </c>
      <c r="H67" s="241"/>
      <c r="I67" s="241"/>
      <c r="J67" s="241">
        <f t="shared" si="45"/>
        <v>0</v>
      </c>
      <c r="K67" s="241"/>
      <c r="L67" s="241">
        <f t="shared" si="46"/>
        <v>0</v>
      </c>
      <c r="M67" s="241"/>
      <c r="N67" s="241"/>
      <c r="O67" s="241">
        <f t="shared" si="47"/>
        <v>0</v>
      </c>
      <c r="P67" s="241"/>
      <c r="Q67" s="241">
        <f t="shared" si="53"/>
        <v>0</v>
      </c>
    </row>
    <row r="68" spans="1:17" s="301" customFormat="1" ht="63.75">
      <c r="A68" s="321" t="s">
        <v>407</v>
      </c>
      <c r="B68" s="227" t="s">
        <v>408</v>
      </c>
      <c r="C68" s="241"/>
      <c r="D68" s="241">
        <v>20299630</v>
      </c>
      <c r="E68" s="241">
        <f t="shared" si="43"/>
        <v>20299630</v>
      </c>
      <c r="F68" s="241"/>
      <c r="G68" s="241">
        <f t="shared" si="50"/>
        <v>20299630</v>
      </c>
      <c r="H68" s="241"/>
      <c r="I68" s="241"/>
      <c r="J68" s="241">
        <f t="shared" si="45"/>
        <v>0</v>
      </c>
      <c r="K68" s="241"/>
      <c r="L68" s="241">
        <f t="shared" si="46"/>
        <v>0</v>
      </c>
      <c r="M68" s="241"/>
      <c r="N68" s="241"/>
      <c r="O68" s="241">
        <f t="shared" si="47"/>
        <v>0</v>
      </c>
      <c r="P68" s="241"/>
      <c r="Q68" s="241">
        <f t="shared" si="53"/>
        <v>0</v>
      </c>
    </row>
    <row r="69" spans="1:17" s="301" customFormat="1" ht="51">
      <c r="A69" s="300" t="s">
        <v>362</v>
      </c>
      <c r="B69" s="227" t="s">
        <v>363</v>
      </c>
      <c r="C69" s="241">
        <v>534400</v>
      </c>
      <c r="D69" s="241"/>
      <c r="E69" s="241">
        <f t="shared" si="43"/>
        <v>534400</v>
      </c>
      <c r="F69" s="241"/>
      <c r="G69" s="241">
        <f t="shared" si="50"/>
        <v>534400</v>
      </c>
      <c r="H69" s="241">
        <v>0</v>
      </c>
      <c r="I69" s="241"/>
      <c r="J69" s="241">
        <f t="shared" si="45"/>
        <v>0</v>
      </c>
      <c r="K69" s="241"/>
      <c r="L69" s="241">
        <f t="shared" si="46"/>
        <v>0</v>
      </c>
      <c r="M69" s="241">
        <v>0</v>
      </c>
      <c r="N69" s="241"/>
      <c r="O69" s="241">
        <f t="shared" si="47"/>
        <v>0</v>
      </c>
      <c r="P69" s="241"/>
      <c r="Q69" s="241">
        <f t="shared" si="53"/>
        <v>0</v>
      </c>
    </row>
    <row r="70" spans="1:17" s="301" customFormat="1" ht="73.150000000000006" customHeight="1">
      <c r="A70" s="322" t="s">
        <v>364</v>
      </c>
      <c r="B70" s="302" t="s">
        <v>363</v>
      </c>
      <c r="C70" s="241">
        <v>230700</v>
      </c>
      <c r="D70" s="241"/>
      <c r="E70" s="241">
        <f t="shared" si="43"/>
        <v>230700</v>
      </c>
      <c r="F70" s="241"/>
      <c r="G70" s="241">
        <f t="shared" si="50"/>
        <v>230700</v>
      </c>
      <c r="H70" s="241">
        <v>219700</v>
      </c>
      <c r="I70" s="241"/>
      <c r="J70" s="241">
        <f t="shared" si="45"/>
        <v>219700</v>
      </c>
      <c r="K70" s="241"/>
      <c r="L70" s="241">
        <f t="shared" si="46"/>
        <v>219700</v>
      </c>
      <c r="M70" s="241">
        <v>219700</v>
      </c>
      <c r="N70" s="241"/>
      <c r="O70" s="241">
        <f t="shared" si="47"/>
        <v>219700</v>
      </c>
      <c r="P70" s="241"/>
      <c r="Q70" s="241">
        <f t="shared" si="53"/>
        <v>219700</v>
      </c>
    </row>
    <row r="71" spans="1:17" s="301" customFormat="1" ht="38.25">
      <c r="A71" s="300" t="s">
        <v>365</v>
      </c>
      <c r="B71" s="227" t="s">
        <v>363</v>
      </c>
      <c r="C71" s="241">
        <v>379500</v>
      </c>
      <c r="D71" s="241"/>
      <c r="E71" s="241">
        <f t="shared" si="43"/>
        <v>379500</v>
      </c>
      <c r="F71" s="241"/>
      <c r="G71" s="241">
        <f t="shared" si="50"/>
        <v>379500</v>
      </c>
      <c r="H71" s="241">
        <v>335800</v>
      </c>
      <c r="I71" s="241"/>
      <c r="J71" s="241">
        <f t="shared" si="45"/>
        <v>335800</v>
      </c>
      <c r="K71" s="241"/>
      <c r="L71" s="241">
        <f t="shared" si="46"/>
        <v>335800</v>
      </c>
      <c r="M71" s="241">
        <v>330400</v>
      </c>
      <c r="N71" s="241"/>
      <c r="O71" s="241">
        <f t="shared" si="47"/>
        <v>330400</v>
      </c>
      <c r="P71" s="241"/>
      <c r="Q71" s="241">
        <f t="shared" si="53"/>
        <v>330400</v>
      </c>
    </row>
    <row r="72" spans="1:17" s="301" customFormat="1" ht="38.25">
      <c r="A72" s="300" t="s">
        <v>366</v>
      </c>
      <c r="B72" s="227" t="s">
        <v>363</v>
      </c>
      <c r="C72" s="241">
        <v>438269.62</v>
      </c>
      <c r="D72" s="241">
        <v>-438269.62</v>
      </c>
      <c r="E72" s="241">
        <f t="shared" si="43"/>
        <v>0</v>
      </c>
      <c r="F72" s="241"/>
      <c r="G72" s="241">
        <f t="shared" si="50"/>
        <v>0</v>
      </c>
      <c r="H72" s="241">
        <v>6108.29</v>
      </c>
      <c r="I72" s="241">
        <v>-6108.29</v>
      </c>
      <c r="J72" s="241">
        <f t="shared" si="45"/>
        <v>0</v>
      </c>
      <c r="K72" s="241"/>
      <c r="L72" s="241">
        <f t="shared" si="46"/>
        <v>0</v>
      </c>
      <c r="M72" s="241">
        <v>6108.29</v>
      </c>
      <c r="N72" s="241">
        <v>-6108.29</v>
      </c>
      <c r="O72" s="241">
        <f t="shared" si="47"/>
        <v>0</v>
      </c>
      <c r="P72" s="241"/>
      <c r="Q72" s="241">
        <f t="shared" si="53"/>
        <v>0</v>
      </c>
    </row>
    <row r="73" spans="1:17" s="323" customFormat="1" ht="102">
      <c r="A73" s="300" t="s">
        <v>367</v>
      </c>
      <c r="B73" s="227" t="s">
        <v>363</v>
      </c>
      <c r="C73" s="241">
        <v>26366.89</v>
      </c>
      <c r="D73" s="241">
        <v>-26366.89</v>
      </c>
      <c r="E73" s="241">
        <f t="shared" si="43"/>
        <v>0</v>
      </c>
      <c r="F73" s="241"/>
      <c r="G73" s="241">
        <f t="shared" si="50"/>
        <v>0</v>
      </c>
      <c r="H73" s="241">
        <v>25955.57</v>
      </c>
      <c r="I73" s="241">
        <v>-25955.57</v>
      </c>
      <c r="J73" s="241">
        <f t="shared" si="45"/>
        <v>0</v>
      </c>
      <c r="K73" s="241"/>
      <c r="L73" s="241">
        <f t="shared" si="46"/>
        <v>0</v>
      </c>
      <c r="M73" s="241">
        <v>25723.03</v>
      </c>
      <c r="N73" s="241">
        <v>-25723.03</v>
      </c>
      <c r="O73" s="241">
        <f t="shared" si="47"/>
        <v>0</v>
      </c>
      <c r="P73" s="241"/>
      <c r="Q73" s="241">
        <f t="shared" si="53"/>
        <v>0</v>
      </c>
    </row>
    <row r="74" spans="1:17" s="301" customFormat="1" ht="28.15" customHeight="1">
      <c r="A74" s="324" t="s">
        <v>368</v>
      </c>
      <c r="B74" s="302" t="s">
        <v>363</v>
      </c>
      <c r="C74" s="241">
        <v>286068637.80000001</v>
      </c>
      <c r="D74" s="241"/>
      <c r="E74" s="241">
        <f t="shared" si="43"/>
        <v>286068637.80000001</v>
      </c>
      <c r="F74" s="241"/>
      <c r="G74" s="241">
        <f t="shared" si="50"/>
        <v>286068637.80000001</v>
      </c>
      <c r="H74" s="241">
        <f>296068637.8+8479549.29</f>
        <v>304548187.09000003</v>
      </c>
      <c r="I74" s="241"/>
      <c r="J74" s="241">
        <f t="shared" si="45"/>
        <v>304548187.09000003</v>
      </c>
      <c r="K74" s="241"/>
      <c r="L74" s="241">
        <f t="shared" si="46"/>
        <v>304548187.09000003</v>
      </c>
      <c r="M74" s="241">
        <f>296068637.8+11498609.75</f>
        <v>307567247.55000001</v>
      </c>
      <c r="N74" s="241"/>
      <c r="O74" s="241">
        <f t="shared" si="47"/>
        <v>307567247.55000001</v>
      </c>
      <c r="P74" s="241"/>
      <c r="Q74" s="241">
        <f t="shared" si="53"/>
        <v>307567247.55000001</v>
      </c>
    </row>
    <row r="75" spans="1:17" s="301" customFormat="1" ht="39.6" customHeight="1">
      <c r="A75" s="324" t="s">
        <v>431</v>
      </c>
      <c r="B75" s="302" t="s">
        <v>363</v>
      </c>
      <c r="C75" s="241"/>
      <c r="D75" s="241"/>
      <c r="E75" s="241"/>
      <c r="F75" s="241">
        <v>4394810</v>
      </c>
      <c r="G75" s="241">
        <f t="shared" si="50"/>
        <v>4394810</v>
      </c>
      <c r="H75" s="241"/>
      <c r="I75" s="241"/>
      <c r="J75" s="241"/>
      <c r="K75" s="241"/>
      <c r="L75" s="241"/>
      <c r="M75" s="241"/>
      <c r="N75" s="241"/>
      <c r="O75" s="241"/>
      <c r="P75" s="241"/>
      <c r="Q75" s="241"/>
    </row>
    <row r="76" spans="1:17" s="301" customFormat="1" ht="42" customHeight="1">
      <c r="A76" s="324" t="s">
        <v>432</v>
      </c>
      <c r="B76" s="302" t="s">
        <v>363</v>
      </c>
      <c r="C76" s="241"/>
      <c r="D76" s="241"/>
      <c r="E76" s="241"/>
      <c r="F76" s="241">
        <v>61830</v>
      </c>
      <c r="G76" s="241">
        <f t="shared" si="50"/>
        <v>61830</v>
      </c>
      <c r="H76" s="241"/>
      <c r="I76" s="241"/>
      <c r="J76" s="241"/>
      <c r="K76" s="241"/>
      <c r="L76" s="241"/>
      <c r="M76" s="241"/>
      <c r="N76" s="241"/>
      <c r="O76" s="241"/>
      <c r="P76" s="241"/>
      <c r="Q76" s="241"/>
    </row>
    <row r="77" spans="1:17" s="301" customFormat="1" ht="25.5">
      <c r="A77" s="315" t="s">
        <v>76</v>
      </c>
      <c r="B77" s="319" t="s">
        <v>112</v>
      </c>
      <c r="C77" s="240">
        <f t="shared" ref="C77:H77" si="60">SUM(C78:C92)</f>
        <v>697295033.34000003</v>
      </c>
      <c r="D77" s="240">
        <f t="shared" si="60"/>
        <v>36988328.399999999</v>
      </c>
      <c r="E77" s="240">
        <f t="shared" si="60"/>
        <v>734283361.74000001</v>
      </c>
      <c r="F77" s="240">
        <f t="shared" si="60"/>
        <v>0</v>
      </c>
      <c r="G77" s="240">
        <f t="shared" si="60"/>
        <v>734283361.74000001</v>
      </c>
      <c r="H77" s="240">
        <f t="shared" si="60"/>
        <v>712019938.13</v>
      </c>
      <c r="I77" s="240">
        <f t="shared" ref="I77:J77" si="61">SUM(I78:I92)</f>
        <v>30631050</v>
      </c>
      <c r="J77" s="240">
        <f t="shared" si="61"/>
        <v>742650988.13</v>
      </c>
      <c r="K77" s="240">
        <f t="shared" ref="K77:L77" si="62">SUM(K78:K92)</f>
        <v>0</v>
      </c>
      <c r="L77" s="240">
        <f t="shared" si="62"/>
        <v>742650988.13</v>
      </c>
      <c r="M77" s="240">
        <f>SUM(M78:M92)</f>
        <v>719574470.25</v>
      </c>
      <c r="N77" s="240">
        <f t="shared" ref="N77:O77" si="63">SUM(N78:N92)</f>
        <v>32100110</v>
      </c>
      <c r="O77" s="240">
        <f t="shared" si="63"/>
        <v>751674580.25</v>
      </c>
      <c r="P77" s="240">
        <f t="shared" ref="P77:Q77" si="64">SUM(P78:P92)</f>
        <v>0</v>
      </c>
      <c r="Q77" s="240">
        <f t="shared" si="64"/>
        <v>751674580.25</v>
      </c>
    </row>
    <row r="78" spans="1:17" s="301" customFormat="1" ht="63.75">
      <c r="A78" s="300" t="s">
        <v>369</v>
      </c>
      <c r="B78" s="227" t="s">
        <v>370</v>
      </c>
      <c r="C78" s="241">
        <v>6140661.2000000002</v>
      </c>
      <c r="D78" s="241"/>
      <c r="E78" s="241">
        <f>C78+D78</f>
        <v>6140661.2000000002</v>
      </c>
      <c r="F78" s="241"/>
      <c r="G78" s="241">
        <f>E78+F78</f>
        <v>6140661.2000000002</v>
      </c>
      <c r="H78" s="241">
        <v>4918525.4400000004</v>
      </c>
      <c r="I78" s="241"/>
      <c r="J78" s="241">
        <f>H78+I78</f>
        <v>4918525.4400000004</v>
      </c>
      <c r="K78" s="241"/>
      <c r="L78" s="241">
        <f>J78+K78</f>
        <v>4918525.4400000004</v>
      </c>
      <c r="M78" s="241">
        <v>4912528.96</v>
      </c>
      <c r="N78" s="241"/>
      <c r="O78" s="241">
        <f>M78+N78</f>
        <v>4912528.96</v>
      </c>
      <c r="P78" s="241"/>
      <c r="Q78" s="241">
        <f>O78+P78</f>
        <v>4912528.96</v>
      </c>
    </row>
    <row r="79" spans="1:17" s="301" customFormat="1" ht="38.25">
      <c r="A79" s="300" t="s">
        <v>371</v>
      </c>
      <c r="B79" s="227" t="s">
        <v>370</v>
      </c>
      <c r="C79" s="241">
        <v>366140.1</v>
      </c>
      <c r="D79" s="241"/>
      <c r="E79" s="241">
        <f t="shared" ref="E79:E92" si="65">C79+D79</f>
        <v>366140.1</v>
      </c>
      <c r="F79" s="241"/>
      <c r="G79" s="241">
        <f t="shared" ref="G79:G92" si="66">E79+F79</f>
        <v>366140.1</v>
      </c>
      <c r="H79" s="241">
        <v>369351.5</v>
      </c>
      <c r="I79" s="241"/>
      <c r="J79" s="241">
        <f>H79+I79</f>
        <v>369351.5</v>
      </c>
      <c r="K79" s="241"/>
      <c r="L79" s="241">
        <f>J79+K79</f>
        <v>369351.5</v>
      </c>
      <c r="M79" s="241">
        <v>382325.56</v>
      </c>
      <c r="N79" s="241"/>
      <c r="O79" s="241">
        <f>M79+N79</f>
        <v>382325.56</v>
      </c>
      <c r="P79" s="241"/>
      <c r="Q79" s="241">
        <f>O79+P79</f>
        <v>382325.56</v>
      </c>
    </row>
    <row r="80" spans="1:17" s="301" customFormat="1" ht="76.5">
      <c r="A80" s="300" t="s">
        <v>372</v>
      </c>
      <c r="B80" s="227" t="s">
        <v>370</v>
      </c>
      <c r="C80" s="241">
        <v>14000</v>
      </c>
      <c r="D80" s="241"/>
      <c r="E80" s="241">
        <f t="shared" si="65"/>
        <v>14000</v>
      </c>
      <c r="F80" s="241"/>
      <c r="G80" s="241">
        <f t="shared" si="66"/>
        <v>14000</v>
      </c>
      <c r="H80" s="241">
        <v>14000</v>
      </c>
      <c r="I80" s="241"/>
      <c r="J80" s="241">
        <f t="shared" ref="J80:J92" si="67">H80+I80</f>
        <v>14000</v>
      </c>
      <c r="K80" s="241"/>
      <c r="L80" s="241">
        <f t="shared" ref="L80:L88" si="68">J80+K80</f>
        <v>14000</v>
      </c>
      <c r="M80" s="241">
        <v>14000</v>
      </c>
      <c r="N80" s="241"/>
      <c r="O80" s="241">
        <f t="shared" ref="O80:O92" si="69">M80+N80</f>
        <v>14000</v>
      </c>
      <c r="P80" s="241"/>
      <c r="Q80" s="241">
        <f t="shared" ref="Q80:Q88" si="70">O80+P80</f>
        <v>14000</v>
      </c>
    </row>
    <row r="81" spans="1:17" s="301" customFormat="1" ht="53.25" customHeight="1">
      <c r="A81" s="300" t="s">
        <v>373</v>
      </c>
      <c r="B81" s="227" t="s">
        <v>370</v>
      </c>
      <c r="C81" s="241">
        <v>35000</v>
      </c>
      <c r="D81" s="241"/>
      <c r="E81" s="241">
        <f t="shared" si="65"/>
        <v>35000</v>
      </c>
      <c r="F81" s="241"/>
      <c r="G81" s="241">
        <f t="shared" si="66"/>
        <v>35000</v>
      </c>
      <c r="H81" s="241">
        <v>35000</v>
      </c>
      <c r="I81" s="241"/>
      <c r="J81" s="241">
        <f t="shared" si="67"/>
        <v>35000</v>
      </c>
      <c r="K81" s="241"/>
      <c r="L81" s="241">
        <f t="shared" si="68"/>
        <v>35000</v>
      </c>
      <c r="M81" s="241">
        <v>35000</v>
      </c>
      <c r="N81" s="241"/>
      <c r="O81" s="241">
        <f t="shared" si="69"/>
        <v>35000</v>
      </c>
      <c r="P81" s="241"/>
      <c r="Q81" s="241">
        <f t="shared" si="70"/>
        <v>35000</v>
      </c>
    </row>
    <row r="82" spans="1:17" s="301" customFormat="1" ht="38.25">
      <c r="A82" s="300" t="s">
        <v>374</v>
      </c>
      <c r="B82" s="227" t="s">
        <v>370</v>
      </c>
      <c r="C82" s="241">
        <v>4922960.71</v>
      </c>
      <c r="D82" s="241"/>
      <c r="E82" s="241">
        <f t="shared" si="65"/>
        <v>4922960.71</v>
      </c>
      <c r="F82" s="241"/>
      <c r="G82" s="241">
        <f t="shared" si="66"/>
        <v>4922960.71</v>
      </c>
      <c r="H82" s="241">
        <v>4922960.71</v>
      </c>
      <c r="I82" s="241"/>
      <c r="J82" s="241">
        <f t="shared" si="67"/>
        <v>4922960.71</v>
      </c>
      <c r="K82" s="241"/>
      <c r="L82" s="241">
        <f t="shared" si="68"/>
        <v>4922960.71</v>
      </c>
      <c r="M82" s="241">
        <v>4922960.7</v>
      </c>
      <c r="N82" s="241"/>
      <c r="O82" s="241">
        <f t="shared" si="69"/>
        <v>4922960.7</v>
      </c>
      <c r="P82" s="241"/>
      <c r="Q82" s="241">
        <f t="shared" si="70"/>
        <v>4922960.7</v>
      </c>
    </row>
    <row r="83" spans="1:17" s="301" customFormat="1" ht="63.75">
      <c r="A83" s="300" t="s">
        <v>375</v>
      </c>
      <c r="B83" s="227" t="s">
        <v>370</v>
      </c>
      <c r="C83" s="241">
        <v>42738210</v>
      </c>
      <c r="D83" s="241"/>
      <c r="E83" s="241">
        <f t="shared" si="65"/>
        <v>42738210</v>
      </c>
      <c r="F83" s="241"/>
      <c r="G83" s="241">
        <f t="shared" si="66"/>
        <v>42738210</v>
      </c>
      <c r="H83" s="241">
        <v>55320000</v>
      </c>
      <c r="I83" s="241"/>
      <c r="J83" s="241">
        <f t="shared" si="67"/>
        <v>55320000</v>
      </c>
      <c r="K83" s="241"/>
      <c r="L83" s="241">
        <f t="shared" si="68"/>
        <v>55320000</v>
      </c>
      <c r="M83" s="241">
        <v>57532800</v>
      </c>
      <c r="N83" s="241"/>
      <c r="O83" s="241">
        <f t="shared" si="69"/>
        <v>57532800</v>
      </c>
      <c r="P83" s="241"/>
      <c r="Q83" s="241">
        <f t="shared" si="70"/>
        <v>57532800</v>
      </c>
    </row>
    <row r="84" spans="1:17" s="301" customFormat="1" ht="76.5">
      <c r="A84" s="300" t="s">
        <v>376</v>
      </c>
      <c r="B84" s="227" t="s">
        <v>377</v>
      </c>
      <c r="C84" s="241">
        <v>6883340</v>
      </c>
      <c r="D84" s="241"/>
      <c r="E84" s="241">
        <f t="shared" si="65"/>
        <v>6883340</v>
      </c>
      <c r="F84" s="241"/>
      <c r="G84" s="241">
        <f t="shared" si="66"/>
        <v>6883340</v>
      </c>
      <c r="H84" s="241">
        <v>7967440</v>
      </c>
      <c r="I84" s="241"/>
      <c r="J84" s="241">
        <f t="shared" si="67"/>
        <v>7967440</v>
      </c>
      <c r="K84" s="241"/>
      <c r="L84" s="241">
        <f t="shared" si="68"/>
        <v>7967440</v>
      </c>
      <c r="M84" s="241">
        <v>7967440</v>
      </c>
      <c r="N84" s="241">
        <v>-161940</v>
      </c>
      <c r="O84" s="241">
        <f t="shared" si="69"/>
        <v>7805500</v>
      </c>
      <c r="P84" s="241"/>
      <c r="Q84" s="241">
        <f t="shared" si="70"/>
        <v>7805500</v>
      </c>
    </row>
    <row r="85" spans="1:17" s="301" customFormat="1" ht="72" customHeight="1">
      <c r="A85" s="300" t="s">
        <v>378</v>
      </c>
      <c r="B85" s="227" t="s">
        <v>379</v>
      </c>
      <c r="C85" s="241">
        <v>5594187.8600000003</v>
      </c>
      <c r="D85" s="241"/>
      <c r="E85" s="241">
        <f t="shared" si="65"/>
        <v>5594187.8600000003</v>
      </c>
      <c r="F85" s="241"/>
      <c r="G85" s="241">
        <f t="shared" si="66"/>
        <v>5594187.8600000003</v>
      </c>
      <c r="H85" s="241">
        <v>5923107.0099999998</v>
      </c>
      <c r="I85" s="241"/>
      <c r="J85" s="241">
        <f t="shared" si="67"/>
        <v>5923107.0099999998</v>
      </c>
      <c r="K85" s="241"/>
      <c r="L85" s="241">
        <f t="shared" si="68"/>
        <v>5923107.0099999998</v>
      </c>
      <c r="M85" s="241">
        <v>5923107.0099999998</v>
      </c>
      <c r="N85" s="241"/>
      <c r="O85" s="241">
        <f t="shared" si="69"/>
        <v>5923107.0099999998</v>
      </c>
      <c r="P85" s="241"/>
      <c r="Q85" s="241">
        <f t="shared" si="70"/>
        <v>5923107.0099999998</v>
      </c>
    </row>
    <row r="86" spans="1:17" s="301" customFormat="1" ht="33" customHeight="1">
      <c r="A86" s="300" t="s">
        <v>380</v>
      </c>
      <c r="B86" s="227" t="s">
        <v>381</v>
      </c>
      <c r="C86" s="241">
        <v>3343489.6999999993</v>
      </c>
      <c r="D86" s="241"/>
      <c r="E86" s="241">
        <f t="shared" si="65"/>
        <v>3343489.6999999993</v>
      </c>
      <c r="F86" s="241"/>
      <c r="G86" s="241">
        <f t="shared" si="66"/>
        <v>3343489.6999999993</v>
      </c>
      <c r="H86" s="241">
        <v>3378621</v>
      </c>
      <c r="I86" s="241"/>
      <c r="J86" s="241">
        <f t="shared" si="67"/>
        <v>3378621</v>
      </c>
      <c r="K86" s="241"/>
      <c r="L86" s="241">
        <f t="shared" si="68"/>
        <v>3378621</v>
      </c>
      <c r="M86" s="241">
        <v>3514692</v>
      </c>
      <c r="N86" s="241"/>
      <c r="O86" s="241">
        <f t="shared" si="69"/>
        <v>3514692</v>
      </c>
      <c r="P86" s="241"/>
      <c r="Q86" s="241">
        <f t="shared" si="70"/>
        <v>3514692</v>
      </c>
    </row>
    <row r="87" spans="1:17" s="301" customFormat="1" ht="51">
      <c r="A87" s="300" t="s">
        <v>382</v>
      </c>
      <c r="B87" s="227" t="s">
        <v>383</v>
      </c>
      <c r="C87" s="241">
        <v>9704.2199999999993</v>
      </c>
      <c r="D87" s="241"/>
      <c r="E87" s="241">
        <f t="shared" si="65"/>
        <v>9704.2199999999993</v>
      </c>
      <c r="F87" s="241"/>
      <c r="G87" s="241">
        <f t="shared" si="66"/>
        <v>9704.2199999999993</v>
      </c>
      <c r="H87" s="241">
        <v>108967.95</v>
      </c>
      <c r="I87" s="241"/>
      <c r="J87" s="241">
        <f t="shared" si="67"/>
        <v>108967.95</v>
      </c>
      <c r="K87" s="241"/>
      <c r="L87" s="241">
        <f t="shared" si="68"/>
        <v>108967.95</v>
      </c>
      <c r="M87" s="241">
        <v>4005.55</v>
      </c>
      <c r="N87" s="241"/>
      <c r="O87" s="241">
        <f t="shared" si="69"/>
        <v>4005.55</v>
      </c>
      <c r="P87" s="241"/>
      <c r="Q87" s="241">
        <f t="shared" si="70"/>
        <v>4005.55</v>
      </c>
    </row>
    <row r="88" spans="1:17" ht="55.15" customHeight="1">
      <c r="A88" s="228" t="s">
        <v>420</v>
      </c>
      <c r="B88" s="227" t="s">
        <v>419</v>
      </c>
      <c r="C88" s="241"/>
      <c r="D88" s="241">
        <v>30279350</v>
      </c>
      <c r="E88" s="241">
        <f t="shared" si="65"/>
        <v>30279350</v>
      </c>
      <c r="F88" s="241"/>
      <c r="G88" s="241">
        <f t="shared" si="66"/>
        <v>30279350</v>
      </c>
      <c r="H88" s="241"/>
      <c r="I88" s="241">
        <v>30279350</v>
      </c>
      <c r="J88" s="241">
        <f t="shared" si="67"/>
        <v>30279350</v>
      </c>
      <c r="K88" s="241"/>
      <c r="L88" s="241">
        <f t="shared" si="68"/>
        <v>30279350</v>
      </c>
      <c r="M88" s="241"/>
      <c r="N88" s="241">
        <v>30279350</v>
      </c>
      <c r="O88" s="241">
        <f t="shared" si="69"/>
        <v>30279350</v>
      </c>
      <c r="P88" s="241"/>
      <c r="Q88" s="241">
        <f t="shared" si="70"/>
        <v>30279350</v>
      </c>
    </row>
    <row r="89" spans="1:17" ht="29.45" customHeight="1">
      <c r="A89" s="300" t="s">
        <v>418</v>
      </c>
      <c r="B89" s="227" t="s">
        <v>417</v>
      </c>
      <c r="C89" s="241"/>
      <c r="D89" s="241">
        <v>412178.4</v>
      </c>
      <c r="E89" s="241">
        <f t="shared" si="65"/>
        <v>412178.4</v>
      </c>
      <c r="F89" s="241"/>
      <c r="G89" s="241">
        <f t="shared" si="66"/>
        <v>412178.4</v>
      </c>
      <c r="H89" s="241"/>
      <c r="I89" s="241"/>
      <c r="J89" s="241"/>
      <c r="K89" s="241"/>
      <c r="L89" s="241"/>
      <c r="M89" s="241"/>
      <c r="N89" s="241"/>
      <c r="O89" s="241"/>
      <c r="P89" s="241"/>
      <c r="Q89" s="241"/>
    </row>
    <row r="90" spans="1:17" ht="51">
      <c r="A90" s="300" t="s">
        <v>394</v>
      </c>
      <c r="B90" s="227" t="s">
        <v>384</v>
      </c>
      <c r="C90" s="241">
        <v>7641881.75</v>
      </c>
      <c r="D90" s="241"/>
      <c r="E90" s="241">
        <f t="shared" si="65"/>
        <v>7641881.75</v>
      </c>
      <c r="F90" s="241"/>
      <c r="G90" s="241">
        <f t="shared" si="66"/>
        <v>7641881.75</v>
      </c>
      <c r="H90" s="241">
        <v>7696475.5599999996</v>
      </c>
      <c r="I90" s="241"/>
      <c r="J90" s="241">
        <f t="shared" si="67"/>
        <v>7696475.5599999996</v>
      </c>
      <c r="K90" s="241"/>
      <c r="L90" s="241">
        <f t="shared" ref="L90:L92" si="71">J90+K90</f>
        <v>7696475.5599999996</v>
      </c>
      <c r="M90" s="241">
        <v>7917034.5800000001</v>
      </c>
      <c r="N90" s="241"/>
      <c r="O90" s="241">
        <f t="shared" si="69"/>
        <v>7917034.5800000001</v>
      </c>
      <c r="P90" s="241"/>
      <c r="Q90" s="241">
        <f t="shared" ref="Q90:Q92" si="72">O90+P90</f>
        <v>7917034.5800000001</v>
      </c>
    </row>
    <row r="91" spans="1:17" s="320" customFormat="1" ht="57.6" customHeight="1">
      <c r="A91" s="300" t="s">
        <v>385</v>
      </c>
      <c r="B91" s="227" t="s">
        <v>387</v>
      </c>
      <c r="C91" s="241">
        <v>16170957.800000001</v>
      </c>
      <c r="D91" s="241"/>
      <c r="E91" s="241">
        <f t="shared" si="65"/>
        <v>16170957.800000001</v>
      </c>
      <c r="F91" s="241"/>
      <c r="G91" s="241">
        <f t="shared" si="66"/>
        <v>16170957.800000001</v>
      </c>
      <c r="H91" s="241">
        <v>16630088.960000001</v>
      </c>
      <c r="I91" s="241"/>
      <c r="J91" s="241">
        <f t="shared" si="67"/>
        <v>16630088.960000001</v>
      </c>
      <c r="K91" s="241"/>
      <c r="L91" s="241">
        <f t="shared" si="71"/>
        <v>16630088.960000001</v>
      </c>
      <c r="M91" s="241">
        <v>8630275.8900000006</v>
      </c>
      <c r="N91" s="241"/>
      <c r="O91" s="241">
        <f t="shared" si="69"/>
        <v>8630275.8900000006</v>
      </c>
      <c r="P91" s="241"/>
      <c r="Q91" s="241">
        <f t="shared" si="72"/>
        <v>8630275.8900000006</v>
      </c>
    </row>
    <row r="92" spans="1:17" ht="29.45" customHeight="1">
      <c r="A92" s="300" t="s">
        <v>386</v>
      </c>
      <c r="B92" s="227" t="s">
        <v>387</v>
      </c>
      <c r="C92" s="241">
        <v>603434500</v>
      </c>
      <c r="D92" s="241">
        <v>6296800</v>
      </c>
      <c r="E92" s="241">
        <f t="shared" si="65"/>
        <v>609731300</v>
      </c>
      <c r="F92" s="241"/>
      <c r="G92" s="241">
        <f t="shared" si="66"/>
        <v>609731300</v>
      </c>
      <c r="H92" s="241">
        <v>604735400</v>
      </c>
      <c r="I92" s="241">
        <v>351700</v>
      </c>
      <c r="J92" s="241">
        <f t="shared" si="67"/>
        <v>605087100</v>
      </c>
      <c r="K92" s="241"/>
      <c r="L92" s="241">
        <f t="shared" si="71"/>
        <v>605087100</v>
      </c>
      <c r="M92" s="241">
        <v>617818300</v>
      </c>
      <c r="N92" s="241">
        <v>1982700</v>
      </c>
      <c r="O92" s="241">
        <f t="shared" si="69"/>
        <v>619801000</v>
      </c>
      <c r="P92" s="241"/>
      <c r="Q92" s="241">
        <f t="shared" si="72"/>
        <v>619801000</v>
      </c>
    </row>
    <row r="93" spans="1:17" ht="49.9" hidden="1" customHeight="1">
      <c r="A93" s="300"/>
      <c r="B93" s="239"/>
      <c r="C93" s="241"/>
      <c r="D93" s="241"/>
      <c r="E93" s="241"/>
      <c r="F93" s="241"/>
      <c r="G93" s="241"/>
      <c r="H93" s="241"/>
      <c r="I93" s="241"/>
      <c r="J93" s="241"/>
      <c r="K93" s="241"/>
      <c r="L93" s="241"/>
      <c r="M93" s="241"/>
      <c r="N93" s="241"/>
      <c r="O93" s="241"/>
      <c r="P93" s="241"/>
      <c r="Q93" s="241"/>
    </row>
    <row r="94" spans="1:17" ht="18" customHeight="1">
      <c r="A94" s="315" t="s">
        <v>54</v>
      </c>
      <c r="B94" s="319" t="s">
        <v>130</v>
      </c>
      <c r="C94" s="240">
        <f t="shared" ref="C94:O94" si="73">SUM(C95:C99)</f>
        <v>25879.42</v>
      </c>
      <c r="D94" s="240">
        <f t="shared" si="73"/>
        <v>566798.51</v>
      </c>
      <c r="E94" s="240">
        <f t="shared" si="73"/>
        <v>592677.92999999993</v>
      </c>
      <c r="F94" s="240">
        <f t="shared" ref="F94:G94" si="74">SUM(F95:F99)</f>
        <v>904026.52</v>
      </c>
      <c r="G94" s="240">
        <f t="shared" si="74"/>
        <v>1496704.4500000002</v>
      </c>
      <c r="H94" s="240">
        <f t="shared" si="73"/>
        <v>25879.42</v>
      </c>
      <c r="I94" s="240">
        <f t="shared" si="73"/>
        <v>67063.86</v>
      </c>
      <c r="J94" s="240">
        <f t="shared" si="73"/>
        <v>92943.279999999984</v>
      </c>
      <c r="K94" s="240">
        <f t="shared" ref="K94:L94" si="75">SUM(K95:K99)</f>
        <v>0</v>
      </c>
      <c r="L94" s="240">
        <f t="shared" si="75"/>
        <v>92943.279999999984</v>
      </c>
      <c r="M94" s="240">
        <f t="shared" si="73"/>
        <v>25879.42</v>
      </c>
      <c r="N94" s="240">
        <f t="shared" si="73"/>
        <v>66831.319999999992</v>
      </c>
      <c r="O94" s="240">
        <f t="shared" si="73"/>
        <v>92710.739999999991</v>
      </c>
      <c r="P94" s="240">
        <f t="shared" ref="P94:Q94" si="76">SUM(P95:P99)</f>
        <v>0</v>
      </c>
      <c r="Q94" s="240">
        <f t="shared" si="76"/>
        <v>92710.739999999991</v>
      </c>
    </row>
    <row r="95" spans="1:17" s="301" customFormat="1" ht="48">
      <c r="A95" s="247" t="s">
        <v>422</v>
      </c>
      <c r="B95" s="227" t="s">
        <v>424</v>
      </c>
      <c r="C95" s="241"/>
      <c r="D95" s="241">
        <v>35000</v>
      </c>
      <c r="E95" s="241">
        <f>C95+D95</f>
        <v>35000</v>
      </c>
      <c r="F95" s="241"/>
      <c r="G95" s="241">
        <f>E95+F95</f>
        <v>35000</v>
      </c>
      <c r="H95" s="241"/>
      <c r="I95" s="241">
        <v>35000</v>
      </c>
      <c r="J95" s="241">
        <f>I95+H95</f>
        <v>35000</v>
      </c>
      <c r="K95" s="241"/>
      <c r="L95" s="241">
        <f>K95+J95</f>
        <v>35000</v>
      </c>
      <c r="M95" s="241"/>
      <c r="N95" s="241">
        <v>35000</v>
      </c>
      <c r="O95" s="241">
        <f>N95+M95</f>
        <v>35000</v>
      </c>
      <c r="P95" s="241"/>
      <c r="Q95" s="241">
        <f>P95+O95</f>
        <v>35000</v>
      </c>
    </row>
    <row r="96" spans="1:17" s="301" customFormat="1" ht="36.6" customHeight="1">
      <c r="A96" s="247" t="s">
        <v>423</v>
      </c>
      <c r="B96" s="227" t="s">
        <v>424</v>
      </c>
      <c r="C96" s="241"/>
      <c r="D96" s="241">
        <v>67162</v>
      </c>
      <c r="E96" s="241">
        <f>C96+D96</f>
        <v>67162</v>
      </c>
      <c r="F96" s="241"/>
      <c r="G96" s="241">
        <f>E96+F96</f>
        <v>67162</v>
      </c>
      <c r="H96" s="241"/>
      <c r="I96" s="241"/>
      <c r="J96" s="241">
        <f>I96+H96</f>
        <v>0</v>
      </c>
      <c r="K96" s="241"/>
      <c r="L96" s="241">
        <f>K96+J96</f>
        <v>0</v>
      </c>
      <c r="M96" s="241"/>
      <c r="N96" s="241"/>
      <c r="O96" s="241">
        <f>N96+M96</f>
        <v>0</v>
      </c>
      <c r="P96" s="241"/>
      <c r="Q96" s="241">
        <f>P96+O96</f>
        <v>0</v>
      </c>
    </row>
    <row r="97" spans="1:17" ht="70.900000000000006" customHeight="1">
      <c r="A97" s="300" t="s">
        <v>388</v>
      </c>
      <c r="B97" s="227" t="s">
        <v>389</v>
      </c>
      <c r="C97" s="243">
        <v>25879.42</v>
      </c>
      <c r="D97" s="243"/>
      <c r="E97" s="243">
        <f>C97+D97</f>
        <v>25879.42</v>
      </c>
      <c r="F97" s="243"/>
      <c r="G97" s="243">
        <f>E97+F97</f>
        <v>25879.42</v>
      </c>
      <c r="H97" s="243">
        <v>25879.42</v>
      </c>
      <c r="I97" s="243"/>
      <c r="J97" s="243">
        <f>H97+I97</f>
        <v>25879.42</v>
      </c>
      <c r="K97" s="243"/>
      <c r="L97" s="243">
        <f>J97+K97</f>
        <v>25879.42</v>
      </c>
      <c r="M97" s="243">
        <v>25879.42</v>
      </c>
      <c r="N97" s="243"/>
      <c r="O97" s="243">
        <f>M97+N97</f>
        <v>25879.42</v>
      </c>
      <c r="P97" s="243"/>
      <c r="Q97" s="243">
        <f>O97+P97</f>
        <v>25879.42</v>
      </c>
    </row>
    <row r="98" spans="1:17" ht="102">
      <c r="A98" s="300" t="s">
        <v>367</v>
      </c>
      <c r="B98" s="227" t="s">
        <v>389</v>
      </c>
      <c r="C98" s="241"/>
      <c r="D98" s="241">
        <v>26366.89</v>
      </c>
      <c r="E98" s="241">
        <f t="shared" ref="E98:E99" si="77">C98+D98</f>
        <v>26366.89</v>
      </c>
      <c r="F98" s="241"/>
      <c r="G98" s="241">
        <f t="shared" ref="G98:G99" si="78">E98+F98</f>
        <v>26366.89</v>
      </c>
      <c r="H98" s="241"/>
      <c r="I98" s="241">
        <v>25955.57</v>
      </c>
      <c r="J98" s="241">
        <f t="shared" ref="J98:J99" si="79">H98+I98</f>
        <v>25955.57</v>
      </c>
      <c r="K98" s="241"/>
      <c r="L98" s="241">
        <f t="shared" ref="L98:L99" si="80">J98+K98</f>
        <v>25955.57</v>
      </c>
      <c r="M98" s="241"/>
      <c r="N98" s="241">
        <v>25723.03</v>
      </c>
      <c r="O98" s="241">
        <f t="shared" ref="O98:O99" si="81">M98+N98</f>
        <v>25723.03</v>
      </c>
      <c r="P98" s="241"/>
      <c r="Q98" s="241">
        <f t="shared" ref="Q98:Q99" si="82">O98+P98</f>
        <v>25723.03</v>
      </c>
    </row>
    <row r="99" spans="1:17" ht="38.25">
      <c r="A99" s="300" t="s">
        <v>409</v>
      </c>
      <c r="B99" s="227" t="s">
        <v>389</v>
      </c>
      <c r="C99" s="241"/>
      <c r="D99" s="241">
        <v>438269.62</v>
      </c>
      <c r="E99" s="241">
        <f t="shared" si="77"/>
        <v>438269.62</v>
      </c>
      <c r="F99" s="241">
        <v>904026.52</v>
      </c>
      <c r="G99" s="241">
        <f t="shared" si="78"/>
        <v>1342296.1400000001</v>
      </c>
      <c r="H99" s="241"/>
      <c r="I99" s="241">
        <v>6108.29</v>
      </c>
      <c r="J99" s="241">
        <f t="shared" si="79"/>
        <v>6108.29</v>
      </c>
      <c r="K99" s="241"/>
      <c r="L99" s="241">
        <f t="shared" si="80"/>
        <v>6108.29</v>
      </c>
      <c r="M99" s="241"/>
      <c r="N99" s="241">
        <v>6108.29</v>
      </c>
      <c r="O99" s="241">
        <f t="shared" si="81"/>
        <v>6108.29</v>
      </c>
      <c r="P99" s="241"/>
      <c r="Q99" s="241">
        <f t="shared" si="82"/>
        <v>6108.29</v>
      </c>
    </row>
    <row r="100" spans="1:17" s="320" customFormat="1">
      <c r="A100" s="315" t="s">
        <v>256</v>
      </c>
      <c r="B100" s="319" t="s">
        <v>257</v>
      </c>
      <c r="C100" s="244">
        <f>C101</f>
        <v>7077023</v>
      </c>
      <c r="D100" s="244">
        <f t="shared" ref="D100:G100" si="83">D101</f>
        <v>-4281214.76</v>
      </c>
      <c r="E100" s="244">
        <f t="shared" si="83"/>
        <v>2795808.24</v>
      </c>
      <c r="F100" s="244"/>
      <c r="G100" s="244">
        <f t="shared" si="83"/>
        <v>2795808.24</v>
      </c>
      <c r="H100" s="244"/>
      <c r="I100" s="244"/>
      <c r="J100" s="244"/>
      <c r="K100" s="244"/>
      <c r="L100" s="244"/>
      <c r="M100" s="244"/>
      <c r="N100" s="244"/>
      <c r="O100" s="244"/>
      <c r="P100" s="244"/>
      <c r="Q100" s="244"/>
    </row>
    <row r="101" spans="1:17" ht="27" customHeight="1">
      <c r="A101" s="300" t="s">
        <v>258</v>
      </c>
      <c r="B101" s="227" t="s">
        <v>397</v>
      </c>
      <c r="C101" s="243">
        <v>7077023</v>
      </c>
      <c r="D101" s="243">
        <v>-4281214.76</v>
      </c>
      <c r="E101" s="243">
        <f>C101+D101</f>
        <v>2795808.24</v>
      </c>
      <c r="F101" s="243"/>
      <c r="G101" s="243">
        <f>E101+F101</f>
        <v>2795808.24</v>
      </c>
      <c r="H101" s="243">
        <v>0</v>
      </c>
      <c r="I101" s="243"/>
      <c r="J101" s="243">
        <v>0</v>
      </c>
      <c r="K101" s="243"/>
      <c r="L101" s="243">
        <v>0</v>
      </c>
      <c r="M101" s="243">
        <v>0</v>
      </c>
      <c r="N101" s="243"/>
      <c r="O101" s="243">
        <v>0</v>
      </c>
      <c r="P101" s="243"/>
      <c r="Q101" s="243">
        <v>0</v>
      </c>
    </row>
    <row r="102" spans="1:17" s="309" customFormat="1" ht="43.9" customHeight="1">
      <c r="A102" s="305" t="s">
        <v>433</v>
      </c>
      <c r="B102" s="306" t="s">
        <v>435</v>
      </c>
      <c r="C102" s="307"/>
      <c r="D102" s="307"/>
      <c r="E102" s="307"/>
      <c r="F102" s="307">
        <v>555527.12</v>
      </c>
      <c r="G102" s="307">
        <f>F102</f>
        <v>555527.12</v>
      </c>
      <c r="H102" s="307"/>
      <c r="I102" s="244">
        <v>0</v>
      </c>
      <c r="J102" s="244"/>
      <c r="K102" s="244">
        <v>0</v>
      </c>
      <c r="L102" s="244"/>
      <c r="M102" s="244">
        <f t="shared" ref="M102" si="84">K102+L102</f>
        <v>0</v>
      </c>
      <c r="N102" s="244"/>
      <c r="O102" s="244">
        <f t="shared" ref="O102:O103" si="85">M102+N102</f>
        <v>0</v>
      </c>
      <c r="P102" s="307"/>
      <c r="Q102" s="308"/>
    </row>
    <row r="103" spans="1:17" s="309" customFormat="1" ht="55.15" customHeight="1">
      <c r="A103" s="305" t="s">
        <v>434</v>
      </c>
      <c r="B103" s="306" t="s">
        <v>436</v>
      </c>
      <c r="C103" s="307"/>
      <c r="D103" s="307"/>
      <c r="E103" s="307"/>
      <c r="F103" s="307">
        <v>-3650444.25</v>
      </c>
      <c r="G103" s="307">
        <f>F103</f>
        <v>-3650444.25</v>
      </c>
      <c r="H103" s="307"/>
      <c r="I103" s="244">
        <v>0</v>
      </c>
      <c r="J103" s="244"/>
      <c r="K103" s="244">
        <f>I103+J103</f>
        <v>0</v>
      </c>
      <c r="L103" s="244"/>
      <c r="M103" s="244">
        <f>K103+L103</f>
        <v>0</v>
      </c>
      <c r="N103" s="244"/>
      <c r="O103" s="244">
        <f t="shared" si="85"/>
        <v>0</v>
      </c>
      <c r="P103" s="307"/>
      <c r="Q103" s="308"/>
    </row>
    <row r="104" spans="1:17">
      <c r="A104" s="315" t="s">
        <v>66</v>
      </c>
      <c r="B104" s="319"/>
      <c r="C104" s="244">
        <f t="shared" ref="C104:Q104" si="86">C17+C42</f>
        <v>1323198834.8700001</v>
      </c>
      <c r="D104" s="244">
        <f t="shared" si="86"/>
        <v>67362575</v>
      </c>
      <c r="E104" s="244">
        <f t="shared" si="86"/>
        <v>1390561409.8700001</v>
      </c>
      <c r="F104" s="244">
        <f t="shared" si="86"/>
        <v>-21183649.850000001</v>
      </c>
      <c r="G104" s="244">
        <f t="shared" si="86"/>
        <v>1369377760.02</v>
      </c>
      <c r="H104" s="244">
        <f t="shared" si="86"/>
        <v>1850737958.21</v>
      </c>
      <c r="I104" s="244">
        <f t="shared" si="86"/>
        <v>54415355.730000004</v>
      </c>
      <c r="J104" s="244">
        <f t="shared" si="86"/>
        <v>1905153313.9399998</v>
      </c>
      <c r="K104" s="244">
        <f t="shared" si="86"/>
        <v>-92574250</v>
      </c>
      <c r="L104" s="244">
        <f t="shared" si="86"/>
        <v>1812579063.9400001</v>
      </c>
      <c r="M104" s="244">
        <f t="shared" si="86"/>
        <v>1758125252.48</v>
      </c>
      <c r="N104" s="244">
        <f t="shared" si="86"/>
        <v>54418912.900000006</v>
      </c>
      <c r="O104" s="244">
        <f t="shared" si="86"/>
        <v>1812544165.3799999</v>
      </c>
      <c r="P104" s="244">
        <f t="shared" si="86"/>
        <v>-2254500</v>
      </c>
      <c r="Q104" s="244">
        <f t="shared" si="86"/>
        <v>1810289665.3799999</v>
      </c>
    </row>
    <row r="105" spans="1:17">
      <c r="C105" s="237"/>
      <c r="D105" s="237"/>
      <c r="E105" s="237"/>
      <c r="F105" s="237"/>
      <c r="G105" s="237"/>
      <c r="H105" s="237"/>
      <c r="I105" s="237"/>
      <c r="J105" s="237"/>
      <c r="K105" s="237"/>
      <c r="L105" s="237"/>
      <c r="M105" s="237"/>
      <c r="N105" s="237"/>
      <c r="O105" s="237"/>
      <c r="P105" s="237"/>
      <c r="Q105" s="237"/>
    </row>
    <row r="106" spans="1:17">
      <c r="C106" s="237"/>
      <c r="D106" s="237"/>
      <c r="E106" s="237"/>
      <c r="F106" s="237"/>
      <c r="G106" s="237"/>
      <c r="H106" s="237"/>
      <c r="I106" s="237"/>
      <c r="J106" s="237"/>
      <c r="K106" s="237"/>
      <c r="L106" s="237"/>
      <c r="M106" s="237"/>
      <c r="N106" s="237"/>
      <c r="O106" s="237"/>
      <c r="P106" s="237"/>
      <c r="Q106" s="237"/>
    </row>
    <row r="108" spans="1:17">
      <c r="A108" s="326"/>
    </row>
  </sheetData>
  <mergeCells count="13">
    <mergeCell ref="A1:Q1"/>
    <mergeCell ref="A2:Q2"/>
    <mergeCell ref="A3:Q3"/>
    <mergeCell ref="A13:M13"/>
    <mergeCell ref="A15:A16"/>
    <mergeCell ref="B15:B16"/>
    <mergeCell ref="C15:M15"/>
    <mergeCell ref="A5:Q5"/>
    <mergeCell ref="A6:Q6"/>
    <mergeCell ref="A7:Q7"/>
    <mergeCell ref="A9:Q9"/>
    <mergeCell ref="A10:Q10"/>
    <mergeCell ref="A11:Q11"/>
  </mergeCells>
  <pageMargins left="0.74" right="0.18" top="0.17" bottom="0.17" header="0.17" footer="0.17"/>
  <pageSetup paperSize="9" scale="60" firstPageNumber="44" fitToHeight="3"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для руководства</vt:lpstr>
      <vt:lpstr>доходы по федер бюдж</vt:lpstr>
      <vt:lpstr>Доходы на 2021 год</vt:lpstr>
      <vt:lpstr>ПЗ</vt:lpstr>
      <vt:lpstr>Приложение</vt:lpstr>
      <vt:lpstr>Лист1</vt:lpstr>
      <vt:lpstr>'для руководства'!Заголовки_для_печати</vt:lpstr>
      <vt:lpstr>'доходы по федер бюдж'!Заголовки_для_печати</vt:lpstr>
      <vt:lpstr>ПЗ!Заголовки_для_печати</vt:lpstr>
      <vt:lpstr>Приложение!Заголовки_для_печати</vt:lpstr>
      <vt:lpstr>'для руководства'!Область_печати</vt:lpstr>
      <vt:lpstr>'доходы по федер бюдж'!Область_печати</vt:lpstr>
      <vt:lpstr>ПЗ!Область_печати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2021-04-26T06:41:42Z</cp:lastPrinted>
  <dcterms:created xsi:type="dcterms:W3CDTF">2004-09-13T07:20:24Z</dcterms:created>
  <dcterms:modified xsi:type="dcterms:W3CDTF">2021-04-26T06:41:44Z</dcterms:modified>
</cp:coreProperties>
</file>