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375" windowWidth="15480" windowHeight="11640" activeTab="1"/>
  </bookViews>
  <sheets>
    <sheet name="прил 6 " sheetId="2" r:id="rId1"/>
    <sheet name="прил 7" sheetId="1" r:id="rId2"/>
    <sheet name="прил 8" sheetId="3" r:id="rId3"/>
  </sheets>
  <definedNames>
    <definedName name="_xlnm.Print_Area" localSheetId="0">'прил 6 '!$B$1:$H$63</definedName>
    <definedName name="_xlnm.Print_Area" localSheetId="1">'прил 7'!$A$1:$K$2097</definedName>
    <definedName name="_xlnm.Print_Area" localSheetId="2">'прил 8'!$A$1:$J$1528</definedName>
  </definedNames>
  <calcPr calcId="124519"/>
</workbook>
</file>

<file path=xl/calcChain.xml><?xml version="1.0" encoding="utf-8"?>
<calcChain xmlns="http://schemas.openxmlformats.org/spreadsheetml/2006/main">
  <c r="H2105" i="1"/>
  <c r="I2105"/>
  <c r="G2105"/>
  <c r="H2103"/>
  <c r="I2103"/>
  <c r="G2103"/>
  <c r="G116"/>
  <c r="G539" i="3"/>
  <c r="I538"/>
  <c r="H538"/>
  <c r="I537"/>
  <c r="H537"/>
  <c r="I618" i="1"/>
  <c r="H618"/>
  <c r="H617" s="1"/>
  <c r="G618"/>
  <c r="I617"/>
  <c r="G617"/>
  <c r="G2055"/>
  <c r="G1216" i="3"/>
  <c r="G1215" s="1"/>
  <c r="G1214" s="1"/>
  <c r="I1215"/>
  <c r="H1215"/>
  <c r="I1214"/>
  <c r="H1214"/>
  <c r="I796" i="1"/>
  <c r="I795" s="1"/>
  <c r="H796"/>
  <c r="H795" s="1"/>
  <c r="G796"/>
  <c r="G795"/>
  <c r="G794"/>
  <c r="G1339"/>
  <c r="G2018"/>
  <c r="G2015"/>
  <c r="H2018"/>
  <c r="H2017" s="1"/>
  <c r="H2016" s="1"/>
  <c r="H2012" s="1"/>
  <c r="H2011" s="1"/>
  <c r="G37" i="2" s="1"/>
  <c r="H2037" i="1"/>
  <c r="I469" i="3"/>
  <c r="G469"/>
  <c r="H1856" i="1"/>
  <c r="H469" i="3" s="1"/>
  <c r="H1142"/>
  <c r="H1141" s="1"/>
  <c r="H1140" s="1"/>
  <c r="H1896" i="1"/>
  <c r="H1127" i="3" s="1"/>
  <c r="I1142"/>
  <c r="G1142"/>
  <c r="G1141" s="1"/>
  <c r="G1140" s="1"/>
  <c r="H1893" i="1"/>
  <c r="I2012"/>
  <c r="I2011" s="1"/>
  <c r="H37" i="2" s="1"/>
  <c r="G2017" i="1"/>
  <c r="G2016" s="1"/>
  <c r="G1896"/>
  <c r="G1127" i="3" s="1"/>
  <c r="H357" i="1"/>
  <c r="H801" i="3" s="1"/>
  <c r="H222" i="1"/>
  <c r="I222"/>
  <c r="I383"/>
  <c r="I807" i="3" s="1"/>
  <c r="H383" i="1"/>
  <c r="H807" i="3" s="1"/>
  <c r="H775"/>
  <c r="I774"/>
  <c r="I773" s="1"/>
  <c r="H774"/>
  <c r="G774"/>
  <c r="G773" s="1"/>
  <c r="H773"/>
  <c r="I212" i="1"/>
  <c r="I211" s="1"/>
  <c r="H212"/>
  <c r="G212"/>
  <c r="G211" s="1"/>
  <c r="H211"/>
  <c r="H253"/>
  <c r="H100"/>
  <c r="H99" s="1"/>
  <c r="H98" s="1"/>
  <c r="I99"/>
  <c r="I98" s="1"/>
  <c r="G99"/>
  <c r="G98" s="1"/>
  <c r="I136"/>
  <c r="H136"/>
  <c r="G136"/>
  <c r="I134"/>
  <c r="H134"/>
  <c r="G134"/>
  <c r="I132"/>
  <c r="H132"/>
  <c r="G132"/>
  <c r="I130"/>
  <c r="H130"/>
  <c r="G130"/>
  <c r="H129"/>
  <c r="G424"/>
  <c r="H424"/>
  <c r="I424"/>
  <c r="H426"/>
  <c r="I426"/>
  <c r="G427"/>
  <c r="G426" s="1"/>
  <c r="G819"/>
  <c r="G618" i="3" s="1"/>
  <c r="G437"/>
  <c r="G436"/>
  <c r="H605"/>
  <c r="I605"/>
  <c r="I127" i="1"/>
  <c r="I126" s="1"/>
  <c r="H127"/>
  <c r="H126" s="1"/>
  <c r="G127"/>
  <c r="G126" s="1"/>
  <c r="G810"/>
  <c r="G605" i="3" s="1"/>
  <c r="G931" i="1"/>
  <c r="G1741"/>
  <c r="G1740" s="1"/>
  <c r="G1171"/>
  <c r="G1917"/>
  <c r="G1136" i="3" s="1"/>
  <c r="I391" i="1"/>
  <c r="H391"/>
  <c r="G391"/>
  <c r="G222"/>
  <c r="G794" i="3"/>
  <c r="G793" s="1"/>
  <c r="G380" i="1"/>
  <c r="G167" i="3" s="1"/>
  <c r="G405" i="1"/>
  <c r="G210"/>
  <c r="G792" i="3" s="1"/>
  <c r="G207" i="1"/>
  <c r="G538" i="3" l="1"/>
  <c r="G537" s="1"/>
  <c r="H125" i="1"/>
  <c r="G129"/>
  <c r="I129"/>
  <c r="G125"/>
  <c r="G124" s="1"/>
  <c r="I125"/>
  <c r="H423"/>
  <c r="H422" s="1"/>
  <c r="H421" s="1"/>
  <c r="I423"/>
  <c r="I422" s="1"/>
  <c r="H777" i="3"/>
  <c r="I421" i="1"/>
  <c r="G423"/>
  <c r="G422" s="1"/>
  <c r="G421" s="1"/>
  <c r="I124"/>
  <c r="H124"/>
  <c r="G736" i="3"/>
  <c r="G2092" i="1" l="1"/>
  <c r="G744" i="3" s="1"/>
  <c r="G2048" i="1"/>
  <c r="G2050"/>
  <c r="G725" i="3" s="1"/>
  <c r="I1150" i="1" l="1"/>
  <c r="H1150"/>
  <c r="G1151"/>
  <c r="G57" i="3" s="1"/>
  <c r="G58"/>
  <c r="I688"/>
  <c r="I687" s="1"/>
  <c r="H688"/>
  <c r="H687" s="1"/>
  <c r="G688"/>
  <c r="G687" s="1"/>
  <c r="I1767" i="1"/>
  <c r="I1766" s="1"/>
  <c r="H1767"/>
  <c r="H1766" s="1"/>
  <c r="G1767"/>
  <c r="G1766" s="1"/>
  <c r="G753" i="3"/>
  <c r="G752"/>
  <c r="G96" i="1"/>
  <c r="G95"/>
  <c r="G434" i="3"/>
  <c r="G433" s="1"/>
  <c r="G1738" i="1"/>
  <c r="G1737" s="1"/>
  <c r="I580" i="3"/>
  <c r="I579" s="1"/>
  <c r="H580"/>
  <c r="H579" s="1"/>
  <c r="G580"/>
  <c r="G579" s="1"/>
  <c r="I678" i="1"/>
  <c r="I677" s="1"/>
  <c r="H678"/>
  <c r="H677" s="1"/>
  <c r="G678"/>
  <c r="G677" s="1"/>
  <c r="G620" s="1"/>
  <c r="I531" i="3"/>
  <c r="I530" s="1"/>
  <c r="H531"/>
  <c r="G531"/>
  <c r="G530" s="1"/>
  <c r="H530"/>
  <c r="I891" i="1"/>
  <c r="I890" s="1"/>
  <c r="H891"/>
  <c r="H890" s="1"/>
  <c r="G891"/>
  <c r="G890" s="1"/>
  <c r="G1138" i="3"/>
  <c r="G1137" s="1"/>
  <c r="G2014" i="1"/>
  <c r="I626" i="3"/>
  <c r="I625" s="1"/>
  <c r="H626"/>
  <c r="H625" s="1"/>
  <c r="G626"/>
  <c r="G625" s="1"/>
  <c r="I825" i="1"/>
  <c r="I824" s="1"/>
  <c r="H825"/>
  <c r="H824" s="1"/>
  <c r="G825"/>
  <c r="G824" s="1"/>
  <c r="G1518" i="3"/>
  <c r="G1517" s="1"/>
  <c r="G1221" i="1"/>
  <c r="G1220" s="1"/>
  <c r="G1506"/>
  <c r="G591"/>
  <c r="I451" i="3"/>
  <c r="I450" s="1"/>
  <c r="H451"/>
  <c r="H450" s="1"/>
  <c r="G451"/>
  <c r="G450" s="1"/>
  <c r="I109" i="1"/>
  <c r="I108" s="1"/>
  <c r="I107" s="1"/>
  <c r="H109"/>
  <c r="H108" s="1"/>
  <c r="H107" s="1"/>
  <c r="G109"/>
  <c r="G108" s="1"/>
  <c r="G107" s="1"/>
  <c r="I738" i="3"/>
  <c r="H738"/>
  <c r="G738"/>
  <c r="G735" s="1"/>
  <c r="I2086" i="1"/>
  <c r="H2086"/>
  <c r="G2086"/>
  <c r="G2085"/>
  <c r="G724" i="3"/>
  <c r="G2049" i="1"/>
  <c r="G723" i="3"/>
  <c r="I743"/>
  <c r="H743"/>
  <c r="G743"/>
  <c r="I2091" i="1"/>
  <c r="H2091"/>
  <c r="G2091"/>
  <c r="G2062"/>
  <c r="G734" i="3" s="1"/>
  <c r="G2037" i="1"/>
  <c r="G2059"/>
  <c r="G2053"/>
  <c r="G728" i="3" s="1"/>
  <c r="H1927" i="1"/>
  <c r="I468" i="3"/>
  <c r="I467" s="1"/>
  <c r="H468"/>
  <c r="H467" s="1"/>
  <c r="G468"/>
  <c r="G467" s="1"/>
  <c r="I1855" i="1"/>
  <c r="I1854" s="1"/>
  <c r="H1855"/>
  <c r="H1854" s="1"/>
  <c r="G1855"/>
  <c r="G1854" s="1"/>
  <c r="I109" i="3"/>
  <c r="H109"/>
  <c r="G109"/>
  <c r="G108" s="1"/>
  <c r="G486" i="1"/>
  <c r="G485" s="1"/>
  <c r="I486"/>
  <c r="I485" s="1"/>
  <c r="H486"/>
  <c r="H485" s="1"/>
  <c r="G444"/>
  <c r="G813" i="3"/>
  <c r="G812" s="1"/>
  <c r="G233" i="1"/>
  <c r="I821" i="3"/>
  <c r="H821"/>
  <c r="G821"/>
  <c r="G820" s="1"/>
  <c r="I242" i="1"/>
  <c r="H242"/>
  <c r="G242"/>
  <c r="G241" s="1"/>
  <c r="I818" i="3"/>
  <c r="H818"/>
  <c r="G818"/>
  <c r="G817" s="1"/>
  <c r="I239" i="1"/>
  <c r="H239"/>
  <c r="G239"/>
  <c r="G238" s="1"/>
  <c r="I815" i="3"/>
  <c r="H815"/>
  <c r="G815"/>
  <c r="G814" s="1"/>
  <c r="I236" i="1"/>
  <c r="H236"/>
  <c r="G236"/>
  <c r="G235" s="1"/>
  <c r="I810" i="3"/>
  <c r="H810"/>
  <c r="G810"/>
  <c r="I808"/>
  <c r="H808"/>
  <c r="G231" i="1"/>
  <c r="G230" s="1"/>
  <c r="H229"/>
  <c r="I229"/>
  <c r="H231"/>
  <c r="I231"/>
  <c r="G246"/>
  <c r="H246"/>
  <c r="H245" s="1"/>
  <c r="H244" s="1"/>
  <c r="I246"/>
  <c r="I245" s="1"/>
  <c r="I244" s="1"/>
  <c r="G245" l="1"/>
  <c r="G244" s="1"/>
  <c r="G2012"/>
  <c r="G2011" s="1"/>
  <c r="F37" i="2" s="1"/>
  <c r="G229" i="1"/>
  <c r="G1150"/>
  <c r="G2013"/>
  <c r="G809" i="3"/>
  <c r="G808" s="1"/>
  <c r="I667"/>
  <c r="H667"/>
  <c r="G667"/>
  <c r="G2001" i="1"/>
  <c r="H2001"/>
  <c r="I2001"/>
  <c r="G2006"/>
  <c r="G2003" s="1"/>
  <c r="G2009"/>
  <c r="G2008" s="1"/>
  <c r="G1989"/>
  <c r="G448" i="3"/>
  <c r="G447" s="1"/>
  <c r="G1761" i="1"/>
  <c r="G1760" s="1"/>
  <c r="G1759"/>
  <c r="G446" i="3" s="1"/>
  <c r="G1988" i="1" l="1"/>
  <c r="G1224" i="3"/>
  <c r="G1221" s="1"/>
  <c r="I106"/>
  <c r="H106"/>
  <c r="G106"/>
  <c r="G105" s="1"/>
  <c r="I483" i="1"/>
  <c r="H483"/>
  <c r="G483"/>
  <c r="G482" s="1"/>
  <c r="I103" i="3"/>
  <c r="H103"/>
  <c r="G103"/>
  <c r="G102" s="1"/>
  <c r="I480" i="1"/>
  <c r="H480"/>
  <c r="G480"/>
  <c r="G479" s="1"/>
  <c r="I100" i="3"/>
  <c r="H100"/>
  <c r="G100"/>
  <c r="G99" s="1"/>
  <c r="I477" i="1"/>
  <c r="H477"/>
  <c r="G477"/>
  <c r="G476" s="1"/>
  <c r="I1135" i="3"/>
  <c r="I1134" s="1"/>
  <c r="H1135"/>
  <c r="H1134" s="1"/>
  <c r="G1135"/>
  <c r="G1134" s="1"/>
  <c r="I1916" i="1"/>
  <c r="I1915" s="1"/>
  <c r="H1916"/>
  <c r="H1915" s="1"/>
  <c r="G1916"/>
  <c r="G1915" s="1"/>
  <c r="I219" i="3"/>
  <c r="I218" s="1"/>
  <c r="H219"/>
  <c r="H218" s="1"/>
  <c r="G219"/>
  <c r="G218" s="1"/>
  <c r="I1368" i="1"/>
  <c r="I1367" s="1"/>
  <c r="H1368"/>
  <c r="H1367" s="1"/>
  <c r="G1368"/>
  <c r="G1367" s="1"/>
  <c r="G1079" l="1"/>
  <c r="G1083"/>
  <c r="G1108"/>
  <c r="G1481" i="3"/>
  <c r="I534" l="1"/>
  <c r="H534"/>
  <c r="G557"/>
  <c r="G523"/>
  <c r="G522" s="1"/>
  <c r="G521" s="1"/>
  <c r="I623"/>
  <c r="I622" s="1"/>
  <c r="H623"/>
  <c r="H622" s="1"/>
  <c r="G623"/>
  <c r="G622" s="1"/>
  <c r="G1372"/>
  <c r="G1375"/>
  <c r="G1374" s="1"/>
  <c r="H1375"/>
  <c r="H1374" s="1"/>
  <c r="I1375"/>
  <c r="I1374" s="1"/>
  <c r="I741"/>
  <c r="I740" s="1"/>
  <c r="H741"/>
  <c r="H740" s="1"/>
  <c r="G741"/>
  <c r="G740" s="1"/>
  <c r="G731"/>
  <c r="G730" s="1"/>
  <c r="G729" s="1"/>
  <c r="I727"/>
  <c r="I726" s="1"/>
  <c r="H727"/>
  <c r="H726" s="1"/>
  <c r="G727"/>
  <c r="G726" s="1"/>
  <c r="G720"/>
  <c r="I533" i="1"/>
  <c r="H533"/>
  <c r="I1370" i="3"/>
  <c r="H1370"/>
  <c r="G1370"/>
  <c r="I1782" i="1"/>
  <c r="I1781" s="1"/>
  <c r="H1782"/>
  <c r="H1781" s="1"/>
  <c r="G1782"/>
  <c r="G1781" s="1"/>
  <c r="I1780"/>
  <c r="I1779" s="1"/>
  <c r="H1780"/>
  <c r="H1779" s="1"/>
  <c r="I1777"/>
  <c r="H1777"/>
  <c r="G1777"/>
  <c r="I1776"/>
  <c r="I1775" s="1"/>
  <c r="H1776"/>
  <c r="H1775" s="1"/>
  <c r="I1774"/>
  <c r="I1773" s="1"/>
  <c r="H1774"/>
  <c r="H1773" s="1"/>
  <c r="G1774"/>
  <c r="G1773" s="1"/>
  <c r="I1772"/>
  <c r="I1771" s="1"/>
  <c r="H1772"/>
  <c r="H1771" s="1"/>
  <c r="I2052"/>
  <c r="I2051" s="1"/>
  <c r="H2052"/>
  <c r="H2051" s="1"/>
  <c r="G2052"/>
  <c r="G2051" s="1"/>
  <c r="G2054"/>
  <c r="I722" i="3"/>
  <c r="I721" s="1"/>
  <c r="H722"/>
  <c r="H721" s="1"/>
  <c r="G722"/>
  <c r="G721" s="1"/>
  <c r="I2047" i="1"/>
  <c r="I2046" s="1"/>
  <c r="H2047"/>
  <c r="H2046" s="1"/>
  <c r="G2047"/>
  <c r="G2046" s="1"/>
  <c r="G2094"/>
  <c r="G2093" s="1"/>
  <c r="I730" i="3"/>
  <c r="I729" s="1"/>
  <c r="H730"/>
  <c r="H729" s="1"/>
  <c r="G733"/>
  <c r="G732" s="1"/>
  <c r="H733"/>
  <c r="H732" s="1"/>
  <c r="I733"/>
  <c r="I732" s="1"/>
  <c r="I2058" i="1"/>
  <c r="I2057" s="1"/>
  <c r="H2058"/>
  <c r="H2057" s="1"/>
  <c r="G2058"/>
  <c r="G2057" s="1"/>
  <c r="H736" i="3"/>
  <c r="H735" s="1"/>
  <c r="I736"/>
  <c r="I735" s="1"/>
  <c r="I2061" i="1"/>
  <c r="I2060" s="1"/>
  <c r="H2061"/>
  <c r="H2060" s="1"/>
  <c r="G2061"/>
  <c r="G2060" s="1"/>
  <c r="I2084"/>
  <c r="I2083" s="1"/>
  <c r="H2084"/>
  <c r="H2083" s="1"/>
  <c r="G2084"/>
  <c r="G2083" s="1"/>
  <c r="I2054" l="1"/>
  <c r="H2054"/>
  <c r="G1357" i="3"/>
  <c r="G1356" s="1"/>
  <c r="G1480"/>
  <c r="G1416" i="1"/>
  <c r="G1415" s="1"/>
  <c r="G1414" s="1"/>
  <c r="I620"/>
  <c r="I614"/>
  <c r="I613" s="1"/>
  <c r="H614"/>
  <c r="H613" s="1"/>
  <c r="G614"/>
  <c r="G613" s="1"/>
  <c r="I724"/>
  <c r="I723" s="1"/>
  <c r="H724"/>
  <c r="H723" s="1"/>
  <c r="G723"/>
  <c r="G710" s="1"/>
  <c r="G709" s="1"/>
  <c r="I722"/>
  <c r="I721" s="1"/>
  <c r="H722"/>
  <c r="H721" s="1"/>
  <c r="G722"/>
  <c r="G721" s="1"/>
  <c r="I720"/>
  <c r="I719" s="1"/>
  <c r="H720"/>
  <c r="H719" s="1"/>
  <c r="I717"/>
  <c r="H717"/>
  <c r="G717"/>
  <c r="I716"/>
  <c r="I715" s="1"/>
  <c r="H716"/>
  <c r="H715" s="1"/>
  <c r="G716"/>
  <c r="G715" s="1"/>
  <c r="I714"/>
  <c r="I713" s="1"/>
  <c r="H714"/>
  <c r="H713" s="1"/>
  <c r="I712"/>
  <c r="I711" s="1"/>
  <c r="H712"/>
  <c r="H711" s="1"/>
  <c r="H537"/>
  <c r="I537"/>
  <c r="G537"/>
  <c r="I533" i="3"/>
  <c r="H533"/>
  <c r="G533"/>
  <c r="G533" i="1"/>
  <c r="I597" i="3"/>
  <c r="H597"/>
  <c r="G597"/>
  <c r="I562" i="1"/>
  <c r="H562"/>
  <c r="G562"/>
  <c r="G1516" i="3"/>
  <c r="G452" i="1"/>
  <c r="G451" s="1"/>
  <c r="G450" s="1"/>
  <c r="G833" i="3"/>
  <c r="G415" i="1"/>
  <c r="G772" i="3"/>
  <c r="G770" s="1"/>
  <c r="G338" i="1"/>
  <c r="G337"/>
  <c r="H776" i="3"/>
  <c r="G93" i="1"/>
  <c r="G92"/>
  <c r="G771" i="3" l="1"/>
  <c r="G1656" i="1"/>
  <c r="G290" i="3" s="1"/>
  <c r="G1745" i="1"/>
  <c r="G422" i="3" s="1"/>
  <c r="G1747" i="1"/>
  <c r="G424" i="3" s="1"/>
  <c r="G1645" i="1"/>
  <c r="G277" i="3" s="1"/>
  <c r="G269"/>
  <c r="G268" s="1"/>
  <c r="G267" s="1"/>
  <c r="G1636" i="1"/>
  <c r="G1635" s="1"/>
  <c r="G791" i="3"/>
  <c r="G790" s="1"/>
  <c r="G1792" i="1"/>
  <c r="G1027"/>
  <c r="G209"/>
  <c r="G208" s="1"/>
  <c r="G206"/>
  <c r="G205" s="1"/>
  <c r="G1465"/>
  <c r="I1610"/>
  <c r="L1647" s="1"/>
  <c r="H1610"/>
  <c r="L1646" s="1"/>
  <c r="I1759"/>
  <c r="I446" i="3" s="1"/>
  <c r="H1759" i="1"/>
  <c r="H1758" s="1"/>
  <c r="H1757" s="1"/>
  <c r="H1756" s="1"/>
  <c r="H446" i="3" s="1"/>
  <c r="G1758" i="1"/>
  <c r="G1757" s="1"/>
  <c r="G1756" s="1"/>
  <c r="H46"/>
  <c r="G789" i="3" l="1"/>
  <c r="G788" s="1"/>
  <c r="G787" s="1"/>
  <c r="I1758" i="1"/>
  <c r="I1757" s="1"/>
  <c r="I1756" s="1"/>
  <c r="G1914"/>
  <c r="G747" i="3" l="1"/>
  <c r="G746" s="1"/>
  <c r="G745" s="1"/>
  <c r="G1133"/>
  <c r="G1132" s="1"/>
  <c r="G1131" s="1"/>
  <c r="G1913" i="1"/>
  <c r="G1912" s="1"/>
  <c r="G1592"/>
  <c r="G1284"/>
  <c r="G900" i="3" s="1"/>
  <c r="G899" s="1"/>
  <c r="G898" s="1"/>
  <c r="G1232" i="1"/>
  <c r="G1003" i="3" s="1"/>
  <c r="G1002" s="1"/>
  <c r="G1001" s="1"/>
  <c r="G289"/>
  <c r="G1655" i="1"/>
  <c r="G1455"/>
  <c r="I1455"/>
  <c r="H1455"/>
  <c r="G362"/>
  <c r="J428" s="1"/>
  <c r="G1283"/>
  <c r="G1282" s="1"/>
  <c r="G1277"/>
  <c r="G700" i="3"/>
  <c r="G698" s="1"/>
  <c r="G2028" i="1"/>
  <c r="G2026" s="1"/>
  <c r="G2089"/>
  <c r="I2089"/>
  <c r="I2088" s="1"/>
  <c r="I2082" s="1"/>
  <c r="H2089"/>
  <c r="H2088" s="1"/>
  <c r="H2082" s="1"/>
  <c r="I210" i="3"/>
  <c r="I207" s="1"/>
  <c r="H210"/>
  <c r="H207" s="1"/>
  <c r="G210"/>
  <c r="I208"/>
  <c r="H208"/>
  <c r="G208"/>
  <c r="I1362" i="1"/>
  <c r="I1359" s="1"/>
  <c r="H1362"/>
  <c r="H1359" s="1"/>
  <c r="G1362"/>
  <c r="I1360"/>
  <c r="H1360"/>
  <c r="G1360"/>
  <c r="I831" i="3"/>
  <c r="I830" s="1"/>
  <c r="H831"/>
  <c r="H830" s="1"/>
  <c r="G831"/>
  <c r="G830" s="1"/>
  <c r="I789" i="1"/>
  <c r="H789"/>
  <c r="G789"/>
  <c r="G788" s="1"/>
  <c r="I786"/>
  <c r="I783" s="1"/>
  <c r="H786"/>
  <c r="H783" s="1"/>
  <c r="G786"/>
  <c r="G784" s="1"/>
  <c r="I781"/>
  <c r="I780" s="1"/>
  <c r="H781"/>
  <c r="H780" s="1"/>
  <c r="G781"/>
  <c r="G780" s="1"/>
  <c r="I778"/>
  <c r="I777" s="1"/>
  <c r="H778"/>
  <c r="H777" s="1"/>
  <c r="G778"/>
  <c r="G777" s="1"/>
  <c r="I775"/>
  <c r="I774" s="1"/>
  <c r="H775"/>
  <c r="H774" s="1"/>
  <c r="G775"/>
  <c r="G774" s="1"/>
  <c r="G1004"/>
  <c r="I1114" i="3"/>
  <c r="I1113" s="1"/>
  <c r="H1114"/>
  <c r="H1113" s="1"/>
  <c r="G1114"/>
  <c r="G1113" s="1"/>
  <c r="I1842" i="1"/>
  <c r="I1841" s="1"/>
  <c r="H1842"/>
  <c r="H1841" s="1"/>
  <c r="G1842"/>
  <c r="G1841" s="1"/>
  <c r="I1129" i="3"/>
  <c r="I1128" s="1"/>
  <c r="H1129"/>
  <c r="H1128" s="1"/>
  <c r="G1129"/>
  <c r="G1128" s="1"/>
  <c r="I1899" i="1"/>
  <c r="I1898" s="1"/>
  <c r="H1899"/>
  <c r="H1898" s="1"/>
  <c r="G1899"/>
  <c r="G1898" s="1"/>
  <c r="G693" i="3"/>
  <c r="G691" s="1"/>
  <c r="G2024" i="1"/>
  <c r="G2022" s="1"/>
  <c r="I595" i="3"/>
  <c r="I594" s="1"/>
  <c r="H595"/>
  <c r="H594" s="1"/>
  <c r="G595"/>
  <c r="G594" s="1"/>
  <c r="I822" i="1"/>
  <c r="I821" s="1"/>
  <c r="H822"/>
  <c r="H821" s="1"/>
  <c r="G822"/>
  <c r="G821" s="1"/>
  <c r="G1754"/>
  <c r="G1748" s="1"/>
  <c r="G1751"/>
  <c r="G1749"/>
  <c r="G431" i="3"/>
  <c r="G425" s="1"/>
  <c r="G428"/>
  <c r="G426"/>
  <c r="G271"/>
  <c r="G270" s="1"/>
  <c r="G1639" i="1"/>
  <c r="G1638" s="1"/>
  <c r="G2088" l="1"/>
  <c r="G2082" s="1"/>
  <c r="I784"/>
  <c r="H784"/>
  <c r="G1231"/>
  <c r="G1230" s="1"/>
  <c r="G207" i="3"/>
  <c r="G1359" i="1"/>
  <c r="G773"/>
  <c r="G783"/>
  <c r="G276" i="3" l="1"/>
  <c r="G274"/>
  <c r="G1644" i="1"/>
  <c r="G1642"/>
  <c r="G423" i="3"/>
  <c r="G421"/>
  <c r="G1746" i="1"/>
  <c r="G1744"/>
  <c r="G420" i="3" l="1"/>
  <c r="G273"/>
  <c r="G1641" i="1"/>
  <c r="G1743"/>
  <c r="I466" i="3" l="1"/>
  <c r="I465" s="1"/>
  <c r="I464" s="1"/>
  <c r="I463"/>
  <c r="I462" s="1"/>
  <c r="I461" s="1"/>
  <c r="H465"/>
  <c r="H464" s="1"/>
  <c r="G465"/>
  <c r="G464" s="1"/>
  <c r="I1849" i="1"/>
  <c r="I1848" s="1"/>
  <c r="H1849"/>
  <c r="H1848" s="1"/>
  <c r="G1849"/>
  <c r="G1848" s="1"/>
  <c r="H462" i="3"/>
  <c r="H461" s="1"/>
  <c r="G462"/>
  <c r="G461" s="1"/>
  <c r="I1846" i="1"/>
  <c r="I1845" s="1"/>
  <c r="H1846"/>
  <c r="H1845" s="1"/>
  <c r="G1846"/>
  <c r="G1845" s="1"/>
  <c r="G1844" s="1"/>
  <c r="G1927"/>
  <c r="I1844" l="1"/>
  <c r="H1844"/>
  <c r="H1454"/>
  <c r="H176" i="3" s="1"/>
  <c r="H175" s="1"/>
  <c r="H174" s="1"/>
  <c r="I1454" i="1"/>
  <c r="I1453" s="1"/>
  <c r="H179" i="3"/>
  <c r="H178" s="1"/>
  <c r="H177" s="1"/>
  <c r="I179"/>
  <c r="I178" s="1"/>
  <c r="I177" s="1"/>
  <c r="G179"/>
  <c r="H1457" i="1"/>
  <c r="H1456" s="1"/>
  <c r="I1457"/>
  <c r="I1456" s="1"/>
  <c r="K806" i="3"/>
  <c r="J806"/>
  <c r="I806"/>
  <c r="I805" s="1"/>
  <c r="H806"/>
  <c r="H805" s="1"/>
  <c r="G806"/>
  <c r="G805" s="1"/>
  <c r="H804"/>
  <c r="K382" i="1"/>
  <c r="J382"/>
  <c r="I382"/>
  <c r="I381" s="1"/>
  <c r="H382"/>
  <c r="H381" s="1"/>
  <c r="G382"/>
  <c r="G381" s="1"/>
  <c r="I800" i="3"/>
  <c r="I799" s="1"/>
  <c r="H800"/>
  <c r="H799" s="1"/>
  <c r="G800"/>
  <c r="G799" s="1"/>
  <c r="H356" i="1"/>
  <c r="H355" s="1"/>
  <c r="I356"/>
  <c r="I355" s="1"/>
  <c r="G356"/>
  <c r="G355" s="1"/>
  <c r="H164" i="3"/>
  <c r="I592"/>
  <c r="I591" s="1"/>
  <c r="H592"/>
  <c r="H591" s="1"/>
  <c r="G592"/>
  <c r="G591" s="1"/>
  <c r="I675" i="1"/>
  <c r="I674" s="1"/>
  <c r="H675"/>
  <c r="H674" s="1"/>
  <c r="G675"/>
  <c r="G674" s="1"/>
  <c r="H1453" l="1"/>
  <c r="I176" i="3"/>
  <c r="I175" s="1"/>
  <c r="I174" s="1"/>
  <c r="G164"/>
  <c r="G1050" i="1"/>
  <c r="G1046"/>
  <c r="I793"/>
  <c r="I792" s="1"/>
  <c r="I791" s="1"/>
  <c r="I788" s="1"/>
  <c r="I773" s="1"/>
  <c r="H793"/>
  <c r="H792" s="1"/>
  <c r="H791" s="1"/>
  <c r="H788" s="1"/>
  <c r="H773" s="1"/>
  <c r="G793"/>
  <c r="G792" s="1"/>
  <c r="G791" s="1"/>
  <c r="G858"/>
  <c r="G1219" i="3" s="1"/>
  <c r="G1413" i="1"/>
  <c r="G173" i="3" s="1"/>
  <c r="G1461" i="1"/>
  <c r="G419" i="3" l="1"/>
  <c r="I160"/>
  <c r="H160"/>
  <c r="G160"/>
  <c r="I1920" i="1"/>
  <c r="H1920"/>
  <c r="G1920"/>
  <c r="I163" i="3"/>
  <c r="I162" s="1"/>
  <c r="H163"/>
  <c r="H162" s="1"/>
  <c r="G163"/>
  <c r="G162" s="1"/>
  <c r="I1926" i="1"/>
  <c r="I1925" s="1"/>
  <c r="H1926"/>
  <c r="H1925" s="1"/>
  <c r="G1926"/>
  <c r="G1925" s="1"/>
  <c r="G1513" i="3"/>
  <c r="G1599" i="1"/>
  <c r="G1598" s="1"/>
  <c r="G1597" s="1"/>
  <c r="I1598"/>
  <c r="I1597" s="1"/>
  <c r="H1598"/>
  <c r="H1597" s="1"/>
  <c r="I1512" i="3"/>
  <c r="I1511" s="1"/>
  <c r="H1512"/>
  <c r="H1511" s="1"/>
  <c r="G178"/>
  <c r="G177" s="1"/>
  <c r="G1457" i="1"/>
  <c r="G1456" s="1"/>
  <c r="G172" i="3"/>
  <c r="G171" s="1"/>
  <c r="G1412" i="1"/>
  <c r="G1411" s="1"/>
  <c r="G1410" s="1"/>
  <c r="G1454"/>
  <c r="G176" i="3" s="1"/>
  <c r="G175" s="1"/>
  <c r="G174" s="1"/>
  <c r="G1208" i="1"/>
  <c r="G1206" s="1"/>
  <c r="I586" i="3"/>
  <c r="I585" s="1"/>
  <c r="H586"/>
  <c r="H585" s="1"/>
  <c r="G586"/>
  <c r="G585" s="1"/>
  <c r="I671" i="1"/>
  <c r="I670" s="1"/>
  <c r="H671"/>
  <c r="H670" s="1"/>
  <c r="G671"/>
  <c r="G670" s="1"/>
  <c r="I646" i="3"/>
  <c r="H646"/>
  <c r="G646"/>
  <c r="G846" i="1"/>
  <c r="G1515" i="3"/>
  <c r="G1514" s="1"/>
  <c r="I169"/>
  <c r="I168" s="1"/>
  <c r="H169"/>
  <c r="H168" s="1"/>
  <c r="G169"/>
  <c r="G168" s="1"/>
  <c r="I572" i="1"/>
  <c r="I571" s="1"/>
  <c r="H572"/>
  <c r="H571" s="1"/>
  <c r="G572"/>
  <c r="G571" s="1"/>
  <c r="G569" s="1"/>
  <c r="G495"/>
  <c r="G494" s="1"/>
  <c r="I166" i="3"/>
  <c r="I165" s="1"/>
  <c r="H166"/>
  <c r="H165" s="1"/>
  <c r="G166"/>
  <c r="G165" s="1"/>
  <c r="I379" i="1"/>
  <c r="I378" s="1"/>
  <c r="H379"/>
  <c r="H378" s="1"/>
  <c r="G379"/>
  <c r="G378" s="1"/>
  <c r="G798" i="3"/>
  <c r="G797" s="1"/>
  <c r="G796" s="1"/>
  <c r="G353" i="1"/>
  <c r="G352" s="1"/>
  <c r="G102"/>
  <c r="G101" s="1"/>
  <c r="I1989"/>
  <c r="H1989"/>
  <c r="I386" i="3"/>
  <c r="H386"/>
  <c r="G386"/>
  <c r="I1735" i="1"/>
  <c r="H1735"/>
  <c r="G1735"/>
  <c r="G1658"/>
  <c r="G1618"/>
  <c r="G1610"/>
  <c r="L1616" s="1"/>
  <c r="G1203"/>
  <c r="K803" i="3"/>
  <c r="J803"/>
  <c r="I803"/>
  <c r="I802" s="1"/>
  <c r="H803"/>
  <c r="H802" s="1"/>
  <c r="G803"/>
  <c r="G802" s="1"/>
  <c r="H105" i="1"/>
  <c r="H104" s="1"/>
  <c r="I105"/>
  <c r="I104" s="1"/>
  <c r="J105"/>
  <c r="K105"/>
  <c r="G105"/>
  <c r="G104" s="1"/>
  <c r="I159" i="3" l="1"/>
  <c r="G1453" i="1"/>
  <c r="H159" i="3"/>
  <c r="G159"/>
  <c r="G1512"/>
  <c r="G1511" s="1"/>
  <c r="G493" i="1"/>
  <c r="G492"/>
  <c r="G491" s="1"/>
  <c r="G490" s="1"/>
  <c r="I685" i="3"/>
  <c r="I684" s="1"/>
  <c r="I683" s="1"/>
  <c r="H685"/>
  <c r="H684" s="1"/>
  <c r="H683" s="1"/>
  <c r="G685"/>
  <c r="G684" s="1"/>
  <c r="G683" s="1"/>
  <c r="I1764" i="1"/>
  <c r="I1763" s="1"/>
  <c r="I1762" s="1"/>
  <c r="H1764"/>
  <c r="H1763" s="1"/>
  <c r="H1762" s="1"/>
  <c r="G1764"/>
  <c r="G1763" s="1"/>
  <c r="G1762" s="1"/>
  <c r="G1941"/>
  <c r="G1939"/>
  <c r="G1485" i="3"/>
  <c r="G666"/>
  <c r="G665" s="1"/>
  <c r="G719"/>
  <c r="G718" s="1"/>
  <c r="H889"/>
  <c r="H888" s="1"/>
  <c r="I889"/>
  <c r="I888" s="1"/>
  <c r="G889"/>
  <c r="G888" s="1"/>
  <c r="I829" i="1"/>
  <c r="I828" s="1"/>
  <c r="I827" s="1"/>
  <c r="H829"/>
  <c r="H828" s="1"/>
  <c r="H827" s="1"/>
  <c r="G829"/>
  <c r="G828" s="1"/>
  <c r="G827" s="1"/>
  <c r="I1126" i="3"/>
  <c r="I1125" s="1"/>
  <c r="H1126"/>
  <c r="H1125" s="1"/>
  <c r="G1126"/>
  <c r="G1125" s="1"/>
  <c r="I1895" i="1"/>
  <c r="I1894" s="1"/>
  <c r="H1895"/>
  <c r="H1894" s="1"/>
  <c r="G1895"/>
  <c r="G1894" s="1"/>
  <c r="G1118" i="3"/>
  <c r="G1117" s="1"/>
  <c r="G1116" s="1"/>
  <c r="I158"/>
  <c r="I157" s="1"/>
  <c r="H158"/>
  <c r="H157" s="1"/>
  <c r="G420" i="1"/>
  <c r="G419" s="1"/>
  <c r="G418" s="1"/>
  <c r="G417" s="1"/>
  <c r="I419"/>
  <c r="I418" s="1"/>
  <c r="I417" s="1"/>
  <c r="H419"/>
  <c r="H418" s="1"/>
  <c r="H417" s="1"/>
  <c r="G699"/>
  <c r="I459" i="3"/>
  <c r="I458" s="1"/>
  <c r="H459"/>
  <c r="H458" s="1"/>
  <c r="G459"/>
  <c r="G458" s="1"/>
  <c r="H632" i="1"/>
  <c r="H620" s="1"/>
  <c r="I707"/>
  <c r="I706" s="1"/>
  <c r="H707"/>
  <c r="H706" s="1"/>
  <c r="G707"/>
  <c r="G706" s="1"/>
  <c r="I454" i="3"/>
  <c r="I453" s="1"/>
  <c r="H454"/>
  <c r="H453" s="1"/>
  <c r="G454"/>
  <c r="G453" s="1"/>
  <c r="I702" i="1"/>
  <c r="I701" s="1"/>
  <c r="I700" s="1"/>
  <c r="H702"/>
  <c r="H701" s="1"/>
  <c r="G702"/>
  <c r="G701" s="1"/>
  <c r="G700" s="1"/>
  <c r="G714" s="1"/>
  <c r="G713" s="1"/>
  <c r="G185" i="3"/>
  <c r="G184" s="1"/>
  <c r="G183" s="1"/>
  <c r="G745" i="1"/>
  <c r="G1200"/>
  <c r="I1923"/>
  <c r="I1922" s="1"/>
  <c r="H1923"/>
  <c r="H1922" s="1"/>
  <c r="H1918" s="1"/>
  <c r="G1923"/>
  <c r="G1922" s="1"/>
  <c r="G1918" s="1"/>
  <c r="I1464"/>
  <c r="I1463" s="1"/>
  <c r="H1464"/>
  <c r="H1463" s="1"/>
  <c r="G1464"/>
  <c r="G1463" s="1"/>
  <c r="I1123" i="3"/>
  <c r="I1122" s="1"/>
  <c r="H1123"/>
  <c r="H1122" s="1"/>
  <c r="G1123"/>
  <c r="G1122" s="1"/>
  <c r="H1910" i="1"/>
  <c r="H1909" s="1"/>
  <c r="I1910"/>
  <c r="I1909" s="1"/>
  <c r="G1910"/>
  <c r="G1909" s="1"/>
  <c r="I681" i="3"/>
  <c r="I680" s="1"/>
  <c r="H681"/>
  <c r="H680" s="1"/>
  <c r="G681"/>
  <c r="G680" s="1"/>
  <c r="H29" i="1"/>
  <c r="H28" s="1"/>
  <c r="I29"/>
  <c r="I28" s="1"/>
  <c r="G29"/>
  <c r="G28" s="1"/>
  <c r="H1026" i="3"/>
  <c r="I1026"/>
  <c r="G1026"/>
  <c r="I1030"/>
  <c r="I1029" s="1"/>
  <c r="H1030"/>
  <c r="H1029" s="1"/>
  <c r="G1030"/>
  <c r="G1029" s="1"/>
  <c r="I1027"/>
  <c r="H1027"/>
  <c r="G1027"/>
  <c r="H1025"/>
  <c r="H1023" s="1"/>
  <c r="H1022" s="1"/>
  <c r="I1025"/>
  <c r="I1023" s="1"/>
  <c r="I1022" s="1"/>
  <c r="H1021"/>
  <c r="H1020" s="1"/>
  <c r="H1019" s="1"/>
  <c r="I1021"/>
  <c r="I1020" s="1"/>
  <c r="I1019" s="1"/>
  <c r="G1021"/>
  <c r="G1020" s="1"/>
  <c r="G1019" s="1"/>
  <c r="H1008"/>
  <c r="I1008"/>
  <c r="H1006"/>
  <c r="I1006"/>
  <c r="G1025"/>
  <c r="G1023" s="1"/>
  <c r="G1022" s="1"/>
  <c r="H1271" i="1"/>
  <c r="I1271"/>
  <c r="I1262"/>
  <c r="I1261" s="1"/>
  <c r="H1262"/>
  <c r="H1261" s="1"/>
  <c r="G1262"/>
  <c r="G1261" s="1"/>
  <c r="I1259"/>
  <c r="I1258" s="1"/>
  <c r="H1259"/>
  <c r="H1258" s="1"/>
  <c r="G1259"/>
  <c r="G1258" s="1"/>
  <c r="H829" i="3"/>
  <c r="I412" i="1"/>
  <c r="I829" i="3" s="1"/>
  <c r="G829"/>
  <c r="H411" i="1"/>
  <c r="H410" s="1"/>
  <c r="H408" s="1"/>
  <c r="H947" i="3"/>
  <c r="I947"/>
  <c r="G947"/>
  <c r="I994" i="1"/>
  <c r="I993" s="1"/>
  <c r="H994"/>
  <c r="H993" s="1"/>
  <c r="G994"/>
  <c r="G993" s="1"/>
  <c r="I445" i="3"/>
  <c r="H445"/>
  <c r="G445"/>
  <c r="I443"/>
  <c r="H443"/>
  <c r="G443"/>
  <c r="I441"/>
  <c r="H441"/>
  <c r="G441"/>
  <c r="I63"/>
  <c r="H63"/>
  <c r="G63"/>
  <c r="H1155" i="1"/>
  <c r="I1155"/>
  <c r="G1155"/>
  <c r="H225" i="3"/>
  <c r="I225"/>
  <c r="I253" i="1"/>
  <c r="I769" i="3" s="1"/>
  <c r="H769"/>
  <c r="H1231"/>
  <c r="H1230" s="1"/>
  <c r="H1229" s="1"/>
  <c r="H1228" s="1"/>
  <c r="I1231"/>
  <c r="I1230" s="1"/>
  <c r="I1229" s="1"/>
  <c r="I1228" s="1"/>
  <c r="I1121"/>
  <c r="I1120" s="1"/>
  <c r="I1119" s="1"/>
  <c r="H1121"/>
  <c r="H1120" s="1"/>
  <c r="H1119" s="1"/>
  <c r="I1118"/>
  <c r="I1117" s="1"/>
  <c r="I1116" s="1"/>
  <c r="H1118"/>
  <c r="H1117" s="1"/>
  <c r="H1116" s="1"/>
  <c r="M1073"/>
  <c r="J1166"/>
  <c r="J1203"/>
  <c r="H1203"/>
  <c r="I1203"/>
  <c r="H1200"/>
  <c r="I1200"/>
  <c r="H1197"/>
  <c r="I1197"/>
  <c r="H1168"/>
  <c r="I1168"/>
  <c r="H1160"/>
  <c r="I1160"/>
  <c r="H1146"/>
  <c r="H1145" s="1"/>
  <c r="H1144" s="1"/>
  <c r="I1146"/>
  <c r="I1145" s="1"/>
  <c r="I1144" s="1"/>
  <c r="J1218"/>
  <c r="H1276"/>
  <c r="I1276"/>
  <c r="H1274"/>
  <c r="I1274"/>
  <c r="H1271"/>
  <c r="I1271"/>
  <c r="H1267"/>
  <c r="I1267"/>
  <c r="H1249"/>
  <c r="I1249"/>
  <c r="H1245"/>
  <c r="H1244" s="1"/>
  <c r="I1245"/>
  <c r="I1244" s="1"/>
  <c r="H1242"/>
  <c r="I1242"/>
  <c r="H1237"/>
  <c r="H1236" s="1"/>
  <c r="I1237"/>
  <c r="I1236" s="1"/>
  <c r="H1235"/>
  <c r="I1235"/>
  <c r="J1237"/>
  <c r="J1286"/>
  <c r="J1323"/>
  <c r="J1008"/>
  <c r="H934"/>
  <c r="I934"/>
  <c r="J932"/>
  <c r="J904"/>
  <c r="J825"/>
  <c r="J760"/>
  <c r="J697"/>
  <c r="J528"/>
  <c r="J232"/>
  <c r="J193"/>
  <c r="J115"/>
  <c r="J79"/>
  <c r="J61"/>
  <c r="H1100"/>
  <c r="H1099" s="1"/>
  <c r="H1098" s="1"/>
  <c r="H1094"/>
  <c r="H1093" s="1"/>
  <c r="H1092" s="1"/>
  <c r="I1094"/>
  <c r="I1093" s="1"/>
  <c r="I1092" s="1"/>
  <c r="H1091"/>
  <c r="H1090" s="1"/>
  <c r="H1089" s="1"/>
  <c r="I1091"/>
  <c r="I1090" s="1"/>
  <c r="I1089" s="1"/>
  <c r="H1088"/>
  <c r="H1087" s="1"/>
  <c r="H1086" s="1"/>
  <c r="I1088"/>
  <c r="I1087" s="1"/>
  <c r="I1086" s="1"/>
  <c r="H1085"/>
  <c r="H1084" s="1"/>
  <c r="H1083" s="1"/>
  <c r="I1085"/>
  <c r="I1084" s="1"/>
  <c r="I1083" s="1"/>
  <c r="H1082"/>
  <c r="H1081" s="1"/>
  <c r="H1080" s="1"/>
  <c r="I1082"/>
  <c r="I1081" s="1"/>
  <c r="I1080" s="1"/>
  <c r="H1073"/>
  <c r="H1072" s="1"/>
  <c r="I1073"/>
  <c r="I1072" s="1"/>
  <c r="H1068"/>
  <c r="H1067" s="1"/>
  <c r="I1068"/>
  <c r="I1067" s="1"/>
  <c r="H1065"/>
  <c r="H1064" s="1"/>
  <c r="H1063" s="1"/>
  <c r="I1065"/>
  <c r="I1064" s="1"/>
  <c r="I1063" s="1"/>
  <c r="H1062"/>
  <c r="H1061" s="1"/>
  <c r="H1060" s="1"/>
  <c r="I1062"/>
  <c r="I1061" s="1"/>
  <c r="I1060" s="1"/>
  <c r="H1059"/>
  <c r="H1058" s="1"/>
  <c r="I1059"/>
  <c r="I1058" s="1"/>
  <c r="H1053"/>
  <c r="H1052" s="1"/>
  <c r="I1053"/>
  <c r="I1052" s="1"/>
  <c r="H1561" i="1"/>
  <c r="I1561"/>
  <c r="G1561"/>
  <c r="H292" i="3"/>
  <c r="I292"/>
  <c r="H253"/>
  <c r="I253"/>
  <c r="H243"/>
  <c r="I243"/>
  <c r="I418"/>
  <c r="I410" s="1"/>
  <c r="H418"/>
  <c r="H410" s="1"/>
  <c r="G418"/>
  <c r="H751"/>
  <c r="I751"/>
  <c r="H1719" i="1"/>
  <c r="I1719"/>
  <c r="G1719"/>
  <c r="H1219" i="3"/>
  <c r="H1218" s="1"/>
  <c r="H1217" s="1"/>
  <c r="H1213" s="1"/>
  <c r="I1219"/>
  <c r="I1218" s="1"/>
  <c r="I1217" s="1"/>
  <c r="I1213" s="1"/>
  <c r="G1218"/>
  <c r="G1217" s="1"/>
  <c r="G1213" s="1"/>
  <c r="I857" i="1"/>
  <c r="I856" s="1"/>
  <c r="I855" s="1"/>
  <c r="H857"/>
  <c r="H856" s="1"/>
  <c r="H855" s="1"/>
  <c r="G857"/>
  <c r="G856" s="1"/>
  <c r="G855" s="1"/>
  <c r="I853"/>
  <c r="I852" s="1"/>
  <c r="I851" s="1"/>
  <c r="I850" s="1"/>
  <c r="H853"/>
  <c r="H852" s="1"/>
  <c r="H851" s="1"/>
  <c r="H850" s="1"/>
  <c r="G853"/>
  <c r="G852" s="1"/>
  <c r="G851" s="1"/>
  <c r="G850" s="1"/>
  <c r="H786" i="3"/>
  <c r="I786"/>
  <c r="H784"/>
  <c r="H783" s="1"/>
  <c r="I784"/>
  <c r="I783" s="1"/>
  <c r="H782"/>
  <c r="I782"/>
  <c r="H780"/>
  <c r="I780"/>
  <c r="I763"/>
  <c r="H760"/>
  <c r="I760"/>
  <c r="H763"/>
  <c r="I766"/>
  <c r="H766"/>
  <c r="H826"/>
  <c r="I826"/>
  <c r="I904"/>
  <c r="H904"/>
  <c r="I720"/>
  <c r="I719" s="1"/>
  <c r="I718" s="1"/>
  <c r="H720"/>
  <c r="H719" s="1"/>
  <c r="H718" s="1"/>
  <c r="I709"/>
  <c r="H709"/>
  <c r="I717"/>
  <c r="I716" s="1"/>
  <c r="I715" s="1"/>
  <c r="H717"/>
  <c r="H716" s="1"/>
  <c r="H715" s="1"/>
  <c r="I954"/>
  <c r="H853"/>
  <c r="I853"/>
  <c r="I839"/>
  <c r="H839"/>
  <c r="H954"/>
  <c r="I1112"/>
  <c r="I1111" s="1"/>
  <c r="I1110" s="1"/>
  <c r="H1112"/>
  <c r="H1111" s="1"/>
  <c r="H1110" s="1"/>
  <c r="G1111"/>
  <c r="G1110" s="1"/>
  <c r="I1839" i="1"/>
  <c r="I1838" s="1"/>
  <c r="H1839"/>
  <c r="H1838" s="1"/>
  <c r="G1839"/>
  <c r="G1838" s="1"/>
  <c r="H115" i="3"/>
  <c r="I115"/>
  <c r="H62"/>
  <c r="I62"/>
  <c r="H894"/>
  <c r="I894"/>
  <c r="H18"/>
  <c r="I18"/>
  <c r="H705"/>
  <c r="I705"/>
  <c r="I666"/>
  <c r="I665" s="1"/>
  <c r="H666"/>
  <c r="H665" s="1"/>
  <c r="H672"/>
  <c r="I672"/>
  <c r="G1271"/>
  <c r="G1267"/>
  <c r="G484"/>
  <c r="K1549" i="1"/>
  <c r="K1552" s="1"/>
  <c r="G1796"/>
  <c r="I1988"/>
  <c r="H1988"/>
  <c r="H1796"/>
  <c r="H1057" i="3" s="1"/>
  <c r="H1056" s="1"/>
  <c r="I1796" i="1"/>
  <c r="I1057" i="3" s="1"/>
  <c r="I1056" s="1"/>
  <c r="I1100"/>
  <c r="I1099" s="1"/>
  <c r="I1098" s="1"/>
  <c r="G1120"/>
  <c r="G1119" s="1"/>
  <c r="I1902" i="1"/>
  <c r="I1901" s="1"/>
  <c r="H1902"/>
  <c r="H1901" s="1"/>
  <c r="G1902"/>
  <c r="G1901" s="1"/>
  <c r="I1892"/>
  <c r="I1891" s="1"/>
  <c r="H1892"/>
  <c r="H1891" s="1"/>
  <c r="G1892"/>
  <c r="G1891" s="1"/>
  <c r="G716" i="3"/>
  <c r="G715" s="1"/>
  <c r="H2044" i="1"/>
  <c r="H2043" s="1"/>
  <c r="I2044"/>
  <c r="I2043" s="1"/>
  <c r="G2044"/>
  <c r="G2043" s="1"/>
  <c r="I376"/>
  <c r="I375" s="1"/>
  <c r="I374" s="1"/>
  <c r="H376"/>
  <c r="H375" s="1"/>
  <c r="H374" s="1"/>
  <c r="G376"/>
  <c r="G375" s="1"/>
  <c r="G374" s="1"/>
  <c r="I911" i="3"/>
  <c r="H911"/>
  <c r="H1166" i="1"/>
  <c r="H1165" s="1"/>
  <c r="I1166"/>
  <c r="I1165" s="1"/>
  <c r="G1166"/>
  <c r="G1165" s="1"/>
  <c r="G1164" s="1"/>
  <c r="H1338"/>
  <c r="H1337" s="1"/>
  <c r="H1336" s="1"/>
  <c r="I1338"/>
  <c r="I1337" s="1"/>
  <c r="I1336" s="1"/>
  <c r="G1338"/>
  <c r="G1337" s="1"/>
  <c r="G1336" s="1"/>
  <c r="G460"/>
  <c r="I214" i="3"/>
  <c r="I213" s="1"/>
  <c r="I212" s="1"/>
  <c r="H214"/>
  <c r="H213" s="1"/>
  <c r="H212" s="1"/>
  <c r="G213"/>
  <c r="G212" s="1"/>
  <c r="H1365" i="1"/>
  <c r="H1364" s="1"/>
  <c r="I1365"/>
  <c r="I1364" s="1"/>
  <c r="G1365"/>
  <c r="G1364" s="1"/>
  <c r="I185" i="3"/>
  <c r="I184" s="1"/>
  <c r="I183" s="1"/>
  <c r="H185"/>
  <c r="H184" s="1"/>
  <c r="H183" s="1"/>
  <c r="H1460" i="1"/>
  <c r="H1459" s="1"/>
  <c r="I1460"/>
  <c r="I1459" s="1"/>
  <c r="G1460"/>
  <c r="G1459" s="1"/>
  <c r="H1249"/>
  <c r="H1248" s="1"/>
  <c r="I1249"/>
  <c r="I1248" s="1"/>
  <c r="G1249"/>
  <c r="G1248" s="1"/>
  <c r="I70" i="3"/>
  <c r="I69" s="1"/>
  <c r="I68" s="1"/>
  <c r="H70"/>
  <c r="H69" s="1"/>
  <c r="H68" s="1"/>
  <c r="G69"/>
  <c r="G68" s="1"/>
  <c r="I1162" i="1"/>
  <c r="I1161" s="1"/>
  <c r="H1162"/>
  <c r="H1161" s="1"/>
  <c r="G1162"/>
  <c r="G1161" s="1"/>
  <c r="I203" i="3"/>
  <c r="H203"/>
  <c r="I201"/>
  <c r="I200" s="1"/>
  <c r="H201"/>
  <c r="H200" s="1"/>
  <c r="G200"/>
  <c r="I1349" i="1"/>
  <c r="H1349"/>
  <c r="G1349"/>
  <c r="I1149"/>
  <c r="I59" i="3" s="1"/>
  <c r="I58" s="1"/>
  <c r="H1149" i="1"/>
  <c r="H59" i="3" s="1"/>
  <c r="H58" s="1"/>
  <c r="I66"/>
  <c r="H66"/>
  <c r="I67"/>
  <c r="H67"/>
  <c r="H1157" i="1"/>
  <c r="I1157"/>
  <c r="G1157"/>
  <c r="I526" i="3"/>
  <c r="H526"/>
  <c r="I618"/>
  <c r="H618"/>
  <c r="I542"/>
  <c r="H542"/>
  <c r="G542"/>
  <c r="I561"/>
  <c r="H561"/>
  <c r="I597" i="1"/>
  <c r="I506" i="3" s="1"/>
  <c r="H597" i="1"/>
  <c r="H506" i="3" s="1"/>
  <c r="I745" i="1"/>
  <c r="I511" i="3" s="1"/>
  <c r="H745" i="1"/>
  <c r="H511" i="3" s="1"/>
  <c r="I523" i="1"/>
  <c r="I503" i="3" s="1"/>
  <c r="H523" i="1"/>
  <c r="H503" i="3" s="1"/>
  <c r="I874" i="1"/>
  <c r="H874"/>
  <c r="G874"/>
  <c r="I584" i="3"/>
  <c r="H584"/>
  <c r="I906"/>
  <c r="H906"/>
  <c r="I557"/>
  <c r="H557"/>
  <c r="H698" i="1"/>
  <c r="H697" s="1"/>
  <c r="H696" s="1"/>
  <c r="I698"/>
  <c r="I697" s="1"/>
  <c r="I696" s="1"/>
  <c r="I683"/>
  <c r="I631" i="3" s="1"/>
  <c r="H683" i="1"/>
  <c r="H631" i="3" s="1"/>
  <c r="G683" i="1"/>
  <c r="I589" i="3"/>
  <c r="H589"/>
  <c r="I514"/>
  <c r="H514"/>
  <c r="G514"/>
  <c r="I531" i="1"/>
  <c r="I530" s="1"/>
  <c r="H531"/>
  <c r="H530" s="1"/>
  <c r="G531"/>
  <c r="G530" s="1"/>
  <c r="I484" i="3"/>
  <c r="H484"/>
  <c r="I496"/>
  <c r="H496"/>
  <c r="I492"/>
  <c r="H492"/>
  <c r="G477"/>
  <c r="G515" i="1"/>
  <c r="I637" i="3"/>
  <c r="H637"/>
  <c r="I841" i="1"/>
  <c r="I635" i="3" s="1"/>
  <c r="H841" i="1"/>
  <c r="H635" i="3" s="1"/>
  <c r="G449" l="1"/>
  <c r="I449"/>
  <c r="H449"/>
  <c r="I602"/>
  <c r="H690"/>
  <c r="H602"/>
  <c r="G541"/>
  <c r="H541"/>
  <c r="H540"/>
  <c r="I541"/>
  <c r="I540"/>
  <c r="I690"/>
  <c r="I411" i="1"/>
  <c r="I410" s="1"/>
  <c r="I408" s="1"/>
  <c r="I407" s="1"/>
  <c r="H55" i="2" s="1"/>
  <c r="G158" i="3"/>
  <c r="G157" s="1"/>
  <c r="G156" s="1"/>
  <c r="H1919" i="1"/>
  <c r="I1919"/>
  <c r="I1918" s="1"/>
  <c r="I440" i="3"/>
  <c r="I439" s="1"/>
  <c r="G410"/>
  <c r="G388"/>
  <c r="G698" i="1"/>
  <c r="G697" s="1"/>
  <c r="G696" s="1"/>
  <c r="G440" i="3"/>
  <c r="G439" s="1"/>
  <c r="H440"/>
  <c r="H439" s="1"/>
  <c r="I199"/>
  <c r="I65"/>
  <c r="H199"/>
  <c r="H1066"/>
  <c r="I1066"/>
  <c r="H407" i="1"/>
  <c r="G55" i="2" s="1"/>
  <c r="I156" i="3"/>
  <c r="H156"/>
  <c r="H700" i="1"/>
  <c r="G849"/>
  <c r="G411"/>
  <c r="G410" s="1"/>
  <c r="H65" i="3"/>
  <c r="J1039"/>
  <c r="I849" i="1"/>
  <c r="H849"/>
  <c r="I1303" i="3"/>
  <c r="I1302" s="1"/>
  <c r="H1303"/>
  <c r="H1302" s="1"/>
  <c r="I1301"/>
  <c r="I1300" s="1"/>
  <c r="H1301"/>
  <c r="H1300" s="1"/>
  <c r="I1294"/>
  <c r="I1293" s="1"/>
  <c r="H1294"/>
  <c r="H1293" s="1"/>
  <c r="I1292"/>
  <c r="I1291" s="1"/>
  <c r="H1292"/>
  <c r="H1291" s="1"/>
  <c r="I1284"/>
  <c r="I1283" s="1"/>
  <c r="I1282" s="1"/>
  <c r="I1281" s="1"/>
  <c r="H1284"/>
  <c r="H1283" s="1"/>
  <c r="H1282" s="1"/>
  <c r="H1281" s="1"/>
  <c r="I1586" i="1"/>
  <c r="I951" i="3"/>
  <c r="I950" s="1"/>
  <c r="I949" s="1"/>
  <c r="H951"/>
  <c r="H950" s="1"/>
  <c r="H949" s="1"/>
  <c r="I924"/>
  <c r="I923" s="1"/>
  <c r="H924"/>
  <c r="H923" s="1"/>
  <c r="I918"/>
  <c r="I917" s="1"/>
  <c r="H918"/>
  <c r="H917" s="1"/>
  <c r="I916"/>
  <c r="I915" s="1"/>
  <c r="H916"/>
  <c r="H915" s="1"/>
  <c r="H933"/>
  <c r="H932" s="1"/>
  <c r="H931" s="1"/>
  <c r="I1485"/>
  <c r="I1484" s="1"/>
  <c r="H1485"/>
  <c r="H1484" s="1"/>
  <c r="I1038"/>
  <c r="I1037" s="1"/>
  <c r="I1036" s="1"/>
  <c r="H1038"/>
  <c r="H1037" s="1"/>
  <c r="H1036" s="1"/>
  <c r="I1325"/>
  <c r="I1324" s="1"/>
  <c r="H1325"/>
  <c r="H1324" s="1"/>
  <c r="I1208" i="1"/>
  <c r="I1330" i="3" s="1"/>
  <c r="H1208" i="1"/>
  <c r="H1330" i="3" s="1"/>
  <c r="J1549" i="1"/>
  <c r="J1552" s="1"/>
  <c r="I1200"/>
  <c r="I1323" i="3" s="1"/>
  <c r="I1322" s="1"/>
  <c r="H1200" i="1"/>
  <c r="H1323" i="3" s="1"/>
  <c r="H1322" s="1"/>
  <c r="I96"/>
  <c r="I95" s="1"/>
  <c r="H96"/>
  <c r="H95" s="1"/>
  <c r="I91"/>
  <c r="I90" s="1"/>
  <c r="H91"/>
  <c r="H90" s="1"/>
  <c r="I83"/>
  <c r="I82" s="1"/>
  <c r="I81" s="1"/>
  <c r="H83"/>
  <c r="H82" s="1"/>
  <c r="H81" s="1"/>
  <c r="I80"/>
  <c r="I79" s="1"/>
  <c r="H80"/>
  <c r="H79" s="1"/>
  <c r="I78"/>
  <c r="I77" s="1"/>
  <c r="H78"/>
  <c r="H77" s="1"/>
  <c r="I74"/>
  <c r="I73" s="1"/>
  <c r="H74"/>
  <c r="H73" s="1"/>
  <c r="I1279"/>
  <c r="I1278" s="1"/>
  <c r="I1277" s="1"/>
  <c r="H1279"/>
  <c r="H1278" s="1"/>
  <c r="H1277" s="1"/>
  <c r="I1109"/>
  <c r="I1108" s="1"/>
  <c r="I1107" s="1"/>
  <c r="H1109"/>
  <c r="H1108" s="1"/>
  <c r="H1107" s="1"/>
  <c r="G1109"/>
  <c r="G1108" s="1"/>
  <c r="G1107" s="1"/>
  <c r="I1106"/>
  <c r="I1105" s="1"/>
  <c r="I1104" s="1"/>
  <c r="H1106"/>
  <c r="H1105" s="1"/>
  <c r="H1104" s="1"/>
  <c r="G1106"/>
  <c r="G1105" s="1"/>
  <c r="G1104" s="1"/>
  <c r="I1852" i="1"/>
  <c r="I1851" s="1"/>
  <c r="H1852"/>
  <c r="H1851" s="1"/>
  <c r="G1852"/>
  <c r="G1851" s="1"/>
  <c r="I1836"/>
  <c r="I1835" s="1"/>
  <c r="H1836"/>
  <c r="H1835" s="1"/>
  <c r="G1836"/>
  <c r="G1835" s="1"/>
  <c r="I357" i="3"/>
  <c r="I356" s="1"/>
  <c r="G357"/>
  <c r="G356" s="1"/>
  <c r="H357"/>
  <c r="H356" s="1"/>
  <c r="I354"/>
  <c r="I353" s="1"/>
  <c r="H354"/>
  <c r="H353" s="1"/>
  <c r="G354"/>
  <c r="G353" s="1"/>
  <c r="I942"/>
  <c r="I941" s="1"/>
  <c r="I940" s="1"/>
  <c r="H942"/>
  <c r="H941" s="1"/>
  <c r="H940" s="1"/>
  <c r="G942"/>
  <c r="G941" s="1"/>
  <c r="G940" s="1"/>
  <c r="I939"/>
  <c r="I938" s="1"/>
  <c r="I937" s="1"/>
  <c r="H939"/>
  <c r="H938" s="1"/>
  <c r="H937" s="1"/>
  <c r="G939"/>
  <c r="G938" s="1"/>
  <c r="G937" s="1"/>
  <c r="G56"/>
  <c r="I1159"/>
  <c r="I1158" s="1"/>
  <c r="I1524"/>
  <c r="I1521" s="1"/>
  <c r="H1524"/>
  <c r="H1523" s="1"/>
  <c r="H1522" s="1"/>
  <c r="I529"/>
  <c r="I528" s="1"/>
  <c r="I527" s="1"/>
  <c r="H529"/>
  <c r="H528" s="1"/>
  <c r="H527" s="1"/>
  <c r="G528"/>
  <c r="G527" s="1"/>
  <c r="H1196"/>
  <c r="I193"/>
  <c r="I192" s="1"/>
  <c r="I191" s="1"/>
  <c r="H193"/>
  <c r="H192" s="1"/>
  <c r="H191" s="1"/>
  <c r="H929"/>
  <c r="H928" s="1"/>
  <c r="I929"/>
  <c r="I928" s="1"/>
  <c r="G929"/>
  <c r="G928" s="1"/>
  <c r="I926"/>
  <c r="I925" s="1"/>
  <c r="H926"/>
  <c r="H925" s="1"/>
  <c r="G926"/>
  <c r="G925" s="1"/>
  <c r="I946"/>
  <c r="I945" s="1"/>
  <c r="I1000" i="1"/>
  <c r="I999" s="1"/>
  <c r="H1000"/>
  <c r="H999" s="1"/>
  <c r="G1000"/>
  <c r="G999" s="1"/>
  <c r="I481" i="3"/>
  <c r="H481"/>
  <c r="I757"/>
  <c r="I756" s="1"/>
  <c r="I755" s="1"/>
  <c r="H757"/>
  <c r="H756" s="1"/>
  <c r="H755" s="1"/>
  <c r="I198"/>
  <c r="I197" s="1"/>
  <c r="H198"/>
  <c r="H197" s="1"/>
  <c r="H750"/>
  <c r="H749" s="1"/>
  <c r="G751"/>
  <c r="I56"/>
  <c r="H56"/>
  <c r="H1148" i="1"/>
  <c r="I1148"/>
  <c r="G1120"/>
  <c r="H1120"/>
  <c r="I1120"/>
  <c r="I1527" i="3"/>
  <c r="I1526" s="1"/>
  <c r="I1525" s="1"/>
  <c r="I1509"/>
  <c r="I1508" s="1"/>
  <c r="I1507"/>
  <c r="I1506" s="1"/>
  <c r="I1503"/>
  <c r="I1502"/>
  <c r="I1501"/>
  <c r="I1500" s="1"/>
  <c r="I1497"/>
  <c r="I1496" s="1"/>
  <c r="I1495" s="1"/>
  <c r="I1493"/>
  <c r="I1492" s="1"/>
  <c r="I1490"/>
  <c r="I1489" s="1"/>
  <c r="I1488"/>
  <c r="I1478"/>
  <c r="I1477" s="1"/>
  <c r="I1476" s="1"/>
  <c r="I1474"/>
  <c r="I1473" s="1"/>
  <c r="I1472" s="1"/>
  <c r="I1469"/>
  <c r="I1445" s="1"/>
  <c r="I1444" s="1"/>
  <c r="I1467"/>
  <c r="I1466" s="1"/>
  <c r="I1464"/>
  <c r="I1463" s="1"/>
  <c r="I1460"/>
  <c r="I1459" s="1"/>
  <c r="I1458" s="1"/>
  <c r="I1456"/>
  <c r="I1455" s="1"/>
  <c r="I1454" s="1"/>
  <c r="I1452"/>
  <c r="I1451" s="1"/>
  <c r="I1450" s="1"/>
  <c r="I1443"/>
  <c r="I1442" s="1"/>
  <c r="I1441" s="1"/>
  <c r="I1440"/>
  <c r="I1439" s="1"/>
  <c r="I1438" s="1"/>
  <c r="I1436"/>
  <c r="I1435" s="1"/>
  <c r="I1434" s="1"/>
  <c r="I1433" s="1"/>
  <c r="I1432"/>
  <c r="I1431" s="1"/>
  <c r="I1430" s="1"/>
  <c r="I1429"/>
  <c r="I1428" s="1"/>
  <c r="I1427" s="1"/>
  <c r="I1425"/>
  <c r="I1424" s="1"/>
  <c r="I1422"/>
  <c r="I1421" s="1"/>
  <c r="I1420" s="1"/>
  <c r="I1416"/>
  <c r="I1415" s="1"/>
  <c r="I1414"/>
  <c r="I1413" s="1"/>
  <c r="I1410"/>
  <c r="I1409" s="1"/>
  <c r="I1408" s="1"/>
  <c r="I1407"/>
  <c r="I1406" s="1"/>
  <c r="I1405" s="1"/>
  <c r="I1403"/>
  <c r="I1402" s="1"/>
  <c r="I1400"/>
  <c r="I1399" s="1"/>
  <c r="I1398" s="1"/>
  <c r="I1396"/>
  <c r="I1395" s="1"/>
  <c r="I1394" s="1"/>
  <c r="I1393"/>
  <c r="I1392" s="1"/>
  <c r="I1391" s="1"/>
  <c r="I1390"/>
  <c r="I1389" s="1"/>
  <c r="I1388" s="1"/>
  <c r="I1386"/>
  <c r="I1385" s="1"/>
  <c r="I1383"/>
  <c r="I1382" s="1"/>
  <c r="I1381"/>
  <c r="I1380" s="1"/>
  <c r="I1379"/>
  <c r="I1378" s="1"/>
  <c r="I1377"/>
  <c r="I1376" s="1"/>
  <c r="I1369"/>
  <c r="I1368" s="1"/>
  <c r="I1367"/>
  <c r="I1366" s="1"/>
  <c r="I1364"/>
  <c r="I1363"/>
  <c r="I1362" s="1"/>
  <c r="I1361"/>
  <c r="I1360" s="1"/>
  <c r="I1359"/>
  <c r="I1358" s="1"/>
  <c r="I1354"/>
  <c r="I1353" s="1"/>
  <c r="I1352" s="1"/>
  <c r="I1350"/>
  <c r="I1349"/>
  <c r="I1348" s="1"/>
  <c r="I1347" s="1"/>
  <c r="I1346" s="1"/>
  <c r="I1345"/>
  <c r="I1344" s="1"/>
  <c r="I1343" s="1"/>
  <c r="I1342"/>
  <c r="I1341" s="1"/>
  <c r="I1338"/>
  <c r="I1336"/>
  <c r="I1335" s="1"/>
  <c r="I1329"/>
  <c r="I1326"/>
  <c r="I1320"/>
  <c r="I1319" s="1"/>
  <c r="I1318" s="1"/>
  <c r="I1317"/>
  <c r="I1316" s="1"/>
  <c r="I1315" s="1"/>
  <c r="I1313"/>
  <c r="I1312" s="1"/>
  <c r="I1311" s="1"/>
  <c r="I1310" s="1"/>
  <c r="I1307"/>
  <c r="I1306"/>
  <c r="I1305" s="1"/>
  <c r="I1304" s="1"/>
  <c r="I1297"/>
  <c r="I1295" s="1"/>
  <c r="I1275"/>
  <c r="I1273"/>
  <c r="I1270"/>
  <c r="I1266"/>
  <c r="I1264"/>
  <c r="I1263" s="1"/>
  <c r="I1262"/>
  <c r="I1261" s="1"/>
  <c r="I1259"/>
  <c r="I1258" s="1"/>
  <c r="I1257"/>
  <c r="I1256" s="1"/>
  <c r="I1254"/>
  <c r="I1253" s="1"/>
  <c r="I1252"/>
  <c r="I1251" s="1"/>
  <c r="I1248"/>
  <c r="I1243" s="1"/>
  <c r="I1241"/>
  <c r="I1240" s="1"/>
  <c r="I1239"/>
  <c r="I1238" s="1"/>
  <c r="I1234"/>
  <c r="I1211"/>
  <c r="I1210" s="1"/>
  <c r="I1209" s="1"/>
  <c r="I1208"/>
  <c r="I1207" s="1"/>
  <c r="I1206" s="1"/>
  <c r="I1205" s="1"/>
  <c r="I1202"/>
  <c r="I1201" s="1"/>
  <c r="I1199"/>
  <c r="I1198" s="1"/>
  <c r="I1196"/>
  <c r="I1192"/>
  <c r="I1191" s="1"/>
  <c r="I1180"/>
  <c r="I1178"/>
  <c r="I1177" s="1"/>
  <c r="I1172"/>
  <c r="I1171" s="1"/>
  <c r="I1170" s="1"/>
  <c r="I1167"/>
  <c r="I1166" s="1"/>
  <c r="I1156"/>
  <c r="I1155" s="1"/>
  <c r="I1154" s="1"/>
  <c r="I1152"/>
  <c r="I1151" s="1"/>
  <c r="I1150" s="1"/>
  <c r="I1148"/>
  <c r="I1147" s="1"/>
  <c r="I1102"/>
  <c r="I1101" s="1"/>
  <c r="I1097"/>
  <c r="I1096" s="1"/>
  <c r="I1095" s="1"/>
  <c r="I1078"/>
  <c r="I1077" s="1"/>
  <c r="I1075"/>
  <c r="I1074" s="1"/>
  <c r="I1070"/>
  <c r="I1054"/>
  <c r="I1051" s="1"/>
  <c r="I1050"/>
  <c r="I1049" s="1"/>
  <c r="I1048" s="1"/>
  <c r="I1047"/>
  <c r="I1046" s="1"/>
  <c r="I1045" s="1"/>
  <c r="I1044" s="1"/>
  <c r="I1043"/>
  <c r="I1042" s="1"/>
  <c r="I1041" s="1"/>
  <c r="I1040" s="1"/>
  <c r="I1017"/>
  <c r="I1016" s="1"/>
  <c r="I1015" s="1"/>
  <c r="I1014"/>
  <c r="I1013" s="1"/>
  <c r="I1012" s="1"/>
  <c r="I1011"/>
  <c r="I1010" s="1"/>
  <c r="I1009" s="1"/>
  <c r="I1007"/>
  <c r="I1000"/>
  <c r="I999" s="1"/>
  <c r="I998" s="1"/>
  <c r="I995"/>
  <c r="I994" s="1"/>
  <c r="I992"/>
  <c r="I991" s="1"/>
  <c r="I989"/>
  <c r="I988" s="1"/>
  <c r="I987" s="1"/>
  <c r="I985"/>
  <c r="I984" s="1"/>
  <c r="I983" s="1"/>
  <c r="I981"/>
  <c r="I980" s="1"/>
  <c r="I979" s="1"/>
  <c r="I974" s="1"/>
  <c r="I977"/>
  <c r="I976" s="1"/>
  <c r="I967"/>
  <c r="I966" s="1"/>
  <c r="I964"/>
  <c r="I963" s="1"/>
  <c r="I962" s="1"/>
  <c r="I960"/>
  <c r="I959" s="1"/>
  <c r="I955"/>
  <c r="I953"/>
  <c r="I952" s="1"/>
  <c r="I943"/>
  <c r="I936" s="1"/>
  <c r="I933"/>
  <c r="I932" s="1"/>
  <c r="I931" s="1"/>
  <c r="I922"/>
  <c r="I921" s="1"/>
  <c r="I910"/>
  <c r="I909" s="1"/>
  <c r="I908" s="1"/>
  <c r="I905"/>
  <c r="I903"/>
  <c r="I896"/>
  <c r="I895" s="1"/>
  <c r="I893"/>
  <c r="I892" s="1"/>
  <c r="I886"/>
  <c r="I885"/>
  <c r="I884" s="1"/>
  <c r="I881"/>
  <c r="I879"/>
  <c r="I874"/>
  <c r="I871"/>
  <c r="I867"/>
  <c r="I866" s="1"/>
  <c r="I865"/>
  <c r="I860"/>
  <c r="I859" s="1"/>
  <c r="I856"/>
  <c r="I855" s="1"/>
  <c r="I854" s="1"/>
  <c r="I852"/>
  <c r="I850"/>
  <c r="I849" s="1"/>
  <c r="I848" s="1"/>
  <c r="I847"/>
  <c r="I846" s="1"/>
  <c r="I845"/>
  <c r="I844" s="1"/>
  <c r="I843"/>
  <c r="I842" s="1"/>
  <c r="I838"/>
  <c r="I837" s="1"/>
  <c r="I836" s="1"/>
  <c r="I835" s="1"/>
  <c r="I828"/>
  <c r="I827" s="1"/>
  <c r="I825"/>
  <c r="I824" s="1"/>
  <c r="I785"/>
  <c r="I781"/>
  <c r="I779"/>
  <c r="I768"/>
  <c r="I767" s="1"/>
  <c r="I765"/>
  <c r="I764" s="1"/>
  <c r="I762"/>
  <c r="I761" s="1"/>
  <c r="I759"/>
  <c r="I758" s="1"/>
  <c r="I750"/>
  <c r="I749" s="1"/>
  <c r="I714"/>
  <c r="I713" s="1"/>
  <c r="I712"/>
  <c r="I711" s="1"/>
  <c r="I708"/>
  <c r="I706" s="1"/>
  <c r="I704"/>
  <c r="I702" s="1"/>
  <c r="I696"/>
  <c r="I679"/>
  <c r="I678" s="1"/>
  <c r="I677" s="1"/>
  <c r="I673" s="1"/>
  <c r="I676"/>
  <c r="I675" s="1"/>
  <c r="I674" s="1"/>
  <c r="I671"/>
  <c r="I670" s="1"/>
  <c r="I663"/>
  <c r="I662" s="1"/>
  <c r="I661"/>
  <c r="I660" s="1"/>
  <c r="I659" s="1"/>
  <c r="I658"/>
  <c r="I657" s="1"/>
  <c r="I656" s="1"/>
  <c r="I654"/>
  <c r="I653" s="1"/>
  <c r="I651"/>
  <c r="I650" s="1"/>
  <c r="I645"/>
  <c r="I644" s="1"/>
  <c r="I643" s="1"/>
  <c r="I642"/>
  <c r="I641" s="1"/>
  <c r="I640" s="1"/>
  <c r="I639"/>
  <c r="I638" s="1"/>
  <c r="I636"/>
  <c r="I634"/>
  <c r="I630"/>
  <c r="I629" s="1"/>
  <c r="I628" s="1"/>
  <c r="I619"/>
  <c r="I617"/>
  <c r="I616"/>
  <c r="I615" s="1"/>
  <c r="I614"/>
  <c r="I613" s="1"/>
  <c r="I611"/>
  <c r="I610"/>
  <c r="I609" s="1"/>
  <c r="I604"/>
  <c r="I603" s="1"/>
  <c r="I600"/>
  <c r="I599"/>
  <c r="I588"/>
  <c r="I583"/>
  <c r="I582" s="1"/>
  <c r="I577"/>
  <c r="I576" s="1"/>
  <c r="I575"/>
  <c r="I574" s="1"/>
  <c r="I573" s="1"/>
  <c r="I571"/>
  <c r="I570"/>
  <c r="I569" s="1"/>
  <c r="I568" s="1"/>
  <c r="I567"/>
  <c r="I566" s="1"/>
  <c r="I565" s="1"/>
  <c r="I564"/>
  <c r="I563" s="1"/>
  <c r="I562" s="1"/>
  <c r="I560"/>
  <c r="I559" s="1"/>
  <c r="I556"/>
  <c r="I555" s="1"/>
  <c r="I553"/>
  <c r="I551"/>
  <c r="I549"/>
  <c r="I547"/>
  <c r="I546" s="1"/>
  <c r="I544"/>
  <c r="I543" s="1"/>
  <c r="I536"/>
  <c r="I535" s="1"/>
  <c r="I525"/>
  <c r="I524" s="1"/>
  <c r="I520"/>
  <c r="I519" s="1"/>
  <c r="I518" s="1"/>
  <c r="I517"/>
  <c r="I516" s="1"/>
  <c r="I515" s="1"/>
  <c r="I513"/>
  <c r="I512" s="1"/>
  <c r="I510"/>
  <c r="I509" s="1"/>
  <c r="I505"/>
  <c r="I504" s="1"/>
  <c r="I502"/>
  <c r="I501" s="1"/>
  <c r="I498"/>
  <c r="I497" s="1"/>
  <c r="I495"/>
  <c r="I494" s="1"/>
  <c r="I491"/>
  <c r="I490" s="1"/>
  <c r="I488"/>
  <c r="I487" s="1"/>
  <c r="I486" s="1"/>
  <c r="I483"/>
  <c r="I482" s="1"/>
  <c r="I477"/>
  <c r="I476" s="1"/>
  <c r="I471" s="1"/>
  <c r="I474"/>
  <c r="I473"/>
  <c r="I472" s="1"/>
  <c r="I384"/>
  <c r="I383"/>
  <c r="I381"/>
  <c r="I380"/>
  <c r="I379" s="1"/>
  <c r="I377"/>
  <c r="I375" s="1"/>
  <c r="I373"/>
  <c r="I372" s="1"/>
  <c r="I371" s="1"/>
  <c r="I370"/>
  <c r="I369" s="1"/>
  <c r="I368" s="1"/>
  <c r="I367"/>
  <c r="I366" s="1"/>
  <c r="I365" s="1"/>
  <c r="I363"/>
  <c r="I362" s="1"/>
  <c r="I361"/>
  <c r="I360" s="1"/>
  <c r="I359" s="1"/>
  <c r="I348"/>
  <c r="I347" s="1"/>
  <c r="I346" s="1"/>
  <c r="I345" s="1"/>
  <c r="I343"/>
  <c r="I342" s="1"/>
  <c r="I341"/>
  <c r="I340" s="1"/>
  <c r="I339" s="1"/>
  <c r="I416"/>
  <c r="I415" s="1"/>
  <c r="I413"/>
  <c r="I412"/>
  <c r="I411" s="1"/>
  <c r="I408"/>
  <c r="I407" s="1"/>
  <c r="I406" s="1"/>
  <c r="I403"/>
  <c r="I402" s="1"/>
  <c r="I396" s="1"/>
  <c r="I399"/>
  <c r="I397"/>
  <c r="I395"/>
  <c r="I394" s="1"/>
  <c r="I393" s="1"/>
  <c r="I392" s="1"/>
  <c r="I391"/>
  <c r="I390" s="1"/>
  <c r="I389" s="1"/>
  <c r="I388" s="1"/>
  <c r="I338"/>
  <c r="I337" s="1"/>
  <c r="I336" s="1"/>
  <c r="I333" s="1"/>
  <c r="I331"/>
  <c r="I330" s="1"/>
  <c r="I329"/>
  <c r="I328" s="1"/>
  <c r="I325"/>
  <c r="I324" s="1"/>
  <c r="I323"/>
  <c r="I322" s="1"/>
  <c r="I319"/>
  <c r="I318" s="1"/>
  <c r="I316"/>
  <c r="I315" s="1"/>
  <c r="I312"/>
  <c r="I311" s="1"/>
  <c r="I310" s="1"/>
  <c r="I309"/>
  <c r="I308" s="1"/>
  <c r="I307" s="1"/>
  <c r="I306"/>
  <c r="I305" s="1"/>
  <c r="I303"/>
  <c r="I302" s="1"/>
  <c r="I301" s="1"/>
  <c r="I300"/>
  <c r="I299" s="1"/>
  <c r="I296"/>
  <c r="I295" s="1"/>
  <c r="I291"/>
  <c r="I288"/>
  <c r="I287" s="1"/>
  <c r="I286"/>
  <c r="I285" s="1"/>
  <c r="I283"/>
  <c r="I280"/>
  <c r="I279" s="1"/>
  <c r="I266"/>
  <c r="I265" s="1"/>
  <c r="I264"/>
  <c r="I263" s="1"/>
  <c r="I257"/>
  <c r="I256"/>
  <c r="I255" s="1"/>
  <c r="I254" s="1"/>
  <c r="I252"/>
  <c r="I251"/>
  <c r="I250" s="1"/>
  <c r="I248"/>
  <c r="I247" s="1"/>
  <c r="I246" s="1"/>
  <c r="I244"/>
  <c r="I242"/>
  <c r="I241" s="1"/>
  <c r="I235"/>
  <c r="I234" s="1"/>
  <c r="I230"/>
  <c r="I229" s="1"/>
  <c r="I228"/>
  <c r="I227" s="1"/>
  <c r="I226" s="1"/>
  <c r="I224"/>
  <c r="I223" s="1"/>
  <c r="I216"/>
  <c r="I215" s="1"/>
  <c r="I206"/>
  <c r="I205" s="1"/>
  <c r="I204" s="1"/>
  <c r="I202"/>
  <c r="I195"/>
  <c r="I194" s="1"/>
  <c r="I190"/>
  <c r="I189" s="1"/>
  <c r="I188" s="1"/>
  <c r="I181"/>
  <c r="I180" s="1"/>
  <c r="I153"/>
  <c r="I152" s="1"/>
  <c r="I151" s="1"/>
  <c r="I149"/>
  <c r="I148" s="1"/>
  <c r="I147" s="1"/>
  <c r="I145"/>
  <c r="I143"/>
  <c r="I142"/>
  <c r="I141" s="1"/>
  <c r="I140" s="1"/>
  <c r="I139"/>
  <c r="I138" s="1"/>
  <c r="I137" s="1"/>
  <c r="I136" s="1"/>
  <c r="I135"/>
  <c r="I134" s="1"/>
  <c r="I133" s="1"/>
  <c r="I132" s="1"/>
  <c r="I131"/>
  <c r="I130" s="1"/>
  <c r="I129" s="1"/>
  <c r="I128"/>
  <c r="I127" s="1"/>
  <c r="I126" s="1"/>
  <c r="I125"/>
  <c r="I124" s="1"/>
  <c r="I123" s="1"/>
  <c r="I121"/>
  <c r="I120" s="1"/>
  <c r="I119"/>
  <c r="I116"/>
  <c r="I114"/>
  <c r="I98"/>
  <c r="I97" s="1"/>
  <c r="I93"/>
  <c r="I92" s="1"/>
  <c r="I88"/>
  <c r="I87" s="1"/>
  <c r="I86"/>
  <c r="I85" s="1"/>
  <c r="I61"/>
  <c r="I55"/>
  <c r="I54" s="1"/>
  <c r="I53"/>
  <c r="I52" s="1"/>
  <c r="I51"/>
  <c r="I50" s="1"/>
  <c r="I48"/>
  <c r="I47" s="1"/>
  <c r="I46"/>
  <c r="I45" s="1"/>
  <c r="I43"/>
  <c r="I42" s="1"/>
  <c r="I41"/>
  <c r="I40" s="1"/>
  <c r="I39"/>
  <c r="I38" s="1"/>
  <c r="I36"/>
  <c r="I35" s="1"/>
  <c r="I34" s="1"/>
  <c r="I33"/>
  <c r="I30"/>
  <c r="I27"/>
  <c r="I25"/>
  <c r="I24" s="1"/>
  <c r="I23" s="1"/>
  <c r="I21"/>
  <c r="I20" s="1"/>
  <c r="I19" s="1"/>
  <c r="I17"/>
  <c r="I16" s="1"/>
  <c r="H1527"/>
  <c r="H1526" s="1"/>
  <c r="H1525" s="1"/>
  <c r="H1509"/>
  <c r="H1508" s="1"/>
  <c r="H1507"/>
  <c r="H1506" s="1"/>
  <c r="H1503"/>
  <c r="H1502"/>
  <c r="H1501"/>
  <c r="H1500" s="1"/>
  <c r="H1497"/>
  <c r="H1496" s="1"/>
  <c r="H1495" s="1"/>
  <c r="H1493"/>
  <c r="H1492" s="1"/>
  <c r="H1490"/>
  <c r="H1489" s="1"/>
  <c r="H1488"/>
  <c r="H1478"/>
  <c r="H1477" s="1"/>
  <c r="H1476" s="1"/>
  <c r="H1474"/>
  <c r="H1473" s="1"/>
  <c r="H1472" s="1"/>
  <c r="H1469"/>
  <c r="H1445" s="1"/>
  <c r="H1444" s="1"/>
  <c r="H1467"/>
  <c r="H1466" s="1"/>
  <c r="H1464"/>
  <c r="H1463" s="1"/>
  <c r="H1460"/>
  <c r="H1459" s="1"/>
  <c r="H1458" s="1"/>
  <c r="H1456"/>
  <c r="H1455" s="1"/>
  <c r="H1454" s="1"/>
  <c r="H1452"/>
  <c r="H1451" s="1"/>
  <c r="H1450" s="1"/>
  <c r="H1443"/>
  <c r="H1442" s="1"/>
  <c r="H1441" s="1"/>
  <c r="H1440"/>
  <c r="H1439" s="1"/>
  <c r="H1438" s="1"/>
  <c r="H1436"/>
  <c r="H1435" s="1"/>
  <c r="H1434" s="1"/>
  <c r="H1433" s="1"/>
  <c r="H1432"/>
  <c r="H1431" s="1"/>
  <c r="H1430" s="1"/>
  <c r="H1429"/>
  <c r="H1428" s="1"/>
  <c r="H1427" s="1"/>
  <c r="H1425"/>
  <c r="H1424" s="1"/>
  <c r="H1422"/>
  <c r="H1421" s="1"/>
  <c r="H1420" s="1"/>
  <c r="H1416"/>
  <c r="H1415" s="1"/>
  <c r="H1414"/>
  <c r="H1413" s="1"/>
  <c r="H1410"/>
  <c r="H1409" s="1"/>
  <c r="H1408" s="1"/>
  <c r="H1407"/>
  <c r="H1406" s="1"/>
  <c r="H1405" s="1"/>
  <c r="H1403"/>
  <c r="H1402" s="1"/>
  <c r="H1400"/>
  <c r="H1399" s="1"/>
  <c r="H1398" s="1"/>
  <c r="H1396"/>
  <c r="H1395" s="1"/>
  <c r="H1394" s="1"/>
  <c r="H1393"/>
  <c r="H1392" s="1"/>
  <c r="H1391" s="1"/>
  <c r="H1390"/>
  <c r="H1389" s="1"/>
  <c r="H1388" s="1"/>
  <c r="H1386"/>
  <c r="H1385" s="1"/>
  <c r="H1383"/>
  <c r="H1382" s="1"/>
  <c r="H1381"/>
  <c r="H1380" s="1"/>
  <c r="H1379"/>
  <c r="H1378" s="1"/>
  <c r="H1377"/>
  <c r="H1376" s="1"/>
  <c r="H1369"/>
  <c r="H1368" s="1"/>
  <c r="H1367"/>
  <c r="H1366" s="1"/>
  <c r="H1364"/>
  <c r="H1363"/>
  <c r="H1362" s="1"/>
  <c r="H1361"/>
  <c r="H1360" s="1"/>
  <c r="H1359"/>
  <c r="H1358" s="1"/>
  <c r="H1354"/>
  <c r="H1353" s="1"/>
  <c r="H1352" s="1"/>
  <c r="H1350"/>
  <c r="H1349"/>
  <c r="H1348" s="1"/>
  <c r="H1347" s="1"/>
  <c r="H1346" s="1"/>
  <c r="H1345"/>
  <c r="H1344" s="1"/>
  <c r="H1343" s="1"/>
  <c r="H1342"/>
  <c r="H1341" s="1"/>
  <c r="H1338"/>
  <c r="H1336"/>
  <c r="H1335" s="1"/>
  <c r="H1329"/>
  <c r="H1326"/>
  <c r="H1320"/>
  <c r="H1319" s="1"/>
  <c r="H1318" s="1"/>
  <c r="H1317"/>
  <c r="H1316" s="1"/>
  <c r="H1315" s="1"/>
  <c r="H1313"/>
  <c r="H1312" s="1"/>
  <c r="H1311" s="1"/>
  <c r="H1310" s="1"/>
  <c r="H1307"/>
  <c r="H1306"/>
  <c r="H1305" s="1"/>
  <c r="H1304" s="1"/>
  <c r="H1297"/>
  <c r="H1295" s="1"/>
  <c r="H1275"/>
  <c r="H1273"/>
  <c r="H1270"/>
  <c r="H1266"/>
  <c r="H1264"/>
  <c r="H1263" s="1"/>
  <c r="H1262"/>
  <c r="H1261" s="1"/>
  <c r="H1259"/>
  <c r="H1258" s="1"/>
  <c r="H1257"/>
  <c r="H1256" s="1"/>
  <c r="H1254"/>
  <c r="H1253" s="1"/>
  <c r="H1252"/>
  <c r="H1251" s="1"/>
  <c r="H1248"/>
  <c r="H1243" s="1"/>
  <c r="H1241"/>
  <c r="H1240" s="1"/>
  <c r="H1239"/>
  <c r="H1238" s="1"/>
  <c r="H1234"/>
  <c r="H1211"/>
  <c r="H1210" s="1"/>
  <c r="H1209" s="1"/>
  <c r="H1208"/>
  <c r="H1207" s="1"/>
  <c r="H1206" s="1"/>
  <c r="H1205" s="1"/>
  <c r="H1202"/>
  <c r="H1201" s="1"/>
  <c r="H1199"/>
  <c r="H1198" s="1"/>
  <c r="H1192"/>
  <c r="H1191" s="1"/>
  <c r="H1180"/>
  <c r="H1178"/>
  <c r="H1177" s="1"/>
  <c r="H1172"/>
  <c r="H1171" s="1"/>
  <c r="H1170" s="1"/>
  <c r="H1167"/>
  <c r="H1166" s="1"/>
  <c r="H1159"/>
  <c r="H1158" s="1"/>
  <c r="H1156"/>
  <c r="H1155" s="1"/>
  <c r="H1154" s="1"/>
  <c r="H1152"/>
  <c r="H1151" s="1"/>
  <c r="H1150" s="1"/>
  <c r="H1148"/>
  <c r="H1147" s="1"/>
  <c r="H1102"/>
  <c r="H1101" s="1"/>
  <c r="H1097"/>
  <c r="H1096" s="1"/>
  <c r="H1095" s="1"/>
  <c r="H1078"/>
  <c r="H1077" s="1"/>
  <c r="H1075"/>
  <c r="H1074" s="1"/>
  <c r="H1070"/>
  <c r="H1054"/>
  <c r="H1051" s="1"/>
  <c r="H1050"/>
  <c r="H1049" s="1"/>
  <c r="H1048" s="1"/>
  <c r="H1047"/>
  <c r="H1046" s="1"/>
  <c r="H1045" s="1"/>
  <c r="H1044" s="1"/>
  <c r="H1043"/>
  <c r="H1042" s="1"/>
  <c r="H1041" s="1"/>
  <c r="H1040" s="1"/>
  <c r="H1017"/>
  <c r="H1016" s="1"/>
  <c r="H1015" s="1"/>
  <c r="H1014"/>
  <c r="H1013" s="1"/>
  <c r="H1012" s="1"/>
  <c r="H1011"/>
  <c r="H1010" s="1"/>
  <c r="H1009" s="1"/>
  <c r="H1007"/>
  <c r="H1000"/>
  <c r="H999" s="1"/>
  <c r="H998" s="1"/>
  <c r="H995"/>
  <c r="H994" s="1"/>
  <c r="H992"/>
  <c r="H991" s="1"/>
  <c r="H989"/>
  <c r="H988" s="1"/>
  <c r="H987" s="1"/>
  <c r="H985"/>
  <c r="H984" s="1"/>
  <c r="H983" s="1"/>
  <c r="H981"/>
  <c r="H980" s="1"/>
  <c r="H979" s="1"/>
  <c r="H974" s="1"/>
  <c r="H977"/>
  <c r="H976" s="1"/>
  <c r="H967"/>
  <c r="H966" s="1"/>
  <c r="H964"/>
  <c r="H963" s="1"/>
  <c r="H962" s="1"/>
  <c r="H960"/>
  <c r="H959" s="1"/>
  <c r="H955"/>
  <c r="H953"/>
  <c r="H952" s="1"/>
  <c r="H946"/>
  <c r="H945" s="1"/>
  <c r="H943"/>
  <c r="H936" s="1"/>
  <c r="H922"/>
  <c r="H921" s="1"/>
  <c r="H910"/>
  <c r="H909" s="1"/>
  <c r="H908" s="1"/>
  <c r="H905"/>
  <c r="H903"/>
  <c r="H896"/>
  <c r="H895" s="1"/>
  <c r="H893"/>
  <c r="H892" s="1"/>
  <c r="H886"/>
  <c r="H885"/>
  <c r="H884" s="1"/>
  <c r="H881"/>
  <c r="H879"/>
  <c r="H874"/>
  <c r="H871"/>
  <c r="H867"/>
  <c r="H866" s="1"/>
  <c r="H865"/>
  <c r="H860"/>
  <c r="H859" s="1"/>
  <c r="H856"/>
  <c r="H855" s="1"/>
  <c r="H854" s="1"/>
  <c r="H852"/>
  <c r="H850"/>
  <c r="H849" s="1"/>
  <c r="H848" s="1"/>
  <c r="H847"/>
  <c r="H846" s="1"/>
  <c r="H845"/>
  <c r="H844" s="1"/>
  <c r="H843"/>
  <c r="H842" s="1"/>
  <c r="H838"/>
  <c r="H837" s="1"/>
  <c r="H836" s="1"/>
  <c r="H835" s="1"/>
  <c r="H828"/>
  <c r="H827" s="1"/>
  <c r="H825"/>
  <c r="H824" s="1"/>
  <c r="H785"/>
  <c r="H781"/>
  <c r="H779"/>
  <c r="H768"/>
  <c r="H767" s="1"/>
  <c r="H765"/>
  <c r="H764" s="1"/>
  <c r="H762"/>
  <c r="H761" s="1"/>
  <c r="H759"/>
  <c r="H758" s="1"/>
  <c r="H714"/>
  <c r="H713" s="1"/>
  <c r="H712"/>
  <c r="H711" s="1"/>
  <c r="H708"/>
  <c r="H706" s="1"/>
  <c r="H704"/>
  <c r="H702" s="1"/>
  <c r="H696"/>
  <c r="H679"/>
  <c r="H678" s="1"/>
  <c r="H677" s="1"/>
  <c r="H673" s="1"/>
  <c r="H676"/>
  <c r="H675" s="1"/>
  <c r="H674" s="1"/>
  <c r="H671"/>
  <c r="H670" s="1"/>
  <c r="H663"/>
  <c r="H662" s="1"/>
  <c r="H661"/>
  <c r="H660" s="1"/>
  <c r="H659" s="1"/>
  <c r="H658"/>
  <c r="H657" s="1"/>
  <c r="H656" s="1"/>
  <c r="H654"/>
  <c r="H653" s="1"/>
  <c r="H651"/>
  <c r="H650" s="1"/>
  <c r="H645"/>
  <c r="H644" s="1"/>
  <c r="H643" s="1"/>
  <c r="H642"/>
  <c r="H641" s="1"/>
  <c r="H640" s="1"/>
  <c r="H639"/>
  <c r="H638" s="1"/>
  <c r="H636"/>
  <c r="H634"/>
  <c r="H630"/>
  <c r="H629" s="1"/>
  <c r="H628" s="1"/>
  <c r="H619"/>
  <c r="H617"/>
  <c r="H616"/>
  <c r="H615" s="1"/>
  <c r="H614"/>
  <c r="H613" s="1"/>
  <c r="H611"/>
  <c r="H610"/>
  <c r="H609" s="1"/>
  <c r="H604"/>
  <c r="H603" s="1"/>
  <c r="H600"/>
  <c r="H599"/>
  <c r="H588"/>
  <c r="H583"/>
  <c r="H582" s="1"/>
  <c r="H577"/>
  <c r="H576" s="1"/>
  <c r="H575"/>
  <c r="H574" s="1"/>
  <c r="H573" s="1"/>
  <c r="H571"/>
  <c r="H570"/>
  <c r="H569" s="1"/>
  <c r="H568" s="1"/>
  <c r="H567"/>
  <c r="H566" s="1"/>
  <c r="H565" s="1"/>
  <c r="H564"/>
  <c r="H563" s="1"/>
  <c r="H562" s="1"/>
  <c r="H560"/>
  <c r="H559" s="1"/>
  <c r="H556"/>
  <c r="H555" s="1"/>
  <c r="H553"/>
  <c r="H551"/>
  <c r="H549"/>
  <c r="H547"/>
  <c r="H546" s="1"/>
  <c r="H544"/>
  <c r="H543" s="1"/>
  <c r="H536"/>
  <c r="H535" s="1"/>
  <c r="H525"/>
  <c r="H524" s="1"/>
  <c r="H520"/>
  <c r="H519" s="1"/>
  <c r="H518" s="1"/>
  <c r="H517"/>
  <c r="H516" s="1"/>
  <c r="H515" s="1"/>
  <c r="H513"/>
  <c r="H512" s="1"/>
  <c r="H510"/>
  <c r="H509" s="1"/>
  <c r="H505"/>
  <c r="H504" s="1"/>
  <c r="H502"/>
  <c r="H501" s="1"/>
  <c r="H498"/>
  <c r="H497" s="1"/>
  <c r="H495"/>
  <c r="H494" s="1"/>
  <c r="H491"/>
  <c r="H490" s="1"/>
  <c r="H488"/>
  <c r="H487" s="1"/>
  <c r="H486" s="1"/>
  <c r="H483"/>
  <c r="H482" s="1"/>
  <c r="H477"/>
  <c r="H476" s="1"/>
  <c r="H471" s="1"/>
  <c r="H474"/>
  <c r="H473"/>
  <c r="H472" s="1"/>
  <c r="H384"/>
  <c r="H383"/>
  <c r="H381"/>
  <c r="H380"/>
  <c r="H379" s="1"/>
  <c r="H377"/>
  <c r="H375" s="1"/>
  <c r="H373"/>
  <c r="H372" s="1"/>
  <c r="H371" s="1"/>
  <c r="H370"/>
  <c r="H369" s="1"/>
  <c r="H368" s="1"/>
  <c r="H367"/>
  <c r="H366" s="1"/>
  <c r="H365" s="1"/>
  <c r="H363"/>
  <c r="H362" s="1"/>
  <c r="H361"/>
  <c r="H360" s="1"/>
  <c r="H359" s="1"/>
  <c r="H348"/>
  <c r="H347" s="1"/>
  <c r="H346" s="1"/>
  <c r="H345" s="1"/>
  <c r="H343"/>
  <c r="H342" s="1"/>
  <c r="H341"/>
  <c r="H340" s="1"/>
  <c r="H339" s="1"/>
  <c r="H416"/>
  <c r="H415" s="1"/>
  <c r="H413"/>
  <c r="H412"/>
  <c r="H411" s="1"/>
  <c r="H408"/>
  <c r="H407" s="1"/>
  <c r="H406" s="1"/>
  <c r="H403"/>
  <c r="H402" s="1"/>
  <c r="H396" s="1"/>
  <c r="H399"/>
  <c r="H397"/>
  <c r="H395"/>
  <c r="H394" s="1"/>
  <c r="H393" s="1"/>
  <c r="H392" s="1"/>
  <c r="H391"/>
  <c r="H390" s="1"/>
  <c r="H389" s="1"/>
  <c r="H388" s="1"/>
  <c r="H338"/>
  <c r="H337" s="1"/>
  <c r="H336" s="1"/>
  <c r="H333" s="1"/>
  <c r="H331"/>
  <c r="H330" s="1"/>
  <c r="H329"/>
  <c r="H328" s="1"/>
  <c r="H325"/>
  <c r="H324" s="1"/>
  <c r="H323"/>
  <c r="H322" s="1"/>
  <c r="H319"/>
  <c r="H318" s="1"/>
  <c r="H316"/>
  <c r="H315" s="1"/>
  <c r="H312"/>
  <c r="H311" s="1"/>
  <c r="H310" s="1"/>
  <c r="H309"/>
  <c r="H308" s="1"/>
  <c r="H307" s="1"/>
  <c r="H306"/>
  <c r="H305" s="1"/>
  <c r="H303"/>
  <c r="H302" s="1"/>
  <c r="H301" s="1"/>
  <c r="H300"/>
  <c r="H299" s="1"/>
  <c r="H296"/>
  <c r="H295" s="1"/>
  <c r="H291"/>
  <c r="H288"/>
  <c r="H287" s="1"/>
  <c r="H286"/>
  <c r="H285" s="1"/>
  <c r="H283"/>
  <c r="H280"/>
  <c r="H279" s="1"/>
  <c r="H266"/>
  <c r="H265" s="1"/>
  <c r="H264"/>
  <c r="H263" s="1"/>
  <c r="H257"/>
  <c r="H256"/>
  <c r="H255" s="1"/>
  <c r="H254" s="1"/>
  <c r="H252"/>
  <c r="H251"/>
  <c r="H250" s="1"/>
  <c r="H248"/>
  <c r="H247" s="1"/>
  <c r="H246" s="1"/>
  <c r="H244"/>
  <c r="H242"/>
  <c r="H241" s="1"/>
  <c r="H235"/>
  <c r="H234" s="1"/>
  <c r="H230"/>
  <c r="H229" s="1"/>
  <c r="H228"/>
  <c r="H227" s="1"/>
  <c r="H226" s="1"/>
  <c r="H224"/>
  <c r="H223" s="1"/>
  <c r="H216"/>
  <c r="H215" s="1"/>
  <c r="H206"/>
  <c r="H205" s="1"/>
  <c r="H204" s="1"/>
  <c r="H202"/>
  <c r="H195"/>
  <c r="H194" s="1"/>
  <c r="H190"/>
  <c r="H189" s="1"/>
  <c r="H188" s="1"/>
  <c r="H181"/>
  <c r="H180" s="1"/>
  <c r="H153"/>
  <c r="H152" s="1"/>
  <c r="H151" s="1"/>
  <c r="H149"/>
  <c r="H148" s="1"/>
  <c r="H147" s="1"/>
  <c r="H145"/>
  <c r="H143"/>
  <c r="H142"/>
  <c r="H141" s="1"/>
  <c r="H140" s="1"/>
  <c r="H139"/>
  <c r="H138" s="1"/>
  <c r="H137" s="1"/>
  <c r="H136" s="1"/>
  <c r="H135"/>
  <c r="H134" s="1"/>
  <c r="H133" s="1"/>
  <c r="H132" s="1"/>
  <c r="H131"/>
  <c r="H130" s="1"/>
  <c r="H129" s="1"/>
  <c r="H128"/>
  <c r="H127" s="1"/>
  <c r="H126" s="1"/>
  <c r="H125"/>
  <c r="H124" s="1"/>
  <c r="H123" s="1"/>
  <c r="H121"/>
  <c r="H120" s="1"/>
  <c r="H119"/>
  <c r="H116"/>
  <c r="H114"/>
  <c r="H98"/>
  <c r="H97" s="1"/>
  <c r="H93"/>
  <c r="H92" s="1"/>
  <c r="H88"/>
  <c r="H87" s="1"/>
  <c r="H86"/>
  <c r="H85" s="1"/>
  <c r="H61"/>
  <c r="H55"/>
  <c r="H54" s="1"/>
  <c r="H53"/>
  <c r="H52" s="1"/>
  <c r="H51"/>
  <c r="H50" s="1"/>
  <c r="H48"/>
  <c r="H47" s="1"/>
  <c r="H46"/>
  <c r="H45" s="1"/>
  <c r="H43"/>
  <c r="H42" s="1"/>
  <c r="H41"/>
  <c r="H40" s="1"/>
  <c r="H39"/>
  <c r="H38" s="1"/>
  <c r="H36"/>
  <c r="H35" s="1"/>
  <c r="H34" s="1"/>
  <c r="H33"/>
  <c r="H30"/>
  <c r="H27"/>
  <c r="H25"/>
  <c r="H24" s="1"/>
  <c r="H23" s="1"/>
  <c r="H21"/>
  <c r="H20" s="1"/>
  <c r="H19" s="1"/>
  <c r="H17"/>
  <c r="H16" s="1"/>
  <c r="G1295" i="1"/>
  <c r="H1295"/>
  <c r="H1294" s="1"/>
  <c r="I1295"/>
  <c r="I1294" s="1"/>
  <c r="I2080"/>
  <c r="I2078"/>
  <c r="I2074"/>
  <c r="I2073" s="1"/>
  <c r="I2069"/>
  <c r="I2068" s="1"/>
  <c r="I2067" s="1"/>
  <c r="I2065"/>
  <c r="I2064" s="1"/>
  <c r="I2041"/>
  <c r="I2040"/>
  <c r="I2036"/>
  <c r="I2034" s="1"/>
  <c r="I2032"/>
  <c r="I2030" s="1"/>
  <c r="I1999"/>
  <c r="I1998" s="1"/>
  <c r="I1997" s="1"/>
  <c r="I1995"/>
  <c r="I1994" s="1"/>
  <c r="I1991"/>
  <c r="I1990" s="1"/>
  <c r="I1985"/>
  <c r="I1984" s="1"/>
  <c r="I1983"/>
  <c r="I1982" s="1"/>
  <c r="I1981" s="1"/>
  <c r="I1978"/>
  <c r="I1977" s="1"/>
  <c r="I1972"/>
  <c r="I1971" s="1"/>
  <c r="I1969"/>
  <c r="I1968" s="1"/>
  <c r="I1966"/>
  <c r="I1965" s="1"/>
  <c r="I1961"/>
  <c r="I1960" s="1"/>
  <c r="I1959" s="1"/>
  <c r="I1957"/>
  <c r="I1955"/>
  <c r="I1951"/>
  <c r="I1950" s="1"/>
  <c r="I1949" s="1"/>
  <c r="I1947"/>
  <c r="I1946" s="1"/>
  <c r="I1945" s="1"/>
  <c r="I1943"/>
  <c r="I1942" s="1"/>
  <c r="I1940"/>
  <c r="I1938"/>
  <c r="I1935"/>
  <c r="I1934" s="1"/>
  <c r="I1932"/>
  <c r="I1931" s="1"/>
  <c r="I1907"/>
  <c r="I1906" s="1"/>
  <c r="I1886"/>
  <c r="I1884"/>
  <c r="I1883" s="1"/>
  <c r="I1881"/>
  <c r="I1880" s="1"/>
  <c r="I1879" s="1"/>
  <c r="I1877"/>
  <c r="I1875"/>
  <c r="I1871"/>
  <c r="I1870" s="1"/>
  <c r="I1868"/>
  <c r="I1866"/>
  <c r="I1865"/>
  <c r="I1863"/>
  <c r="I1862" s="1"/>
  <c r="I1860"/>
  <c r="I1859" s="1"/>
  <c r="I1833"/>
  <c r="I1832" s="1"/>
  <c r="I1830"/>
  <c r="I1829" s="1"/>
  <c r="I1827"/>
  <c r="I1826" s="1"/>
  <c r="I1824"/>
  <c r="I1823" s="1"/>
  <c r="I1820"/>
  <c r="I1819" s="1"/>
  <c r="I1817"/>
  <c r="I1816" s="1"/>
  <c r="I1805"/>
  <c r="I1804" s="1"/>
  <c r="I1803" s="1"/>
  <c r="I1801"/>
  <c r="I1800" s="1"/>
  <c r="I1799" s="1"/>
  <c r="I1797"/>
  <c r="I1795"/>
  <c r="I1793"/>
  <c r="I1791"/>
  <c r="I1787"/>
  <c r="I1786" s="1"/>
  <c r="I1734"/>
  <c r="I1732"/>
  <c r="I1731" s="1"/>
  <c r="I1730" s="1"/>
  <c r="I1728"/>
  <c r="I1727" s="1"/>
  <c r="I1725"/>
  <c r="I1724" s="1"/>
  <c r="I1722"/>
  <c r="I1721" s="1"/>
  <c r="I1717"/>
  <c r="I1715"/>
  <c r="I1711"/>
  <c r="I1710" s="1"/>
  <c r="I1709" s="1"/>
  <c r="I1707"/>
  <c r="I1701" s="1"/>
  <c r="I1704"/>
  <c r="I1702"/>
  <c r="I1699"/>
  <c r="I1696"/>
  <c r="I1695" s="1"/>
  <c r="I1694" s="1"/>
  <c r="I1692"/>
  <c r="I1691" s="1"/>
  <c r="I1690"/>
  <c r="I1689" s="1"/>
  <c r="I1686"/>
  <c r="I1685" s="1"/>
  <c r="I1684" s="1"/>
  <c r="I1682"/>
  <c r="I1680"/>
  <c r="I1676"/>
  <c r="I1672"/>
  <c r="I1670"/>
  <c r="I1667"/>
  <c r="I1666" s="1"/>
  <c r="I1664"/>
  <c r="I1663" s="1"/>
  <c r="I1661"/>
  <c r="I1660" s="1"/>
  <c r="I1659" s="1"/>
  <c r="I1657"/>
  <c r="I1653"/>
  <c r="I1650"/>
  <c r="I1648"/>
  <c r="I1633"/>
  <c r="I1632" s="1"/>
  <c r="I1630"/>
  <c r="I1626"/>
  <c r="I1623"/>
  <c r="I1621"/>
  <c r="I1620" s="1"/>
  <c r="I1619" s="1"/>
  <c r="I1617"/>
  <c r="I1614"/>
  <c r="I1613" s="1"/>
  <c r="I1609"/>
  <c r="I1608" s="1"/>
  <c r="I1605"/>
  <c r="I1604" s="1"/>
  <c r="I1591"/>
  <c r="I1590" s="1"/>
  <c r="I1588"/>
  <c r="I1584"/>
  <c r="I1576"/>
  <c r="I1575" s="1"/>
  <c r="I1571"/>
  <c r="I1568"/>
  <c r="I1564"/>
  <c r="I1560"/>
  <c r="I1559" s="1"/>
  <c r="I1558" s="1"/>
  <c r="I1556"/>
  <c r="I1555" s="1"/>
  <c r="I1554" s="1"/>
  <c r="I1547"/>
  <c r="I1546" s="1"/>
  <c r="I1545" s="1"/>
  <c r="I1544" s="1"/>
  <c r="I1543" s="1"/>
  <c r="I1542" s="1"/>
  <c r="I1540"/>
  <c r="I1539" s="1"/>
  <c r="I1538" s="1"/>
  <c r="I1536"/>
  <c r="I1534"/>
  <c r="I1530"/>
  <c r="I1529" s="1"/>
  <c r="I1527"/>
  <c r="I1526" s="1"/>
  <c r="I1523"/>
  <c r="I1522" s="1"/>
  <c r="I1519"/>
  <c r="I1518" s="1"/>
  <c r="I1513"/>
  <c r="I1512" s="1"/>
  <c r="I1511" s="1"/>
  <c r="I1510" s="1"/>
  <c r="I1508"/>
  <c r="I1507" s="1"/>
  <c r="I1505"/>
  <c r="I1504" s="1"/>
  <c r="I1502"/>
  <c r="I1501"/>
  <c r="I1500" s="1"/>
  <c r="I1497"/>
  <c r="I1496"/>
  <c r="I1495" s="1"/>
  <c r="I1493"/>
  <c r="I1491"/>
  <c r="I1490" s="1"/>
  <c r="I1484"/>
  <c r="I1483" s="1"/>
  <c r="I1482" s="1"/>
  <c r="I1480"/>
  <c r="I1479"/>
  <c r="I1478" s="1"/>
  <c r="I1476"/>
  <c r="I1475" s="1"/>
  <c r="I1473"/>
  <c r="I1472" s="1"/>
  <c r="I1468"/>
  <c r="I1467" s="1"/>
  <c r="I1466" s="1"/>
  <c r="I1451"/>
  <c r="I1450" s="1"/>
  <c r="I1448"/>
  <c r="I1447" s="1"/>
  <c r="I1445"/>
  <c r="I1444" s="1"/>
  <c r="I1442"/>
  <c r="I1441" s="1"/>
  <c r="I1439"/>
  <c r="I1438" s="1"/>
  <c r="I1436"/>
  <c r="I1435" s="1"/>
  <c r="I1433"/>
  <c r="I1432" s="1"/>
  <c r="I1430"/>
  <c r="I1428"/>
  <c r="I1422"/>
  <c r="I1421" s="1"/>
  <c r="I1420" s="1"/>
  <c r="I1419" s="1"/>
  <c r="I1408"/>
  <c r="I1406"/>
  <c r="I1402"/>
  <c r="I1401" s="1"/>
  <c r="I1400" s="1"/>
  <c r="I1389"/>
  <c r="I1388" s="1"/>
  <c r="I1386"/>
  <c r="I1385" s="1"/>
  <c r="I1380"/>
  <c r="I1375"/>
  <c r="I1372"/>
  <c r="I1357"/>
  <c r="I1356" s="1"/>
  <c r="I1354"/>
  <c r="I1353" s="1"/>
  <c r="I1351"/>
  <c r="I1348" s="1"/>
  <c r="I1346"/>
  <c r="I1345" s="1"/>
  <c r="I1343"/>
  <c r="I1342" s="1"/>
  <c r="I1334"/>
  <c r="I1333" s="1"/>
  <c r="I1332" s="1"/>
  <c r="I1331" s="1"/>
  <c r="I1330" s="1"/>
  <c r="I1328"/>
  <c r="I1327" s="1"/>
  <c r="I1325"/>
  <c r="I1324" s="1"/>
  <c r="I1322"/>
  <c r="I1321" s="1"/>
  <c r="I1318"/>
  <c r="I1317" s="1"/>
  <c r="I1316" s="1"/>
  <c r="I1314"/>
  <c r="I1313" s="1"/>
  <c r="I1312" s="1"/>
  <c r="I1310"/>
  <c r="I1309" s="1"/>
  <c r="I1308" s="1"/>
  <c r="I1306"/>
  <c r="I1305" s="1"/>
  <c r="I1304" s="1"/>
  <c r="I1298"/>
  <c r="I1297" s="1"/>
  <c r="I1287"/>
  <c r="I1286" s="1"/>
  <c r="I1285" s="1"/>
  <c r="I1280"/>
  <c r="I1279" s="1"/>
  <c r="I1276"/>
  <c r="I1275" s="1"/>
  <c r="I1270"/>
  <c r="I1269" s="1"/>
  <c r="I1268" s="1"/>
  <c r="H27" i="2" s="1"/>
  <c r="I1256" i="1"/>
  <c r="I1255" s="1"/>
  <c r="I1253"/>
  <c r="I1252" s="1"/>
  <c r="I1247"/>
  <c r="I1246" s="1"/>
  <c r="I1244"/>
  <c r="I1243" s="1"/>
  <c r="I1240"/>
  <c r="I1239" s="1"/>
  <c r="I1238" s="1"/>
  <c r="I1236"/>
  <c r="I1234"/>
  <c r="I1228"/>
  <c r="I1227" s="1"/>
  <c r="I1216"/>
  <c r="I1215" s="1"/>
  <c r="I1214" s="1"/>
  <c r="I1211"/>
  <c r="I1210" s="1"/>
  <c r="I1209" s="1"/>
  <c r="I1206"/>
  <c r="I1204"/>
  <c r="I1202"/>
  <c r="I1196"/>
  <c r="I1195" s="1"/>
  <c r="I1193"/>
  <c r="I1192" s="1"/>
  <c r="I1189"/>
  <c r="I1188" s="1"/>
  <c r="I1186"/>
  <c r="I1185"/>
  <c r="I1183"/>
  <c r="I1182"/>
  <c r="I1180"/>
  <c r="I1179"/>
  <c r="I1177"/>
  <c r="I1176" s="1"/>
  <c r="I1173"/>
  <c r="I1172" s="1"/>
  <c r="I1170"/>
  <c r="I1169" s="1"/>
  <c r="I1153"/>
  <c r="I1152" s="1"/>
  <c r="I1146"/>
  <c r="I1144"/>
  <c r="I1142"/>
  <c r="I1138"/>
  <c r="I1134"/>
  <c r="I1131"/>
  <c r="I1129"/>
  <c r="I1126"/>
  <c r="I1123"/>
  <c r="I1118"/>
  <c r="I1115"/>
  <c r="I1112"/>
  <c r="I1111" s="1"/>
  <c r="I1107"/>
  <c r="I1106" s="1"/>
  <c r="I1105" s="1"/>
  <c r="I1104" s="1"/>
  <c r="H21" i="2" s="1"/>
  <c r="I1102" i="1"/>
  <c r="I1101" s="1"/>
  <c r="I1100" s="1"/>
  <c r="I1099" s="1"/>
  <c r="I1097"/>
  <c r="I1096" s="1"/>
  <c r="I1095" s="1"/>
  <c r="I1094" s="1"/>
  <c r="H18" i="2" s="1"/>
  <c r="I1092" i="1"/>
  <c r="I1089" s="1"/>
  <c r="I1087"/>
  <c r="I1085"/>
  <c r="I1082"/>
  <c r="I1078"/>
  <c r="I1074"/>
  <c r="I1070"/>
  <c r="I1066"/>
  <c r="I1062"/>
  <c r="I1058"/>
  <c r="I1054"/>
  <c r="I1049"/>
  <c r="I1045"/>
  <c r="I1035"/>
  <c r="I1033"/>
  <c r="I1030"/>
  <c r="I1026"/>
  <c r="I1020"/>
  <c r="I1019" s="1"/>
  <c r="I1018"/>
  <c r="I1014"/>
  <c r="I1013" s="1"/>
  <c r="I1012" s="1"/>
  <c r="I1011" s="1"/>
  <c r="I1010" s="1"/>
  <c r="H14" i="2" s="1"/>
  <c r="I1003" i="1"/>
  <c r="I1002" s="1"/>
  <c r="I991"/>
  <c r="I990" s="1"/>
  <c r="I989" s="1"/>
  <c r="I987"/>
  <c r="I986" s="1"/>
  <c r="I981" s="1"/>
  <c r="I980" s="1"/>
  <c r="I983"/>
  <c r="I982" s="1"/>
  <c r="I974"/>
  <c r="I973" s="1"/>
  <c r="I972" s="1"/>
  <c r="I971" s="1"/>
  <c r="I970" s="1"/>
  <c r="I967"/>
  <c r="I966" s="1"/>
  <c r="I965" s="1"/>
  <c r="I964" s="1"/>
  <c r="I963" s="1"/>
  <c r="I961"/>
  <c r="I960" s="1"/>
  <c r="I959" s="1"/>
  <c r="I958" s="1"/>
  <c r="I957" s="1"/>
  <c r="I955"/>
  <c r="I954" s="1"/>
  <c r="I953" s="1"/>
  <c r="I952" s="1"/>
  <c r="I951" s="1"/>
  <c r="I949"/>
  <c r="I948" s="1"/>
  <c r="I947" s="1"/>
  <c r="I940"/>
  <c r="I939"/>
  <c r="I937"/>
  <c r="I936"/>
  <c r="I934"/>
  <c r="I932"/>
  <c r="I930"/>
  <c r="I925"/>
  <c r="I924" s="1"/>
  <c r="I921"/>
  <c r="I920" s="1"/>
  <c r="I919" s="1"/>
  <c r="I916"/>
  <c r="I914"/>
  <c r="I910"/>
  <c r="I906"/>
  <c r="I900"/>
  <c r="I899" s="1"/>
  <c r="I887"/>
  <c r="I886" s="1"/>
  <c r="I883"/>
  <c r="I882" s="1"/>
  <c r="I880"/>
  <c r="I879" s="1"/>
  <c r="I877"/>
  <c r="I876" s="1"/>
  <c r="I873"/>
  <c r="I872" s="1"/>
  <c r="I871" s="1"/>
  <c r="I870" s="1"/>
  <c r="I866"/>
  <c r="I846"/>
  <c r="I844"/>
  <c r="I840"/>
  <c r="I836"/>
  <c r="I835" s="1"/>
  <c r="I834" s="1"/>
  <c r="I818"/>
  <c r="I816"/>
  <c r="I814"/>
  <c r="I812"/>
  <c r="I809"/>
  <c r="I807"/>
  <c r="I804"/>
  <c r="I802"/>
  <c r="I801" s="1"/>
  <c r="I767"/>
  <c r="I766" s="1"/>
  <c r="I765" s="1"/>
  <c r="I763"/>
  <c r="I762" s="1"/>
  <c r="I761" s="1"/>
  <c r="I759"/>
  <c r="I758" s="1"/>
  <c r="I756"/>
  <c r="I755" s="1"/>
  <c r="I753"/>
  <c r="I752" s="1"/>
  <c r="I750"/>
  <c r="I749" s="1"/>
  <c r="I748"/>
  <c r="I747" s="1"/>
  <c r="I746" s="1"/>
  <c r="I744"/>
  <c r="I743" s="1"/>
  <c r="I741"/>
  <c r="I740" s="1"/>
  <c r="I739"/>
  <c r="I738" s="1"/>
  <c r="I737" s="1"/>
  <c r="I735"/>
  <c r="I734" s="1"/>
  <c r="I729"/>
  <c r="I728"/>
  <c r="I727" s="1"/>
  <c r="I694"/>
  <c r="I693" s="1"/>
  <c r="I692" s="1"/>
  <c r="I690"/>
  <c r="I689" s="1"/>
  <c r="I688" s="1"/>
  <c r="I686"/>
  <c r="I685" s="1"/>
  <c r="I684" s="1"/>
  <c r="I682"/>
  <c r="I681" s="1"/>
  <c r="I680" s="1"/>
  <c r="I668"/>
  <c r="I667" s="1"/>
  <c r="I661"/>
  <c r="I659"/>
  <c r="I658" s="1"/>
  <c r="I656"/>
  <c r="I655" s="1"/>
  <c r="I653"/>
  <c r="I652" s="1"/>
  <c r="I650"/>
  <c r="I649" s="1"/>
  <c r="I647"/>
  <c r="I646" s="1"/>
  <c r="I644"/>
  <c r="I643" s="1"/>
  <c r="I640"/>
  <c r="I639" s="1"/>
  <c r="I637"/>
  <c r="I636" s="1"/>
  <c r="I634"/>
  <c r="I633" s="1"/>
  <c r="I631"/>
  <c r="I630" s="1"/>
  <c r="I628"/>
  <c r="I626"/>
  <c r="I624"/>
  <c r="I622"/>
  <c r="I621" s="1"/>
  <c r="I608"/>
  <c r="I607" s="1"/>
  <c r="I605"/>
  <c r="I604" s="1"/>
  <c r="I602"/>
  <c r="I599"/>
  <c r="I598" s="1"/>
  <c r="I596"/>
  <c r="I595" s="1"/>
  <c r="I593"/>
  <c r="I592" s="1"/>
  <c r="I590"/>
  <c r="I589" s="1"/>
  <c r="I587"/>
  <c r="I586" s="1"/>
  <c r="I582"/>
  <c r="I581"/>
  <c r="I577"/>
  <c r="I567"/>
  <c r="I566" s="1"/>
  <c r="I565" s="1"/>
  <c r="I560"/>
  <c r="I558"/>
  <c r="I555"/>
  <c r="I554" s="1"/>
  <c r="I550"/>
  <c r="I549" s="1"/>
  <c r="I547"/>
  <c r="I545"/>
  <c r="I544" s="1"/>
  <c r="I542"/>
  <c r="I541" s="1"/>
  <c r="I539"/>
  <c r="I538" s="1"/>
  <c r="I535"/>
  <c r="I527"/>
  <c r="I526" s="1"/>
  <c r="I522"/>
  <c r="I521" s="1"/>
  <c r="I519"/>
  <c r="I518" s="1"/>
  <c r="I517" s="1"/>
  <c r="I514"/>
  <c r="I513" s="1"/>
  <c r="I511"/>
  <c r="I510" s="1"/>
  <c r="I507"/>
  <c r="I506" s="1"/>
  <c r="I501"/>
  <c r="I500" s="1"/>
  <c r="I499" s="1"/>
  <c r="I474"/>
  <c r="I472"/>
  <c r="I469"/>
  <c r="I459"/>
  <c r="I448"/>
  <c r="I446"/>
  <c r="I443"/>
  <c r="I442" s="1"/>
  <c r="I438"/>
  <c r="I436"/>
  <c r="I434"/>
  <c r="I404"/>
  <c r="I403" s="1"/>
  <c r="I401"/>
  <c r="I400" s="1"/>
  <c r="I389"/>
  <c r="I387"/>
  <c r="I371"/>
  <c r="I370" s="1"/>
  <c r="I366"/>
  <c r="I365" s="1"/>
  <c r="I363"/>
  <c r="I361"/>
  <c r="I360" s="1"/>
  <c r="I349"/>
  <c r="I348" s="1"/>
  <c r="I346"/>
  <c r="I344"/>
  <c r="I342"/>
  <c r="I340"/>
  <c r="I335"/>
  <c r="I334" s="1"/>
  <c r="I333" s="1"/>
  <c r="I331"/>
  <c r="I330" s="1"/>
  <c r="I328"/>
  <c r="I327" s="1"/>
  <c r="I325"/>
  <c r="I324" s="1"/>
  <c r="I322"/>
  <c r="I321" s="1"/>
  <c r="I319"/>
  <c r="I318" s="1"/>
  <c r="I316"/>
  <c r="I315"/>
  <c r="I313"/>
  <c r="I312"/>
  <c r="I305"/>
  <c r="I304" s="1"/>
  <c r="I302"/>
  <c r="I301" s="1"/>
  <c r="I299"/>
  <c r="I297"/>
  <c r="I291"/>
  <c r="I290" s="1"/>
  <c r="I289" s="1"/>
  <c r="I287"/>
  <c r="I286" s="1"/>
  <c r="I284"/>
  <c r="I282"/>
  <c r="I279"/>
  <c r="I277" s="1"/>
  <c r="I275"/>
  <c r="I273" s="1"/>
  <c r="I270"/>
  <c r="I269" s="1"/>
  <c r="I267"/>
  <c r="I266" s="1"/>
  <c r="I263"/>
  <c r="I261" s="1"/>
  <c r="I259"/>
  <c r="I258" s="1"/>
  <c r="I256"/>
  <c r="I255" s="1"/>
  <c r="I252"/>
  <c r="I251" s="1"/>
  <c r="I249"/>
  <c r="I248" s="1"/>
  <c r="I227"/>
  <c r="I226" s="1"/>
  <c r="I223"/>
  <c r="I221"/>
  <c r="I218"/>
  <c r="I217" s="1"/>
  <c r="I215"/>
  <c r="I214" s="1"/>
  <c r="I202"/>
  <c r="I201" s="1"/>
  <c r="I198"/>
  <c r="I197" s="1"/>
  <c r="I192"/>
  <c r="I190"/>
  <c r="I188"/>
  <c r="I187" s="1"/>
  <c r="I182"/>
  <c r="I181"/>
  <c r="I180" s="1"/>
  <c r="I177"/>
  <c r="I174" s="1"/>
  <c r="I173" s="1"/>
  <c r="I170"/>
  <c r="I169"/>
  <c r="I168" s="1"/>
  <c r="I165"/>
  <c r="I162" s="1"/>
  <c r="I161" s="1"/>
  <c r="I156"/>
  <c r="I154"/>
  <c r="I153" s="1"/>
  <c r="I152" s="1"/>
  <c r="I150"/>
  <c r="I147"/>
  <c r="I146" s="1"/>
  <c r="I144"/>
  <c r="I142"/>
  <c r="I140"/>
  <c r="I122"/>
  <c r="I121" s="1"/>
  <c r="I119"/>
  <c r="I118" s="1"/>
  <c r="I114"/>
  <c r="I113" s="1"/>
  <c r="I89"/>
  <c r="I88" s="1"/>
  <c r="I87" s="1"/>
  <c r="I86" s="1"/>
  <c r="I84"/>
  <c r="I83" s="1"/>
  <c r="I81"/>
  <c r="I80" s="1"/>
  <c r="I78"/>
  <c r="I58"/>
  <c r="I56"/>
  <c r="I55"/>
  <c r="I54" s="1"/>
  <c r="I51"/>
  <c r="I50" s="1"/>
  <c r="I48"/>
  <c r="I47" s="1"/>
  <c r="I45"/>
  <c r="I42"/>
  <c r="I41" s="1"/>
  <c r="I39"/>
  <c r="I38" s="1"/>
  <c r="I37" s="1"/>
  <c r="I35"/>
  <c r="I34" s="1"/>
  <c r="I26"/>
  <c r="I25" s="1"/>
  <c r="I23"/>
  <c r="I22" s="1"/>
  <c r="I19"/>
  <c r="I18" s="1"/>
  <c r="H2080"/>
  <c r="H2078"/>
  <c r="H2074"/>
  <c r="H2073" s="1"/>
  <c r="H2069"/>
  <c r="H2068" s="1"/>
  <c r="H2067" s="1"/>
  <c r="H2065"/>
  <c r="H2064" s="1"/>
  <c r="H2041"/>
  <c r="H2040"/>
  <c r="H2036"/>
  <c r="H2034" s="1"/>
  <c r="H2032"/>
  <c r="H2030" s="1"/>
  <c r="H1999"/>
  <c r="H1998" s="1"/>
  <c r="H1997" s="1"/>
  <c r="H1995"/>
  <c r="H1994" s="1"/>
  <c r="H1991"/>
  <c r="H1990" s="1"/>
  <c r="H1985"/>
  <c r="H1984" s="1"/>
  <c r="H1983"/>
  <c r="H1982" s="1"/>
  <c r="H1981" s="1"/>
  <c r="H1978"/>
  <c r="H1977" s="1"/>
  <c r="H1972"/>
  <c r="H1971" s="1"/>
  <c r="H1969"/>
  <c r="H1968" s="1"/>
  <c r="H1966"/>
  <c r="H1965" s="1"/>
  <c r="H1961"/>
  <c r="H1960" s="1"/>
  <c r="H1959" s="1"/>
  <c r="H1957"/>
  <c r="H1955"/>
  <c r="H1951"/>
  <c r="H1950" s="1"/>
  <c r="H1949" s="1"/>
  <c r="H1947"/>
  <c r="H1946" s="1"/>
  <c r="H1945" s="1"/>
  <c r="H1943"/>
  <c r="H1942" s="1"/>
  <c r="H1940"/>
  <c r="H1938"/>
  <c r="H1935"/>
  <c r="H1934" s="1"/>
  <c r="H1932"/>
  <c r="H1931" s="1"/>
  <c r="H1907"/>
  <c r="H1906" s="1"/>
  <c r="H1886"/>
  <c r="H1884"/>
  <c r="H1883" s="1"/>
  <c r="H1881"/>
  <c r="H1880" s="1"/>
  <c r="H1879" s="1"/>
  <c r="H1877"/>
  <c r="H1875"/>
  <c r="H1871"/>
  <c r="H1870" s="1"/>
  <c r="H1868"/>
  <c r="H1866"/>
  <c r="H1863"/>
  <c r="H1862" s="1"/>
  <c r="H1860"/>
  <c r="H1859" s="1"/>
  <c r="H1833"/>
  <c r="H1832" s="1"/>
  <c r="H1830"/>
  <c r="H1829" s="1"/>
  <c r="H1827"/>
  <c r="H1826" s="1"/>
  <c r="H1824"/>
  <c r="H1823" s="1"/>
  <c r="H1820"/>
  <c r="H1819" s="1"/>
  <c r="H1817"/>
  <c r="H1816" s="1"/>
  <c r="H1805"/>
  <c r="H1804" s="1"/>
  <c r="H1803" s="1"/>
  <c r="H1801"/>
  <c r="H1800" s="1"/>
  <c r="H1799" s="1"/>
  <c r="H1797"/>
  <c r="H1795"/>
  <c r="H1793"/>
  <c r="H1791"/>
  <c r="H1787"/>
  <c r="H1786" s="1"/>
  <c r="H1734"/>
  <c r="H1732"/>
  <c r="H1731" s="1"/>
  <c r="H1730" s="1"/>
  <c r="H1728"/>
  <c r="H1727" s="1"/>
  <c r="H1725"/>
  <c r="H1724" s="1"/>
  <c r="H1722"/>
  <c r="H1721" s="1"/>
  <c r="H1717"/>
  <c r="H1715"/>
  <c r="H1711"/>
  <c r="H1710" s="1"/>
  <c r="H1709" s="1"/>
  <c r="H1707"/>
  <c r="H1701" s="1"/>
  <c r="H1704"/>
  <c r="H1702"/>
  <c r="H1699"/>
  <c r="H1696"/>
  <c r="H1695" s="1"/>
  <c r="H1694" s="1"/>
  <c r="H1692"/>
  <c r="H1691" s="1"/>
  <c r="H1690"/>
  <c r="H1689" s="1"/>
  <c r="H1686"/>
  <c r="H1685" s="1"/>
  <c r="H1684" s="1"/>
  <c r="H1682"/>
  <c r="H1680"/>
  <c r="H1676"/>
  <c r="H1672"/>
  <c r="H1670"/>
  <c r="H1667"/>
  <c r="H1666" s="1"/>
  <c r="H1664"/>
  <c r="H1663" s="1"/>
  <c r="H1661"/>
  <c r="H1660" s="1"/>
  <c r="H1659" s="1"/>
  <c r="H1657"/>
  <c r="H1653"/>
  <c r="H1650"/>
  <c r="H1648"/>
  <c r="H1633"/>
  <c r="H1632" s="1"/>
  <c r="H1630"/>
  <c r="H1626"/>
  <c r="H1623"/>
  <c r="H1621"/>
  <c r="H1620" s="1"/>
  <c r="H1619" s="1"/>
  <c r="H1617"/>
  <c r="H1614"/>
  <c r="H1613" s="1"/>
  <c r="H1609"/>
  <c r="H1608" s="1"/>
  <c r="H1605"/>
  <c r="H1604" s="1"/>
  <c r="H1591"/>
  <c r="H1590" s="1"/>
  <c r="H1588"/>
  <c r="H1586"/>
  <c r="H1584"/>
  <c r="H1576"/>
  <c r="H1575" s="1"/>
  <c r="H1571"/>
  <c r="H1568"/>
  <c r="H1564"/>
  <c r="H1560"/>
  <c r="H1559" s="1"/>
  <c r="H1558" s="1"/>
  <c r="H1556"/>
  <c r="H1555" s="1"/>
  <c r="H1554" s="1"/>
  <c r="H1547"/>
  <c r="H1546" s="1"/>
  <c r="H1545" s="1"/>
  <c r="H1544" s="1"/>
  <c r="H1543" s="1"/>
  <c r="H1542" s="1"/>
  <c r="H1540"/>
  <c r="H1539" s="1"/>
  <c r="H1538" s="1"/>
  <c r="H1536"/>
  <c r="H1534"/>
  <c r="H1530"/>
  <c r="H1529" s="1"/>
  <c r="H1527"/>
  <c r="H1526" s="1"/>
  <c r="H1523"/>
  <c r="H1522" s="1"/>
  <c r="H1519"/>
  <c r="H1518" s="1"/>
  <c r="H1513"/>
  <c r="H1512" s="1"/>
  <c r="H1511" s="1"/>
  <c r="H1510" s="1"/>
  <c r="H1508"/>
  <c r="H1507" s="1"/>
  <c r="H1505"/>
  <c r="H1504" s="1"/>
  <c r="H1502"/>
  <c r="H1501"/>
  <c r="H1500" s="1"/>
  <c r="H1497"/>
  <c r="H1496"/>
  <c r="H1495" s="1"/>
  <c r="H1493"/>
  <c r="H1491"/>
  <c r="H1490" s="1"/>
  <c r="H1484"/>
  <c r="H1483" s="1"/>
  <c r="H1482" s="1"/>
  <c r="H1480"/>
  <c r="H1479"/>
  <c r="H1478" s="1"/>
  <c r="H1476"/>
  <c r="H1475" s="1"/>
  <c r="H1473"/>
  <c r="H1472" s="1"/>
  <c r="H1468"/>
  <c r="H1467" s="1"/>
  <c r="H1466" s="1"/>
  <c r="H1451"/>
  <c r="H1450" s="1"/>
  <c r="H1448"/>
  <c r="H1447" s="1"/>
  <c r="H1445"/>
  <c r="H1444" s="1"/>
  <c r="H1442"/>
  <c r="H1441" s="1"/>
  <c r="H1439"/>
  <c r="H1438" s="1"/>
  <c r="H1436"/>
  <c r="H1435" s="1"/>
  <c r="H1433"/>
  <c r="H1432" s="1"/>
  <c r="H1430"/>
  <c r="H1428"/>
  <c r="H1422"/>
  <c r="H1421" s="1"/>
  <c r="H1420" s="1"/>
  <c r="H1419" s="1"/>
  <c r="H1408"/>
  <c r="H1406"/>
  <c r="H1402"/>
  <c r="H1401" s="1"/>
  <c r="H1400" s="1"/>
  <c r="H1389"/>
  <c r="H1388" s="1"/>
  <c r="H1386"/>
  <c r="H1385" s="1"/>
  <c r="H1380"/>
  <c r="H1375"/>
  <c r="H1372"/>
  <c r="H1357"/>
  <c r="H1356" s="1"/>
  <c r="H1354"/>
  <c r="H1353" s="1"/>
  <c r="H1351"/>
  <c r="H1348" s="1"/>
  <c r="H1346"/>
  <c r="H1345" s="1"/>
  <c r="H1343"/>
  <c r="H1342" s="1"/>
  <c r="H1334"/>
  <c r="H1333" s="1"/>
  <c r="H1332" s="1"/>
  <c r="H1331" s="1"/>
  <c r="H1330" s="1"/>
  <c r="H1328"/>
  <c r="H1327" s="1"/>
  <c r="H1325"/>
  <c r="H1324" s="1"/>
  <c r="H1322"/>
  <c r="H1321" s="1"/>
  <c r="H1318"/>
  <c r="H1317" s="1"/>
  <c r="H1316" s="1"/>
  <c r="H1314"/>
  <c r="H1313" s="1"/>
  <c r="H1312" s="1"/>
  <c r="H1310"/>
  <c r="H1309" s="1"/>
  <c r="H1308" s="1"/>
  <c r="H1306"/>
  <c r="H1305" s="1"/>
  <c r="H1304" s="1"/>
  <c r="H1298"/>
  <c r="H1297" s="1"/>
  <c r="H1287"/>
  <c r="H1286" s="1"/>
  <c r="H1285" s="1"/>
  <c r="H1280"/>
  <c r="H1279" s="1"/>
  <c r="H1276"/>
  <c r="H1275" s="1"/>
  <c r="H1270"/>
  <c r="H1269" s="1"/>
  <c r="H1268" s="1"/>
  <c r="H1256"/>
  <c r="H1255" s="1"/>
  <c r="H1253"/>
  <c r="H1252" s="1"/>
  <c r="H1247"/>
  <c r="H1246" s="1"/>
  <c r="H1244"/>
  <c r="H1243" s="1"/>
  <c r="H1240"/>
  <c r="H1239" s="1"/>
  <c r="H1238" s="1"/>
  <c r="H1236"/>
  <c r="H1234"/>
  <c r="H1228"/>
  <c r="H1227" s="1"/>
  <c r="H1216"/>
  <c r="H1215" s="1"/>
  <c r="H1214" s="1"/>
  <c r="H1211"/>
  <c r="H1210" s="1"/>
  <c r="H1209" s="1"/>
  <c r="H1204"/>
  <c r="H1202"/>
  <c r="H1199"/>
  <c r="H1196"/>
  <c r="H1195" s="1"/>
  <c r="H1193"/>
  <c r="H1192" s="1"/>
  <c r="H1189"/>
  <c r="H1188" s="1"/>
  <c r="H1186"/>
  <c r="H1185"/>
  <c r="H1183"/>
  <c r="H1182"/>
  <c r="H1180"/>
  <c r="H1179"/>
  <c r="H1177"/>
  <c r="H1176" s="1"/>
  <c r="H1173"/>
  <c r="H1172" s="1"/>
  <c r="H1170"/>
  <c r="H1169" s="1"/>
  <c r="H1153"/>
  <c r="H1152" s="1"/>
  <c r="H1146"/>
  <c r="H1144"/>
  <c r="H1142"/>
  <c r="H1138"/>
  <c r="H1134"/>
  <c r="H1131"/>
  <c r="H1129"/>
  <c r="H1126"/>
  <c r="H1123"/>
  <c r="H1118"/>
  <c r="H1115"/>
  <c r="H1112"/>
  <c r="H1111" s="1"/>
  <c r="H1107"/>
  <c r="H1106" s="1"/>
  <c r="H1105" s="1"/>
  <c r="H1104" s="1"/>
  <c r="G21" i="2" s="1"/>
  <c r="H1102" i="1"/>
  <c r="H1101" s="1"/>
  <c r="H1100" s="1"/>
  <c r="H1099" s="1"/>
  <c r="H1097"/>
  <c r="H1096" s="1"/>
  <c r="H1095" s="1"/>
  <c r="H1094" s="1"/>
  <c r="G18" i="2" s="1"/>
  <c r="H1092" i="1"/>
  <c r="H1089" s="1"/>
  <c r="H1087"/>
  <c r="H1085"/>
  <c r="H1082"/>
  <c r="H1078"/>
  <c r="H1074"/>
  <c r="H1070"/>
  <c r="H1066"/>
  <c r="H1062"/>
  <c r="H1058"/>
  <c r="H1054"/>
  <c r="H1049"/>
  <c r="H1045"/>
  <c r="H1035"/>
  <c r="H1033"/>
  <c r="H1030"/>
  <c r="H1026"/>
  <c r="H1020"/>
  <c r="H1019" s="1"/>
  <c r="H1018"/>
  <c r="H1014"/>
  <c r="H1013" s="1"/>
  <c r="H1012" s="1"/>
  <c r="H1011" s="1"/>
  <c r="H1010" s="1"/>
  <c r="G14" i="2" s="1"/>
  <c r="H1003" i="1"/>
  <c r="H1002" s="1"/>
  <c r="H991"/>
  <c r="H990" s="1"/>
  <c r="H989" s="1"/>
  <c r="H987"/>
  <c r="H986" s="1"/>
  <c r="H981" s="1"/>
  <c r="H980" s="1"/>
  <c r="H983"/>
  <c r="H982" s="1"/>
  <c r="H974"/>
  <c r="H973" s="1"/>
  <c r="H972" s="1"/>
  <c r="H971" s="1"/>
  <c r="H970" s="1"/>
  <c r="H967"/>
  <c r="H966" s="1"/>
  <c r="H965" s="1"/>
  <c r="H964" s="1"/>
  <c r="H963" s="1"/>
  <c r="H961"/>
  <c r="H960" s="1"/>
  <c r="H959" s="1"/>
  <c r="H958" s="1"/>
  <c r="H957" s="1"/>
  <c r="H955"/>
  <c r="H954" s="1"/>
  <c r="H953" s="1"/>
  <c r="H952" s="1"/>
  <c r="H951" s="1"/>
  <c r="H949"/>
  <c r="H948" s="1"/>
  <c r="H947" s="1"/>
  <c r="H940"/>
  <c r="H939"/>
  <c r="H937"/>
  <c r="H936"/>
  <c r="H934"/>
  <c r="H932"/>
  <c r="H930"/>
  <c r="H925"/>
  <c r="H924" s="1"/>
  <c r="H921"/>
  <c r="H920" s="1"/>
  <c r="H919" s="1"/>
  <c r="H916"/>
  <c r="H914"/>
  <c r="H910"/>
  <c r="H906"/>
  <c r="H900"/>
  <c r="H899" s="1"/>
  <c r="H898" s="1"/>
  <c r="H887"/>
  <c r="H886" s="1"/>
  <c r="H883"/>
  <c r="H882" s="1"/>
  <c r="H880"/>
  <c r="H879" s="1"/>
  <c r="H877"/>
  <c r="H876" s="1"/>
  <c r="H873"/>
  <c r="H872" s="1"/>
  <c r="H871" s="1"/>
  <c r="H870" s="1"/>
  <c r="H866"/>
  <c r="H846"/>
  <c r="H844"/>
  <c r="H840"/>
  <c r="H836"/>
  <c r="H835" s="1"/>
  <c r="H834" s="1"/>
  <c r="H818"/>
  <c r="H816"/>
  <c r="H814"/>
  <c r="H812"/>
  <c r="H809"/>
  <c r="H807"/>
  <c r="H804"/>
  <c r="H802"/>
  <c r="H801" s="1"/>
  <c r="H767"/>
  <c r="H766" s="1"/>
  <c r="H765" s="1"/>
  <c r="H763"/>
  <c r="H762" s="1"/>
  <c r="H761" s="1"/>
  <c r="H759"/>
  <c r="H758" s="1"/>
  <c r="H756"/>
  <c r="H755" s="1"/>
  <c r="H753"/>
  <c r="H752" s="1"/>
  <c r="H750"/>
  <c r="H749" s="1"/>
  <c r="H748"/>
  <c r="H747" s="1"/>
  <c r="H746" s="1"/>
  <c r="H744"/>
  <c r="H743" s="1"/>
  <c r="H741"/>
  <c r="H740" s="1"/>
  <c r="H739"/>
  <c r="H738" s="1"/>
  <c r="H737" s="1"/>
  <c r="H735"/>
  <c r="H734" s="1"/>
  <c r="H729"/>
  <c r="H728"/>
  <c r="H727" s="1"/>
  <c r="H694"/>
  <c r="H693" s="1"/>
  <c r="H692" s="1"/>
  <c r="H690"/>
  <c r="H689" s="1"/>
  <c r="H688" s="1"/>
  <c r="H686"/>
  <c r="H685" s="1"/>
  <c r="H684" s="1"/>
  <c r="H682"/>
  <c r="H681" s="1"/>
  <c r="H680" s="1"/>
  <c r="H668"/>
  <c r="H667" s="1"/>
  <c r="H661"/>
  <c r="H659"/>
  <c r="H658" s="1"/>
  <c r="H656"/>
  <c r="H655" s="1"/>
  <c r="H653"/>
  <c r="H652" s="1"/>
  <c r="H650"/>
  <c r="H649" s="1"/>
  <c r="H647"/>
  <c r="H646" s="1"/>
  <c r="H644"/>
  <c r="H643" s="1"/>
  <c r="H640"/>
  <c r="H639" s="1"/>
  <c r="H637"/>
  <c r="H636" s="1"/>
  <c r="H634"/>
  <c r="H633" s="1"/>
  <c r="H631"/>
  <c r="H630" s="1"/>
  <c r="H628"/>
  <c r="H626"/>
  <c r="H624"/>
  <c r="H622"/>
  <c r="H621" s="1"/>
  <c r="H608"/>
  <c r="H607" s="1"/>
  <c r="H605"/>
  <c r="H604" s="1"/>
  <c r="H602"/>
  <c r="H599"/>
  <c r="H598" s="1"/>
  <c r="H596"/>
  <c r="H595" s="1"/>
  <c r="H593"/>
  <c r="H592" s="1"/>
  <c r="H590"/>
  <c r="H589" s="1"/>
  <c r="H587"/>
  <c r="H586" s="1"/>
  <c r="H582"/>
  <c r="H581"/>
  <c r="H577"/>
  <c r="H567"/>
  <c r="H566" s="1"/>
  <c r="H565" s="1"/>
  <c r="H560"/>
  <c r="H558"/>
  <c r="H555"/>
  <c r="H554" s="1"/>
  <c r="H550"/>
  <c r="H549" s="1"/>
  <c r="H547"/>
  <c r="H545"/>
  <c r="H544" s="1"/>
  <c r="H542"/>
  <c r="H541" s="1"/>
  <c r="H539"/>
  <c r="H538" s="1"/>
  <c r="H535"/>
  <c r="H527"/>
  <c r="H526" s="1"/>
  <c r="H522"/>
  <c r="H521" s="1"/>
  <c r="H519"/>
  <c r="H518" s="1"/>
  <c r="H517" s="1"/>
  <c r="H514"/>
  <c r="H513" s="1"/>
  <c r="H511"/>
  <c r="H510" s="1"/>
  <c r="H507"/>
  <c r="H506" s="1"/>
  <c r="H501"/>
  <c r="H500" s="1"/>
  <c r="H499" s="1"/>
  <c r="H474"/>
  <c r="H472"/>
  <c r="H469"/>
  <c r="H459"/>
  <c r="H448"/>
  <c r="H446"/>
  <c r="H443"/>
  <c r="H442" s="1"/>
  <c r="H438"/>
  <c r="H436"/>
  <c r="H434"/>
  <c r="H404"/>
  <c r="H403" s="1"/>
  <c r="H401"/>
  <c r="H400" s="1"/>
  <c r="H389"/>
  <c r="H387"/>
  <c r="H371"/>
  <c r="H370" s="1"/>
  <c r="H366"/>
  <c r="H365" s="1"/>
  <c r="H363"/>
  <c r="H361"/>
  <c r="H360" s="1"/>
  <c r="H349"/>
  <c r="H348" s="1"/>
  <c r="H346"/>
  <c r="H344"/>
  <c r="H342"/>
  <c r="H340"/>
  <c r="H335"/>
  <c r="H334" s="1"/>
  <c r="H333" s="1"/>
  <c r="H331"/>
  <c r="H330" s="1"/>
  <c r="H328"/>
  <c r="H327" s="1"/>
  <c r="H325"/>
  <c r="H324" s="1"/>
  <c r="H322"/>
  <c r="H321" s="1"/>
  <c r="H319"/>
  <c r="H318" s="1"/>
  <c r="H316"/>
  <c r="H315"/>
  <c r="H313"/>
  <c r="H312"/>
  <c r="H305"/>
  <c r="H304" s="1"/>
  <c r="H302"/>
  <c r="H301" s="1"/>
  <c r="H299"/>
  <c r="H297"/>
  <c r="H291"/>
  <c r="H290" s="1"/>
  <c r="H289" s="1"/>
  <c r="H287"/>
  <c r="H286" s="1"/>
  <c r="H284"/>
  <c r="H282"/>
  <c r="H279"/>
  <c r="H277" s="1"/>
  <c r="H275"/>
  <c r="H273" s="1"/>
  <c r="H270"/>
  <c r="H269" s="1"/>
  <c r="H267"/>
  <c r="H266" s="1"/>
  <c r="H263"/>
  <c r="H261" s="1"/>
  <c r="H259"/>
  <c r="H258" s="1"/>
  <c r="H256"/>
  <c r="H255" s="1"/>
  <c r="H252"/>
  <c r="H251" s="1"/>
  <c r="H249"/>
  <c r="H248" s="1"/>
  <c r="H227"/>
  <c r="H226" s="1"/>
  <c r="H223"/>
  <c r="H221"/>
  <c r="H218"/>
  <c r="H217" s="1"/>
  <c r="H215"/>
  <c r="H214" s="1"/>
  <c r="H202"/>
  <c r="H201" s="1"/>
  <c r="H198"/>
  <c r="H197" s="1"/>
  <c r="H192"/>
  <c r="H190"/>
  <c r="H188"/>
  <c r="H187" s="1"/>
  <c r="H182"/>
  <c r="H181"/>
  <c r="H180" s="1"/>
  <c r="H177"/>
  <c r="H174" s="1"/>
  <c r="H173" s="1"/>
  <c r="H170"/>
  <c r="H169"/>
  <c r="H168" s="1"/>
  <c r="H165"/>
  <c r="H162" s="1"/>
  <c r="H161" s="1"/>
  <c r="H156"/>
  <c r="H154"/>
  <c r="H153" s="1"/>
  <c r="H152" s="1"/>
  <c r="H150"/>
  <c r="H147"/>
  <c r="H146" s="1"/>
  <c r="H144"/>
  <c r="H142"/>
  <c r="H140"/>
  <c r="H122"/>
  <c r="H121" s="1"/>
  <c r="H119"/>
  <c r="H118" s="1"/>
  <c r="H114"/>
  <c r="H113" s="1"/>
  <c r="H89"/>
  <c r="H88" s="1"/>
  <c r="H87" s="1"/>
  <c r="H86" s="1"/>
  <c r="H84"/>
  <c r="H83" s="1"/>
  <c r="H81"/>
  <c r="H80" s="1"/>
  <c r="H78"/>
  <c r="H58"/>
  <c r="H56"/>
  <c r="H55"/>
  <c r="H54" s="1"/>
  <c r="H51"/>
  <c r="H50" s="1"/>
  <c r="H48"/>
  <c r="H47" s="1"/>
  <c r="H45"/>
  <c r="H42"/>
  <c r="H41" s="1"/>
  <c r="H39"/>
  <c r="H38" s="1"/>
  <c r="H37" s="1"/>
  <c r="H35"/>
  <c r="H34" s="1"/>
  <c r="H26"/>
  <c r="H25" s="1"/>
  <c r="H23"/>
  <c r="H22" s="1"/>
  <c r="H19"/>
  <c r="H18" s="1"/>
  <c r="H53" i="2"/>
  <c r="G53"/>
  <c r="G589" i="3"/>
  <c r="G588" s="1"/>
  <c r="G55" i="1"/>
  <c r="G384" i="3"/>
  <c r="G383"/>
  <c r="G582" i="1"/>
  <c r="G581"/>
  <c r="G381" i="3"/>
  <c r="G380"/>
  <c r="G379" s="1"/>
  <c r="G729" i="1"/>
  <c r="G728"/>
  <c r="G727" s="1"/>
  <c r="G1075" i="3"/>
  <c r="G1074" s="1"/>
  <c r="G1907" i="1"/>
  <c r="G1906" s="1"/>
  <c r="G1886"/>
  <c r="G1186"/>
  <c r="G1932"/>
  <c r="G1931" s="1"/>
  <c r="G1100" i="3"/>
  <c r="G2080" i="1"/>
  <c r="G714" i="3"/>
  <c r="G713" s="1"/>
  <c r="G712"/>
  <c r="G711" s="1"/>
  <c r="G119"/>
  <c r="G118" s="1"/>
  <c r="G1536" i="1"/>
  <c r="G1534"/>
  <c r="G1102" i="3"/>
  <c r="G1101" s="1"/>
  <c r="G1097"/>
  <c r="G1833" i="1"/>
  <c r="G1832" s="1"/>
  <c r="G2078"/>
  <c r="G408" i="3"/>
  <c r="G407" s="1"/>
  <c r="G406" s="1"/>
  <c r="G413"/>
  <c r="G1717" i="1"/>
  <c r="G116" i="3"/>
  <c r="G1430" i="1"/>
  <c r="G1478" i="3"/>
  <c r="G1477" s="1"/>
  <c r="G1476" s="1"/>
  <c r="G1540" i="1"/>
  <c r="G1539" s="1"/>
  <c r="G1538" s="1"/>
  <c r="G1502" i="3"/>
  <c r="G1501"/>
  <c r="G1185" i="1"/>
  <c r="G1183"/>
  <c r="G1182"/>
  <c r="G1180"/>
  <c r="G1179"/>
  <c r="G1329" i="3"/>
  <c r="G1584" i="1"/>
  <c r="G943" i="3"/>
  <c r="G936" s="1"/>
  <c r="G921" i="1"/>
  <c r="G920" s="1"/>
  <c r="G919" s="1"/>
  <c r="G940"/>
  <c r="G939"/>
  <c r="G575" i="3"/>
  <c r="G804" i="1"/>
  <c r="G584" i="3"/>
  <c r="G549"/>
  <c r="G628" i="1"/>
  <c r="G553" i="3"/>
  <c r="G626" i="1"/>
  <c r="G551" i="3"/>
  <c r="G624" i="1"/>
  <c r="G571" i="3"/>
  <c r="G560" i="1"/>
  <c r="G547"/>
  <c r="G552"/>
  <c r="G558"/>
  <c r="G363"/>
  <c r="G619" i="3"/>
  <c r="G190" i="1"/>
  <c r="G192"/>
  <c r="G1711"/>
  <c r="G1710" s="1"/>
  <c r="G1709" s="1"/>
  <c r="G676" i="3"/>
  <c r="G679"/>
  <c r="G26" i="1"/>
  <c r="G25" s="1"/>
  <c r="G672" i="3"/>
  <c r="G198" i="1"/>
  <c r="G197" s="1"/>
  <c r="G202"/>
  <c r="G201" s="1"/>
  <c r="G23"/>
  <c r="G22" s="1"/>
  <c r="G19"/>
  <c r="G18" s="1"/>
  <c r="G35"/>
  <c r="G34" s="1"/>
  <c r="G1787"/>
  <c r="G1786" s="1"/>
  <c r="G367" i="3"/>
  <c r="G366" s="1"/>
  <c r="G365" s="1"/>
  <c r="G370"/>
  <c r="G369" s="1"/>
  <c r="G368" s="1"/>
  <c r="G403"/>
  <c r="G402" s="1"/>
  <c r="G396" s="1"/>
  <c r="G399"/>
  <c r="G397"/>
  <c r="G1707" i="1"/>
  <c r="G1701" s="1"/>
  <c r="G1704"/>
  <c r="G1702"/>
  <c r="G1085" i="3"/>
  <c r="G1978" i="1"/>
  <c r="G1977" s="1"/>
  <c r="G1734"/>
  <c r="G1211" i="3"/>
  <c r="G1210" s="1"/>
  <c r="G1209" s="1"/>
  <c r="G1805" i="1"/>
  <c r="G1804" s="1"/>
  <c r="G1803" s="1"/>
  <c r="G18" i="3"/>
  <c r="H778" l="1"/>
  <c r="H1039"/>
  <c r="H748"/>
  <c r="I778"/>
  <c r="I748" s="1"/>
  <c r="H823"/>
  <c r="I823"/>
  <c r="H669"/>
  <c r="I15"/>
  <c r="H15"/>
  <c r="I669"/>
  <c r="H399" i="1"/>
  <c r="H398" s="1"/>
  <c r="I399"/>
  <c r="H118" i="3"/>
  <c r="H113" s="1"/>
  <c r="H112" s="1"/>
  <c r="H111" s="1"/>
  <c r="H108"/>
  <c r="I118"/>
  <c r="I113" s="1"/>
  <c r="I112" s="1"/>
  <c r="I111" s="1"/>
  <c r="I108"/>
  <c r="H509" i="1"/>
  <c r="H505" s="1"/>
  <c r="H504" s="1"/>
  <c r="I509"/>
  <c r="I505" s="1"/>
  <c r="I504" s="1"/>
  <c r="G17"/>
  <c r="G16" s="1"/>
  <c r="H1122"/>
  <c r="H1373" i="3"/>
  <c r="I1122" i="1"/>
  <c r="I1373" i="3"/>
  <c r="H601" i="1"/>
  <c r="H585" s="1"/>
  <c r="H584" s="1"/>
  <c r="H523" i="3"/>
  <c r="H522" s="1"/>
  <c r="H521" s="1"/>
  <c r="H478" s="1"/>
  <c r="I601" i="1"/>
  <c r="I585" s="1"/>
  <c r="I584" s="1"/>
  <c r="I523" i="3"/>
  <c r="I522" s="1"/>
  <c r="I521" s="1"/>
  <c r="I478" s="1"/>
  <c r="H480"/>
  <c r="H479" s="1"/>
  <c r="I480"/>
  <c r="I479" s="1"/>
  <c r="H1379" i="1"/>
  <c r="H1378" s="1"/>
  <c r="H1377" s="1"/>
  <c r="H1784"/>
  <c r="H1783" s="1"/>
  <c r="H1770" s="1"/>
  <c r="I1379"/>
  <c r="I1378" s="1"/>
  <c r="I1377" s="1"/>
  <c r="I1784"/>
  <c r="I1783" s="1"/>
  <c r="I1770" s="1"/>
  <c r="G408"/>
  <c r="G407" s="1"/>
  <c r="F55" i="2" s="1"/>
  <c r="H17" i="1"/>
  <c r="H16" s="1"/>
  <c r="H149"/>
  <c r="H1595"/>
  <c r="I1595"/>
  <c r="H923"/>
  <c r="H918" s="1"/>
  <c r="H1616"/>
  <c r="H958" i="3"/>
  <c r="I60"/>
  <c r="I923" i="1"/>
  <c r="I918" s="1"/>
  <c r="I883" i="3"/>
  <c r="I149" i="1"/>
  <c r="I1616"/>
  <c r="I1607" s="1"/>
  <c r="I1858"/>
  <c r="M1080" i="3"/>
  <c r="I1039"/>
  <c r="I1625" i="1"/>
  <c r="I1669"/>
  <c r="I1675"/>
  <c r="I1714"/>
  <c r="I1713" s="1"/>
  <c r="H1233"/>
  <c r="H1226" s="1"/>
  <c r="H1225" s="1"/>
  <c r="G26" i="2" s="1"/>
  <c r="H1206" i="1"/>
  <c r="H1198" s="1"/>
  <c r="H1191" s="1"/>
  <c r="I17"/>
  <c r="I16" s="1"/>
  <c r="I1199"/>
  <c r="I1198" s="1"/>
  <c r="I1191" s="1"/>
  <c r="I1233"/>
  <c r="I1226" s="1"/>
  <c r="I1225" s="1"/>
  <c r="H60" i="3"/>
  <c r="H1980" i="1"/>
  <c r="G27" i="2"/>
  <c r="H1714" i="1"/>
  <c r="H1713" s="1"/>
  <c r="H1822"/>
  <c r="I1980"/>
  <c r="H969"/>
  <c r="G58" i="2"/>
  <c r="G57" s="1"/>
  <c r="I969" i="1"/>
  <c r="H58" i="2"/>
  <c r="H57" s="1"/>
  <c r="I1688" i="1"/>
  <c r="I1596" s="1"/>
  <c r="I1822"/>
  <c r="I1523" i="3"/>
  <c r="I1522" s="1"/>
  <c r="H1005"/>
  <c r="H1004" s="1"/>
  <c r="H997" s="1"/>
  <c r="J1020" s="1"/>
  <c r="I1005"/>
  <c r="I1004" s="1"/>
  <c r="I997" s="1"/>
  <c r="H1533" i="1"/>
  <c r="H1532" s="1"/>
  <c r="H1516" s="1"/>
  <c r="H1515" s="1"/>
  <c r="H998"/>
  <c r="H997" s="1"/>
  <c r="H996" s="1"/>
  <c r="G62" i="2" s="1"/>
  <c r="I998" i="1"/>
  <c r="I997" s="1"/>
  <c r="I996" s="1"/>
  <c r="H62" i="2" s="1"/>
  <c r="I1809" i="1"/>
  <c r="H883" i="3"/>
  <c r="I1334"/>
  <c r="I1340"/>
  <c r="H186"/>
  <c r="I186"/>
  <c r="H935"/>
  <c r="I1242" i="1"/>
  <c r="I1462" i="3"/>
  <c r="H1462"/>
  <c r="I851"/>
  <c r="I878"/>
  <c r="I877" s="1"/>
  <c r="I876" s="1"/>
  <c r="I1265"/>
  <c r="H865" i="1"/>
  <c r="H864" s="1"/>
  <c r="H862" s="1"/>
  <c r="G50" i="2" s="1"/>
  <c r="I865" i="1"/>
  <c r="I864" s="1"/>
  <c r="I862" s="1"/>
  <c r="H50" i="2" s="1"/>
  <c r="I1035" i="3"/>
  <c r="I1288"/>
  <c r="I1287" s="1"/>
  <c r="I1286" s="1"/>
  <c r="I1285" s="1"/>
  <c r="H167" i="1"/>
  <c r="H160" s="1"/>
  <c r="H254"/>
  <c r="H281"/>
  <c r="H296"/>
  <c r="H295" s="1"/>
  <c r="H369"/>
  <c r="H929"/>
  <c r="H1035" i="3"/>
  <c r="H1288"/>
  <c r="H1287" s="1"/>
  <c r="H1286" s="1"/>
  <c r="H1285" s="1"/>
  <c r="I1069" i="1"/>
  <c r="I1299" i="3"/>
  <c r="I1298" s="1"/>
  <c r="I1328"/>
  <c r="I1321" s="1"/>
  <c r="I1314" s="1"/>
  <c r="H1809" i="1"/>
  <c r="I296"/>
  <c r="I295" s="1"/>
  <c r="I386"/>
  <c r="I385" s="1"/>
  <c r="I384" s="1"/>
  <c r="I1141"/>
  <c r="I1371"/>
  <c r="I1370" s="1"/>
  <c r="I1405"/>
  <c r="I1404" s="1"/>
  <c r="I1399" s="1"/>
  <c r="I1489"/>
  <c r="I1954"/>
  <c r="I1953" s="1"/>
  <c r="H1141"/>
  <c r="I1133"/>
  <c r="H196"/>
  <c r="H225"/>
  <c r="H1061"/>
  <c r="H1625"/>
  <c r="H2063"/>
  <c r="I1993"/>
  <c r="I2063"/>
  <c r="H404" i="3"/>
  <c r="I935"/>
  <c r="I608"/>
  <c r="I710"/>
  <c r="H1535"/>
  <c r="H1538" s="1"/>
  <c r="I1535"/>
  <c r="I1538" s="1"/>
  <c r="I84"/>
  <c r="I94"/>
  <c r="I404"/>
  <c r="I806" i="1"/>
  <c r="I196"/>
  <c r="H40"/>
  <c r="H179"/>
  <c r="H172" s="1"/>
  <c r="H159" s="1"/>
  <c r="H1025"/>
  <c r="H1044"/>
  <c r="H1053"/>
  <c r="H1133"/>
  <c r="H1242"/>
  <c r="H1489"/>
  <c r="H1669"/>
  <c r="H1675"/>
  <c r="H1993"/>
  <c r="I40"/>
  <c r="I139"/>
  <c r="I254"/>
  <c r="I433"/>
  <c r="I432" s="1"/>
  <c r="I431" s="1"/>
  <c r="I458"/>
  <c r="I471"/>
  <c r="I498"/>
  <c r="I497" s="1"/>
  <c r="I642"/>
  <c r="H1114"/>
  <c r="I839"/>
  <c r="I838" s="1"/>
  <c r="I833" s="1"/>
  <c r="I831" s="1"/>
  <c r="H45" i="2" s="1"/>
  <c r="I929" i="1"/>
  <c r="I1320"/>
  <c r="I1521"/>
  <c r="H890" i="3"/>
  <c r="H914"/>
  <c r="H913" s="1"/>
  <c r="I1114" i="1"/>
  <c r="H841" i="3"/>
  <c r="H902"/>
  <c r="H901" s="1"/>
  <c r="H222"/>
  <c r="H851"/>
  <c r="H878"/>
  <c r="H877" s="1"/>
  <c r="H907"/>
  <c r="H1176"/>
  <c r="H1334"/>
  <c r="H1340"/>
  <c r="I958"/>
  <c r="I902"/>
  <c r="I901" s="1"/>
  <c r="I1176"/>
  <c r="I1449"/>
  <c r="H294"/>
  <c r="H293" s="1"/>
  <c r="H1255"/>
  <c r="H1328"/>
  <c r="H1321" s="1"/>
  <c r="H1314" s="1"/>
  <c r="I841"/>
  <c r="H49"/>
  <c r="I1190"/>
  <c r="I1189" s="1"/>
  <c r="I1195"/>
  <c r="I1194" s="1"/>
  <c r="I1233"/>
  <c r="H84"/>
  <c r="H94"/>
  <c r="H695"/>
  <c r="H710"/>
  <c r="I1125" i="1"/>
  <c r="I44" i="3"/>
  <c r="I1061" i="1"/>
  <c r="I1427"/>
  <c r="I1426" s="1"/>
  <c r="I1525"/>
  <c r="I1533"/>
  <c r="I1532" s="1"/>
  <c r="I1516" s="1"/>
  <c r="I1515" s="1"/>
  <c r="I1563"/>
  <c r="I1562" s="1"/>
  <c r="I1553" s="1"/>
  <c r="I1552" s="1"/>
  <c r="H15" i="2" s="1"/>
  <c r="I1583" i="1"/>
  <c r="I1582" s="1"/>
  <c r="I1581" s="1"/>
  <c r="I1580" s="1"/>
  <c r="I1579" s="1"/>
  <c r="H1190" i="3"/>
  <c r="H1189" s="1"/>
  <c r="I262"/>
  <c r="I261" s="1"/>
  <c r="H44" i="1"/>
  <c r="I44"/>
  <c r="H117"/>
  <c r="H139"/>
  <c r="H220"/>
  <c r="H247"/>
  <c r="H433"/>
  <c r="H432" s="1"/>
  <c r="H431" s="1"/>
  <c r="H458"/>
  <c r="H471"/>
  <c r="H498"/>
  <c r="H497" s="1"/>
  <c r="H811"/>
  <c r="H869"/>
  <c r="H905"/>
  <c r="H904" s="1"/>
  <c r="H903" s="1"/>
  <c r="H902" s="1"/>
  <c r="H1320"/>
  <c r="H1371"/>
  <c r="H1370" s="1"/>
  <c r="H1427"/>
  <c r="H1426" s="1"/>
  <c r="H1521"/>
  <c r="H1874"/>
  <c r="H1873" s="1"/>
  <c r="H1937"/>
  <c r="H1929" s="1"/>
  <c r="H2077"/>
  <c r="I167"/>
  <c r="I160" s="1"/>
  <c r="I179"/>
  <c r="I172" s="1"/>
  <c r="I159" s="1"/>
  <c r="I185"/>
  <c r="I184" s="1"/>
  <c r="I220"/>
  <c r="I225"/>
  <c r="I281"/>
  <c r="I1874"/>
  <c r="I1873" s="1"/>
  <c r="H1233" i="3"/>
  <c r="H1260"/>
  <c r="H1272"/>
  <c r="H1290"/>
  <c r="H1289" s="1"/>
  <c r="I321"/>
  <c r="I320" s="1"/>
  <c r="I327" s="1"/>
  <c r="I326" s="1"/>
  <c r="H262"/>
  <c r="H261" s="1"/>
  <c r="H1384"/>
  <c r="I695"/>
  <c r="I1255"/>
  <c r="I1419"/>
  <c r="H1412"/>
  <c r="H1411" s="1"/>
  <c r="H1401" s="1"/>
  <c r="I890"/>
  <c r="H72"/>
  <c r="I49"/>
  <c r="I72"/>
  <c r="I294"/>
  <c r="I293" s="1"/>
  <c r="I633"/>
  <c r="I632" s="1"/>
  <c r="I914"/>
  <c r="I913" s="1"/>
  <c r="I282"/>
  <c r="H32"/>
  <c r="H26" s="1"/>
  <c r="H44"/>
  <c r="H89"/>
  <c r="H282"/>
  <c r="H313"/>
  <c r="H374"/>
  <c r="H349" s="1"/>
  <c r="H633"/>
  <c r="H632" s="1"/>
  <c r="I37"/>
  <c r="I313"/>
  <c r="I374"/>
  <c r="I349" s="1"/>
  <c r="I1437"/>
  <c r="H37"/>
  <c r="H249"/>
  <c r="H240" s="1"/>
  <c r="H649"/>
  <c r="H1195"/>
  <c r="H1194" s="1"/>
  <c r="H1250"/>
  <c r="H1419"/>
  <c r="H1499"/>
  <c r="H1505"/>
  <c r="I32"/>
  <c r="I26" s="1"/>
  <c r="I249"/>
  <c r="I240" s="1"/>
  <c r="I907"/>
  <c r="I1272"/>
  <c r="I1499"/>
  <c r="I1505"/>
  <c r="H1265"/>
  <c r="I649"/>
  <c r="I489"/>
  <c r="I485"/>
  <c r="I89"/>
  <c r="I222"/>
  <c r="I1250"/>
  <c r="I1260"/>
  <c r="I1290"/>
  <c r="I1289" s="1"/>
  <c r="I1384"/>
  <c r="I1412"/>
  <c r="I1411" s="1"/>
  <c r="I1401" s="1"/>
  <c r="H489"/>
  <c r="H485"/>
  <c r="H321"/>
  <c r="H320" s="1"/>
  <c r="H327" s="1"/>
  <c r="H326" s="1"/>
  <c r="H608"/>
  <c r="H1299"/>
  <c r="H1298" s="1"/>
  <c r="H1437"/>
  <c r="H1449"/>
  <c r="H1446" s="1"/>
  <c r="H1397" s="1"/>
  <c r="H1521"/>
  <c r="H1790" i="1"/>
  <c r="H1789" s="1"/>
  <c r="H1785" s="1"/>
  <c r="H1471"/>
  <c r="I1471"/>
  <c r="H1274"/>
  <c r="H1273" s="1"/>
  <c r="G28" i="2" s="1"/>
  <c r="I1274" i="1"/>
  <c r="I1273" s="1"/>
  <c r="H28" i="2" s="1"/>
  <c r="H1175" i="1"/>
  <c r="I1168"/>
  <c r="H1084"/>
  <c r="I1084"/>
  <c r="H1077"/>
  <c r="I1025"/>
  <c r="I905"/>
  <c r="I904" s="1"/>
  <c r="I903" s="1"/>
  <c r="I902" s="1"/>
  <c r="H386"/>
  <c r="H385" s="1"/>
  <c r="H384" s="1"/>
  <c r="I369"/>
  <c r="I2072"/>
  <c r="I2071"/>
  <c r="I2070" s="1"/>
  <c r="H272"/>
  <c r="H642"/>
  <c r="H946"/>
  <c r="H945" s="1"/>
  <c r="I898"/>
  <c r="I897"/>
  <c r="I896" s="1"/>
  <c r="H1384"/>
  <c r="H1383" s="1"/>
  <c r="I272"/>
  <c r="H185"/>
  <c r="H184" s="1"/>
  <c r="H445"/>
  <c r="H441" s="1"/>
  <c r="H440" s="1"/>
  <c r="H576"/>
  <c r="H575" s="1"/>
  <c r="H733"/>
  <c r="H732" s="1"/>
  <c r="H725" s="1"/>
  <c r="H806"/>
  <c r="H839"/>
  <c r="H838" s="1"/>
  <c r="H833" s="1"/>
  <c r="H831" s="1"/>
  <c r="G45" i="2" s="1"/>
  <c r="H897" i="1"/>
  <c r="H896" s="1"/>
  <c r="H1069"/>
  <c r="H1125"/>
  <c r="H1405"/>
  <c r="H1404" s="1"/>
  <c r="H1399" s="1"/>
  <c r="H1525"/>
  <c r="H1964"/>
  <c r="I265"/>
  <c r="I398"/>
  <c r="I811"/>
  <c r="I1044"/>
  <c r="I1790"/>
  <c r="I1789" s="1"/>
  <c r="I1785" s="1"/>
  <c r="G1507" i="3"/>
  <c r="G1505" s="1"/>
  <c r="H1647" i="1"/>
  <c r="H1688"/>
  <c r="H1596" s="1"/>
  <c r="H1865"/>
  <c r="H1858" s="1"/>
  <c r="H1954"/>
  <c r="H1953" s="1"/>
  <c r="I117"/>
  <c r="I247"/>
  <c r="I445"/>
  <c r="I441" s="1"/>
  <c r="I440" s="1"/>
  <c r="I576"/>
  <c r="I575" s="1"/>
  <c r="I1053"/>
  <c r="I1077"/>
  <c r="I1175"/>
  <c r="I1303"/>
  <c r="I1384"/>
  <c r="I1383" s="1"/>
  <c r="I1487"/>
  <c r="I1486" s="1"/>
  <c r="I1937"/>
  <c r="I1929" s="1"/>
  <c r="I2077"/>
  <c r="I2021" s="1"/>
  <c r="I2020" s="1"/>
  <c r="I2019" s="1"/>
  <c r="I111"/>
  <c r="I112"/>
  <c r="I946"/>
  <c r="I945" s="1"/>
  <c r="I869"/>
  <c r="I1647"/>
  <c r="I1964"/>
  <c r="I1292"/>
  <c r="I1293"/>
  <c r="I1291" s="1"/>
  <c r="H30" i="2" s="1"/>
  <c r="I733" i="1"/>
  <c r="I732" s="1"/>
  <c r="I725" s="1"/>
  <c r="I1341"/>
  <c r="H111"/>
  <c r="H112"/>
  <c r="H1292"/>
  <c r="H1293"/>
  <c r="H1291" s="1"/>
  <c r="G30" i="2" s="1"/>
  <c r="H265" i="1"/>
  <c r="H1168"/>
  <c r="H1303"/>
  <c r="H1487"/>
  <c r="H1486" s="1"/>
  <c r="H1563"/>
  <c r="H1562" s="1"/>
  <c r="H1553" s="1"/>
  <c r="H1552" s="1"/>
  <c r="G15" i="2" s="1"/>
  <c r="H1583" i="1"/>
  <c r="H1582" s="1"/>
  <c r="H1581" s="1"/>
  <c r="H1580" s="1"/>
  <c r="H1579" s="1"/>
  <c r="H1607"/>
  <c r="H2071"/>
  <c r="H2070" s="1"/>
  <c r="H2072"/>
  <c r="H1341"/>
  <c r="G1533"/>
  <c r="G1532" s="1"/>
  <c r="G1516" s="1"/>
  <c r="G2077"/>
  <c r="G710" i="3"/>
  <c r="G1503"/>
  <c r="G196" i="1"/>
  <c r="G675" i="3"/>
  <c r="G674" s="1"/>
  <c r="G1999" i="1"/>
  <c r="G1998" s="1"/>
  <c r="G1997" s="1"/>
  <c r="G678" i="3"/>
  <c r="G677" s="1"/>
  <c r="G673" s="1"/>
  <c r="G1732" i="1"/>
  <c r="G1731" s="1"/>
  <c r="G1730" s="1"/>
  <c r="G1084" i="3"/>
  <c r="G1083" s="1"/>
  <c r="G1078"/>
  <c r="G1077" s="1"/>
  <c r="G1884" i="1"/>
  <c r="G1883" s="1"/>
  <c r="G1270" i="3"/>
  <c r="G1266"/>
  <c r="G1082" i="1"/>
  <c r="G1078"/>
  <c r="G544" i="3"/>
  <c r="G543" s="1"/>
  <c r="G759" i="1"/>
  <c r="G758" s="1"/>
  <c r="G748"/>
  <c r="G739"/>
  <c r="G21" i="3"/>
  <c r="G20" s="1"/>
  <c r="G19" s="1"/>
  <c r="G501" i="1"/>
  <c r="G500" s="1"/>
  <c r="G499" s="1"/>
  <c r="G1983"/>
  <c r="G1326" i="3"/>
  <c r="G583"/>
  <c r="G582" s="1"/>
  <c r="G215"/>
  <c r="G896"/>
  <c r="G895" s="1"/>
  <c r="G1280" i="1"/>
  <c r="G1279" s="1"/>
  <c r="G577" i="3"/>
  <c r="G576" s="1"/>
  <c r="G668" i="1"/>
  <c r="G667" s="1"/>
  <c r="G622"/>
  <c r="G621" s="1"/>
  <c r="G574" i="3"/>
  <c r="G573" s="1"/>
  <c r="G756" i="1"/>
  <c r="G755" s="1"/>
  <c r="G610" i="3"/>
  <c r="G547"/>
  <c r="G546" s="1"/>
  <c r="G536"/>
  <c r="G519" i="1"/>
  <c r="G518" s="1"/>
  <c r="G517" s="1"/>
  <c r="G17" i="3"/>
  <c r="G16" s="1"/>
  <c r="G401" i="1"/>
  <c r="G400" s="1"/>
  <c r="G1367" i="3"/>
  <c r="G371" i="1"/>
  <c r="G369" s="1"/>
  <c r="G750" i="3"/>
  <c r="G749" s="1"/>
  <c r="G361" i="1"/>
  <c r="G360" s="1"/>
  <c r="G349"/>
  <c r="G348" s="1"/>
  <c r="G121" i="3"/>
  <c r="G120" s="1"/>
  <c r="G1433" i="1"/>
  <c r="G1432" s="1"/>
  <c r="G1357"/>
  <c r="G1356" s="1"/>
  <c r="G1204"/>
  <c r="G663" i="3"/>
  <c r="G662" s="1"/>
  <c r="G1991" i="1"/>
  <c r="G1990" s="1"/>
  <c r="G416" i="3"/>
  <c r="G1728" i="1"/>
  <c r="G1727" s="1"/>
  <c r="H1382" l="1"/>
  <c r="I204"/>
  <c r="H430"/>
  <c r="H204"/>
  <c r="I430"/>
  <c r="H22" i="3"/>
  <c r="I22"/>
  <c r="G15"/>
  <c r="I800" i="1"/>
  <c r="I799" s="1"/>
  <c r="I798" s="1"/>
  <c r="I138"/>
  <c r="I116" s="1"/>
  <c r="H1857"/>
  <c r="I1446" i="3"/>
  <c r="I1397" s="1"/>
  <c r="H1808" i="1"/>
  <c r="I1808"/>
  <c r="I1340"/>
  <c r="H1143" i="3"/>
  <c r="I1143"/>
  <c r="I470"/>
  <c r="H470"/>
  <c r="H1372"/>
  <c r="H1357"/>
  <c r="H1356" s="1"/>
  <c r="I1372"/>
  <c r="I1357"/>
  <c r="I1356" s="1"/>
  <c r="H33" i="1"/>
  <c r="H32" s="1"/>
  <c r="G43" i="2" s="1"/>
  <c r="H1300" i="1"/>
  <c r="I1300"/>
  <c r="G48" i="2"/>
  <c r="G41"/>
  <c r="I195" i="1"/>
  <c r="H47" i="2" s="1"/>
  <c r="H195" i="1"/>
  <c r="G47" i="2" s="1"/>
  <c r="I1857" i="1"/>
  <c r="H34" i="2"/>
  <c r="G34"/>
  <c r="I1646" i="1"/>
  <c r="H1646"/>
  <c r="I1674"/>
  <c r="H1674"/>
  <c r="H1110"/>
  <c r="H1109" s="1"/>
  <c r="H48" i="2"/>
  <c r="H457" i="1"/>
  <c r="H456" s="1"/>
  <c r="H455" s="1"/>
  <c r="I33"/>
  <c r="H895"/>
  <c r="H1928"/>
  <c r="G36" i="2" s="1"/>
  <c r="I1382" i="1"/>
  <c r="I1224"/>
  <c r="H1224"/>
  <c r="H1034" i="3"/>
  <c r="H1033" s="1"/>
  <c r="H1032" s="1"/>
  <c r="I1034"/>
  <c r="I1033" s="1"/>
  <c r="I1032" s="1"/>
  <c r="H1280"/>
  <c r="H876"/>
  <c r="H840" s="1"/>
  <c r="I859" i="1"/>
  <c r="H52" i="2"/>
  <c r="I944" i="1"/>
  <c r="H24" i="2"/>
  <c r="H23" s="1"/>
  <c r="H397" i="1"/>
  <c r="H859"/>
  <c r="G52" i="2"/>
  <c r="G25"/>
  <c r="I397" i="1"/>
  <c r="H944"/>
  <c r="G24" i="2"/>
  <c r="G23" s="1"/>
  <c r="H19"/>
  <c r="G19"/>
  <c r="H1340" i="1"/>
  <c r="G32" i="2" s="1"/>
  <c r="H15" i="1"/>
  <c r="I15"/>
  <c r="I1110"/>
  <c r="H2021"/>
  <c r="H2020" s="1"/>
  <c r="H2019" s="1"/>
  <c r="H1425"/>
  <c r="H1418" s="1"/>
  <c r="H26" i="2"/>
  <c r="H25" s="1"/>
  <c r="H138" i="1"/>
  <c r="H116" s="1"/>
  <c r="I1333" i="3"/>
  <c r="I1332" s="1"/>
  <c r="I1331" s="1"/>
  <c r="G1506"/>
  <c r="I840"/>
  <c r="H1024" i="1"/>
  <c r="H1023" s="1"/>
  <c r="H1017" s="1"/>
  <c r="G16" i="2" s="1"/>
  <c r="H800" i="1"/>
  <c r="H799" s="1"/>
  <c r="H798" s="1"/>
  <c r="I1928"/>
  <c r="H36" i="2" s="1"/>
  <c r="H41"/>
  <c r="H574" i="1"/>
  <c r="H71" i="3"/>
  <c r="I1280"/>
  <c r="I457" i="1"/>
  <c r="I456" s="1"/>
  <c r="H1232" i="3"/>
  <c r="H1226" s="1"/>
  <c r="I71"/>
  <c r="H912"/>
  <c r="J933" s="1"/>
  <c r="I278"/>
  <c r="H1333"/>
  <c r="H1332" s="1"/>
  <c r="H1331" s="1"/>
  <c r="I1483"/>
  <c r="I1482" s="1"/>
  <c r="H1483"/>
  <c r="H1482" s="1"/>
  <c r="H278"/>
  <c r="H233" s="1"/>
  <c r="H232" s="1"/>
  <c r="H221" s="1"/>
  <c r="I1232"/>
  <c r="I1226" s="1"/>
  <c r="I912"/>
  <c r="I1551" i="1"/>
  <c r="I1593" s="1"/>
  <c r="I1425"/>
  <c r="I1418" s="1"/>
  <c r="I1024"/>
  <c r="I1023" s="1"/>
  <c r="I1017" s="1"/>
  <c r="H16" i="2" s="1"/>
  <c r="I895" i="1"/>
  <c r="I574"/>
  <c r="H42" i="2" s="1"/>
  <c r="I979" i="1"/>
  <c r="H60" i="2" s="1"/>
  <c r="H59" s="1"/>
  <c r="I976" i="1"/>
  <c r="H1551"/>
  <c r="H1593" s="1"/>
  <c r="H979"/>
  <c r="G60" i="2" s="1"/>
  <c r="G59" s="1"/>
  <c r="H976" i="1"/>
  <c r="G415" i="3"/>
  <c r="G404" i="1"/>
  <c r="G403" s="1"/>
  <c r="G399" s="1"/>
  <c r="G617" i="3"/>
  <c r="G911"/>
  <c r="G1265"/>
  <c r="G818" i="1"/>
  <c r="G1077"/>
  <c r="G370"/>
  <c r="G1995"/>
  <c r="G1994" s="1"/>
  <c r="G1985"/>
  <c r="G1984" s="1"/>
  <c r="G1307" i="3"/>
  <c r="G1588" i="1"/>
  <c r="G1474" i="3"/>
  <c r="G1473" s="1"/>
  <c r="G1472" s="1"/>
  <c r="G961" i="1"/>
  <c r="G960" s="1"/>
  <c r="G959" s="1"/>
  <c r="G958" s="1"/>
  <c r="G957" s="1"/>
  <c r="G937"/>
  <c r="G1500" i="3"/>
  <c r="G936" i="1"/>
  <c r="G924" i="3"/>
  <c r="G923" s="1"/>
  <c r="G916" i="1"/>
  <c r="G343" i="3"/>
  <c r="G342" s="1"/>
  <c r="G1725" i="1"/>
  <c r="G1724" s="1"/>
  <c r="G341" i="3"/>
  <c r="G340" s="1"/>
  <c r="G339" s="1"/>
  <c r="G1722" i="1"/>
  <c r="G1721" s="1"/>
  <c r="G658" i="3"/>
  <c r="G248"/>
  <c r="G247" s="1"/>
  <c r="G246" s="1"/>
  <c r="G1614" i="1"/>
  <c r="G1613" s="1"/>
  <c r="G520" i="3"/>
  <c r="G519" s="1"/>
  <c r="G518" s="1"/>
  <c r="G605" i="1"/>
  <c r="G604" s="1"/>
  <c r="G348" i="3"/>
  <c r="G347" s="1"/>
  <c r="G346" s="1"/>
  <c r="G345" s="1"/>
  <c r="G1334" i="1"/>
  <c r="G1333" s="1"/>
  <c r="G1332" s="1"/>
  <c r="G1331" s="1"/>
  <c r="G1330" s="1"/>
  <c r="G1017" i="3"/>
  <c r="G1000"/>
  <c r="G474"/>
  <c r="G661"/>
  <c r="G660" s="1"/>
  <c r="G659" s="1"/>
  <c r="G1096"/>
  <c r="G1095" s="1"/>
  <c r="G1860" i="1"/>
  <c r="G1859" s="1"/>
  <c r="G1346"/>
  <c r="G1345" s="1"/>
  <c r="G1177"/>
  <c r="G1176" s="1"/>
  <c r="G1369" i="3"/>
  <c r="G1368" s="1"/>
  <c r="G517"/>
  <c r="G516" s="1"/>
  <c r="G515" s="1"/>
  <c r="G602" i="1"/>
  <c r="G601" s="1"/>
  <c r="G344"/>
  <c r="G58"/>
  <c r="G747"/>
  <c r="G746" s="1"/>
  <c r="G1050" i="3"/>
  <c r="G1049" s="1"/>
  <c r="G1048" s="1"/>
  <c r="G1935" i="1"/>
  <c r="G1934" s="1"/>
  <c r="H32" i="2" l="1"/>
  <c r="H35"/>
  <c r="I1807" i="1"/>
  <c r="G35" i="2"/>
  <c r="G33" s="1"/>
  <c r="H1807" i="1"/>
  <c r="H33" i="2"/>
  <c r="H406" i="1"/>
  <c r="G56" i="2"/>
  <c r="G54" s="1"/>
  <c r="I406" i="1"/>
  <c r="H56" i="2"/>
  <c r="H54" s="1"/>
  <c r="H44"/>
  <c r="I1109" i="1"/>
  <c r="H22" i="2" s="1"/>
  <c r="H13" s="1"/>
  <c r="I1290" i="1"/>
  <c r="G602" i="3"/>
  <c r="H1290" i="1"/>
  <c r="H1007"/>
  <c r="H1603"/>
  <c r="H1602" s="1"/>
  <c r="G31" i="2" s="1"/>
  <c r="I1603" i="1"/>
  <c r="G46" i="2"/>
  <c r="H194" i="1"/>
  <c r="H46" i="2"/>
  <c r="H13" i="3"/>
  <c r="H488" i="1"/>
  <c r="G44" i="2"/>
  <c r="G51"/>
  <c r="G49" s="1"/>
  <c r="I233" i="3"/>
  <c r="I232" s="1"/>
  <c r="I221" s="1"/>
  <c r="I13" s="1"/>
  <c r="G39" i="2"/>
  <c r="G38" s="1"/>
  <c r="H39"/>
  <c r="H38" s="1"/>
  <c r="H51"/>
  <c r="H49" s="1"/>
  <c r="H1009" i="1"/>
  <c r="G22" i="2"/>
  <c r="G13" s="1"/>
  <c r="I32" i="1"/>
  <c r="H43" i="2" s="1"/>
  <c r="H40" s="1"/>
  <c r="H1220" i="3"/>
  <c r="I455" i="1"/>
  <c r="I488" s="1"/>
  <c r="H31"/>
  <c r="I503"/>
  <c r="I893" s="1"/>
  <c r="I194"/>
  <c r="I1007"/>
  <c r="I1220" i="3"/>
  <c r="G377"/>
  <c r="G375" s="1"/>
  <c r="G577" i="1"/>
  <c r="G1993"/>
  <c r="G576"/>
  <c r="G575" s="1"/>
  <c r="G1499" i="3"/>
  <c r="G556"/>
  <c r="G555" s="1"/>
  <c r="G230"/>
  <c r="G229" s="1"/>
  <c r="G1328" i="1"/>
  <c r="G1327" s="1"/>
  <c r="G306" i="3"/>
  <c r="G288"/>
  <c r="G181"/>
  <c r="G180" s="1"/>
  <c r="G1451" i="1"/>
  <c r="G1450" s="1"/>
  <c r="G54"/>
  <c r="G1509" i="3"/>
  <c r="G1508" s="1"/>
  <c r="G1189" i="1"/>
  <c r="G1188" s="1"/>
  <c r="G1175" s="1"/>
  <c r="G657" i="3"/>
  <c r="G656" s="1"/>
  <c r="G1982" i="1"/>
  <c r="G1981" s="1"/>
  <c r="G1980" s="1"/>
  <c r="H428" l="1"/>
  <c r="I1009"/>
  <c r="I1549" s="1"/>
  <c r="I1602"/>
  <c r="H31" i="2" s="1"/>
  <c r="H29" s="1"/>
  <c r="H63" s="1"/>
  <c r="H65" s="1"/>
  <c r="H1549" i="1"/>
  <c r="G29" i="2"/>
  <c r="I1528" i="3"/>
  <c r="H1601" i="1"/>
  <c r="H2096" s="1"/>
  <c r="I31"/>
  <c r="I428" s="1"/>
  <c r="H1528" i="3"/>
  <c r="H503" i="1"/>
  <c r="H893" s="1"/>
  <c r="G42" i="2"/>
  <c r="G40" s="1"/>
  <c r="G374" i="3"/>
  <c r="G2074" i="1"/>
  <c r="G2073" s="1"/>
  <c r="G2071" s="1"/>
  <c r="G2070" s="1"/>
  <c r="G932"/>
  <c r="I1601" l="1"/>
  <c r="I2096" s="1"/>
  <c r="H2097"/>
  <c r="H2101" s="1"/>
  <c r="I2097"/>
  <c r="I2101" s="1"/>
  <c r="G63" i="2"/>
  <c r="G65" s="1"/>
  <c r="I1533" i="3"/>
  <c r="H1533"/>
  <c r="G2072" i="1"/>
  <c r="G1519"/>
  <c r="G1518" s="1"/>
  <c r="G1653"/>
  <c r="G287" i="3"/>
  <c r="G256"/>
  <c r="G1633" i="1"/>
  <c r="G1632" s="1"/>
  <c r="G235" i="3"/>
  <c r="G234" s="1"/>
  <c r="G1605" i="1"/>
  <c r="G1604" s="1"/>
  <c r="G305" i="3"/>
  <c r="G1699" i="1"/>
  <c r="G39"/>
  <c r="G38" s="1"/>
  <c r="G37" s="1"/>
  <c r="G114"/>
  <c r="G113" s="1"/>
  <c r="G88" i="3"/>
  <c r="G87" s="1"/>
  <c r="G86"/>
  <c r="G85" s="1"/>
  <c r="G448" i="1"/>
  <c r="G712" s="1"/>
  <c r="G711" s="1"/>
  <c r="G446"/>
  <c r="G1366" i="3"/>
  <c r="G1523" i="1"/>
  <c r="G1522" s="1"/>
  <c r="G198" i="3"/>
  <c r="G197" s="1"/>
  <c r="G570"/>
  <c r="G569" s="1"/>
  <c r="G568" s="1"/>
  <c r="G661" i="1"/>
  <c r="G342"/>
  <c r="G346"/>
  <c r="G786" i="3"/>
  <c r="G785" s="1"/>
  <c r="G340" i="1"/>
  <c r="G56"/>
  <c r="G1073" i="3"/>
  <c r="G1062"/>
  <c r="G1940" i="1"/>
  <c r="G1070" i="3"/>
  <c r="G1865" i="1"/>
  <c r="G1866"/>
  <c r="H1537" i="3" l="1"/>
  <c r="I1537"/>
  <c r="G1521" i="1"/>
  <c r="G112"/>
  <c r="G111"/>
  <c r="G445"/>
  <c r="G84" i="3"/>
  <c r="G906" l="1"/>
  <c r="G694" i="1"/>
  <c r="G693" s="1"/>
  <c r="G692" s="1"/>
  <c r="G1249" i="3" l="1"/>
  <c r="G1248" s="1"/>
  <c r="G1245"/>
  <c r="G1244" s="1"/>
  <c r="G1276"/>
  <c r="G1275" s="1"/>
  <c r="G1274"/>
  <c r="G1273" s="1"/>
  <c r="G1085" i="1"/>
  <c r="G1084" s="1"/>
  <c r="G526" i="3"/>
  <c r="G525" s="1"/>
  <c r="G524" s="1"/>
  <c r="G608" i="1"/>
  <c r="G66" i="3"/>
  <c r="G65" s="1"/>
  <c r="G62"/>
  <c r="G61" s="1"/>
  <c r="G1153" i="1"/>
  <c r="G1152" s="1"/>
  <c r="G1696"/>
  <c r="G1695" s="1"/>
  <c r="G1694" s="1"/>
  <c r="G1595" s="1"/>
  <c r="G1484" i="3"/>
  <c r="G1483" s="1"/>
  <c r="G1482" s="1"/>
  <c r="G1049" i="1"/>
  <c r="G1045"/>
  <c r="G1354" i="3"/>
  <c r="G1353" s="1"/>
  <c r="G1352" s="1"/>
  <c r="G366" i="1"/>
  <c r="G365" s="1"/>
  <c r="G223"/>
  <c r="G78"/>
  <c r="G1330" i="3"/>
  <c r="G1328" s="1"/>
  <c r="G656" i="1"/>
  <c r="G655" s="1"/>
  <c r="G567" i="3"/>
  <c r="G566" s="1"/>
  <c r="G565" s="1"/>
  <c r="G653" i="1"/>
  <c r="G652" s="1"/>
  <c r="G564" i="3"/>
  <c r="G563" s="1"/>
  <c r="G562" s="1"/>
  <c r="G650" i="1"/>
  <c r="G649" s="1"/>
  <c r="G60" i="3" l="1"/>
  <c r="G188" i="1"/>
  <c r="G187" s="1"/>
  <c r="G476" i="3"/>
  <c r="G471" s="1"/>
  <c r="G607" i="1"/>
  <c r="G473" i="3"/>
  <c r="G472" s="1"/>
  <c r="G1272"/>
  <c r="G1243"/>
  <c r="G1044" i="1"/>
  <c r="G930"/>
  <c r="G929" s="1"/>
  <c r="G555"/>
  <c r="G554" s="1"/>
  <c r="G539"/>
  <c r="G538" s="1"/>
  <c r="G550"/>
  <c r="G549" s="1"/>
  <c r="G561" i="3"/>
  <c r="G540" s="1"/>
  <c r="G750" i="1"/>
  <c r="G749" s="1"/>
  <c r="G1011" i="3"/>
  <c r="G1010" s="1"/>
  <c r="G1009" s="1"/>
  <c r="G1253" i="1"/>
  <c r="G1252" s="1"/>
  <c r="G125" i="3"/>
  <c r="G124" s="1"/>
  <c r="G123" s="1"/>
  <c r="G1436" i="1"/>
  <c r="G1435" s="1"/>
  <c r="G115" i="3"/>
  <c r="G114" s="1"/>
  <c r="G113" s="1"/>
  <c r="G30"/>
  <c r="G27"/>
  <c r="G33"/>
  <c r="G1118" i="1"/>
  <c r="G1115"/>
  <c r="G25" i="3"/>
  <c r="G24" s="1"/>
  <c r="G23" s="1"/>
  <c r="G1114" i="1" l="1"/>
  <c r="G185"/>
  <c r="G184" s="1"/>
  <c r="G32" i="3"/>
  <c r="G26" s="1"/>
  <c r="G1112" i="1"/>
  <c r="G1111" s="1"/>
  <c r="G1428"/>
  <c r="G1427" s="1"/>
  <c r="G1099" i="3" l="1"/>
  <c r="G1098" s="1"/>
  <c r="G1402" i="1"/>
  <c r="G1401" s="1"/>
  <c r="G1400" s="1"/>
  <c r="G1216"/>
  <c r="G1215" s="1"/>
  <c r="G1214" s="1"/>
  <c r="G364" i="3"/>
  <c r="G363" s="1"/>
  <c r="G362" s="1"/>
  <c r="G361"/>
  <c r="G360" s="1"/>
  <c r="G359" s="1"/>
  <c r="G1820" i="1"/>
  <c r="G1819" s="1"/>
  <c r="G1817"/>
  <c r="G1816" s="1"/>
  <c r="G705" i="3"/>
  <c r="G704" s="1"/>
  <c r="G702" s="1"/>
  <c r="G709"/>
  <c r="G708" s="1"/>
  <c r="G706" s="1"/>
  <c r="G2036" i="1"/>
  <c r="G2034" s="1"/>
  <c r="G2032"/>
  <c r="G2030" s="1"/>
  <c r="G1809" l="1"/>
  <c r="G412" i="3"/>
  <c r="G411" s="1"/>
  <c r="G879"/>
  <c r="G252" i="1"/>
  <c r="G251" s="1"/>
  <c r="G45"/>
  <c r="G44" s="1"/>
  <c r="G828" i="3"/>
  <c r="G827" s="1"/>
  <c r="G503"/>
  <c r="G635"/>
  <c r="G916"/>
  <c r="G915" s="1"/>
  <c r="G395"/>
  <c r="G394" s="1"/>
  <c r="G393" s="1"/>
  <c r="G392" s="1"/>
  <c r="G251"/>
  <c r="G250" s="1"/>
  <c r="G1667" i="1"/>
  <c r="G1666" s="1"/>
  <c r="G292" i="3"/>
  <c r="G291" s="1"/>
  <c r="G286"/>
  <c r="G285" s="1"/>
  <c r="G283"/>
  <c r="G319"/>
  <c r="G318" s="1"/>
  <c r="G316"/>
  <c r="G315" s="1"/>
  <c r="G323"/>
  <c r="G322" s="1"/>
  <c r="G325"/>
  <c r="G324" s="1"/>
  <c r="G1664" i="1"/>
  <c r="G1663" s="1"/>
  <c r="G312" i="3"/>
  <c r="G311" s="1"/>
  <c r="G310" s="1"/>
  <c r="G280"/>
  <c r="G279" s="1"/>
  <c r="G1648" i="1"/>
  <c r="G1650"/>
  <c r="G1672"/>
  <c r="G1776" s="1"/>
  <c r="G1775" s="1"/>
  <c r="G1670"/>
  <c r="G1661"/>
  <c r="G1660" s="1"/>
  <c r="G1659" s="1"/>
  <c r="G255" i="3"/>
  <c r="G254" s="1"/>
  <c r="G128"/>
  <c r="G127" s="1"/>
  <c r="G126" s="1"/>
  <c r="G142"/>
  <c r="G141" s="1"/>
  <c r="G140" s="1"/>
  <c r="G131"/>
  <c r="G130" s="1"/>
  <c r="G129" s="1"/>
  <c r="G243"/>
  <c r="G1306" i="1"/>
  <c r="G1305" s="1"/>
  <c r="G1304" s="1"/>
  <c r="G1310"/>
  <c r="G1309" s="1"/>
  <c r="G1308" s="1"/>
  <c r="G1314"/>
  <c r="G1313" s="1"/>
  <c r="G1312" s="1"/>
  <c r="G1322"/>
  <c r="G1321" s="1"/>
  <c r="G1325"/>
  <c r="G1324" s="1"/>
  <c r="G1318"/>
  <c r="G1317" s="1"/>
  <c r="G1316" s="1"/>
  <c r="G1375"/>
  <c r="G1231" i="3"/>
  <c r="G1230" s="1"/>
  <c r="G1229" s="1"/>
  <c r="G1228" s="1"/>
  <c r="G1235"/>
  <c r="G1234" s="1"/>
  <c r="G1237"/>
  <c r="G1236" s="1"/>
  <c r="G1242"/>
  <c r="G1241"/>
  <c r="G1239"/>
  <c r="G1238" s="1"/>
  <c r="G1252"/>
  <c r="G1251" s="1"/>
  <c r="G1254"/>
  <c r="G1253" s="1"/>
  <c r="G1257"/>
  <c r="G1256" s="1"/>
  <c r="G1259"/>
  <c r="G1258" s="1"/>
  <c r="G1262"/>
  <c r="G1261" s="1"/>
  <c r="G1264"/>
  <c r="G1263" s="1"/>
  <c r="G1279"/>
  <c r="G1278" s="1"/>
  <c r="G1277" s="1"/>
  <c r="G1284"/>
  <c r="G1283" s="1"/>
  <c r="G1282" s="1"/>
  <c r="G1281" s="1"/>
  <c r="G1288"/>
  <c r="G1287" s="1"/>
  <c r="G1286" s="1"/>
  <c r="G1285" s="1"/>
  <c r="G1292"/>
  <c r="G1291" s="1"/>
  <c r="G1294"/>
  <c r="G1293" s="1"/>
  <c r="G1297"/>
  <c r="G1295" s="1"/>
  <c r="G1301"/>
  <c r="G1300" s="1"/>
  <c r="G1303"/>
  <c r="G1302" s="1"/>
  <c r="G1306"/>
  <c r="G1305" s="1"/>
  <c r="G1304" s="1"/>
  <c r="G1312"/>
  <c r="G1311" s="1"/>
  <c r="G1310" s="1"/>
  <c r="G1323"/>
  <c r="G1322" s="1"/>
  <c r="G1325"/>
  <c r="G1324" s="1"/>
  <c r="G1317"/>
  <c r="G1316" s="1"/>
  <c r="G1315" s="1"/>
  <c r="G1320"/>
  <c r="G1319" s="1"/>
  <c r="G1318" s="1"/>
  <c r="G1379"/>
  <c r="G1378" s="1"/>
  <c r="G1381"/>
  <c r="G1380" s="1"/>
  <c r="G1383"/>
  <c r="G1382" s="1"/>
  <c r="G1377"/>
  <c r="G1376" s="1"/>
  <c r="G1393"/>
  <c r="G1392" s="1"/>
  <c r="G1391" s="1"/>
  <c r="G89" i="1"/>
  <c r="G1396" i="3" s="1"/>
  <c r="G1395" s="1"/>
  <c r="G1394" s="1"/>
  <c r="G1390"/>
  <c r="G1389" s="1"/>
  <c r="G1388" s="1"/>
  <c r="G1386"/>
  <c r="G1385" s="1"/>
  <c r="G1400"/>
  <c r="G1399" s="1"/>
  <c r="G1398" s="1"/>
  <c r="G1452"/>
  <c r="G1451" s="1"/>
  <c r="G1450" s="1"/>
  <c r="G1456"/>
  <c r="G1455" s="1"/>
  <c r="G1454" s="1"/>
  <c r="G1460"/>
  <c r="G1459" s="1"/>
  <c r="G1458" s="1"/>
  <c r="G1464"/>
  <c r="G1463" s="1"/>
  <c r="G1467"/>
  <c r="G1466" s="1"/>
  <c r="G1488"/>
  <c r="G1527"/>
  <c r="G1526" s="1"/>
  <c r="G1525" s="1"/>
  <c r="G1497"/>
  <c r="G1496" s="1"/>
  <c r="G1495" s="1"/>
  <c r="G1493"/>
  <c r="G1492" s="1"/>
  <c r="G1524"/>
  <c r="G1521" s="1"/>
  <c r="G1345"/>
  <c r="G1344" s="1"/>
  <c r="G1343" s="1"/>
  <c r="G1336"/>
  <c r="G1335" s="1"/>
  <c r="G1338"/>
  <c r="G181" i="1"/>
  <c r="G1342" i="3" s="1"/>
  <c r="G1341" s="1"/>
  <c r="G1350"/>
  <c r="G1349"/>
  <c r="G1348" s="1"/>
  <c r="G1347" s="1"/>
  <c r="G1346" s="1"/>
  <c r="G253"/>
  <c r="G244"/>
  <c r="G257"/>
  <c r="G264"/>
  <c r="G263" s="1"/>
  <c r="G266"/>
  <c r="G265" s="1"/>
  <c r="G391"/>
  <c r="G390" s="1"/>
  <c r="G389" s="1"/>
  <c r="G338"/>
  <c r="G337" s="1"/>
  <c r="G336" s="1"/>
  <c r="G333" s="1"/>
  <c r="G296"/>
  <c r="G295" s="1"/>
  <c r="G300"/>
  <c r="G299" s="1"/>
  <c r="G303"/>
  <c r="G302" s="1"/>
  <c r="G301" s="1"/>
  <c r="G1690" i="1"/>
  <c r="G329" i="3" s="1"/>
  <c r="G328" s="1"/>
  <c r="G331"/>
  <c r="G330" s="1"/>
  <c r="G225"/>
  <c r="G228"/>
  <c r="G227" s="1"/>
  <c r="G226" s="1"/>
  <c r="G41"/>
  <c r="G40" s="1"/>
  <c r="G39"/>
  <c r="G38" s="1"/>
  <c r="G43"/>
  <c r="G42" s="1"/>
  <c r="G48"/>
  <c r="G47" s="1"/>
  <c r="G46"/>
  <c r="G45" s="1"/>
  <c r="G53"/>
  <c r="G52" s="1"/>
  <c r="G51"/>
  <c r="G50" s="1"/>
  <c r="G55"/>
  <c r="G54" s="1"/>
  <c r="G36"/>
  <c r="G35" s="1"/>
  <c r="G34" s="1"/>
  <c r="G74"/>
  <c r="G73" s="1"/>
  <c r="G78"/>
  <c r="G77" s="1"/>
  <c r="G80"/>
  <c r="G79" s="1"/>
  <c r="G83"/>
  <c r="G82" s="1"/>
  <c r="G81" s="1"/>
  <c r="G91"/>
  <c r="G90" s="1"/>
  <c r="G93"/>
  <c r="G92" s="1"/>
  <c r="G96"/>
  <c r="G95" s="1"/>
  <c r="G98"/>
  <c r="G97" s="1"/>
  <c r="G190"/>
  <c r="G189" s="1"/>
  <c r="G188" s="1"/>
  <c r="G193"/>
  <c r="G192" s="1"/>
  <c r="G191" s="1"/>
  <c r="G203"/>
  <c r="G202" s="1"/>
  <c r="G199" s="1"/>
  <c r="G206"/>
  <c r="G205" s="1"/>
  <c r="G204" s="1"/>
  <c r="G2069" i="1"/>
  <c r="G373" i="3" s="1"/>
  <c r="G372" s="1"/>
  <c r="G371" s="1"/>
  <c r="G349" s="1"/>
  <c r="G481"/>
  <c r="G492"/>
  <c r="G506"/>
  <c r="G505" s="1"/>
  <c r="G504" s="1"/>
  <c r="G511"/>
  <c r="G510" s="1"/>
  <c r="G509" s="1"/>
  <c r="G513"/>
  <c r="G512" s="1"/>
  <c r="G560"/>
  <c r="G559" s="1"/>
  <c r="G535"/>
  <c r="G763" i="1"/>
  <c r="G762" s="1"/>
  <c r="G761" s="1"/>
  <c r="G637" i="3"/>
  <c r="G636" s="1"/>
  <c r="G639"/>
  <c r="G638" s="1"/>
  <c r="G599"/>
  <c r="G604"/>
  <c r="G603" s="1"/>
  <c r="G600"/>
  <c r="G609"/>
  <c r="G616"/>
  <c r="G615" s="1"/>
  <c r="G614"/>
  <c r="G613" s="1"/>
  <c r="G611"/>
  <c r="G642"/>
  <c r="G641" s="1"/>
  <c r="G640" s="1"/>
  <c r="G488"/>
  <c r="G645"/>
  <c r="G644" s="1"/>
  <c r="G643" s="1"/>
  <c r="G671"/>
  <c r="G670" s="1"/>
  <c r="G669" s="1"/>
  <c r="G757"/>
  <c r="G756" s="1"/>
  <c r="G755" s="1"/>
  <c r="G760"/>
  <c r="G759" s="1"/>
  <c r="G758" s="1"/>
  <c r="G763"/>
  <c r="G762" s="1"/>
  <c r="G761" s="1"/>
  <c r="G766"/>
  <c r="G765" s="1"/>
  <c r="G764" s="1"/>
  <c r="G769"/>
  <c r="G768" s="1"/>
  <c r="G767" s="1"/>
  <c r="G780"/>
  <c r="G779" s="1"/>
  <c r="G784"/>
  <c r="G783" s="1"/>
  <c r="G389" i="1"/>
  <c r="G826" i="3"/>
  <c r="G825" s="1"/>
  <c r="G824" s="1"/>
  <c r="G823" s="1"/>
  <c r="G839"/>
  <c r="G838" s="1"/>
  <c r="G837" s="1"/>
  <c r="G836" s="1"/>
  <c r="G835" s="1"/>
  <c r="G853"/>
  <c r="G852" s="1"/>
  <c r="G874"/>
  <c r="G843"/>
  <c r="G842" s="1"/>
  <c r="G845"/>
  <c r="G844" s="1"/>
  <c r="G847"/>
  <c r="G846" s="1"/>
  <c r="G850"/>
  <c r="G849" s="1"/>
  <c r="G848" s="1"/>
  <c r="G881"/>
  <c r="G885"/>
  <c r="G884" s="1"/>
  <c r="G886"/>
  <c r="G894"/>
  <c r="G890" s="1"/>
  <c r="G904"/>
  <c r="G903" s="1"/>
  <c r="G905"/>
  <c r="G907"/>
  <c r="G918"/>
  <c r="G917" s="1"/>
  <c r="G922"/>
  <c r="G921" s="1"/>
  <c r="G1547" i="1"/>
  <c r="G1546" s="1"/>
  <c r="G1545" s="1"/>
  <c r="G1544" s="1"/>
  <c r="G1543" s="1"/>
  <c r="G1542" s="1"/>
  <c r="G951" i="3"/>
  <c r="G954"/>
  <c r="G953" s="1"/>
  <c r="G952" s="1"/>
  <c r="G992"/>
  <c r="G991" s="1"/>
  <c r="G995"/>
  <c r="G994" s="1"/>
  <c r="G1006"/>
  <c r="G1008"/>
  <c r="G1007" s="1"/>
  <c r="G1014"/>
  <c r="G1013" s="1"/>
  <c r="G1012" s="1"/>
  <c r="G1016"/>
  <c r="G1015" s="1"/>
  <c r="G999"/>
  <c r="G998" s="1"/>
  <c r="G1065"/>
  <c r="G1064" s="1"/>
  <c r="G1063" s="1"/>
  <c r="G1068"/>
  <c r="G1067" s="1"/>
  <c r="G1072"/>
  <c r="G1088"/>
  <c r="G1087" s="1"/>
  <c r="G1086" s="1"/>
  <c r="G1091"/>
  <c r="G1090" s="1"/>
  <c r="G1089" s="1"/>
  <c r="G1094"/>
  <c r="G1093" s="1"/>
  <c r="G1092" s="1"/>
  <c r="G1053"/>
  <c r="G1052" s="1"/>
  <c r="G1057"/>
  <c r="G1056" s="1"/>
  <c r="G1059"/>
  <c r="G1058" s="1"/>
  <c r="G1054"/>
  <c r="G1082"/>
  <c r="G1081" s="1"/>
  <c r="G1080" s="1"/>
  <c r="G1061"/>
  <c r="G1060" s="1"/>
  <c r="G1043"/>
  <c r="G1042" s="1"/>
  <c r="G1041" s="1"/>
  <c r="G1040" s="1"/>
  <c r="G1047"/>
  <c r="G1046" s="1"/>
  <c r="G1045" s="1"/>
  <c r="G1044" s="1"/>
  <c r="G1146"/>
  <c r="G1145" s="1"/>
  <c r="G1144" s="1"/>
  <c r="G1160"/>
  <c r="G1159" s="1"/>
  <c r="G1158" s="1"/>
  <c r="G1168"/>
  <c r="G1167" s="1"/>
  <c r="G1166" s="1"/>
  <c r="G1192"/>
  <c r="G1190" s="1"/>
  <c r="G1189" s="1"/>
  <c r="G1197"/>
  <c r="G1195" s="1"/>
  <c r="G1194" s="1"/>
  <c r="G1203"/>
  <c r="G1202" s="1"/>
  <c r="G1201" s="1"/>
  <c r="G1208"/>
  <c r="G1207" s="1"/>
  <c r="G1206" s="1"/>
  <c r="G1205" s="1"/>
  <c r="G1200"/>
  <c r="G1199" s="1"/>
  <c r="G1198" s="1"/>
  <c r="G697"/>
  <c r="G690" s="1"/>
  <c r="G1035"/>
  <c r="G1038"/>
  <c r="G1037" s="1"/>
  <c r="G1036" s="1"/>
  <c r="G651"/>
  <c r="G650" s="1"/>
  <c r="G654"/>
  <c r="G653" s="1"/>
  <c r="G1972" i="1"/>
  <c r="G1971" s="1"/>
  <c r="G1439"/>
  <c r="G1438" s="1"/>
  <c r="G1442"/>
  <c r="G1441" s="1"/>
  <c r="G1445"/>
  <c r="G1444" s="1"/>
  <c r="G741"/>
  <c r="G740" s="1"/>
  <c r="G735"/>
  <c r="G734" s="1"/>
  <c r="G753"/>
  <c r="G752" s="1"/>
  <c r="G738"/>
  <c r="G737" s="1"/>
  <c r="G767"/>
  <c r="G766" s="1"/>
  <c r="G765" s="1"/>
  <c r="G215"/>
  <c r="G214" s="1"/>
  <c r="G221"/>
  <c r="G220" s="1"/>
  <c r="G263"/>
  <c r="G261" s="1"/>
  <c r="G259"/>
  <c r="G258" s="1"/>
  <c r="G275"/>
  <c r="G273" s="1"/>
  <c r="G279"/>
  <c r="G277" s="1"/>
  <c r="G267"/>
  <c r="G266" s="1"/>
  <c r="G270"/>
  <c r="G269" s="1"/>
  <c r="G218"/>
  <c r="G217" s="1"/>
  <c r="G227"/>
  <c r="G225" s="1"/>
  <c r="G249"/>
  <c r="G247" s="1"/>
  <c r="G256"/>
  <c r="G254" s="1"/>
  <c r="G284"/>
  <c r="G282"/>
  <c r="G287"/>
  <c r="G286" s="1"/>
  <c r="G302"/>
  <c r="G301" s="1"/>
  <c r="G297"/>
  <c r="G299"/>
  <c r="G305"/>
  <c r="G304" s="1"/>
  <c r="G312"/>
  <c r="G315"/>
  <c r="G319"/>
  <c r="G318" s="1"/>
  <c r="G322"/>
  <c r="G321" s="1"/>
  <c r="G325"/>
  <c r="G324" s="1"/>
  <c r="G331"/>
  <c r="G330" s="1"/>
  <c r="G328"/>
  <c r="G327" s="1"/>
  <c r="G593"/>
  <c r="G592" s="1"/>
  <c r="G596"/>
  <c r="G595" s="1"/>
  <c r="G682"/>
  <c r="G681" s="1"/>
  <c r="G680" s="1"/>
  <c r="G644"/>
  <c r="G643" s="1"/>
  <c r="G647"/>
  <c r="G646" s="1"/>
  <c r="G631"/>
  <c r="G630" s="1"/>
  <c r="G634"/>
  <c r="G633" s="1"/>
  <c r="G637"/>
  <c r="G636" s="1"/>
  <c r="G640"/>
  <c r="G639" s="1"/>
  <c r="G659"/>
  <c r="G658" s="1"/>
  <c r="G599"/>
  <c r="G598" s="1"/>
  <c r="G507"/>
  <c r="G511"/>
  <c r="G510" s="1"/>
  <c r="G514"/>
  <c r="G513" s="1"/>
  <c r="G535"/>
  <c r="G542"/>
  <c r="G541" s="1"/>
  <c r="G545"/>
  <c r="G544" s="1"/>
  <c r="G527"/>
  <c r="G526" s="1"/>
  <c r="G84"/>
  <c r="G83" s="1"/>
  <c r="G81"/>
  <c r="G80" s="1"/>
  <c r="G42"/>
  <c r="G40" s="1"/>
  <c r="G51"/>
  <c r="G50" s="1"/>
  <c r="G48"/>
  <c r="G47" s="1"/>
  <c r="G1202"/>
  <c r="G1196"/>
  <c r="G1195" s="1"/>
  <c r="G1193"/>
  <c r="G1192" s="1"/>
  <c r="G1791"/>
  <c r="G1797"/>
  <c r="G1793"/>
  <c r="G1801"/>
  <c r="G1800" s="1"/>
  <c r="G1799" s="1"/>
  <c r="G1351"/>
  <c r="G1348" s="1"/>
  <c r="G1343"/>
  <c r="G1342" s="1"/>
  <c r="G1354"/>
  <c r="G1353" s="1"/>
  <c r="G1372"/>
  <c r="G1380"/>
  <c r="G459"/>
  <c r="G469"/>
  <c r="G472"/>
  <c r="G474"/>
  <c r="G955"/>
  <c r="G954" s="1"/>
  <c r="G953" s="1"/>
  <c r="G952" s="1"/>
  <c r="G951" s="1"/>
  <c r="G690"/>
  <c r="G689" s="1"/>
  <c r="G688" s="1"/>
  <c r="G686"/>
  <c r="G685" s="1"/>
  <c r="G684" s="1"/>
  <c r="G2065"/>
  <c r="G2064" s="1"/>
  <c r="G1228"/>
  <c r="G1227" s="1"/>
  <c r="G1236"/>
  <c r="G1256"/>
  <c r="G1255" s="1"/>
  <c r="G1244"/>
  <c r="G1243" s="1"/>
  <c r="G1247"/>
  <c r="G1246" s="1"/>
  <c r="G1240"/>
  <c r="G1239" s="1"/>
  <c r="G1238" s="1"/>
  <c r="G1276"/>
  <c r="G1275" s="1"/>
  <c r="G1274" s="1"/>
  <c r="G1287"/>
  <c r="G1286" s="1"/>
  <c r="G1285" s="1"/>
  <c r="G1298"/>
  <c r="G1297" s="1"/>
  <c r="G1026"/>
  <c r="G1030"/>
  <c r="G1035"/>
  <c r="G1033"/>
  <c r="G900"/>
  <c r="G899" s="1"/>
  <c r="G897" s="1"/>
  <c r="G896" s="1"/>
  <c r="G906"/>
  <c r="G910"/>
  <c r="G914"/>
  <c r="G934"/>
  <c r="G925"/>
  <c r="G924" s="1"/>
  <c r="G923" s="1"/>
  <c r="G918" s="1"/>
  <c r="G949"/>
  <c r="G948" s="1"/>
  <c r="G974"/>
  <c r="G973" s="1"/>
  <c r="G972" s="1"/>
  <c r="G971" s="1"/>
  <c r="G970" s="1"/>
  <c r="G969" s="1"/>
  <c r="G987"/>
  <c r="G986" s="1"/>
  <c r="G981" s="1"/>
  <c r="G980" s="1"/>
  <c r="G983"/>
  <c r="G982" s="1"/>
  <c r="G1003"/>
  <c r="G1002" s="1"/>
  <c r="G998" s="1"/>
  <c r="G997" s="1"/>
  <c r="G991"/>
  <c r="G990" s="1"/>
  <c r="G989" s="1"/>
  <c r="F61" i="2" s="1"/>
  <c r="G967" i="1"/>
  <c r="G966" s="1"/>
  <c r="G965" s="1"/>
  <c r="G964" s="1"/>
  <c r="G963" s="1"/>
  <c r="G387"/>
  <c r="G291"/>
  <c r="G290" s="1"/>
  <c r="G289" s="1"/>
  <c r="G335"/>
  <c r="G334" s="1"/>
  <c r="G333" s="1"/>
  <c r="G156"/>
  <c r="G140"/>
  <c r="G142"/>
  <c r="G144"/>
  <c r="G147"/>
  <c r="G146" s="1"/>
  <c r="G165"/>
  <c r="G169"/>
  <c r="G168" s="1"/>
  <c r="G170"/>
  <c r="G119"/>
  <c r="G118" s="1"/>
  <c r="G122"/>
  <c r="G121" s="1"/>
  <c r="G154"/>
  <c r="G153" s="1"/>
  <c r="G152" s="1"/>
  <c r="G177"/>
  <c r="G174" s="1"/>
  <c r="G173" s="1"/>
  <c r="G182"/>
  <c r="G1715"/>
  <c r="G1714" s="1"/>
  <c r="G1966"/>
  <c r="G1965" s="1"/>
  <c r="G1969"/>
  <c r="G1968" s="1"/>
  <c r="G313"/>
  <c r="G316"/>
  <c r="G1630"/>
  <c r="G1692"/>
  <c r="G1691" s="1"/>
  <c r="G1131"/>
  <c r="G1484"/>
  <c r="G1483" s="1"/>
  <c r="G1482" s="1"/>
  <c r="G1680"/>
  <c r="G1676"/>
  <c r="G1142"/>
  <c r="G1134"/>
  <c r="G1102"/>
  <c r="G1101" s="1"/>
  <c r="G1100" s="1"/>
  <c r="G1099" s="1"/>
  <c r="F20" i="2" s="1"/>
  <c r="G1097" i="1"/>
  <c r="G1096" s="1"/>
  <c r="G1095" s="1"/>
  <c r="G1094" s="1"/>
  <c r="F18" i="2" s="1"/>
  <c r="G1126" i="1"/>
  <c r="G1440" i="3"/>
  <c r="G1439" s="1"/>
  <c r="G1438" s="1"/>
  <c r="G1443"/>
  <c r="G1442" s="1"/>
  <c r="G1441" s="1"/>
  <c r="G1469"/>
  <c r="G1609" i="1"/>
  <c r="G1608" s="1"/>
  <c r="G1617"/>
  <c r="G1621"/>
  <c r="G1620" s="1"/>
  <c r="G1619" s="1"/>
  <c r="G1686"/>
  <c r="G1685" s="1"/>
  <c r="G1682"/>
  <c r="G1863"/>
  <c r="G1862" s="1"/>
  <c r="G1868"/>
  <c r="G1871"/>
  <c r="G1870" s="1"/>
  <c r="G1877"/>
  <c r="G1875"/>
  <c r="G1881"/>
  <c r="G1880" s="1"/>
  <c r="G1879" s="1"/>
  <c r="G1824"/>
  <c r="G1823" s="1"/>
  <c r="G1827"/>
  <c r="G1826" s="1"/>
  <c r="G1830"/>
  <c r="G1829" s="1"/>
  <c r="G1938"/>
  <c r="G1943"/>
  <c r="G1942" s="1"/>
  <c r="G1947"/>
  <c r="G1946" s="1"/>
  <c r="G1945" s="1"/>
  <c r="G1951"/>
  <c r="G1950" s="1"/>
  <c r="G1949" s="1"/>
  <c r="G1957"/>
  <c r="G1955"/>
  <c r="G1961"/>
  <c r="G1960" s="1"/>
  <c r="G1959" s="1"/>
  <c r="G2040"/>
  <c r="G1476"/>
  <c r="G1475" s="1"/>
  <c r="G1468"/>
  <c r="G1467" s="1"/>
  <c r="G1466" s="1"/>
  <c r="G1479"/>
  <c r="G1478" s="1"/>
  <c r="G1448"/>
  <c r="G1447" s="1"/>
  <c r="G1496"/>
  <c r="G1495" s="1"/>
  <c r="G1501"/>
  <c r="G1500" s="1"/>
  <c r="G1508"/>
  <c r="G1507" s="1"/>
  <c r="G1772" s="1"/>
  <c r="G1513"/>
  <c r="G1512" s="1"/>
  <c r="G1511" s="1"/>
  <c r="G1510" s="1"/>
  <c r="F53" i="2" s="1"/>
  <c r="G1014" i="1"/>
  <c r="G1013" s="1"/>
  <c r="G1012" s="1"/>
  <c r="G1011" s="1"/>
  <c r="G1010" s="1"/>
  <c r="F14" i="2" s="1"/>
  <c r="G1054" i="1"/>
  <c r="G1058"/>
  <c r="G1062"/>
  <c r="G1066"/>
  <c r="G1070"/>
  <c r="G1074"/>
  <c r="G1092"/>
  <c r="G1089" s="1"/>
  <c r="G1018"/>
  <c r="G1107"/>
  <c r="G1106" s="1"/>
  <c r="G1105" s="1"/>
  <c r="G1104" s="1"/>
  <c r="F21" i="2" s="1"/>
  <c r="G1129" i="1"/>
  <c r="G1144"/>
  <c r="G1138"/>
  <c r="G1123"/>
  <c r="G1122" s="1"/>
  <c r="G1211"/>
  <c r="G1210" s="1"/>
  <c r="G1209" s="1"/>
  <c r="G1170"/>
  <c r="G1169" s="1"/>
  <c r="G1173"/>
  <c r="G1172" s="1"/>
  <c r="G1294"/>
  <c r="G1389"/>
  <c r="G1388" s="1"/>
  <c r="G1386"/>
  <c r="G1385" s="1"/>
  <c r="G1408"/>
  <c r="G1406"/>
  <c r="G1527"/>
  <c r="G1526" s="1"/>
  <c r="G1530"/>
  <c r="G1529" s="1"/>
  <c r="G434"/>
  <c r="G436"/>
  <c r="G443"/>
  <c r="G442" s="1"/>
  <c r="G567"/>
  <c r="G566" s="1"/>
  <c r="G565" s="1"/>
  <c r="G807"/>
  <c r="G809"/>
  <c r="G812"/>
  <c r="G816"/>
  <c r="G814"/>
  <c r="G802"/>
  <c r="G801" s="1"/>
  <c r="G840"/>
  <c r="G844"/>
  <c r="G836"/>
  <c r="G835" s="1"/>
  <c r="G834" s="1"/>
  <c r="G866"/>
  <c r="G865" s="1"/>
  <c r="G864" s="1"/>
  <c r="G862" s="1"/>
  <c r="G887"/>
  <c r="G886" s="1"/>
  <c r="G873"/>
  <c r="G872" s="1"/>
  <c r="G883"/>
  <c r="G882" s="1"/>
  <c r="G1556"/>
  <c r="G1555" s="1"/>
  <c r="G1554" s="1"/>
  <c r="G1560"/>
  <c r="G1559" s="1"/>
  <c r="G1558" s="1"/>
  <c r="G1564"/>
  <c r="G1568"/>
  <c r="G1571"/>
  <c r="G1576"/>
  <c r="G1575" s="1"/>
  <c r="G1586"/>
  <c r="G1416" i="3"/>
  <c r="G1415" s="1"/>
  <c r="G1414"/>
  <c r="G1413" s="1"/>
  <c r="G1407"/>
  <c r="G1406" s="1"/>
  <c r="G1405" s="1"/>
  <c r="G1410"/>
  <c r="G1409" s="1"/>
  <c r="G1408" s="1"/>
  <c r="G139"/>
  <c r="G138" s="1"/>
  <c r="G137" s="1"/>
  <c r="G136" s="1"/>
  <c r="G135"/>
  <c r="G134" s="1"/>
  <c r="G133" s="1"/>
  <c r="G132" s="1"/>
  <c r="G153"/>
  <c r="G152" s="1"/>
  <c r="G151" s="1"/>
  <c r="G1795" i="1"/>
  <c r="G1359" i="3"/>
  <c r="G1358" s="1"/>
  <c r="G1502" i="1"/>
  <c r="G1497"/>
  <c r="G1361" i="3"/>
  <c r="G1360" s="1"/>
  <c r="G1363"/>
  <c r="G1362" s="1"/>
  <c r="G1364"/>
  <c r="G1403"/>
  <c r="G1402" s="1"/>
  <c r="G1432"/>
  <c r="G1431" s="1"/>
  <c r="G1430" s="1"/>
  <c r="G1429"/>
  <c r="G1428" s="1"/>
  <c r="G1427" s="1"/>
  <c r="G1422"/>
  <c r="G1421" s="1"/>
  <c r="G1420" s="1"/>
  <c r="G1425"/>
  <c r="G1424" s="1"/>
  <c r="G1436"/>
  <c r="G1435" s="1"/>
  <c r="G1434" s="1"/>
  <c r="G1433" s="1"/>
  <c r="G1493" i="1"/>
  <c r="G1491"/>
  <c r="G1490" s="1"/>
  <c r="G195" i="3"/>
  <c r="G194" s="1"/>
  <c r="G1180"/>
  <c r="G880" i="1"/>
  <c r="G879" s="1"/>
  <c r="G877"/>
  <c r="G876" s="1"/>
  <c r="G1490" i="3"/>
  <c r="G1489" s="1"/>
  <c r="G1178"/>
  <c r="G1177" s="1"/>
  <c r="G1172"/>
  <c r="G1171" s="1"/>
  <c r="G1170" s="1"/>
  <c r="G1156"/>
  <c r="G1155" s="1"/>
  <c r="G1154" s="1"/>
  <c r="G1152"/>
  <c r="G1151" s="1"/>
  <c r="G1150" s="1"/>
  <c r="G1148"/>
  <c r="G1147" s="1"/>
  <c r="G989"/>
  <c r="G988" s="1"/>
  <c r="G987" s="1"/>
  <c r="G985"/>
  <c r="G984" s="1"/>
  <c r="G983" s="1"/>
  <c r="G981"/>
  <c r="G980" s="1"/>
  <c r="G979" s="1"/>
  <c r="G974" s="1"/>
  <c r="G977"/>
  <c r="G976" s="1"/>
  <c r="G967"/>
  <c r="G966" s="1"/>
  <c r="G964"/>
  <c r="G963" s="1"/>
  <c r="G962" s="1"/>
  <c r="G960"/>
  <c r="G959" s="1"/>
  <c r="G955"/>
  <c r="G871"/>
  <c r="G867"/>
  <c r="G866" s="1"/>
  <c r="G865"/>
  <c r="G860"/>
  <c r="G859" s="1"/>
  <c r="G856"/>
  <c r="G855" s="1"/>
  <c r="G854" s="1"/>
  <c r="G498"/>
  <c r="G497" s="1"/>
  <c r="G149"/>
  <c r="G148" s="1"/>
  <c r="G147" s="1"/>
  <c r="G145"/>
  <c r="G143"/>
  <c r="G1480" i="1"/>
  <c r="G2041"/>
  <c r="G438"/>
  <c r="G1020"/>
  <c r="G1019" s="1"/>
  <c r="G934" i="3"/>
  <c r="G933" s="1"/>
  <c r="G932" s="1"/>
  <c r="G931" s="1"/>
  <c r="G782"/>
  <c r="G781" s="1"/>
  <c r="G1473" i="1"/>
  <c r="G1472" s="1"/>
  <c r="G1422"/>
  <c r="G1421" s="1"/>
  <c r="G1420" s="1"/>
  <c r="G1419" s="1"/>
  <c r="G309" i="3"/>
  <c r="G308" s="1"/>
  <c r="G307" s="1"/>
  <c r="G587" i="1"/>
  <c r="G586" s="1"/>
  <c r="G744"/>
  <c r="G743" s="1"/>
  <c r="G720" s="1"/>
  <c r="G719" s="1"/>
  <c r="G204" l="1"/>
  <c r="L204"/>
  <c r="L195" s="1"/>
  <c r="G778" i="3"/>
  <c r="K749" s="1"/>
  <c r="G1780" i="1"/>
  <c r="G1779" s="1"/>
  <c r="G195"/>
  <c r="G871"/>
  <c r="G870" s="1"/>
  <c r="G869" s="1"/>
  <c r="G33"/>
  <c r="G2021"/>
  <c r="G2020" s="1"/>
  <c r="G2019" s="1"/>
  <c r="G1858"/>
  <c r="G1143" i="3"/>
  <c r="G1341" i="1"/>
  <c r="G186" i="3"/>
  <c r="G480"/>
  <c r="G479" s="1"/>
  <c r="G695"/>
  <c r="G1771" i="1"/>
  <c r="G1379"/>
  <c r="G1378" s="1"/>
  <c r="G1377" s="1"/>
  <c r="G1783"/>
  <c r="G1770" s="1"/>
  <c r="I57" i="2"/>
  <c r="G252" i="3"/>
  <c r="G249" s="1"/>
  <c r="L240"/>
  <c r="G1822" i="1"/>
  <c r="G1426"/>
  <c r="G839"/>
  <c r="G282" i="3"/>
  <c r="G1034"/>
  <c r="G1033" s="1"/>
  <c r="G1032" s="1"/>
  <c r="G1051"/>
  <c r="G1005"/>
  <c r="G1004" s="1"/>
  <c r="G997" s="1"/>
  <c r="G88" i="1"/>
  <c r="G87" s="1"/>
  <c r="G86" s="1"/>
  <c r="G996"/>
  <c r="F62" i="2" s="1"/>
  <c r="G946" i="1"/>
  <c r="G945" s="1"/>
  <c r="G944" s="1"/>
  <c r="G947"/>
  <c r="G950" i="3"/>
  <c r="G949" s="1"/>
  <c r="G935"/>
  <c r="G386" i="1"/>
  <c r="G385" s="1"/>
  <c r="G384" s="1"/>
  <c r="G1713"/>
  <c r="G404" i="3"/>
  <c r="G224"/>
  <c r="G223" s="1"/>
  <c r="G222" s="1"/>
  <c r="G242"/>
  <c r="G241" s="1"/>
  <c r="G946"/>
  <c r="G945" s="1"/>
  <c r="G1371" i="1"/>
  <c r="G1370" s="1"/>
  <c r="G2068"/>
  <c r="G2067" s="1"/>
  <c r="G2063"/>
  <c r="G180"/>
  <c r="G179" s="1"/>
  <c r="G172" s="1"/>
  <c r="G159" s="1"/>
  <c r="G506"/>
  <c r="G498"/>
  <c r="G497" s="1"/>
  <c r="G1321" i="3"/>
  <c r="G811" i="1"/>
  <c r="G608" i="3"/>
  <c r="G649"/>
  <c r="G1583" i="1"/>
  <c r="G1299" i="3"/>
  <c r="G1298" s="1"/>
  <c r="G905" i="1"/>
  <c r="G904" s="1"/>
  <c r="G903" s="1"/>
  <c r="G902" s="1"/>
  <c r="G914" i="3"/>
  <c r="G913" s="1"/>
  <c r="G321"/>
  <c r="G320" s="1"/>
  <c r="G327" s="1"/>
  <c r="G326" s="1"/>
  <c r="G902"/>
  <c r="G901" s="1"/>
  <c r="G1176"/>
  <c r="G487"/>
  <c r="G486" s="1"/>
  <c r="G634"/>
  <c r="G633" s="1"/>
  <c r="G632" s="1"/>
  <c r="G733" i="1"/>
  <c r="G1293"/>
  <c r="G1291" s="1"/>
  <c r="G1292"/>
  <c r="G1523" i="3"/>
  <c r="G1522" s="1"/>
  <c r="G112"/>
  <c r="G111" s="1"/>
  <c r="G491"/>
  <c r="G490" s="1"/>
  <c r="G485" s="1"/>
  <c r="G1535"/>
  <c r="G1538" s="1"/>
  <c r="G441" i="1"/>
  <c r="G440" s="1"/>
  <c r="G1471"/>
  <c r="G1340" i="3"/>
  <c r="G1242" i="1"/>
  <c r="G41"/>
  <c r="G248"/>
  <c r="F58" i="2"/>
  <c r="F57" s="1"/>
  <c r="G255" i="1"/>
  <c r="G1689"/>
  <c r="G1688" s="1"/>
  <c r="G1596" s="1"/>
  <c r="G910" i="3"/>
  <c r="G909" s="1"/>
  <c r="G908" s="1"/>
  <c r="G502"/>
  <c r="G501" s="1"/>
  <c r="G883"/>
  <c r="G696"/>
  <c r="G1196"/>
  <c r="G1445"/>
  <c r="G1444" s="1"/>
  <c r="G1437" s="1"/>
  <c r="G1133" i="1"/>
  <c r="G1025"/>
  <c r="G1489"/>
  <c r="G1525"/>
  <c r="G1405"/>
  <c r="G1404" s="1"/>
  <c r="G1399" s="1"/>
  <c r="G1168"/>
  <c r="G1069"/>
  <c r="G1053"/>
  <c r="G1675"/>
  <c r="G1669"/>
  <c r="G1125"/>
  <c r="G851" i="3"/>
  <c r="G1290"/>
  <c r="G1289" s="1"/>
  <c r="G958"/>
  <c r="G1334"/>
  <c r="G878"/>
  <c r="G877" s="1"/>
  <c r="G1273" i="1"/>
  <c r="F28" i="2" s="1"/>
  <c r="G1061" i="1"/>
  <c r="G1240" i="3"/>
  <c r="G1233" s="1"/>
  <c r="G89"/>
  <c r="G838" i="1"/>
  <c r="G833" s="1"/>
  <c r="G831" s="1"/>
  <c r="G806"/>
  <c r="G800" s="1"/>
  <c r="G1954"/>
  <c r="G1953" s="1"/>
  <c r="G1874"/>
  <c r="G1873" s="1"/>
  <c r="G167"/>
  <c r="G162"/>
  <c r="G161" s="1"/>
  <c r="G471"/>
  <c r="G458"/>
  <c r="G296"/>
  <c r="G295" s="1"/>
  <c r="G281"/>
  <c r="G272"/>
  <c r="G496" i="3"/>
  <c r="G495" s="1"/>
  <c r="G494" s="1"/>
  <c r="G117" i="1"/>
  <c r="G139"/>
  <c r="G1066" i="3"/>
  <c r="G1039" s="1"/>
  <c r="G483"/>
  <c r="G482" s="1"/>
  <c r="G1937" i="1"/>
  <c r="G1929" s="1"/>
  <c r="G631" i="3"/>
  <c r="G630" s="1"/>
  <c r="G629" s="1"/>
  <c r="G628" s="1"/>
  <c r="G893"/>
  <c r="G892" s="1"/>
  <c r="G1191"/>
  <c r="G226" i="1"/>
  <c r="G1591"/>
  <c r="G1590" s="1"/>
  <c r="G433"/>
  <c r="G432" s="1"/>
  <c r="G431" s="1"/>
  <c r="G430" s="1"/>
  <c r="G1384"/>
  <c r="G1383" s="1"/>
  <c r="G1626"/>
  <c r="G1625" s="1"/>
  <c r="G1623"/>
  <c r="G1616" s="1"/>
  <c r="G1607" s="1"/>
  <c r="G1964"/>
  <c r="G1790"/>
  <c r="G1789" s="1"/>
  <c r="G1785" s="1"/>
  <c r="G590"/>
  <c r="G589" s="1"/>
  <c r="G585" s="1"/>
  <c r="L587" s="1"/>
  <c r="M587" s="1"/>
  <c r="G265"/>
  <c r="G1657"/>
  <c r="G522"/>
  <c r="G521" s="1"/>
  <c r="G509" s="1"/>
  <c r="G505" s="1"/>
  <c r="G504" s="1"/>
  <c r="G49" i="3"/>
  <c r="G1384"/>
  <c r="G841"/>
  <c r="G94"/>
  <c r="G294"/>
  <c r="G293" s="1"/>
  <c r="G262"/>
  <c r="G261" s="1"/>
  <c r="G1260"/>
  <c r="G1255"/>
  <c r="G1412"/>
  <c r="G1411" s="1"/>
  <c r="G1401" s="1"/>
  <c r="G44"/>
  <c r="G1250"/>
  <c r="G313"/>
  <c r="F50" i="2"/>
  <c r="G1449" i="3"/>
  <c r="G1563" i="1"/>
  <c r="G1562" s="1"/>
  <c r="G1553" s="1"/>
  <c r="G1552" s="1"/>
  <c r="F15" i="2" s="1"/>
  <c r="G642" i="1"/>
  <c r="G37" i="3"/>
  <c r="G1462"/>
  <c r="G1303" i="1"/>
  <c r="G1684"/>
  <c r="G1419" i="3"/>
  <c r="G72"/>
  <c r="G1320" i="1"/>
  <c r="G898"/>
  <c r="G1505"/>
  <c r="G1504" s="1"/>
  <c r="G1487" s="1"/>
  <c r="G1486" s="1"/>
  <c r="G1146"/>
  <c r="G1141" s="1"/>
  <c r="G150"/>
  <c r="G149" s="1"/>
  <c r="G1271"/>
  <c r="G1270" s="1"/>
  <c r="G1269" s="1"/>
  <c r="G1268" s="1"/>
  <c r="G1234"/>
  <c r="G1233" s="1"/>
  <c r="G1199"/>
  <c r="G1198" s="1"/>
  <c r="G1191" s="1"/>
  <c r="G478" i="3" l="1"/>
  <c r="L194" i="1"/>
  <c r="G1110"/>
  <c r="G1109" s="1"/>
  <c r="F22" i="2" s="1"/>
  <c r="G278" i="3"/>
  <c r="G748"/>
  <c r="G22"/>
  <c r="G470"/>
  <c r="G71"/>
  <c r="L71" s="1"/>
  <c r="G457" i="1"/>
  <c r="G32"/>
  <c r="G1808"/>
  <c r="F34" i="2" s="1"/>
  <c r="G1928" i="1"/>
  <c r="G1340"/>
  <c r="I38" i="2"/>
  <c r="G584" i="1"/>
  <c r="G240" i="3"/>
  <c r="G1647" i="1"/>
  <c r="G1226"/>
  <c r="G1225" s="1"/>
  <c r="G1224" s="1"/>
  <c r="I25" i="2" s="1"/>
  <c r="G1857" i="1"/>
  <c r="F41" i="2"/>
  <c r="F24"/>
  <c r="F23" s="1"/>
  <c r="G1314" i="3"/>
  <c r="F27" i="2"/>
  <c r="F45"/>
  <c r="F52"/>
  <c r="G976" i="1"/>
  <c r="I59" i="2" s="1"/>
  <c r="G799" i="1"/>
  <c r="G798" s="1"/>
  <c r="F39" i="2"/>
  <c r="F38" s="1"/>
  <c r="G732" i="1"/>
  <c r="G725" s="1"/>
  <c r="G1024"/>
  <c r="G1023" s="1"/>
  <c r="G1017" s="1"/>
  <c r="F16" i="2" s="1"/>
  <c r="G1232" i="3"/>
  <c r="G1226" s="1"/>
  <c r="G398" i="1"/>
  <c r="G397" s="1"/>
  <c r="F30" i="2"/>
  <c r="G406" i="1"/>
  <c r="G489" i="3"/>
  <c r="G876"/>
  <c r="G840" s="1"/>
  <c r="G1515" i="1"/>
  <c r="G1425"/>
  <c r="G1280" i="3"/>
  <c r="G1333"/>
  <c r="G1332" s="1"/>
  <c r="G1331" s="1"/>
  <c r="G1674" i="1"/>
  <c r="G1382"/>
  <c r="G979"/>
  <c r="F60" i="2" s="1"/>
  <c r="F59" s="1"/>
  <c r="G456" i="1"/>
  <c r="G455" s="1"/>
  <c r="G160"/>
  <c r="G138" s="1"/>
  <c r="G31" s="1"/>
  <c r="G1582"/>
  <c r="G1581" s="1"/>
  <c r="G1580" s="1"/>
  <c r="G895"/>
  <c r="G912" i="3"/>
  <c r="G859" i="1"/>
  <c r="G1300"/>
  <c r="G1446" i="3"/>
  <c r="G1397" s="1"/>
  <c r="F32" i="2" l="1"/>
  <c r="G1646" i="1"/>
  <c r="G1603" s="1"/>
  <c r="G1602" s="1"/>
  <c r="F35" i="2"/>
  <c r="G1807" i="1"/>
  <c r="G233" i="3"/>
  <c r="G232" s="1"/>
  <c r="G221" s="1"/>
  <c r="G13" s="1"/>
  <c r="G1220"/>
  <c r="G574" i="1"/>
  <c r="F42" i="2" s="1"/>
  <c r="L1528" i="3"/>
  <c r="I54" i="2"/>
  <c r="G1007" i="1"/>
  <c r="F48" i="2"/>
  <c r="G194" i="1"/>
  <c r="I46" i="2" s="1"/>
  <c r="F47"/>
  <c r="F51"/>
  <c r="F49" s="1"/>
  <c r="F36"/>
  <c r="G1290" i="1"/>
  <c r="G1418"/>
  <c r="I49" i="2" s="1"/>
  <c r="G488" i="1"/>
  <c r="F56" i="2"/>
  <c r="F54" s="1"/>
  <c r="F43"/>
  <c r="F26"/>
  <c r="F25" s="1"/>
  <c r="G1579" i="1"/>
  <c r="F19" i="2" s="1"/>
  <c r="G1551" i="1"/>
  <c r="G1593" s="1"/>
  <c r="F44" i="2"/>
  <c r="F33" l="1"/>
  <c r="G503" i="1"/>
  <c r="G893" s="1"/>
  <c r="F31" i="2"/>
  <c r="F29" s="1"/>
  <c r="G1528" i="3"/>
  <c r="F46" i="2"/>
  <c r="F40"/>
  <c r="F13"/>
  <c r="G1009" i="1"/>
  <c r="G1549" s="1"/>
  <c r="G15"/>
  <c r="G428" s="1"/>
  <c r="I33" i="2"/>
  <c r="J427" i="1" l="1"/>
  <c r="I40" i="2"/>
  <c r="F63"/>
  <c r="I13"/>
  <c r="G1601" i="1"/>
  <c r="G2096" l="1"/>
  <c r="G2097" s="1"/>
  <c r="G2101" s="1"/>
  <c r="I29" i="2"/>
  <c r="G1533" i="3"/>
  <c r="F65" i="2"/>
  <c r="G1537" i="3" l="1"/>
</calcChain>
</file>

<file path=xl/sharedStrings.xml><?xml version="1.0" encoding="utf-8"?>
<sst xmlns="http://schemas.openxmlformats.org/spreadsheetml/2006/main" count="15934" uniqueCount="1148">
  <si>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</si>
  <si>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</si>
  <si>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</si>
  <si>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</si>
  <si>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</si>
  <si>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</si>
  <si>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</si>
  <si>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</si>
  <si>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</si>
  <si>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</si>
  <si>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</si>
  <si>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</si>
  <si>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</si>
  <si>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</si>
  <si>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</si>
  <si>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</si>
  <si>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</si>
  <si>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</si>
  <si>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</si>
  <si>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</si>
  <si>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</si>
  <si>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</si>
  <si>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</si>
  <si>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</si>
  <si>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</si>
  <si>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</si>
  <si>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</si>
  <si>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</si>
  <si>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</si>
  <si>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</si>
  <si>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</si>
  <si>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</si>
  <si>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</si>
  <si>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</si>
  <si>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</si>
  <si>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</si>
  <si>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</si>
  <si>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</si>
  <si>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</si>
  <si>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</si>
  <si>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</si>
  <si>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</si>
  <si>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</si>
  <si>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</si>
  <si>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</si>
  <si>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</si>
  <si>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</si>
  <si>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</si>
  <si>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</si>
  <si>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</si>
  <si>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</si>
  <si>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</si>
  <si>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</si>
  <si>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</si>
  <si>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</si>
  <si>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</si>
  <si>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</si>
  <si>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</si>
  <si>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</si>
  <si>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</si>
  <si>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</si>
  <si>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</si>
  <si>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</si>
  <si>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</si>
  <si>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</si>
  <si>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</si>
  <si>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</si>
  <si>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</si>
  <si>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</si>
  <si>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</si>
  <si>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</si>
  <si>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</si>
  <si>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</si>
  <si>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</si>
  <si>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</si>
  <si>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</si>
  <si>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</si>
  <si>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</si>
  <si>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</si>
  <si>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</si>
  <si>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</si>
  <si>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</si>
  <si>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</si>
  <si>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</si>
  <si>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</si>
  <si>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</si>
  <si>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</si>
  <si>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</si>
  <si>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</si>
  <si>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</si>
  <si>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</si>
  <si>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</si>
  <si>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</si>
  <si>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</si>
  <si>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</si>
  <si>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</si>
  <si>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</si>
  <si>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</si>
  <si>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</si>
  <si>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</si>
  <si>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</si>
  <si>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</si>
  <si>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</si>
  <si>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</si>
  <si>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</si>
  <si>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</si>
  <si>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</si>
  <si>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</si>
  <si>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</si>
  <si>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</si>
  <si>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</si>
  <si>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</si>
  <si>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</si>
  <si>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</si>
  <si>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</si>
  <si>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</si>
  <si>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</si>
  <si>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</si>
  <si>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</si>
  <si>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</si>
  <si>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</si>
  <si>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</si>
  <si>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</si>
  <si>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</si>
  <si>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</si>
  <si>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</si>
  <si>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</si>
  <si>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</si>
  <si>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</si>
  <si>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</si>
  <si>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</si>
  <si>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</si>
  <si>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</si>
  <si>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</si>
  <si>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</si>
  <si>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</si>
  <si>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</si>
  <si>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</si>
  <si>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</si>
  <si>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</si>
  <si>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</si>
  <si>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</si>
  <si>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</si>
  <si>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</si>
  <si>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</si>
  <si>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</si>
  <si>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</si>
  <si>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</si>
  <si>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</si>
  <si>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</si>
  <si>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</si>
  <si>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</si>
  <si>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</si>
  <si>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</si>
  <si>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</si>
  <si>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</si>
  <si>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</si>
  <si>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</si>
  <si>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</si>
  <si>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</si>
  <si>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</si>
  <si>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</si>
  <si>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</si>
  <si>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</si>
  <si>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</si>
  <si>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</si>
  <si>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</si>
  <si>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</si>
  <si>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</si>
  <si>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</si>
  <si>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</si>
  <si>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</si>
  <si>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</si>
  <si>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</si>
  <si>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</si>
  <si>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</si>
  <si>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</si>
  <si>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</si>
  <si>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</si>
  <si>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</si>
  <si>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</si>
  <si>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</si>
  <si>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</si>
  <si>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</si>
  <si>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</si>
  <si>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</si>
  <si>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</si>
  <si>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</si>
  <si>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</si>
  <si>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</si>
  <si>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</si>
  <si>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</si>
  <si>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</si>
  <si>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</si>
  <si>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</si>
  <si>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</si>
  <si>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</si>
  <si>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</si>
  <si>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</si>
  <si>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</si>
  <si>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</si>
  <si>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</si>
  <si>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</si>
  <si>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</si>
  <si>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</si>
  <si>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</si>
  <si>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</si>
  <si>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</si>
  <si>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</si>
  <si>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</si>
  <si>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</si>
  <si>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</si>
  <si>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</si>
  <si>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</si>
  <si>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</si>
  <si>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</si>
  <si>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</si>
  <si>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</si>
  <si>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</si>
  <si>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</si>
  <si>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</si>
  <si>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</si>
  <si>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</si>
  <si>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</si>
  <si>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</si>
  <si>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</si>
  <si>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</si>
  <si>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</si>
  <si>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</si>
  <si>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</si>
  <si>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</si>
  <si>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</si>
  <si>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</si>
  <si>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</si>
  <si>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</si>
  <si>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</si>
  <si>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</si>
  <si>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</si>
  <si>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</si>
  <si>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</si>
  <si>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</si>
  <si>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</si>
  <si>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</si>
  <si>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</si>
  <si>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</si>
  <si>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</si>
  <si>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</si>
  <si>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</si>
  <si>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</si>
  <si>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</si>
  <si>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</si>
  <si>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</si>
  <si>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</si>
  <si>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</si>
  <si>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</si>
  <si>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</si>
  <si>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</si>
  <si>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</si>
  <si>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</si>
  <si>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</si>
  <si>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</si>
  <si>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</si>
  <si>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</si>
  <si>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</si>
  <si>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</si>
  <si>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</si>
  <si>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</si>
  <si>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</si>
  <si>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</si>
  <si>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</si>
  <si>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</si>
  <si>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</si>
  <si>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</si>
  <si>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</si>
  <si>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</si>
  <si>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</si>
  <si>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</si>
  <si>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</si>
  <si>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</si>
  <si>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</si>
  <si>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</si>
  <si>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</si>
  <si>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</si>
  <si>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</si>
  <si>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</si>
  <si>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</si>
  <si>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</si>
  <si>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</si>
  <si>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</si>
  <si>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</si>
  <si>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</si>
  <si>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</si>
  <si>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</si>
  <si>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</si>
  <si>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</si>
  <si>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</si>
  <si>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</si>
  <si>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</si>
  <si>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</si>
  <si>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</si>
  <si>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</si>
  <si>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</si>
  <si>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</si>
  <si>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</si>
  <si>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</si>
  <si>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</si>
  <si>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</si>
  <si>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</si>
  <si>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</si>
  <si>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</si>
  <si>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</si>
  <si>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</si>
  <si>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</si>
  <si>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</si>
  <si>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</si>
  <si>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</si>
  <si>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</si>
  <si>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</si>
  <si>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</si>
  <si>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</si>
  <si>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</si>
  <si>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</si>
  <si>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</si>
  <si>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</si>
  <si>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</si>
  <si>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</si>
  <si>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</si>
  <si>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</si>
  <si>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</si>
  <si>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</si>
  <si>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</si>
  <si>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</si>
  <si>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</si>
  <si>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</si>
  <si>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</si>
  <si>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</si>
  <si>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</si>
  <si>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</si>
  <si>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</si>
  <si>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</si>
  <si>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</si>
  <si>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</si>
  <si>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</si>
  <si>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</si>
  <si>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</si>
  <si>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</si>
  <si>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</si>
  <si>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</si>
  <si>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</si>
  <si>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</si>
  <si>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</si>
  <si>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</si>
  <si>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</si>
  <si>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</si>
  <si>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</si>
  <si>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</si>
  <si>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</si>
  <si>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</si>
  <si>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</si>
  <si>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</si>
  <si>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</si>
  <si>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</si>
  <si>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</si>
  <si>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</si>
  <si>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</si>
  <si>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</si>
  <si>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</si>
  <si>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</si>
  <si>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</si>
  <si>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</si>
  <si>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</si>
  <si>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</si>
  <si>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</si>
  <si>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</si>
  <si>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</si>
  <si>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</si>
  <si>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</si>
  <si>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</si>
  <si>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</si>
  <si>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</si>
  <si>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</si>
  <si>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</si>
  <si>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</si>
  <si>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</si>
  <si>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</si>
  <si>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</si>
  <si>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</si>
  <si>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</si>
  <si>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</si>
  <si>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</si>
  <si>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</si>
  <si>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</si>
  <si>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</si>
  <si>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</si>
  <si>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</si>
  <si>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</si>
  <si>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</si>
  <si>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</si>
  <si>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</si>
  <si>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</si>
  <si>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</si>
  <si>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</si>
  <si>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</si>
  <si>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</si>
  <si>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</si>
  <si>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</si>
  <si>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</si>
  <si>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</si>
  <si>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</si>
  <si>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</si>
  <si>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</si>
  <si>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</si>
  <si>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</si>
  <si>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</si>
  <si>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</si>
  <si>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</si>
  <si>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</si>
  <si>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</si>
  <si>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</si>
  <si>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</si>
  <si>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</si>
  <si>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</si>
  <si>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</si>
  <si>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</si>
  <si>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</si>
  <si>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</si>
  <si>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</si>
  <si>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</si>
  <si>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</si>
  <si>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</si>
  <si>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</si>
  <si>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</si>
  <si>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</si>
  <si>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</si>
  <si>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</si>
  <si>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</si>
  <si>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</si>
  <si>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</si>
  <si>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</si>
  <si>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</si>
  <si>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</si>
  <si>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</si>
  <si>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</si>
  <si>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</si>
  <si>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</si>
  <si>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</si>
  <si>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</si>
  <si>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</si>
  <si>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</si>
  <si>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</si>
  <si>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</si>
  <si>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</si>
  <si>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</si>
  <si>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</si>
  <si>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</si>
  <si>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</si>
  <si>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</si>
  <si>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</si>
  <si>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</si>
  <si>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</si>
  <si>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</si>
  <si>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</si>
  <si>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</si>
  <si>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</si>
  <si>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</si>
  <si>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</si>
  <si>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</si>
  <si>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</si>
  <si>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</si>
  <si>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</si>
  <si>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</si>
  <si>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</si>
  <si>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</si>
  <si>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</si>
  <si>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</si>
  <si>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</si>
  <si>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</si>
  <si>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</si>
  <si>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</si>
  <si>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</si>
  <si>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</si>
  <si>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</si>
  <si>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</si>
  <si>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</si>
  <si>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</si>
  <si>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</si>
  <si>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</si>
  <si>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</si>
  <si>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</si>
  <si>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</si>
  <si>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</si>
  <si>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</si>
  <si>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</si>
  <si>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</si>
  <si>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</si>
  <si>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</si>
  <si>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</si>
  <si>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</si>
  <si>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</si>
  <si>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</si>
  <si>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</si>
  <si>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</si>
  <si>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</si>
  <si>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</si>
  <si>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</si>
  <si>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</si>
  <si>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</si>
  <si>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</si>
  <si>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</si>
  <si>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</si>
  <si>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</si>
  <si>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</si>
  <si>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</si>
  <si>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</si>
  <si>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</si>
  <si>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</si>
  <si>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</si>
  <si>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</si>
  <si>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</si>
  <si>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</si>
  <si>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</si>
  <si>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</si>
  <si>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</si>
  <si>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</si>
  <si>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</si>
  <si>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</si>
  <si>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</si>
  <si>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</si>
  <si>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</si>
  <si>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</si>
  <si>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</si>
  <si>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</si>
  <si>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</si>
  <si>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</si>
  <si>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</si>
  <si>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</si>
  <si>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</si>
  <si>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</si>
  <si>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</si>
  <si>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</si>
  <si>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</si>
  <si>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</si>
  <si>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</si>
  <si>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</si>
  <si>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</si>
  <si>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</si>
  <si>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</si>
  <si>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</si>
  <si>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</si>
  <si>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</si>
  <si>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</si>
  <si>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</si>
  <si>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</si>
  <si>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</si>
  <si>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</si>
  <si>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</si>
  <si>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</si>
  <si>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</si>
  <si>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</si>
  <si>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</si>
  <si>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</si>
  <si>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</si>
  <si>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</si>
  <si>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</si>
  <si>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</si>
  <si>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</si>
  <si>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</si>
  <si>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</si>
  <si>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</si>
  <si>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</si>
  <si>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</si>
  <si>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</si>
  <si>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</si>
  <si>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</si>
  <si>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</si>
  <si>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</si>
  <si>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</si>
  <si>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</si>
  <si>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</si>
  <si>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</si>
  <si>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</si>
  <si>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</si>
  <si>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</si>
  <si>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</si>
  <si>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</si>
  <si>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</si>
  <si>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</si>
  <si>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</si>
  <si>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</si>
  <si>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</si>
  <si>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</si>
  <si>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</si>
  <si>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</si>
  <si>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</si>
  <si>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</si>
  <si>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</si>
  <si>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</si>
  <si>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</si>
  <si>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</si>
  <si>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</si>
  <si>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</si>
  <si>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</si>
  <si>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</si>
  <si>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</si>
  <si>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</si>
  <si>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</si>
  <si>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</si>
  <si>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</si>
  <si>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</si>
  <si>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</si>
  <si>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</si>
  <si>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</si>
  <si>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</si>
  <si>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</si>
  <si>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</si>
  <si>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</si>
  <si>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</si>
  <si>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</si>
  <si>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</si>
  <si>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</si>
  <si>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</si>
  <si>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</si>
  <si>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</si>
  <si>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</si>
  <si>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</si>
  <si>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</si>
  <si>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</si>
  <si>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</si>
  <si>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</si>
  <si>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</si>
  <si>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</si>
  <si>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</si>
  <si>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</si>
  <si>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</si>
  <si>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</si>
  <si>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</si>
  <si>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</si>
  <si>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</si>
  <si>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</si>
  <si>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</si>
  <si>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</si>
  <si>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</si>
  <si>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</si>
  <si>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</si>
  <si>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</si>
  <si>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</si>
  <si>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</si>
  <si>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</si>
  <si>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</si>
  <si>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</si>
  <si>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</si>
  <si>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</si>
  <si>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</si>
  <si>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</si>
  <si>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</si>
  <si>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</si>
  <si>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</si>
  <si>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</si>
  <si>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</si>
  <si>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</si>
  <si>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</si>
  <si>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</si>
  <si>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</si>
  <si>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</si>
  <si>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</si>
  <si>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</si>
  <si>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</si>
  <si>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</si>
  <si>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</si>
  <si>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</si>
  <si>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</si>
  <si>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</si>
  <si>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</si>
  <si>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</si>
  <si>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</si>
  <si>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</si>
  <si>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</si>
  <si>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</si>
  <si>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</si>
  <si>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</si>
  <si>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</si>
  <si>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</si>
  <si>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</si>
  <si>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</si>
  <si>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</si>
  <si>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</si>
  <si>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</si>
  <si>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</si>
  <si>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</si>
  <si>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</si>
  <si>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</si>
  <si>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</si>
  <si>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</si>
  <si>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</si>
  <si>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</si>
  <si>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</si>
  <si>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</si>
  <si>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</si>
  <si>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</si>
  <si>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</si>
  <si>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</si>
  <si>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</si>
  <si>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</si>
  <si>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</si>
  <si>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</si>
  <si>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</si>
  <si>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</si>
  <si>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</si>
  <si>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</si>
  <si>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</si>
  <si>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</si>
  <si>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</si>
  <si>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</si>
  <si>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</si>
  <si>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</si>
  <si>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</si>
  <si>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</si>
  <si>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</si>
  <si>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</si>
  <si>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</si>
  <si>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</si>
  <si>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</si>
  <si>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</si>
  <si>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</si>
  <si>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</si>
  <si>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</si>
  <si>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</si>
  <si>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</si>
  <si>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</si>
  <si>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</si>
  <si>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</si>
  <si>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</si>
  <si>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</si>
  <si>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</si>
  <si>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</si>
  <si>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</si>
  <si>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</si>
  <si>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</si>
  <si>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</si>
  <si>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</si>
  <si>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</si>
  <si>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</si>
  <si>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</si>
  <si>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</si>
  <si>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</si>
  <si>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</si>
  <si>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</si>
  <si>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</si>
  <si>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</si>
  <si>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</si>
  <si>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</si>
  <si>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</si>
  <si>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</si>
  <si>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</si>
  <si>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</si>
  <si>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</si>
  <si>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</si>
  <si>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</si>
  <si>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</si>
  <si>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</si>
  <si>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</si>
  <si>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</si>
  <si>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</si>
  <si>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</si>
  <si>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</si>
  <si>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</si>
  <si>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</si>
  <si>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</si>
  <si>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</si>
  <si>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</si>
  <si>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</si>
  <si>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</si>
  <si>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</si>
  <si>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</si>
  <si>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</si>
  <si>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</si>
  <si>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</si>
  <si>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</si>
  <si>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</si>
  <si>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</si>
  <si>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</si>
  <si>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</si>
  <si>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</si>
  <si>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</si>
  <si>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</si>
  <si>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</si>
  <si>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</si>
  <si>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</si>
  <si>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</si>
  <si>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</si>
  <si>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</si>
  <si>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</si>
  <si>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</si>
  <si>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</si>
  <si>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</si>
  <si>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</si>
  <si>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</si>
  <si>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</si>
  <si>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</si>
  <si>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</si>
  <si>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</si>
  <si>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</si>
  <si>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</si>
  <si>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</si>
  <si>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</si>
  <si>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</si>
  <si>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</si>
  <si>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</si>
  <si>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</si>
  <si>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</si>
  <si>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</si>
  <si>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</si>
  <si>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</si>
  <si>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</si>
  <si>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</si>
  <si>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</si>
  <si>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</si>
  <si>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</si>
  <si>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</si>
  <si>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</si>
  <si>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</si>
  <si>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</si>
  <si>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</si>
  <si>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</si>
  <si>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</si>
  <si>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</si>
  <si>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</si>
  <si>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</si>
  <si>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</si>
  <si>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</si>
  <si>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</si>
  <si>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</si>
  <si>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</si>
  <si>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</si>
  <si>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</si>
  <si>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</si>
  <si>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</si>
  <si>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</si>
  <si>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</si>
  <si>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</si>
  <si>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</si>
  <si>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</si>
  <si>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</si>
  <si>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</si>
  <si>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</si>
  <si>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</si>
  <si>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</si>
  <si>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</si>
  <si>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</si>
  <si>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</si>
  <si>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</si>
  <si>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</si>
  <si>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</si>
  <si>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</si>
  <si>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</si>
  <si>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</si>
  <si>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</si>
  <si>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</si>
  <si>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</si>
  <si>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</si>
  <si>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</si>
  <si>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</si>
  <si>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</si>
  <si>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</si>
  <si>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</si>
  <si>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</si>
  <si>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</si>
  <si>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</si>
  <si>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</si>
  <si>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</si>
  <si>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</si>
  <si>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</si>
  <si>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</si>
  <si>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</si>
  <si>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</si>
  <si>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</si>
  <si>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</si>
  <si>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</si>
  <si>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</si>
  <si>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</si>
  <si>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</si>
  <si>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</si>
  <si>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</si>
  <si>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</si>
  <si>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</si>
  <si>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</si>
  <si>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</si>
  <si>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</si>
  <si>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</si>
  <si>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</si>
  <si>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</si>
  <si>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</si>
  <si>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</si>
  <si>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</si>
  <si>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</si>
  <si>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</si>
  <si>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</si>
  <si>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</si>
  <si>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</si>
  <si>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</si>
  <si>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</si>
  <si>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</si>
  <si>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</si>
  <si>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</si>
  <si>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</si>
  <si>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</si>
  <si>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</si>
  <si>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</si>
  <si>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</si>
  <si>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</si>
  <si>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</si>
  <si>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</si>
  <si>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</si>
  <si>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</si>
  <si>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</si>
  <si>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</si>
  <si>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</si>
  <si>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</si>
  <si>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</si>
  <si>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</si>
  <si>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</si>
  <si>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</si>
  <si>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</si>
  <si>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</si>
  <si>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</si>
  <si>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</si>
  <si>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</si>
  <si>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</si>
  <si>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</si>
  <si>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</si>
  <si>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</si>
  <si>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</si>
  <si>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</si>
  <si>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</si>
  <si>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</si>
  <si>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</si>
  <si>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</si>
  <si>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</si>
  <si>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</si>
  <si>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</si>
  <si>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</si>
  <si>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</si>
  <si>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</si>
  <si>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</si>
  <si>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</si>
  <si>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</si>
  <si>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</si>
  <si>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</si>
  <si>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</si>
  <si>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</si>
  <si>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</si>
  <si>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</si>
  <si>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</si>
  <si>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</si>
  <si>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</si>
  <si>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</si>
  <si>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</si>
  <si>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</si>
  <si>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</si>
  <si>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</si>
  <si>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</si>
  <si>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</si>
  <si>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</si>
  <si>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</si>
  <si>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</si>
  <si>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</si>
  <si>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</si>
  <si>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</si>
  <si>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</si>
  <si>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</si>
  <si>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</si>
  <si>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</si>
  <si>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</si>
  <si>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</si>
  <si>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06 8 00 00000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</si>
  <si>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</si>
  <si>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</si>
  <si>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</si>
  <si>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</si>
  <si>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</si>
  <si>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</si>
  <si>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</si>
  <si>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</si>
  <si>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</si>
  <si>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</si>
  <si>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</si>
  <si>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</si>
  <si>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</si>
  <si>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</si>
  <si>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</si>
  <si>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</si>
  <si>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</si>
  <si>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</si>
  <si>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</si>
  <si>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</si>
  <si>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</si>
  <si>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</si>
  <si>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</si>
  <si>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</si>
  <si>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</si>
  <si>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</si>
  <si>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</si>
  <si>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</si>
  <si>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</si>
  <si>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</si>
  <si>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</si>
  <si>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</si>
  <si>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</si>
  <si>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</si>
  <si>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</si>
  <si>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</si>
  <si>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</si>
  <si>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</si>
  <si>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</si>
  <si>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</si>
  <si>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</si>
  <si>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</si>
  <si>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</si>
  <si>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</si>
  <si>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</si>
  <si>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</si>
  <si>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</si>
  <si>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</si>
  <si>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</si>
  <si>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</si>
  <si>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</si>
  <si>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</si>
  <si>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</si>
  <si>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</si>
  <si>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</si>
  <si>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</si>
  <si>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</si>
  <si>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</si>
  <si>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</si>
  <si>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</si>
  <si>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</si>
  <si>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</si>
  <si>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</si>
  <si>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</si>
  <si>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13 0 00 85421</t>
  </si>
  <si>
    <t>Софинансирование на участие в конкурсе на предоставление субсидии на обустройство и модернизацию объектов городской инфраструктуры, парковых и рекреационных зон для занятия физкультурой и спортом</t>
  </si>
  <si>
    <t>05 0 00 82991</t>
  </si>
  <si>
    <t xml:space="preserve">Обследование территории на предмет выявления площадей распространения борщевика 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</si>
  <si>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</si>
  <si>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</si>
  <si>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</si>
  <si>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</si>
  <si>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</si>
  <si>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</si>
  <si>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</si>
  <si>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</si>
  <si>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</si>
  <si>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06 8 00 S812Д</t>
  </si>
  <si>
    <t>12 0 00 88289</t>
  </si>
  <si>
    <t>12 00 88290</t>
  </si>
  <si>
    <t>12 0 00 88290</t>
  </si>
  <si>
    <t>к  решению сессии шестого созыва Собрания депутатов № 185   от 21 февраля 2020 года</t>
  </si>
  <si>
    <t>к  решению сессии шестого созыва Собрания депутатов №185 от 21 февраля 2020 года</t>
  </si>
  <si>
    <t>к  решению сессии шестого созыва Собрания депутатов № 170 от 20 декабря 2019 года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</si>
  <si>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</si>
  <si>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</si>
  <si>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</si>
  <si>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</si>
  <si>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</si>
  <si>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</si>
  <si>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</si>
  <si>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</si>
  <si>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</si>
  <si>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</si>
  <si>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</si>
  <si>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</si>
  <si>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</si>
  <si>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</si>
  <si>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</si>
  <si>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</si>
  <si>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</si>
  <si>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</si>
  <si>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</si>
  <si>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</si>
  <si>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</si>
  <si>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05 0 00 82996</t>
  </si>
  <si>
    <t>Кадастровые работы и мониторинг земель сельскохозяйственного назначения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</si>
  <si>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</si>
  <si>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</si>
  <si>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</si>
  <si>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</si>
  <si>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</si>
  <si>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</si>
  <si>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</si>
  <si>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</si>
  <si>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</si>
  <si>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</si>
  <si>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</si>
  <si>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</si>
  <si>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</si>
  <si>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</si>
  <si>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</si>
  <si>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</si>
  <si>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</si>
  <si>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</si>
  <si>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</si>
  <si>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</si>
  <si>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</si>
  <si>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</si>
  <si>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96 0 00 54690</t>
  </si>
  <si>
    <t>Проведение Всероссийской переписи населения 2020 года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</si>
  <si>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</si>
  <si>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</si>
  <si>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</si>
  <si>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</si>
  <si>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</si>
  <si>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</si>
  <si>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</si>
  <si>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08 2 00 76970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</si>
  <si>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</si>
  <si>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</si>
  <si>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</si>
  <si>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</si>
  <si>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</si>
  <si>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к  решению сессии шестого созыва Собрания депутатов № 170   от 20 декабря 2019 года</t>
  </si>
  <si>
    <t>Приложение №6</t>
  </si>
  <si>
    <t>к  решению сессии шестого созыва Собрания депутатов №170 от 20 декабря 2019 года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</si>
  <si>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</si>
  <si>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</si>
  <si>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</si>
  <si>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</si>
  <si>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</si>
  <si>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</si>
  <si>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</si>
  <si>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</si>
  <si>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</si>
  <si>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</si>
  <si>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</si>
  <si>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</si>
  <si>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</si>
  <si>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</si>
  <si>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</si>
  <si>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</si>
  <si>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</si>
  <si>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</si>
  <si>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</si>
  <si>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</si>
  <si>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</si>
  <si>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</si>
  <si>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</si>
  <si>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</si>
  <si>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к  решению сессии шестого созыва Собрания депутатов № 203 от 24 апреля 2020 года</t>
  </si>
  <si>
    <t>к  решению сессии шестого созыва Собрания депутатов №203 от 24 апреля 2020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</si>
</sst>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0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1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5" fillId="0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4" fontId="0" fillId="2" borderId="1" xfId="0" applyNumberFormat="1" applyFill="1" applyBorder="1"/>
    <xf numFmtId="0" fontId="0" fillId="2" borderId="1" xfId="0" applyFill="1" applyBorder="1"/>
    <xf numFmtId="0" fontId="8" fillId="8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65"/>
  <sheetViews>
    <sheetView topLeftCell="B1" workbookViewId="0">
      <selection activeCell="H4" sqref="H4"/>
    </sheetView>
  </sheetViews>
  <sheetFormatPr defaultRowHeight="12.75"/>
  <cols>
    <col min="1" max="1" width="1.85546875" style="71" customWidth="1"/>
    <col min="2" max="2" width="61.28515625" style="71" customWidth="1"/>
    <col min="3" max="3" width="6.85546875" style="74" hidden="1" customWidth="1"/>
    <col min="4" max="4" width="6.5703125" style="74" customWidth="1"/>
    <col min="5" max="5" width="8" style="74" customWidth="1"/>
    <col min="6" max="8" width="22.140625" style="73" customWidth="1"/>
    <col min="9" max="9" width="13.85546875" style="71" hidden="1" customWidth="1"/>
    <col min="10" max="10" width="9.140625" style="71"/>
    <col min="11" max="11" width="13.85546875" style="71" bestFit="1" customWidth="1"/>
    <col min="12" max="16384" width="9.140625" style="71"/>
  </cols>
  <sheetData>
    <row r="1" spans="2:11" customFormat="1" ht="12.75" customHeight="1">
      <c r="B1" s="71"/>
      <c r="C1" s="74"/>
      <c r="D1" s="74"/>
      <c r="E1" s="74"/>
      <c r="F1" s="249" t="s">
        <v>1120</v>
      </c>
      <c r="G1" s="249"/>
      <c r="H1" s="249"/>
      <c r="I1" s="249"/>
      <c r="J1" s="249"/>
      <c r="K1" s="249"/>
    </row>
    <row r="2" spans="2:11" customFormat="1" ht="38.25" customHeight="1">
      <c r="B2" s="71"/>
      <c r="C2" s="236"/>
      <c r="D2" s="74"/>
      <c r="E2" s="74"/>
      <c r="F2" s="249" t="s">
        <v>1146</v>
      </c>
      <c r="G2" s="249"/>
      <c r="H2" s="135"/>
      <c r="I2" s="135"/>
      <c r="J2" s="137"/>
    </row>
    <row r="3" spans="2:11" customFormat="1" ht="12.75" customHeight="1">
      <c r="B3" s="71"/>
      <c r="C3" s="74"/>
      <c r="D3" s="74"/>
      <c r="E3" s="74"/>
      <c r="F3" s="249" t="s">
        <v>1045</v>
      </c>
      <c r="G3" s="249"/>
      <c r="H3" s="249"/>
      <c r="I3" s="249"/>
      <c r="J3" s="249"/>
      <c r="K3" s="249"/>
    </row>
    <row r="4" spans="2:11" customFormat="1" ht="38.25" customHeight="1">
      <c r="B4" s="71"/>
      <c r="C4" s="216"/>
      <c r="D4" s="74"/>
      <c r="E4" s="74"/>
      <c r="F4" s="249" t="s">
        <v>1056</v>
      </c>
      <c r="G4" s="249"/>
      <c r="H4" s="135"/>
      <c r="I4" s="135"/>
      <c r="J4" s="137"/>
    </row>
    <row r="5" spans="2:11" customFormat="1" ht="12.75" customHeight="1">
      <c r="B5" s="71"/>
      <c r="C5" s="74"/>
      <c r="D5" s="74"/>
      <c r="E5" s="74"/>
      <c r="F5" s="249" t="s">
        <v>985</v>
      </c>
      <c r="G5" s="249"/>
      <c r="H5" s="249"/>
      <c r="I5" s="249"/>
      <c r="J5" s="249"/>
      <c r="K5" s="249"/>
    </row>
    <row r="6" spans="2:11" customFormat="1" ht="38.25" customHeight="1">
      <c r="B6" s="71"/>
      <c r="C6" s="216"/>
      <c r="D6" s="74"/>
      <c r="E6" s="74"/>
      <c r="F6" s="249" t="s">
        <v>1119</v>
      </c>
      <c r="G6" s="249"/>
      <c r="H6" s="135"/>
      <c r="I6" s="135"/>
      <c r="J6" s="137"/>
    </row>
    <row r="7" spans="2:11" s="69" customFormat="1" ht="69.75" customHeight="1">
      <c r="B7" s="252" t="s">
        <v>894</v>
      </c>
      <c r="C7" s="252"/>
      <c r="D7" s="252"/>
      <c r="E7" s="252"/>
      <c r="F7" s="252"/>
      <c r="G7" s="253"/>
      <c r="H7" s="253"/>
    </row>
    <row r="8" spans="2:11" s="69" customFormat="1" ht="16.5" customHeight="1">
      <c r="B8" s="250" t="s">
        <v>17</v>
      </c>
      <c r="C8" s="136"/>
      <c r="D8" s="254" t="s">
        <v>19</v>
      </c>
      <c r="E8" s="254" t="s">
        <v>20</v>
      </c>
      <c r="F8" s="256" t="s">
        <v>706</v>
      </c>
      <c r="G8" s="250"/>
      <c r="H8" s="250"/>
    </row>
    <row r="9" spans="2:11" s="3" customFormat="1" ht="12.75" customHeight="1">
      <c r="B9" s="251"/>
      <c r="C9" s="254" t="s">
        <v>18</v>
      </c>
      <c r="D9" s="251"/>
      <c r="E9" s="251"/>
      <c r="F9" s="255" t="s">
        <v>891</v>
      </c>
      <c r="G9" s="255" t="s">
        <v>892</v>
      </c>
      <c r="H9" s="255" t="s">
        <v>893</v>
      </c>
      <c r="I9" s="71"/>
      <c r="J9" s="71"/>
    </row>
    <row r="10" spans="2:11" s="3" customFormat="1" ht="51" customHeight="1">
      <c r="B10" s="251"/>
      <c r="C10" s="254"/>
      <c r="D10" s="251"/>
      <c r="E10" s="251"/>
      <c r="F10" s="255"/>
      <c r="G10" s="255"/>
      <c r="H10" s="255"/>
      <c r="I10" s="71"/>
      <c r="J10" s="71"/>
    </row>
    <row r="11" spans="2:11" s="3" customFormat="1">
      <c r="B11" s="138">
        <v>1</v>
      </c>
      <c r="C11" s="138">
        <v>2</v>
      </c>
      <c r="D11" s="138">
        <v>2</v>
      </c>
      <c r="E11" s="138">
        <v>3</v>
      </c>
      <c r="F11" s="139">
        <v>4</v>
      </c>
      <c r="G11" s="139">
        <v>5</v>
      </c>
      <c r="H11" s="139">
        <v>6</v>
      </c>
      <c r="I11" s="71"/>
      <c r="J11" s="71"/>
    </row>
    <row r="12" spans="2:11" ht="16.5">
      <c r="B12" s="82"/>
      <c r="C12" s="82"/>
      <c r="D12" s="82"/>
      <c r="E12" s="82"/>
      <c r="F12" s="82"/>
      <c r="G12" s="82"/>
      <c r="H12" s="82"/>
    </row>
    <row r="13" spans="2:11" s="3" customFormat="1">
      <c r="B13" s="5" t="s">
        <v>23</v>
      </c>
      <c r="C13" s="49">
        <v>793</v>
      </c>
      <c r="D13" s="7" t="s">
        <v>24</v>
      </c>
      <c r="E13" s="7"/>
      <c r="F13" s="40">
        <f>F14+F15+F16+F19+F21+F22+F17+F18+F20</f>
        <v>87213353.819999993</v>
      </c>
      <c r="G13" s="40">
        <f t="shared" ref="G13:H13" si="0">G14+G15+G16+G19+G21+G22+G17+G18+G20</f>
        <v>81857693</v>
      </c>
      <c r="H13" s="40">
        <f t="shared" si="0"/>
        <v>82600924</v>
      </c>
      <c r="I13" s="72">
        <f>'прил 7'!G430+'прил 7'!G895+'прил 7'!G1009+'прил 7'!G1551</f>
        <v>87206825.949999988</v>
      </c>
      <c r="J13" s="71"/>
    </row>
    <row r="14" spans="2:11" s="3" customFormat="1" ht="25.5">
      <c r="B14" s="59" t="s">
        <v>608</v>
      </c>
      <c r="C14" s="101">
        <v>793</v>
      </c>
      <c r="D14" s="10" t="s">
        <v>24</v>
      </c>
      <c r="E14" s="10" t="s">
        <v>35</v>
      </c>
      <c r="F14" s="29">
        <f>'прил 7'!G1010</f>
        <v>1798248</v>
      </c>
      <c r="G14" s="29">
        <f>'прил 7'!H1010</f>
        <v>1816051</v>
      </c>
      <c r="H14" s="29">
        <f>'прил 7'!I1010</f>
        <v>1834030</v>
      </c>
      <c r="I14" s="71"/>
      <c r="J14" s="71"/>
    </row>
    <row r="15" spans="2:11" s="3" customFormat="1" ht="38.25">
      <c r="B15" s="55" t="s">
        <v>696</v>
      </c>
      <c r="C15" s="101">
        <v>794</v>
      </c>
      <c r="D15" s="58" t="s">
        <v>24</v>
      </c>
      <c r="E15" s="58" t="s">
        <v>104</v>
      </c>
      <c r="F15" s="29">
        <f>'прил 7'!G1552</f>
        <v>3094243</v>
      </c>
      <c r="G15" s="29">
        <f>'прил 7'!H1552</f>
        <v>3111647</v>
      </c>
      <c r="H15" s="29">
        <f>'прил 7'!I1552</f>
        <v>3129225</v>
      </c>
      <c r="I15" s="71"/>
      <c r="J15" s="71"/>
    </row>
    <row r="16" spans="2:11" s="3" customFormat="1" ht="38.25">
      <c r="B16" s="59" t="s">
        <v>113</v>
      </c>
      <c r="C16" s="101">
        <v>793</v>
      </c>
      <c r="D16" s="10" t="s">
        <v>24</v>
      </c>
      <c r="E16" s="10" t="s">
        <v>85</v>
      </c>
      <c r="F16" s="29">
        <f>'прил 7'!G431+'прил 7'!G896+'прил 7'!G1017</f>
        <v>39683675</v>
      </c>
      <c r="G16" s="29">
        <f>'прил 7'!H431+'прил 7'!H896+'прил 7'!H1017</f>
        <v>40491155</v>
      </c>
      <c r="H16" s="29">
        <f>'прил 7'!I431+'прил 7'!I896+'прил 7'!I1017</f>
        <v>40883565</v>
      </c>
      <c r="I16" s="71"/>
      <c r="J16" s="71"/>
    </row>
    <row r="17" spans="2:11" s="3" customFormat="1" hidden="1">
      <c r="B17" s="16" t="s">
        <v>536</v>
      </c>
      <c r="C17" s="101"/>
      <c r="D17" s="10" t="s">
        <v>24</v>
      </c>
      <c r="E17" s="10" t="s">
        <v>345</v>
      </c>
      <c r="F17" s="26">
        <v>0</v>
      </c>
      <c r="G17" s="26"/>
      <c r="H17" s="26"/>
      <c r="I17" s="71"/>
      <c r="J17" s="71"/>
    </row>
    <row r="18" spans="2:11" s="3" customFormat="1">
      <c r="B18" s="16" t="s">
        <v>536</v>
      </c>
      <c r="C18" s="101"/>
      <c r="D18" s="10" t="s">
        <v>24</v>
      </c>
      <c r="E18" s="10" t="s">
        <v>345</v>
      </c>
      <c r="F18" s="26">
        <f>'прил 7'!G1094</f>
        <v>10400</v>
      </c>
      <c r="G18" s="26">
        <f>'прил 7'!H1094</f>
        <v>11200</v>
      </c>
      <c r="H18" s="26">
        <f>'прил 7'!I1094</f>
        <v>116800</v>
      </c>
      <c r="I18" s="71"/>
      <c r="J18" s="71"/>
    </row>
    <row r="19" spans="2:11" s="3" customFormat="1" ht="25.5">
      <c r="B19" s="59" t="s">
        <v>327</v>
      </c>
      <c r="C19" s="49">
        <v>792</v>
      </c>
      <c r="D19" s="10" t="s">
        <v>24</v>
      </c>
      <c r="E19" s="10" t="s">
        <v>328</v>
      </c>
      <c r="F19" s="26">
        <f>'прил 7'!G902+'прил 7'!G1579</f>
        <v>14855558</v>
      </c>
      <c r="G19" s="26">
        <f>'прил 7'!H902+'прил 7'!H1579</f>
        <v>14932417</v>
      </c>
      <c r="H19" s="26">
        <f>'прил 7'!I902+'прил 7'!I1579</f>
        <v>15079145</v>
      </c>
      <c r="I19" s="71"/>
      <c r="J19" s="71"/>
    </row>
    <row r="20" spans="2:11" s="3" customFormat="1" hidden="1">
      <c r="B20" s="16" t="s">
        <v>229</v>
      </c>
      <c r="C20" s="49"/>
      <c r="D20" s="10" t="s">
        <v>24</v>
      </c>
      <c r="E20" s="10" t="s">
        <v>33</v>
      </c>
      <c r="F20" s="26">
        <f>'прил 7'!G1099</f>
        <v>0</v>
      </c>
      <c r="G20" s="26"/>
      <c r="H20" s="26"/>
      <c r="I20" s="71"/>
      <c r="J20" s="71"/>
    </row>
    <row r="21" spans="2:11" s="3" customFormat="1">
      <c r="B21" s="55" t="s">
        <v>639</v>
      </c>
      <c r="C21" s="101">
        <v>793</v>
      </c>
      <c r="D21" s="58" t="s">
        <v>24</v>
      </c>
      <c r="E21" s="58" t="s">
        <v>108</v>
      </c>
      <c r="F21" s="29">
        <f>'прил 7'!G1104</f>
        <v>493882.23</v>
      </c>
      <c r="G21" s="29">
        <f>'прил 7'!H1104</f>
        <v>1000000</v>
      </c>
      <c r="H21" s="29">
        <f>'прил 7'!I1104</f>
        <v>1000000</v>
      </c>
      <c r="I21" s="71"/>
      <c r="J21" s="71"/>
    </row>
    <row r="22" spans="2:11" s="3" customFormat="1">
      <c r="B22" s="9" t="s">
        <v>29</v>
      </c>
      <c r="C22" s="101">
        <v>793</v>
      </c>
      <c r="D22" s="10" t="s">
        <v>24</v>
      </c>
      <c r="E22" s="10" t="s">
        <v>30</v>
      </c>
      <c r="F22" s="29">
        <f>'прил 7'!G1109+'прил 7'!G440+'прил 7'!G918+'прил 7'!G496+'прил 7'!G1600</f>
        <v>27277347.59</v>
      </c>
      <c r="G22" s="29">
        <f>'прил 7'!H1109+'прил 7'!H440+'прил 7'!H918</f>
        <v>20495223</v>
      </c>
      <c r="H22" s="29">
        <f>'прил 7'!I1109+'прил 7'!I440+'прил 7'!I918</f>
        <v>20558159</v>
      </c>
      <c r="I22" s="71"/>
      <c r="J22" s="71"/>
    </row>
    <row r="23" spans="2:11" s="3" customFormat="1">
      <c r="B23" s="51" t="s">
        <v>335</v>
      </c>
      <c r="C23" s="49">
        <v>792</v>
      </c>
      <c r="D23" s="21" t="s">
        <v>35</v>
      </c>
      <c r="E23" s="21"/>
      <c r="F23" s="12">
        <f>F24</f>
        <v>3023200</v>
      </c>
      <c r="G23" s="12">
        <f t="shared" ref="G23:H23" si="1">G24</f>
        <v>3043600</v>
      </c>
      <c r="H23" s="12">
        <f t="shared" si="1"/>
        <v>3122600</v>
      </c>
      <c r="I23" s="71"/>
      <c r="J23" s="71"/>
    </row>
    <row r="24" spans="2:11" s="3" customFormat="1">
      <c r="B24" s="9" t="s">
        <v>336</v>
      </c>
      <c r="C24" s="49">
        <v>792</v>
      </c>
      <c r="D24" s="10" t="s">
        <v>35</v>
      </c>
      <c r="E24" s="10" t="s">
        <v>104</v>
      </c>
      <c r="F24" s="26">
        <f>'прил 7'!G945</f>
        <v>3023200</v>
      </c>
      <c r="G24" s="26">
        <f>'прил 7'!H945</f>
        <v>3043600</v>
      </c>
      <c r="H24" s="26">
        <f>'прил 7'!I945</f>
        <v>3122600</v>
      </c>
      <c r="I24" s="71"/>
      <c r="J24" s="71"/>
    </row>
    <row r="25" spans="2:11" s="3" customFormat="1" ht="25.5">
      <c r="B25" s="11" t="s">
        <v>338</v>
      </c>
      <c r="C25" s="6">
        <v>793</v>
      </c>
      <c r="D25" s="7" t="s">
        <v>104</v>
      </c>
      <c r="E25" s="7"/>
      <c r="F25" s="40">
        <f>F26+F28+F27</f>
        <v>762989.88</v>
      </c>
      <c r="G25" s="40">
        <f t="shared" ref="G25:H25" si="2">G26+G28+G27</f>
        <v>615000</v>
      </c>
      <c r="H25" s="40">
        <f t="shared" si="2"/>
        <v>725000</v>
      </c>
      <c r="I25" s="72">
        <f>'прил 7'!G497+'прил 7'!G1224</f>
        <v>762989.88</v>
      </c>
      <c r="J25" s="71"/>
    </row>
    <row r="26" spans="2:11" s="3" customFormat="1" ht="25.5">
      <c r="B26" s="52" t="s">
        <v>339</v>
      </c>
      <c r="C26" s="49">
        <v>793</v>
      </c>
      <c r="D26" s="58" t="s">
        <v>104</v>
      </c>
      <c r="E26" s="58" t="s">
        <v>218</v>
      </c>
      <c r="F26" s="29">
        <f>'прил 7'!G1225</f>
        <v>502989.88</v>
      </c>
      <c r="G26" s="29">
        <f>'прил 7'!H1225</f>
        <v>280000</v>
      </c>
      <c r="H26" s="29">
        <f>'прил 7'!I1225</f>
        <v>280000</v>
      </c>
      <c r="I26" s="71"/>
      <c r="J26" s="71"/>
    </row>
    <row r="27" spans="2:11" s="3" customFormat="1">
      <c r="B27" s="52" t="s">
        <v>364</v>
      </c>
      <c r="C27" s="49"/>
      <c r="D27" s="58" t="s">
        <v>104</v>
      </c>
      <c r="E27" s="58" t="s">
        <v>103</v>
      </c>
      <c r="F27" s="29">
        <f>'прил 7'!G1268</f>
        <v>50000</v>
      </c>
      <c r="G27" s="29">
        <f>'прил 7'!H1268</f>
        <v>60000</v>
      </c>
      <c r="H27" s="29">
        <f>'прил 7'!I1268</f>
        <v>70000</v>
      </c>
      <c r="I27" s="71"/>
      <c r="J27" s="71"/>
    </row>
    <row r="28" spans="2:11" s="3" customFormat="1" ht="25.5">
      <c r="B28" s="16" t="s">
        <v>644</v>
      </c>
      <c r="C28" s="49"/>
      <c r="D28" s="43" t="s">
        <v>104</v>
      </c>
      <c r="E28" s="43" t="s">
        <v>596</v>
      </c>
      <c r="F28" s="29">
        <f>'прил 7'!G1273+'прил 7'!G502</f>
        <v>210000</v>
      </c>
      <c r="G28" s="29">
        <f>'прил 7'!H1273+'прил 7'!H502</f>
        <v>275000</v>
      </c>
      <c r="H28" s="29">
        <f>'прил 7'!I1273+'прил 7'!I502</f>
        <v>375000</v>
      </c>
      <c r="I28" s="71"/>
      <c r="J28" s="71"/>
    </row>
    <row r="29" spans="2:11" s="3" customFormat="1">
      <c r="B29" s="11" t="s">
        <v>131</v>
      </c>
      <c r="C29" s="6">
        <v>793</v>
      </c>
      <c r="D29" s="7" t="s">
        <v>85</v>
      </c>
      <c r="E29" s="7"/>
      <c r="F29" s="40">
        <f>F30+F31+F32</f>
        <v>86994342.079999983</v>
      </c>
      <c r="G29" s="40">
        <f t="shared" ref="G29:H29" si="3">G30+G31+G32</f>
        <v>48641213</v>
      </c>
      <c r="H29" s="40">
        <f t="shared" si="3"/>
        <v>273760952.22000003</v>
      </c>
      <c r="I29" s="72">
        <f>'прил 7'!G15+'прил 7'!G455+'прил 7'!G1290+'прил 7'!G1601</f>
        <v>86994342.079999983</v>
      </c>
      <c r="J29" s="71"/>
    </row>
    <row r="30" spans="2:11" s="3" customFormat="1">
      <c r="B30" s="59" t="s">
        <v>654</v>
      </c>
      <c r="C30" s="101"/>
      <c r="D30" s="43" t="s">
        <v>85</v>
      </c>
      <c r="E30" s="43" t="s">
        <v>68</v>
      </c>
      <c r="F30" s="26">
        <f>'прил 7'!G1291</f>
        <v>1774800</v>
      </c>
      <c r="G30" s="26">
        <f>'прил 7'!H1291</f>
        <v>2000000</v>
      </c>
      <c r="H30" s="26">
        <f>'прил 7'!I1291</f>
        <v>2000000</v>
      </c>
      <c r="I30" s="71"/>
      <c r="J30" s="71"/>
      <c r="K30" s="194"/>
    </row>
    <row r="31" spans="2:11" s="3" customFormat="1">
      <c r="B31" s="121" t="s">
        <v>343</v>
      </c>
      <c r="C31" s="49">
        <v>792</v>
      </c>
      <c r="D31" s="58" t="s">
        <v>85</v>
      </c>
      <c r="E31" s="58" t="s">
        <v>218</v>
      </c>
      <c r="F31" s="26">
        <f>'прил 7'!G1300+'прил 7'!G1602+'прил 7'!G1330</f>
        <v>72105340.479999989</v>
      </c>
      <c r="G31" s="26">
        <f>'прил 7'!H1300+'прил 7'!H1602+'прил 7'!H1330</f>
        <v>33966000</v>
      </c>
      <c r="H31" s="26">
        <f>'прил 7'!I1300+'прил 7'!I1602+'прил 7'!I1330</f>
        <v>258979722.22</v>
      </c>
      <c r="I31" s="72"/>
      <c r="J31" s="71"/>
      <c r="K31" s="194"/>
    </row>
    <row r="32" spans="2:11" s="3" customFormat="1">
      <c r="B32" s="55" t="s">
        <v>132</v>
      </c>
      <c r="C32" s="101">
        <v>793</v>
      </c>
      <c r="D32" s="58" t="s">
        <v>85</v>
      </c>
      <c r="E32" s="58" t="s">
        <v>133</v>
      </c>
      <c r="F32" s="29">
        <f>'прил 7'!G1785+'прил 7'!G1340+'прил 7'!G456+'прил 7'!G16</f>
        <v>13114201.6</v>
      </c>
      <c r="G32" s="29">
        <f>'прил 7'!H1785+'прил 7'!H1340+'прил 7'!H456+'прил 7'!H16</f>
        <v>12675213</v>
      </c>
      <c r="H32" s="29">
        <f>'прил 7'!I1785+'прил 7'!I1340+'прил 7'!I456+'прил 7'!I16</f>
        <v>12781230</v>
      </c>
      <c r="I32" s="71"/>
      <c r="J32" s="71"/>
    </row>
    <row r="33" spans="2:10" s="3" customFormat="1">
      <c r="B33" s="60" t="s">
        <v>658</v>
      </c>
      <c r="C33" s="49">
        <v>792</v>
      </c>
      <c r="D33" s="7" t="s">
        <v>345</v>
      </c>
      <c r="E33" s="7"/>
      <c r="F33" s="40">
        <f>F35+F34+F36+F37</f>
        <v>307114785.48000002</v>
      </c>
      <c r="G33" s="40">
        <f t="shared" ref="G33:H33" si="4">G35+G34+G36+G37</f>
        <v>402845635.17000002</v>
      </c>
      <c r="H33" s="40">
        <f t="shared" si="4"/>
        <v>622853203.88999999</v>
      </c>
      <c r="I33" s="72">
        <f>'прил 7'!G1382+'прил 7'!G1807</f>
        <v>307114785.48000002</v>
      </c>
      <c r="J33" s="71"/>
    </row>
    <row r="34" spans="2:10" s="50" customFormat="1">
      <c r="B34" s="81" t="s">
        <v>346</v>
      </c>
      <c r="C34" s="53"/>
      <c r="D34" s="80" t="s">
        <v>345</v>
      </c>
      <c r="E34" s="80" t="s">
        <v>24</v>
      </c>
      <c r="F34" s="31">
        <f>'прил 7'!G1808+'прил 7'!G958+'прил 7'!G1812</f>
        <v>5116401</v>
      </c>
      <c r="G34" s="31">
        <f>'прил 7'!H1808+'прил 7'!H958+'прил 7'!H1812</f>
        <v>103887705.18000001</v>
      </c>
      <c r="H34" s="31">
        <f>'прил 7'!I1808+'прил 7'!I958+'прил 7'!I1812</f>
        <v>610680938.37</v>
      </c>
      <c r="I34" s="65"/>
      <c r="J34" s="65"/>
    </row>
    <row r="35" spans="2:10" s="1" customFormat="1">
      <c r="B35" s="61" t="s">
        <v>348</v>
      </c>
      <c r="C35" s="49"/>
      <c r="D35" s="10" t="s">
        <v>345</v>
      </c>
      <c r="E35" s="10" t="s">
        <v>35</v>
      </c>
      <c r="F35" s="26">
        <f>'прил 7'!G1383+'прил 7'!G1857</f>
        <v>289960277.99000001</v>
      </c>
      <c r="G35" s="26">
        <f>'прил 7'!H1383+'прил 7'!H1857</f>
        <v>287658936.25999999</v>
      </c>
      <c r="H35" s="26">
        <f>'прил 7'!I1383+'прил 7'!I1857</f>
        <v>2862715</v>
      </c>
      <c r="I35" s="83"/>
      <c r="J35" s="83"/>
    </row>
    <row r="36" spans="2:10" s="3" customFormat="1">
      <c r="B36" s="61" t="s">
        <v>355</v>
      </c>
      <c r="C36" s="49"/>
      <c r="D36" s="10" t="s">
        <v>345</v>
      </c>
      <c r="E36" s="10" t="s">
        <v>104</v>
      </c>
      <c r="F36" s="26">
        <f>'прил 7'!G1399+'прил 7'!G1928</f>
        <v>10985475.49</v>
      </c>
      <c r="G36" s="26">
        <f>'прил 7'!H1399+'прил 7'!H1928</f>
        <v>8798993.7300000004</v>
      </c>
      <c r="H36" s="26">
        <f>'прил 7'!I1399+'прил 7'!I1928</f>
        <v>9309550.5199999996</v>
      </c>
      <c r="I36" s="71"/>
      <c r="J36" s="71"/>
    </row>
    <row r="37" spans="2:10" s="3" customFormat="1">
      <c r="B37" s="61" t="s">
        <v>1109</v>
      </c>
      <c r="C37" s="49"/>
      <c r="D37" s="10" t="s">
        <v>345</v>
      </c>
      <c r="E37" s="10" t="s">
        <v>345</v>
      </c>
      <c r="F37" s="26">
        <f>'прил 7'!G2011</f>
        <v>1052631</v>
      </c>
      <c r="G37" s="26">
        <f>'прил 7'!H2011</f>
        <v>2500000</v>
      </c>
      <c r="H37" s="26">
        <f>'прил 7'!I2011</f>
        <v>0</v>
      </c>
      <c r="I37" s="71"/>
      <c r="J37" s="71"/>
    </row>
    <row r="38" spans="2:10" s="3" customFormat="1">
      <c r="B38" s="60" t="s">
        <v>2</v>
      </c>
      <c r="C38" s="49">
        <v>792</v>
      </c>
      <c r="D38" s="7" t="s">
        <v>328</v>
      </c>
      <c r="E38" s="7"/>
      <c r="F38" s="40">
        <f>F39</f>
        <v>17399705.77</v>
      </c>
      <c r="G38" s="40">
        <f t="shared" ref="G38:H38" si="5">G39</f>
        <v>530000</v>
      </c>
      <c r="H38" s="40">
        <f t="shared" si="5"/>
        <v>1030000</v>
      </c>
      <c r="I38" s="72">
        <f>'прил 7'!G2019</f>
        <v>17399705.77</v>
      </c>
      <c r="J38" s="71"/>
    </row>
    <row r="39" spans="2:10" s="3" customFormat="1" ht="21" customHeight="1">
      <c r="B39" s="16" t="s">
        <v>672</v>
      </c>
      <c r="C39" s="49"/>
      <c r="D39" s="10" t="s">
        <v>328</v>
      </c>
      <c r="E39" s="10" t="s">
        <v>345</v>
      </c>
      <c r="F39" s="26">
        <f>'прил 7'!G2020</f>
        <v>17399705.77</v>
      </c>
      <c r="G39" s="26">
        <f>'прил 7'!H2020</f>
        <v>530000</v>
      </c>
      <c r="H39" s="26">
        <f>'прил 7'!I2020</f>
        <v>1030000</v>
      </c>
      <c r="I39" s="71"/>
      <c r="J39" s="71"/>
    </row>
    <row r="40" spans="2:10" s="3" customFormat="1">
      <c r="B40" s="11" t="s">
        <v>32</v>
      </c>
      <c r="C40" s="6">
        <v>774</v>
      </c>
      <c r="D40" s="7" t="s">
        <v>33</v>
      </c>
      <c r="E40" s="7"/>
      <c r="F40" s="40">
        <f>F41+F42+F44+F45+F43</f>
        <v>958718909.98000002</v>
      </c>
      <c r="G40" s="40">
        <f t="shared" ref="G40:H40" si="6">G41+G42+G44+G45+G43</f>
        <v>960631388.47000003</v>
      </c>
      <c r="H40" s="40">
        <f t="shared" si="6"/>
        <v>987066837</v>
      </c>
      <c r="I40" s="72">
        <f>'прил 7'!G31+'прил 7'!G503</f>
        <v>958718909.98000002</v>
      </c>
      <c r="J40" s="71"/>
    </row>
    <row r="41" spans="2:10" s="3" customFormat="1">
      <c r="B41" s="59" t="s">
        <v>135</v>
      </c>
      <c r="C41" s="101">
        <v>774</v>
      </c>
      <c r="D41" s="10" t="s">
        <v>33</v>
      </c>
      <c r="E41" s="10" t="s">
        <v>24</v>
      </c>
      <c r="F41" s="29">
        <f>'прил 7'!G504</f>
        <v>319897426.69</v>
      </c>
      <c r="G41" s="29">
        <f>'прил 7'!H504</f>
        <v>311911601</v>
      </c>
      <c r="H41" s="29">
        <f>'прил 7'!I504</f>
        <v>323876252</v>
      </c>
      <c r="I41" s="71"/>
      <c r="J41" s="71"/>
    </row>
    <row r="42" spans="2:10" s="3" customFormat="1">
      <c r="B42" s="61" t="s">
        <v>34</v>
      </c>
      <c r="C42" s="101">
        <v>774</v>
      </c>
      <c r="D42" s="10" t="s">
        <v>33</v>
      </c>
      <c r="E42" s="10" t="s">
        <v>35</v>
      </c>
      <c r="F42" s="29">
        <f>'прил 7'!G574</f>
        <v>516514124</v>
      </c>
      <c r="G42" s="29">
        <f>'прил 7'!H574+'прил 7'!H2062+'прил 7'!H952+'прил 7'!H2071</f>
        <v>510605117</v>
      </c>
      <c r="H42" s="29">
        <f>'прил 7'!I574+'прил 7'!I2062+'прил 7'!I952+'прил 7'!I2071</f>
        <v>532043267</v>
      </c>
      <c r="I42" s="71"/>
      <c r="J42" s="71"/>
    </row>
    <row r="43" spans="2:10" s="3" customFormat="1">
      <c r="B43" s="59" t="s">
        <v>150</v>
      </c>
      <c r="C43" s="101"/>
      <c r="D43" s="10" t="s">
        <v>33</v>
      </c>
      <c r="E43" s="10" t="s">
        <v>104</v>
      </c>
      <c r="F43" s="26">
        <f>'прил 7'!G32+'прил 7'!G725</f>
        <v>101616637.16</v>
      </c>
      <c r="G43" s="26">
        <f>'прил 7'!H32+'прил 7'!H725</f>
        <v>118009948.47</v>
      </c>
      <c r="H43" s="26">
        <f>'прил 7'!I32+'прил 7'!I725</f>
        <v>111023596</v>
      </c>
      <c r="I43" s="71"/>
      <c r="J43" s="71"/>
    </row>
    <row r="44" spans="2:10" s="3" customFormat="1">
      <c r="B44" s="59" t="s">
        <v>543</v>
      </c>
      <c r="C44" s="101">
        <v>774</v>
      </c>
      <c r="D44" s="10" t="s">
        <v>33</v>
      </c>
      <c r="E44" s="10" t="s">
        <v>33</v>
      </c>
      <c r="F44" s="29">
        <f>'прил 7'!G798+'прил 7'!G116</f>
        <v>7300300</v>
      </c>
      <c r="G44" s="29">
        <f>'прил 7'!H798+'прил 7'!H116</f>
        <v>6110300</v>
      </c>
      <c r="H44" s="29">
        <f>'прил 7'!I798+'прил 7'!I116</f>
        <v>6110300</v>
      </c>
      <c r="I44" s="71"/>
      <c r="J44" s="71"/>
    </row>
    <row r="45" spans="2:10" s="3" customFormat="1">
      <c r="B45" s="59" t="s">
        <v>217</v>
      </c>
      <c r="C45" s="101">
        <v>774</v>
      </c>
      <c r="D45" s="10" t="s">
        <v>33</v>
      </c>
      <c r="E45" s="10" t="s">
        <v>218</v>
      </c>
      <c r="F45" s="29">
        <f>'прил 7'!G831</f>
        <v>13390422.130000001</v>
      </c>
      <c r="G45" s="29">
        <f>'прил 7'!H831</f>
        <v>13994422</v>
      </c>
      <c r="H45" s="29">
        <f>'прил 7'!I831</f>
        <v>14013422</v>
      </c>
      <c r="I45" s="71"/>
      <c r="J45" s="71"/>
    </row>
    <row r="46" spans="2:10" s="3" customFormat="1">
      <c r="B46" s="11" t="s">
        <v>67</v>
      </c>
      <c r="C46" s="101">
        <v>757</v>
      </c>
      <c r="D46" s="7" t="s">
        <v>68</v>
      </c>
      <c r="E46" s="7"/>
      <c r="F46" s="40">
        <f>F47+F48</f>
        <v>124026249.66</v>
      </c>
      <c r="G46" s="40">
        <f t="shared" ref="G46:H46" si="7">G47+G48</f>
        <v>118638418.5</v>
      </c>
      <c r="H46" s="40">
        <f t="shared" si="7"/>
        <v>127620627</v>
      </c>
      <c r="I46" s="72">
        <f>'прил 7'!G194</f>
        <v>124026249.66</v>
      </c>
      <c r="J46" s="71"/>
    </row>
    <row r="47" spans="2:10" s="3" customFormat="1">
      <c r="B47" s="59" t="s">
        <v>69</v>
      </c>
      <c r="C47" s="101">
        <v>757</v>
      </c>
      <c r="D47" s="10" t="s">
        <v>68</v>
      </c>
      <c r="E47" s="10" t="s">
        <v>24</v>
      </c>
      <c r="F47" s="26">
        <f>'прил 7'!G195</f>
        <v>115885980.66</v>
      </c>
      <c r="G47" s="26">
        <f>'прил 7'!H195</f>
        <v>110311845.5</v>
      </c>
      <c r="H47" s="26">
        <f>'прил 7'!I195</f>
        <v>119218279</v>
      </c>
      <c r="I47" s="71"/>
      <c r="J47" s="71"/>
    </row>
    <row r="48" spans="2:10" s="3" customFormat="1" ht="13.5" customHeight="1">
      <c r="B48" s="61" t="s">
        <v>84</v>
      </c>
      <c r="C48" s="101">
        <v>757</v>
      </c>
      <c r="D48" s="10" t="s">
        <v>68</v>
      </c>
      <c r="E48" s="10" t="s">
        <v>85</v>
      </c>
      <c r="F48" s="26">
        <f>'прил 7'!G384</f>
        <v>8140269</v>
      </c>
      <c r="G48" s="26">
        <f>'прил 7'!H384</f>
        <v>8326573</v>
      </c>
      <c r="H48" s="26">
        <f>'прил 7'!I384</f>
        <v>8402348</v>
      </c>
      <c r="I48" s="71"/>
      <c r="J48" s="71"/>
    </row>
    <row r="49" spans="2:10" s="3" customFormat="1">
      <c r="B49" s="11" t="s">
        <v>304</v>
      </c>
      <c r="C49" s="101">
        <v>757</v>
      </c>
      <c r="D49" s="7" t="s">
        <v>103</v>
      </c>
      <c r="E49" s="7"/>
      <c r="F49" s="40">
        <f>F50+F51+F52+F53</f>
        <v>48047514.299999997</v>
      </c>
      <c r="G49" s="40">
        <f>G50+G51+G52</f>
        <v>33041472.390000001</v>
      </c>
      <c r="H49" s="40">
        <f>H50+H51+H52</f>
        <v>35783341.959999993</v>
      </c>
      <c r="I49" s="72">
        <f>'прил 7'!G397+'прил 7'!G859+'прил 7'!G1418</f>
        <v>48047514.299999997</v>
      </c>
      <c r="J49" s="71"/>
    </row>
    <row r="50" spans="2:10" s="3" customFormat="1">
      <c r="B50" s="59" t="s">
        <v>305</v>
      </c>
      <c r="C50" s="101">
        <v>774</v>
      </c>
      <c r="D50" s="10" t="s">
        <v>103</v>
      </c>
      <c r="E50" s="10" t="s">
        <v>24</v>
      </c>
      <c r="F50" s="26">
        <f>'прил 7'!G862+'прил 7'!G1419+'прил 7'!G964</f>
        <v>438000</v>
      </c>
      <c r="G50" s="26">
        <f>'прил 7'!H862+'прил 7'!H1419+'прил 7'!H964</f>
        <v>468000</v>
      </c>
      <c r="H50" s="26">
        <f>'прил 7'!I862+'прил 7'!I1419+'прил 7'!I964</f>
        <v>468000</v>
      </c>
      <c r="I50" s="71"/>
      <c r="J50" s="71"/>
    </row>
    <row r="51" spans="2:10" s="3" customFormat="1">
      <c r="B51" s="59" t="s">
        <v>102</v>
      </c>
      <c r="C51" s="101">
        <v>757</v>
      </c>
      <c r="D51" s="10" t="s">
        <v>103</v>
      </c>
      <c r="E51" s="10" t="s">
        <v>104</v>
      </c>
      <c r="F51" s="26">
        <f>'прил 7'!G398+'прил 7'!G1425</f>
        <v>18956561.780000001</v>
      </c>
      <c r="G51" s="26">
        <f>'прил 7'!H398+'прил 7'!H1425</f>
        <v>6562774.0099999998</v>
      </c>
      <c r="H51" s="26">
        <f>'прил 7'!I398+'прил 7'!I1425</f>
        <v>9261775.6999999993</v>
      </c>
      <c r="I51" s="72"/>
      <c r="J51" s="71"/>
    </row>
    <row r="52" spans="2:10" s="3" customFormat="1">
      <c r="B52" s="61" t="s">
        <v>318</v>
      </c>
      <c r="C52" s="101">
        <v>774</v>
      </c>
      <c r="D52" s="10" t="s">
        <v>103</v>
      </c>
      <c r="E52" s="10" t="s">
        <v>85</v>
      </c>
      <c r="F52" s="8">
        <f>'прил 7'!G869+'прил 7'!G1486</f>
        <v>28652952.52</v>
      </c>
      <c r="G52" s="8">
        <f>'прил 7'!H869+'прил 7'!H1486</f>
        <v>26010698.379999999</v>
      </c>
      <c r="H52" s="8">
        <f>'прил 7'!I869+'прил 7'!I1486</f>
        <v>26053566.259999998</v>
      </c>
      <c r="I52" s="71"/>
      <c r="J52" s="71"/>
    </row>
    <row r="53" spans="2:10" s="3" customFormat="1" hidden="1">
      <c r="B53" s="79" t="s">
        <v>691</v>
      </c>
      <c r="C53" s="101">
        <v>793</v>
      </c>
      <c r="D53" s="10" t="s">
        <v>103</v>
      </c>
      <c r="E53" s="10" t="s">
        <v>328</v>
      </c>
      <c r="F53" s="26">
        <f>'прил 7'!G1510</f>
        <v>0</v>
      </c>
      <c r="G53" s="26" t="e">
        <f>'прил 7'!#REF!</f>
        <v>#REF!</v>
      </c>
      <c r="H53" s="26" t="e">
        <f>'прил 7'!#REF!</f>
        <v>#REF!</v>
      </c>
      <c r="I53" s="71"/>
      <c r="J53" s="71"/>
    </row>
    <row r="54" spans="2:10" s="3" customFormat="1">
      <c r="B54" s="11" t="s">
        <v>693</v>
      </c>
      <c r="C54" s="6">
        <v>757</v>
      </c>
      <c r="D54" s="7" t="s">
        <v>108</v>
      </c>
      <c r="E54" s="7"/>
      <c r="F54" s="40">
        <f>F56+F55</f>
        <v>19596053.5</v>
      </c>
      <c r="G54" s="40">
        <f t="shared" ref="G54:H54" si="8">G56+G55</f>
        <v>19283788</v>
      </c>
      <c r="H54" s="40">
        <f t="shared" si="8"/>
        <v>19508165</v>
      </c>
      <c r="I54" s="72">
        <f>'прил 7'!G406</f>
        <v>19596053.5</v>
      </c>
      <c r="J54" s="71"/>
    </row>
    <row r="55" spans="2:10" s="3" customFormat="1">
      <c r="B55" s="213" t="s">
        <v>975</v>
      </c>
      <c r="C55" s="6"/>
      <c r="D55" s="80" t="s">
        <v>108</v>
      </c>
      <c r="E55" s="80" t="s">
        <v>24</v>
      </c>
      <c r="F55" s="31">
        <f>'прил 7'!G407</f>
        <v>19152238</v>
      </c>
      <c r="G55" s="31">
        <f>'прил 7'!H407</f>
        <v>18863863</v>
      </c>
      <c r="H55" s="31">
        <f>'прил 7'!I407</f>
        <v>19012640</v>
      </c>
      <c r="I55" s="72"/>
      <c r="J55" s="71"/>
    </row>
    <row r="56" spans="2:10" s="3" customFormat="1">
      <c r="B56" s="55" t="s">
        <v>107</v>
      </c>
      <c r="C56" s="101">
        <v>757</v>
      </c>
      <c r="D56" s="10" t="s">
        <v>108</v>
      </c>
      <c r="E56" s="10" t="s">
        <v>35</v>
      </c>
      <c r="F56" s="26">
        <f>'прил 7'!G421+'прил 7'!G1516</f>
        <v>443815.5</v>
      </c>
      <c r="G56" s="26">
        <f>'прил 7'!H421+'прил 7'!H1516</f>
        <v>419925</v>
      </c>
      <c r="H56" s="26">
        <f>'прил 7'!I421+'прил 7'!I1516</f>
        <v>495525</v>
      </c>
      <c r="I56" s="71"/>
      <c r="J56" s="71"/>
    </row>
    <row r="57" spans="2:10" s="3" customFormat="1" ht="25.5">
      <c r="B57" s="60" t="s">
        <v>587</v>
      </c>
      <c r="C57" s="49">
        <v>792</v>
      </c>
      <c r="D57" s="7" t="s">
        <v>30</v>
      </c>
      <c r="E57" s="7"/>
      <c r="F57" s="40">
        <f>F58</f>
        <v>3250000</v>
      </c>
      <c r="G57" s="40">
        <f t="shared" ref="G57:H57" si="9">G58</f>
        <v>3250000</v>
      </c>
      <c r="H57" s="40">
        <f t="shared" si="9"/>
        <v>3250000</v>
      </c>
      <c r="I57" s="72">
        <f>'прил 7'!G969+'прил 7'!G1542</f>
        <v>3250000</v>
      </c>
      <c r="J57" s="71"/>
    </row>
    <row r="58" spans="2:10" s="3" customFormat="1" ht="25.5">
      <c r="B58" s="61" t="s">
        <v>588</v>
      </c>
      <c r="C58" s="49">
        <v>792</v>
      </c>
      <c r="D58" s="10" t="s">
        <v>30</v>
      </c>
      <c r="E58" s="10" t="s">
        <v>24</v>
      </c>
      <c r="F58" s="26">
        <f>'прил 7'!G970+'прил 7'!G1548</f>
        <v>3250000</v>
      </c>
      <c r="G58" s="26">
        <f>'прил 7'!H970+'прил 7'!H1548</f>
        <v>3250000</v>
      </c>
      <c r="H58" s="26">
        <f>'прил 7'!I970+'прил 7'!I1548</f>
        <v>3250000</v>
      </c>
      <c r="I58" s="71"/>
      <c r="J58" s="71"/>
    </row>
    <row r="59" spans="2:10" s="3" customFormat="1" ht="38.25">
      <c r="B59" s="60" t="s">
        <v>595</v>
      </c>
      <c r="C59" s="49">
        <v>792</v>
      </c>
      <c r="D59" s="7" t="s">
        <v>596</v>
      </c>
      <c r="E59" s="7"/>
      <c r="F59" s="40">
        <f>F60+F62+F61</f>
        <v>37414304</v>
      </c>
      <c r="G59" s="40">
        <f t="shared" ref="G59:H59" si="10">G60+G62+G61</f>
        <v>36846228</v>
      </c>
      <c r="H59" s="40">
        <f t="shared" si="10"/>
        <v>37145562</v>
      </c>
      <c r="I59" s="72">
        <f>'прил 7'!G976</f>
        <v>37414304</v>
      </c>
      <c r="J59" s="71"/>
    </row>
    <row r="60" spans="2:10" s="3" customFormat="1" ht="25.5">
      <c r="B60" s="61" t="s">
        <v>597</v>
      </c>
      <c r="C60" s="49">
        <v>792</v>
      </c>
      <c r="D60" s="10" t="s">
        <v>596</v>
      </c>
      <c r="E60" s="10" t="s">
        <v>24</v>
      </c>
      <c r="F60" s="26">
        <f>'прил 7'!G979</f>
        <v>21315968</v>
      </c>
      <c r="G60" s="26">
        <f>'прил 7'!H979</f>
        <v>20289588</v>
      </c>
      <c r="H60" s="26">
        <f>'прил 7'!I979</f>
        <v>20425011</v>
      </c>
      <c r="I60" s="71"/>
      <c r="J60" s="71"/>
    </row>
    <row r="61" spans="2:10" s="3" customFormat="1" hidden="1">
      <c r="B61" s="61" t="s">
        <v>670</v>
      </c>
      <c r="C61" s="49"/>
      <c r="D61" s="10" t="s">
        <v>596</v>
      </c>
      <c r="E61" s="10" t="s">
        <v>35</v>
      </c>
      <c r="F61" s="26">
        <f>'прил 7'!G989</f>
        <v>0</v>
      </c>
      <c r="G61" s="26"/>
      <c r="H61" s="26"/>
      <c r="I61" s="71"/>
      <c r="J61" s="71"/>
    </row>
    <row r="62" spans="2:10" s="3" customFormat="1">
      <c r="B62" s="61" t="s">
        <v>605</v>
      </c>
      <c r="C62" s="49">
        <v>792</v>
      </c>
      <c r="D62" s="10" t="s">
        <v>596</v>
      </c>
      <c r="E62" s="10" t="s">
        <v>104</v>
      </c>
      <c r="F62" s="26">
        <f>'прил 7'!G996</f>
        <v>16098336</v>
      </c>
      <c r="G62" s="26">
        <f>'прил 7'!H996</f>
        <v>16556640</v>
      </c>
      <c r="H62" s="26">
        <f>'прил 7'!I996</f>
        <v>16720551</v>
      </c>
      <c r="I62" s="71"/>
      <c r="J62" s="71"/>
    </row>
    <row r="63" spans="2:10" s="23" customFormat="1">
      <c r="B63" s="70" t="s">
        <v>703</v>
      </c>
      <c r="C63" s="70"/>
      <c r="D63" s="70"/>
      <c r="E63" s="70"/>
      <c r="F63" s="78">
        <f>F13+F29+F46+F49+F59+F23+F57+F40+F33+F38+F54+F25</f>
        <v>1693561408.47</v>
      </c>
      <c r="G63" s="78">
        <f t="shared" ref="G63:H63" si="11">G13+G29+G46+G49+G59+G23+G57+G40+G33+G38+G54+G25</f>
        <v>1709224436.5300002</v>
      </c>
      <c r="H63" s="78">
        <f t="shared" si="11"/>
        <v>2194467213.0700002</v>
      </c>
      <c r="I63" s="69"/>
      <c r="J63" s="69"/>
    </row>
    <row r="64" spans="2:10" hidden="1">
      <c r="B64" s="77"/>
      <c r="C64" s="76"/>
      <c r="D64" s="75"/>
      <c r="E64" s="75"/>
      <c r="F64" s="73">
        <v>875721795.65999997</v>
      </c>
      <c r="G64" s="73">
        <v>875721795.65999997</v>
      </c>
      <c r="H64" s="73">
        <v>875721795.65999997</v>
      </c>
    </row>
    <row r="65" spans="6:8" hidden="1">
      <c r="F65" s="73">
        <f>F63-F64</f>
        <v>817839612.81000006</v>
      </c>
      <c r="G65" s="73">
        <f>G63-G64</f>
        <v>833502640.87000024</v>
      </c>
      <c r="H65" s="73">
        <f>H63-H64</f>
        <v>1318745417.4100003</v>
      </c>
    </row>
  </sheetData>
  <mergeCells count="15">
    <mergeCell ref="F1:K1"/>
    <mergeCell ref="F2:G2"/>
    <mergeCell ref="F3:K3"/>
    <mergeCell ref="F4:G4"/>
    <mergeCell ref="B8:B10"/>
    <mergeCell ref="F5:K5"/>
    <mergeCell ref="F6:G6"/>
    <mergeCell ref="B7:H7"/>
    <mergeCell ref="C9:C10"/>
    <mergeCell ref="F9:F10"/>
    <mergeCell ref="G9:G10"/>
    <mergeCell ref="H9:H10"/>
    <mergeCell ref="F8:H8"/>
    <mergeCell ref="E8:E10"/>
    <mergeCell ref="D8:D10"/>
  </mergeCells>
  <phoneticPr fontId="0" type="noConversion"/>
  <pageMargins left="0.2" right="0.2" top="0.35433070866141736" bottom="0.35433070866141736" header="0.23622047244094491" footer="0.19685039370078741"/>
  <pageSetup paperSize="9" scale="72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07"/>
  <sheetViews>
    <sheetView tabSelected="1" topLeftCell="A423" zoomScaleSheetLayoutView="100" workbookViewId="0">
      <selection activeCell="C432" sqref="C432"/>
    </sheetView>
  </sheetViews>
  <sheetFormatPr defaultRowHeight="12.75"/>
  <cols>
    <col min="1" max="1" width="52" style="1" customWidth="1"/>
    <col min="2" max="2" width="6.85546875" style="67" customWidth="1"/>
    <col min="3" max="3" width="4.5703125" style="67" customWidth="1"/>
    <col min="4" max="4" width="4.7109375" style="67" customWidth="1"/>
    <col min="5" max="5" width="13.5703125" style="67" customWidth="1"/>
    <col min="6" max="6" width="6.42578125" style="67" customWidth="1"/>
    <col min="7" max="9" width="17.5703125" style="68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6384" width="9.140625" style="1"/>
  </cols>
  <sheetData>
    <row r="1" spans="1:9" ht="12.75" customHeight="1">
      <c r="B1" s="260" t="s">
        <v>985</v>
      </c>
      <c r="C1" s="260"/>
      <c r="D1" s="260"/>
      <c r="E1" s="260"/>
      <c r="F1" s="260"/>
      <c r="G1" s="260"/>
      <c r="H1" s="1"/>
      <c r="I1" s="1"/>
    </row>
    <row r="2" spans="1:9" ht="27.75" customHeight="1">
      <c r="B2" s="249" t="s">
        <v>1147</v>
      </c>
      <c r="C2" s="249"/>
      <c r="D2" s="249"/>
      <c r="E2" s="249"/>
      <c r="F2" s="249"/>
      <c r="G2" s="249"/>
      <c r="H2" s="1"/>
      <c r="I2" s="1"/>
    </row>
    <row r="4" spans="1:9" ht="12.75" customHeight="1">
      <c r="B4" s="260" t="s">
        <v>1046</v>
      </c>
      <c r="C4" s="260"/>
      <c r="D4" s="260"/>
      <c r="E4" s="260"/>
      <c r="F4" s="260"/>
      <c r="G4" s="260"/>
      <c r="H4" s="1"/>
      <c r="I4" s="1"/>
    </row>
    <row r="5" spans="1:9" ht="27.75" customHeight="1">
      <c r="B5" s="249" t="s">
        <v>1057</v>
      </c>
      <c r="C5" s="249"/>
      <c r="D5" s="249"/>
      <c r="E5" s="249"/>
      <c r="F5" s="249"/>
      <c r="G5" s="249"/>
      <c r="H5" s="1"/>
      <c r="I5" s="1"/>
    </row>
    <row r="7" spans="1:9" ht="12.75" customHeight="1">
      <c r="B7" s="260" t="s">
        <v>986</v>
      </c>
      <c r="C7" s="260"/>
      <c r="D7" s="260"/>
      <c r="E7" s="260"/>
      <c r="F7" s="260"/>
      <c r="G7" s="260"/>
      <c r="H7" s="1"/>
      <c r="I7" s="1"/>
    </row>
    <row r="8" spans="1:9" ht="36" customHeight="1">
      <c r="B8" s="249" t="s">
        <v>1058</v>
      </c>
      <c r="C8" s="249"/>
      <c r="D8" s="249"/>
      <c r="E8" s="249"/>
      <c r="F8" s="249"/>
      <c r="G8" s="249"/>
      <c r="H8" s="1"/>
      <c r="I8" s="1"/>
    </row>
    <row r="9" spans="1:9" ht="37.5" customHeight="1">
      <c r="A9" s="252" t="s">
        <v>895</v>
      </c>
      <c r="B9" s="252"/>
      <c r="C9" s="252"/>
      <c r="D9" s="252"/>
      <c r="E9" s="252"/>
      <c r="F9" s="252"/>
      <c r="G9" s="252"/>
      <c r="H9" s="253"/>
      <c r="I9" s="253"/>
    </row>
    <row r="10" spans="1:9" ht="28.5" customHeight="1">
      <c r="A10" s="259" t="s">
        <v>17</v>
      </c>
      <c r="B10" s="257" t="s">
        <v>18</v>
      </c>
      <c r="C10" s="257" t="s">
        <v>19</v>
      </c>
      <c r="D10" s="257" t="s">
        <v>20</v>
      </c>
      <c r="E10" s="257" t="s">
        <v>21</v>
      </c>
      <c r="F10" s="257" t="s">
        <v>22</v>
      </c>
      <c r="G10" s="256" t="s">
        <v>706</v>
      </c>
      <c r="H10" s="250"/>
      <c r="I10" s="250"/>
    </row>
    <row r="11" spans="1:9" s="3" customFormat="1" ht="23.25" customHeight="1">
      <c r="A11" s="258"/>
      <c r="B11" s="258"/>
      <c r="C11" s="258"/>
      <c r="D11" s="258"/>
      <c r="E11" s="258"/>
      <c r="F11" s="258"/>
      <c r="G11" s="255" t="s">
        <v>891</v>
      </c>
      <c r="H11" s="255" t="s">
        <v>892</v>
      </c>
      <c r="I11" s="255" t="s">
        <v>893</v>
      </c>
    </row>
    <row r="12" spans="1:9" s="3" customFormat="1" ht="49.5" customHeight="1">
      <c r="A12" s="258"/>
      <c r="B12" s="258"/>
      <c r="C12" s="258"/>
      <c r="D12" s="258"/>
      <c r="E12" s="258"/>
      <c r="F12" s="258"/>
      <c r="G12" s="255"/>
      <c r="H12" s="255"/>
      <c r="I12" s="255"/>
    </row>
    <row r="13" spans="1:9" s="3" customForma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93">
        <v>7</v>
      </c>
      <c r="H13" s="93">
        <v>8</v>
      </c>
      <c r="I13" s="93">
        <v>9</v>
      </c>
    </row>
    <row r="14" spans="1:9" s="237" customFormat="1" ht="48.75" customHeight="1">
      <c r="A14" s="108" t="s">
        <v>159</v>
      </c>
      <c r="B14" s="109">
        <v>757</v>
      </c>
      <c r="C14" s="109"/>
      <c r="D14" s="109"/>
      <c r="E14" s="110"/>
      <c r="F14" s="109"/>
      <c r="G14" s="111"/>
      <c r="H14" s="111"/>
      <c r="I14" s="111"/>
    </row>
    <row r="15" spans="1:9">
      <c r="A15" s="11" t="s">
        <v>131</v>
      </c>
      <c r="B15" s="6">
        <v>757</v>
      </c>
      <c r="C15" s="7" t="s">
        <v>85</v>
      </c>
      <c r="D15" s="7"/>
      <c r="E15" s="7"/>
      <c r="F15" s="7"/>
      <c r="G15" s="40">
        <f>SUM(G16)</f>
        <v>100000</v>
      </c>
      <c r="H15" s="40">
        <f>SUM(H16)</f>
        <v>50000</v>
      </c>
      <c r="I15" s="40">
        <f>SUM(I16)</f>
        <v>50000</v>
      </c>
    </row>
    <row r="16" spans="1:9">
      <c r="A16" s="16" t="s">
        <v>132</v>
      </c>
      <c r="B16" s="14">
        <v>757</v>
      </c>
      <c r="C16" s="15" t="s">
        <v>85</v>
      </c>
      <c r="D16" s="15" t="s">
        <v>133</v>
      </c>
      <c r="E16" s="15"/>
      <c r="F16" s="15"/>
      <c r="G16" s="89">
        <f>G17</f>
        <v>100000</v>
      </c>
      <c r="H16" s="89">
        <f>H17</f>
        <v>50000</v>
      </c>
      <c r="I16" s="89">
        <f>I17</f>
        <v>50000</v>
      </c>
    </row>
    <row r="17" spans="1:9" s="34" customFormat="1" ht="29.25" customHeight="1">
      <c r="A17" s="32" t="s">
        <v>943</v>
      </c>
      <c r="B17" s="14">
        <v>757</v>
      </c>
      <c r="C17" s="15" t="s">
        <v>85</v>
      </c>
      <c r="D17" s="15" t="s">
        <v>133</v>
      </c>
      <c r="E17" s="15" t="s">
        <v>408</v>
      </c>
      <c r="F17" s="15"/>
      <c r="G17" s="89">
        <f>G22+G25+G28</f>
        <v>100000</v>
      </c>
      <c r="H17" s="89">
        <f t="shared" ref="H17:I17" si="0">H22+H25+H28</f>
        <v>50000</v>
      </c>
      <c r="I17" s="89">
        <f t="shared" si="0"/>
        <v>50000</v>
      </c>
    </row>
    <row r="18" spans="1:9" s="34" customFormat="1" ht="30.75" hidden="1" customHeight="1">
      <c r="A18" s="32" t="s">
        <v>358</v>
      </c>
      <c r="B18" s="14">
        <v>757</v>
      </c>
      <c r="C18" s="15" t="s">
        <v>85</v>
      </c>
      <c r="D18" s="15" t="s">
        <v>133</v>
      </c>
      <c r="E18" s="15" t="s">
        <v>359</v>
      </c>
      <c r="F18" s="15"/>
      <c r="G18" s="89">
        <f t="shared" ref="G18:I19" si="1">G19</f>
        <v>0</v>
      </c>
      <c r="H18" s="89">
        <f t="shared" si="1"/>
        <v>0</v>
      </c>
      <c r="I18" s="89">
        <f t="shared" si="1"/>
        <v>0</v>
      </c>
    </row>
    <row r="19" spans="1:9" s="34" customFormat="1" ht="36.75" hidden="1" customHeight="1">
      <c r="A19" s="16" t="s">
        <v>47</v>
      </c>
      <c r="B19" s="14">
        <v>757</v>
      </c>
      <c r="C19" s="15" t="s">
        <v>85</v>
      </c>
      <c r="D19" s="15" t="s">
        <v>133</v>
      </c>
      <c r="E19" s="15" t="s">
        <v>359</v>
      </c>
      <c r="F19" s="15" t="s">
        <v>48</v>
      </c>
      <c r="G19" s="89">
        <f t="shared" si="1"/>
        <v>0</v>
      </c>
      <c r="H19" s="89">
        <f t="shared" si="1"/>
        <v>0</v>
      </c>
      <c r="I19" s="89">
        <f t="shared" si="1"/>
        <v>0</v>
      </c>
    </row>
    <row r="20" spans="1:9" s="34" customFormat="1" ht="34.5" hidden="1" customHeight="1">
      <c r="A20" s="16" t="s">
        <v>49</v>
      </c>
      <c r="B20" s="14">
        <v>757</v>
      </c>
      <c r="C20" s="15" t="s">
        <v>85</v>
      </c>
      <c r="D20" s="15" t="s">
        <v>133</v>
      </c>
      <c r="E20" s="15" t="s">
        <v>359</v>
      </c>
      <c r="F20" s="15" t="s">
        <v>50</v>
      </c>
      <c r="G20" s="89"/>
      <c r="H20" s="89"/>
      <c r="I20" s="89"/>
    </row>
    <row r="21" spans="1:9" s="34" customFormat="1" ht="12.75" hidden="1" customHeight="1">
      <c r="A21" s="32" t="s">
        <v>86</v>
      </c>
      <c r="B21" s="14">
        <v>757</v>
      </c>
      <c r="C21" s="15" t="s">
        <v>85</v>
      </c>
      <c r="D21" s="15" t="s">
        <v>133</v>
      </c>
      <c r="E21" s="15" t="s">
        <v>409</v>
      </c>
      <c r="F21" s="15" t="s">
        <v>51</v>
      </c>
      <c r="G21" s="89"/>
      <c r="H21" s="89"/>
      <c r="I21" s="89"/>
    </row>
    <row r="22" spans="1:9" s="34" customFormat="1" ht="27.75" customHeight="1">
      <c r="A22" s="32" t="s">
        <v>270</v>
      </c>
      <c r="B22" s="14">
        <v>757</v>
      </c>
      <c r="C22" s="15" t="s">
        <v>85</v>
      </c>
      <c r="D22" s="15" t="s">
        <v>133</v>
      </c>
      <c r="E22" s="15" t="s">
        <v>409</v>
      </c>
      <c r="F22" s="15"/>
      <c r="G22" s="89">
        <f t="shared" ref="G22:I23" si="2">G23</f>
        <v>50000</v>
      </c>
      <c r="H22" s="89">
        <f t="shared" si="2"/>
        <v>50000</v>
      </c>
      <c r="I22" s="89">
        <f t="shared" si="2"/>
        <v>50000</v>
      </c>
    </row>
    <row r="23" spans="1:9" ht="25.5">
      <c r="A23" s="16" t="s">
        <v>38</v>
      </c>
      <c r="B23" s="14">
        <v>757</v>
      </c>
      <c r="C23" s="15" t="s">
        <v>85</v>
      </c>
      <c r="D23" s="15" t="s">
        <v>133</v>
      </c>
      <c r="E23" s="15" t="s">
        <v>409</v>
      </c>
      <c r="F23" s="15" t="s">
        <v>39</v>
      </c>
      <c r="G23" s="8">
        <f t="shared" si="2"/>
        <v>50000</v>
      </c>
      <c r="H23" s="8">
        <f t="shared" si="2"/>
        <v>50000</v>
      </c>
      <c r="I23" s="8">
        <f t="shared" si="2"/>
        <v>50000</v>
      </c>
    </row>
    <row r="24" spans="1:9">
      <c r="A24" s="16" t="s">
        <v>40</v>
      </c>
      <c r="B24" s="14">
        <v>757</v>
      </c>
      <c r="C24" s="15" t="s">
        <v>85</v>
      </c>
      <c r="D24" s="15" t="s">
        <v>133</v>
      </c>
      <c r="E24" s="15" t="s">
        <v>409</v>
      </c>
      <c r="F24" s="15" t="s">
        <v>41</v>
      </c>
      <c r="G24" s="8">
        <v>50000</v>
      </c>
      <c r="H24" s="8">
        <v>50000</v>
      </c>
      <c r="I24" s="8">
        <v>50000</v>
      </c>
    </row>
    <row r="25" spans="1:9" ht="53.25" hidden="1" customHeight="1">
      <c r="A25" s="104" t="s">
        <v>856</v>
      </c>
      <c r="B25" s="134">
        <v>757</v>
      </c>
      <c r="C25" s="106" t="s">
        <v>85</v>
      </c>
      <c r="D25" s="106" t="s">
        <v>133</v>
      </c>
      <c r="E25" s="106" t="s">
        <v>843</v>
      </c>
      <c r="F25" s="106"/>
      <c r="G25" s="120">
        <f t="shared" ref="G25:I26" si="3">G26</f>
        <v>0</v>
      </c>
      <c r="H25" s="89">
        <f t="shared" si="3"/>
        <v>0</v>
      </c>
      <c r="I25" s="89">
        <f t="shared" si="3"/>
        <v>0</v>
      </c>
    </row>
    <row r="26" spans="1:9" ht="15" hidden="1" customHeight="1">
      <c r="A26" s="104" t="s">
        <v>323</v>
      </c>
      <c r="B26" s="134">
        <v>757</v>
      </c>
      <c r="C26" s="106" t="s">
        <v>85</v>
      </c>
      <c r="D26" s="106" t="s">
        <v>133</v>
      </c>
      <c r="E26" s="106" t="s">
        <v>843</v>
      </c>
      <c r="F26" s="106" t="s">
        <v>324</v>
      </c>
      <c r="G26" s="120">
        <f t="shared" si="3"/>
        <v>0</v>
      </c>
      <c r="H26" s="89">
        <f t="shared" si="3"/>
        <v>0</v>
      </c>
      <c r="I26" s="89">
        <f t="shared" si="3"/>
        <v>0</v>
      </c>
    </row>
    <row r="27" spans="1:9" ht="15" hidden="1" customHeight="1">
      <c r="A27" s="104" t="s">
        <v>341</v>
      </c>
      <c r="B27" s="134">
        <v>757</v>
      </c>
      <c r="C27" s="106" t="s">
        <v>85</v>
      </c>
      <c r="D27" s="106" t="s">
        <v>133</v>
      </c>
      <c r="E27" s="106" t="s">
        <v>843</v>
      </c>
      <c r="F27" s="106" t="s">
        <v>342</v>
      </c>
      <c r="G27" s="120"/>
      <c r="H27" s="89"/>
      <c r="I27" s="89"/>
    </row>
    <row r="28" spans="1:9" ht="15" customHeight="1">
      <c r="A28" s="104" t="s">
        <v>982</v>
      </c>
      <c r="B28" s="14">
        <v>757</v>
      </c>
      <c r="C28" s="15" t="s">
        <v>85</v>
      </c>
      <c r="D28" s="15" t="s">
        <v>133</v>
      </c>
      <c r="E28" s="106" t="s">
        <v>981</v>
      </c>
      <c r="F28" s="106"/>
      <c r="G28" s="120">
        <f>G29</f>
        <v>50000</v>
      </c>
      <c r="H28" s="89">
        <f t="shared" ref="H28:I28" si="4">H29</f>
        <v>0</v>
      </c>
      <c r="I28" s="89">
        <f t="shared" si="4"/>
        <v>0</v>
      </c>
    </row>
    <row r="29" spans="1:9" ht="15" customHeight="1">
      <c r="A29" s="16" t="s">
        <v>47</v>
      </c>
      <c r="B29" s="14">
        <v>757</v>
      </c>
      <c r="C29" s="15" t="s">
        <v>85</v>
      </c>
      <c r="D29" s="15" t="s">
        <v>133</v>
      </c>
      <c r="E29" s="106" t="s">
        <v>981</v>
      </c>
      <c r="F29" s="106" t="s">
        <v>48</v>
      </c>
      <c r="G29" s="120">
        <f>G30</f>
        <v>50000</v>
      </c>
      <c r="H29" s="89">
        <f t="shared" ref="H29:I29" si="5">H30</f>
        <v>0</v>
      </c>
      <c r="I29" s="89">
        <f t="shared" si="5"/>
        <v>0</v>
      </c>
    </row>
    <row r="30" spans="1:9" ht="15" customHeight="1">
      <c r="A30" s="16" t="s">
        <v>49</v>
      </c>
      <c r="B30" s="14">
        <v>757</v>
      </c>
      <c r="C30" s="15" t="s">
        <v>85</v>
      </c>
      <c r="D30" s="15" t="s">
        <v>133</v>
      </c>
      <c r="E30" s="106" t="s">
        <v>981</v>
      </c>
      <c r="F30" s="106" t="s">
        <v>50</v>
      </c>
      <c r="G30" s="120">
        <v>50000</v>
      </c>
      <c r="H30" s="89">
        <v>0</v>
      </c>
      <c r="I30" s="89">
        <v>0</v>
      </c>
    </row>
    <row r="31" spans="1:9">
      <c r="A31" s="11" t="s">
        <v>32</v>
      </c>
      <c r="B31" s="7">
        <v>757</v>
      </c>
      <c r="C31" s="7" t="s">
        <v>33</v>
      </c>
      <c r="D31" s="7"/>
      <c r="E31" s="7"/>
      <c r="F31" s="7"/>
      <c r="G31" s="12">
        <f>G116+G32</f>
        <v>26927731.5</v>
      </c>
      <c r="H31" s="12">
        <f>H116+H32</f>
        <v>37497589.469999999</v>
      </c>
      <c r="I31" s="12">
        <f>I116+I32</f>
        <v>27091592</v>
      </c>
    </row>
    <row r="32" spans="1:9" ht="18.75" customHeight="1">
      <c r="A32" s="16" t="s">
        <v>150</v>
      </c>
      <c r="B32" s="14">
        <v>757</v>
      </c>
      <c r="C32" s="15" t="s">
        <v>33</v>
      </c>
      <c r="D32" s="15" t="s">
        <v>104</v>
      </c>
      <c r="E32" s="15"/>
      <c r="F32" s="14"/>
      <c r="G32" s="89">
        <f>G33+G60+G86+G111+G107</f>
        <v>25857417.16</v>
      </c>
      <c r="H32" s="89">
        <f>H33+H60+H86+H111+H107</f>
        <v>37467589.469999999</v>
      </c>
      <c r="I32" s="89">
        <f>I33+I60+I86+I111</f>
        <v>27061592</v>
      </c>
    </row>
    <row r="33" spans="1:9" ht="35.25" customHeight="1">
      <c r="A33" s="16" t="s">
        <v>966</v>
      </c>
      <c r="B33" s="14">
        <v>757</v>
      </c>
      <c r="C33" s="15" t="s">
        <v>33</v>
      </c>
      <c r="D33" s="15" t="s">
        <v>104</v>
      </c>
      <c r="E33" s="15" t="s">
        <v>398</v>
      </c>
      <c r="F33" s="15"/>
      <c r="G33" s="89">
        <f>G37+G40+G44+G50+G34+G47+G56+G58+G104+G101+G92+G95</f>
        <v>23454917.16</v>
      </c>
      <c r="H33" s="89">
        <f>H37+H40+H44+H50+H34+H47+H56+H58+H104+H98</f>
        <v>27765089.469999999</v>
      </c>
      <c r="I33" s="89">
        <f>I37+I40+I44+I50+I34+I47+I56+I58+I104</f>
        <v>24659092</v>
      </c>
    </row>
    <row r="34" spans="1:9" ht="25.5" hidden="1">
      <c r="A34" s="16" t="s">
        <v>362</v>
      </c>
      <c r="B34" s="14">
        <v>792</v>
      </c>
      <c r="C34" s="15" t="s">
        <v>33</v>
      </c>
      <c r="D34" s="15" t="s">
        <v>104</v>
      </c>
      <c r="E34" s="15" t="s">
        <v>235</v>
      </c>
      <c r="F34" s="15"/>
      <c r="G34" s="89">
        <f t="shared" ref="G34:I35" si="6">G35</f>
        <v>0</v>
      </c>
      <c r="H34" s="89">
        <f t="shared" si="6"/>
        <v>0</v>
      </c>
      <c r="I34" s="89">
        <f t="shared" si="6"/>
        <v>0</v>
      </c>
    </row>
    <row r="35" spans="1:9" ht="25.5" hidden="1">
      <c r="A35" s="16" t="s">
        <v>38</v>
      </c>
      <c r="B35" s="14">
        <v>792</v>
      </c>
      <c r="C35" s="15" t="s">
        <v>33</v>
      </c>
      <c r="D35" s="15" t="s">
        <v>104</v>
      </c>
      <c r="E35" s="15" t="s">
        <v>235</v>
      </c>
      <c r="F35" s="15" t="s">
        <v>39</v>
      </c>
      <c r="G35" s="89">
        <f t="shared" si="6"/>
        <v>0</v>
      </c>
      <c r="H35" s="89">
        <f t="shared" si="6"/>
        <v>0</v>
      </c>
      <c r="I35" s="89">
        <f t="shared" si="6"/>
        <v>0</v>
      </c>
    </row>
    <row r="36" spans="1:9" hidden="1">
      <c r="A36" s="16" t="s">
        <v>40</v>
      </c>
      <c r="B36" s="14">
        <v>792</v>
      </c>
      <c r="C36" s="15" t="s">
        <v>33</v>
      </c>
      <c r="D36" s="15" t="s">
        <v>104</v>
      </c>
      <c r="E36" s="15" t="s">
        <v>235</v>
      </c>
      <c r="F36" s="15" t="s">
        <v>41</v>
      </c>
      <c r="G36" s="89"/>
      <c r="H36" s="89"/>
      <c r="I36" s="89"/>
    </row>
    <row r="37" spans="1:9" ht="51" hidden="1">
      <c r="A37" s="16" t="s">
        <v>6</v>
      </c>
      <c r="B37" s="14">
        <v>757</v>
      </c>
      <c r="C37" s="15" t="s">
        <v>33</v>
      </c>
      <c r="D37" s="15" t="s">
        <v>104</v>
      </c>
      <c r="E37" s="15" t="s">
        <v>738</v>
      </c>
      <c r="F37" s="15"/>
      <c r="G37" s="89">
        <f t="shared" ref="G37:I38" si="7">G38</f>
        <v>0</v>
      </c>
      <c r="H37" s="89">
        <f t="shared" si="7"/>
        <v>0</v>
      </c>
      <c r="I37" s="89">
        <f t="shared" si="7"/>
        <v>0</v>
      </c>
    </row>
    <row r="38" spans="1:9" ht="25.5" hidden="1">
      <c r="A38" s="16" t="s">
        <v>38</v>
      </c>
      <c r="B38" s="14">
        <v>757</v>
      </c>
      <c r="C38" s="15" t="s">
        <v>33</v>
      </c>
      <c r="D38" s="15" t="s">
        <v>104</v>
      </c>
      <c r="E38" s="15" t="s">
        <v>738</v>
      </c>
      <c r="F38" s="15" t="s">
        <v>39</v>
      </c>
      <c r="G38" s="89">
        <f t="shared" si="7"/>
        <v>0</v>
      </c>
      <c r="H38" s="89">
        <f t="shared" si="7"/>
        <v>0</v>
      </c>
      <c r="I38" s="89">
        <f t="shared" si="7"/>
        <v>0</v>
      </c>
    </row>
    <row r="39" spans="1:9" ht="19.5" hidden="1" customHeight="1">
      <c r="A39" s="16" t="s">
        <v>40</v>
      </c>
      <c r="B39" s="14">
        <v>757</v>
      </c>
      <c r="C39" s="15" t="s">
        <v>33</v>
      </c>
      <c r="D39" s="15" t="s">
        <v>104</v>
      </c>
      <c r="E39" s="15" t="s">
        <v>738</v>
      </c>
      <c r="F39" s="15" t="s">
        <v>41</v>
      </c>
      <c r="G39" s="89">
        <f>1560000-1560000</f>
        <v>0</v>
      </c>
      <c r="H39" s="89">
        <f>1560000-1560000</f>
        <v>0</v>
      </c>
      <c r="I39" s="89">
        <f>1560000-1560000</f>
        <v>0</v>
      </c>
    </row>
    <row r="40" spans="1:9" ht="32.25" hidden="1" customHeight="1">
      <c r="A40" s="24" t="s">
        <v>369</v>
      </c>
      <c r="B40" s="14">
        <v>757</v>
      </c>
      <c r="C40" s="15" t="s">
        <v>33</v>
      </c>
      <c r="D40" s="15" t="s">
        <v>104</v>
      </c>
      <c r="E40" s="15" t="s">
        <v>370</v>
      </c>
      <c r="F40" s="14"/>
      <c r="G40" s="8">
        <f>G42</f>
        <v>0</v>
      </c>
      <c r="H40" s="8">
        <f>H42</f>
        <v>0</v>
      </c>
      <c r="I40" s="8">
        <f>I42</f>
        <v>0</v>
      </c>
    </row>
    <row r="41" spans="1:9" ht="102" hidden="1" customHeight="1">
      <c r="A41" s="16" t="s">
        <v>53</v>
      </c>
      <c r="B41" s="14">
        <v>757</v>
      </c>
      <c r="C41" s="15" t="s">
        <v>33</v>
      </c>
      <c r="D41" s="15" t="s">
        <v>104</v>
      </c>
      <c r="E41" s="15" t="s">
        <v>52</v>
      </c>
      <c r="F41" s="15"/>
      <c r="G41" s="89">
        <f t="shared" ref="G41:I42" si="8">G42</f>
        <v>0</v>
      </c>
      <c r="H41" s="89">
        <f t="shared" si="8"/>
        <v>0</v>
      </c>
      <c r="I41" s="89">
        <f t="shared" si="8"/>
        <v>0</v>
      </c>
    </row>
    <row r="42" spans="1:9" ht="25.5" hidden="1">
      <c r="A42" s="16" t="s">
        <v>38</v>
      </c>
      <c r="B42" s="14">
        <v>757</v>
      </c>
      <c r="C42" s="15" t="s">
        <v>33</v>
      </c>
      <c r="D42" s="15" t="s">
        <v>104</v>
      </c>
      <c r="E42" s="15" t="s">
        <v>52</v>
      </c>
      <c r="F42" s="15" t="s">
        <v>39</v>
      </c>
      <c r="G42" s="89">
        <f t="shared" si="8"/>
        <v>0</v>
      </c>
      <c r="H42" s="89">
        <f t="shared" si="8"/>
        <v>0</v>
      </c>
      <c r="I42" s="89">
        <f t="shared" si="8"/>
        <v>0</v>
      </c>
    </row>
    <row r="43" spans="1:9" ht="19.5" hidden="1" customHeight="1">
      <c r="A43" s="16" t="s">
        <v>40</v>
      </c>
      <c r="B43" s="14">
        <v>757</v>
      </c>
      <c r="C43" s="15" t="s">
        <v>33</v>
      </c>
      <c r="D43" s="15" t="s">
        <v>104</v>
      </c>
      <c r="E43" s="15" t="s">
        <v>52</v>
      </c>
      <c r="F43" s="15" t="s">
        <v>41</v>
      </c>
      <c r="G43" s="89"/>
      <c r="H43" s="89"/>
      <c r="I43" s="89"/>
    </row>
    <row r="44" spans="1:9" ht="25.5">
      <c r="A44" s="16" t="s">
        <v>37</v>
      </c>
      <c r="B44" s="14">
        <v>757</v>
      </c>
      <c r="C44" s="15" t="s">
        <v>33</v>
      </c>
      <c r="D44" s="15" t="s">
        <v>104</v>
      </c>
      <c r="E44" s="15" t="s">
        <v>399</v>
      </c>
      <c r="F44" s="15"/>
      <c r="G44" s="89">
        <f>G45+G54</f>
        <v>22765958</v>
      </c>
      <c r="H44" s="89">
        <f>H45+H54</f>
        <v>24215950</v>
      </c>
      <c r="I44" s="89">
        <f>I45+I54</f>
        <v>24659092</v>
      </c>
    </row>
    <row r="45" spans="1:9" ht="25.5">
      <c r="A45" s="16" t="s">
        <v>38</v>
      </c>
      <c r="B45" s="14">
        <v>757</v>
      </c>
      <c r="C45" s="15" t="s">
        <v>33</v>
      </c>
      <c r="D45" s="15" t="s">
        <v>104</v>
      </c>
      <c r="E45" s="15" t="s">
        <v>399</v>
      </c>
      <c r="F45" s="15" t="s">
        <v>39</v>
      </c>
      <c r="G45" s="89">
        <f>G46</f>
        <v>22765958</v>
      </c>
      <c r="H45" s="89">
        <f>H46</f>
        <v>24215950</v>
      </c>
      <c r="I45" s="89">
        <f>I46</f>
        <v>24659092</v>
      </c>
    </row>
    <row r="46" spans="1:9" ht="19.5" customHeight="1">
      <c r="A46" s="16" t="s">
        <v>40</v>
      </c>
      <c r="B46" s="14">
        <v>757</v>
      </c>
      <c r="C46" s="15" t="s">
        <v>33</v>
      </c>
      <c r="D46" s="15" t="s">
        <v>104</v>
      </c>
      <c r="E46" s="15" t="s">
        <v>399</v>
      </c>
      <c r="F46" s="15" t="s">
        <v>41</v>
      </c>
      <c r="G46" s="89">
        <v>22765958</v>
      </c>
      <c r="H46" s="89">
        <f>24472950-50000-207000</f>
        <v>24215950</v>
      </c>
      <c r="I46" s="89">
        <v>24659092</v>
      </c>
    </row>
    <row r="47" spans="1:9" ht="25.5" hidden="1">
      <c r="A47" s="16" t="s">
        <v>242</v>
      </c>
      <c r="B47" s="14">
        <v>757</v>
      </c>
      <c r="C47" s="15" t="s">
        <v>33</v>
      </c>
      <c r="D47" s="15" t="s">
        <v>104</v>
      </c>
      <c r="E47" s="15" t="s">
        <v>244</v>
      </c>
      <c r="F47" s="15"/>
      <c r="G47" s="89">
        <f t="shared" ref="G47:I48" si="9">G48</f>
        <v>0</v>
      </c>
      <c r="H47" s="89">
        <f t="shared" si="9"/>
        <v>0</v>
      </c>
      <c r="I47" s="89">
        <f t="shared" si="9"/>
        <v>0</v>
      </c>
    </row>
    <row r="48" spans="1:9" ht="25.5" hidden="1">
      <c r="A48" s="16" t="s">
        <v>38</v>
      </c>
      <c r="B48" s="14">
        <v>757</v>
      </c>
      <c r="C48" s="15" t="s">
        <v>33</v>
      </c>
      <c r="D48" s="15" t="s">
        <v>104</v>
      </c>
      <c r="E48" s="15" t="s">
        <v>244</v>
      </c>
      <c r="F48" s="15" t="s">
        <v>39</v>
      </c>
      <c r="G48" s="89">
        <f t="shared" si="9"/>
        <v>0</v>
      </c>
      <c r="H48" s="89">
        <f t="shared" si="9"/>
        <v>0</v>
      </c>
      <c r="I48" s="89">
        <f t="shared" si="9"/>
        <v>0</v>
      </c>
    </row>
    <row r="49" spans="1:9" ht="19.5" hidden="1" customHeight="1">
      <c r="A49" s="16" t="s">
        <v>40</v>
      </c>
      <c r="B49" s="14">
        <v>757</v>
      </c>
      <c r="C49" s="15" t="s">
        <v>33</v>
      </c>
      <c r="D49" s="15" t="s">
        <v>104</v>
      </c>
      <c r="E49" s="15" t="s">
        <v>244</v>
      </c>
      <c r="F49" s="15" t="s">
        <v>41</v>
      </c>
      <c r="G49" s="89"/>
      <c r="H49" s="89"/>
      <c r="I49" s="89"/>
    </row>
    <row r="50" spans="1:9" ht="78.75" hidden="1" customHeight="1">
      <c r="A50" s="16" t="s">
        <v>513</v>
      </c>
      <c r="B50" s="14">
        <v>757</v>
      </c>
      <c r="C50" s="15" t="s">
        <v>33</v>
      </c>
      <c r="D50" s="15" t="s">
        <v>104</v>
      </c>
      <c r="E50" s="15" t="s">
        <v>252</v>
      </c>
      <c r="F50" s="15"/>
      <c r="G50" s="89">
        <f t="shared" ref="G50:I51" si="10">G51</f>
        <v>0</v>
      </c>
      <c r="H50" s="89">
        <f t="shared" si="10"/>
        <v>0</v>
      </c>
      <c r="I50" s="89">
        <f t="shared" si="10"/>
        <v>0</v>
      </c>
    </row>
    <row r="51" spans="1:9" ht="24" hidden="1" customHeight="1">
      <c r="A51" s="16" t="s">
        <v>38</v>
      </c>
      <c r="B51" s="14">
        <v>757</v>
      </c>
      <c r="C51" s="15" t="s">
        <v>33</v>
      </c>
      <c r="D51" s="15" t="s">
        <v>104</v>
      </c>
      <c r="E51" s="15" t="s">
        <v>252</v>
      </c>
      <c r="F51" s="15" t="s">
        <v>39</v>
      </c>
      <c r="G51" s="89">
        <f t="shared" si="10"/>
        <v>0</v>
      </c>
      <c r="H51" s="89">
        <f t="shared" si="10"/>
        <v>0</v>
      </c>
      <c r="I51" s="89">
        <f t="shared" si="10"/>
        <v>0</v>
      </c>
    </row>
    <row r="52" spans="1:9" ht="19.5" hidden="1" customHeight="1">
      <c r="A52" s="16" t="s">
        <v>40</v>
      </c>
      <c r="B52" s="14">
        <v>757</v>
      </c>
      <c r="C52" s="15" t="s">
        <v>33</v>
      </c>
      <c r="D52" s="15" t="s">
        <v>104</v>
      </c>
      <c r="E52" s="15" t="s">
        <v>252</v>
      </c>
      <c r="F52" s="15" t="s">
        <v>41</v>
      </c>
      <c r="G52" s="89"/>
      <c r="H52" s="89"/>
      <c r="I52" s="89"/>
    </row>
    <row r="53" spans="1:9" ht="19.5" hidden="1" customHeight="1">
      <c r="A53" s="16"/>
      <c r="B53" s="14"/>
      <c r="C53" s="15"/>
      <c r="D53" s="15"/>
      <c r="E53" s="15"/>
      <c r="F53" s="15"/>
      <c r="G53" s="89"/>
      <c r="H53" s="89"/>
      <c r="I53" s="89"/>
    </row>
    <row r="54" spans="1:9" ht="19.5" hidden="1" customHeight="1">
      <c r="A54" s="16" t="s">
        <v>95</v>
      </c>
      <c r="B54" s="14">
        <v>757</v>
      </c>
      <c r="C54" s="15" t="s">
        <v>33</v>
      </c>
      <c r="D54" s="15" t="s">
        <v>104</v>
      </c>
      <c r="E54" s="15" t="s">
        <v>399</v>
      </c>
      <c r="F54" s="15" t="s">
        <v>96</v>
      </c>
      <c r="G54" s="89">
        <f>G55</f>
        <v>0</v>
      </c>
      <c r="H54" s="89">
        <f>H55</f>
        <v>0</v>
      </c>
      <c r="I54" s="89">
        <f>I55</f>
        <v>0</v>
      </c>
    </row>
    <row r="55" spans="1:9" ht="19.5" hidden="1" customHeight="1">
      <c r="A55" s="16" t="s">
        <v>353</v>
      </c>
      <c r="B55" s="14">
        <v>757</v>
      </c>
      <c r="C55" s="15" t="s">
        <v>33</v>
      </c>
      <c r="D55" s="15" t="s">
        <v>104</v>
      </c>
      <c r="E55" s="15" t="s">
        <v>399</v>
      </c>
      <c r="F55" s="15" t="s">
        <v>354</v>
      </c>
      <c r="G55" s="89">
        <f>613218-613218</f>
        <v>0</v>
      </c>
      <c r="H55" s="89">
        <f>613218-613218</f>
        <v>0</v>
      </c>
      <c r="I55" s="89">
        <f>613218-613218</f>
        <v>0</v>
      </c>
    </row>
    <row r="56" spans="1:9" ht="19.5" hidden="1" customHeight="1">
      <c r="A56" s="16" t="s">
        <v>761</v>
      </c>
      <c r="B56" s="14">
        <v>757</v>
      </c>
      <c r="C56" s="15" t="s">
        <v>33</v>
      </c>
      <c r="D56" s="15" t="s">
        <v>104</v>
      </c>
      <c r="E56" s="15" t="s">
        <v>221</v>
      </c>
      <c r="F56" s="15"/>
      <c r="G56" s="89">
        <f>G57</f>
        <v>0</v>
      </c>
      <c r="H56" s="89">
        <f>H57</f>
        <v>0</v>
      </c>
      <c r="I56" s="89">
        <f>I57</f>
        <v>0</v>
      </c>
    </row>
    <row r="57" spans="1:9" ht="19.5" hidden="1" customHeight="1">
      <c r="A57" s="16" t="s">
        <v>40</v>
      </c>
      <c r="B57" s="14">
        <v>757</v>
      </c>
      <c r="C57" s="15" t="s">
        <v>33</v>
      </c>
      <c r="D57" s="15" t="s">
        <v>104</v>
      </c>
      <c r="E57" s="15" t="s">
        <v>221</v>
      </c>
      <c r="F57" s="15" t="s">
        <v>41</v>
      </c>
      <c r="G57" s="89"/>
      <c r="H57" s="89"/>
      <c r="I57" s="89"/>
    </row>
    <row r="58" spans="1:9" ht="19.5" hidden="1" customHeight="1">
      <c r="A58" s="16" t="s">
        <v>761</v>
      </c>
      <c r="B58" s="14">
        <v>757</v>
      </c>
      <c r="C58" s="15" t="s">
        <v>33</v>
      </c>
      <c r="D58" s="15" t="s">
        <v>104</v>
      </c>
      <c r="E58" s="15" t="s">
        <v>787</v>
      </c>
      <c r="F58" s="15"/>
      <c r="G58" s="89">
        <f>G59</f>
        <v>0</v>
      </c>
      <c r="H58" s="89">
        <f>H59</f>
        <v>0</v>
      </c>
      <c r="I58" s="89">
        <f>I59</f>
        <v>0</v>
      </c>
    </row>
    <row r="59" spans="1:9" ht="19.5" hidden="1" customHeight="1">
      <c r="A59" s="16" t="s">
        <v>40</v>
      </c>
      <c r="B59" s="14">
        <v>757</v>
      </c>
      <c r="C59" s="15" t="s">
        <v>33</v>
      </c>
      <c r="D59" s="15" t="s">
        <v>104</v>
      </c>
      <c r="E59" s="15" t="s">
        <v>787</v>
      </c>
      <c r="F59" s="15" t="s">
        <v>41</v>
      </c>
      <c r="G59" s="89"/>
      <c r="H59" s="89"/>
      <c r="I59" s="89"/>
    </row>
    <row r="60" spans="1:9" ht="35.25" hidden="1" customHeight="1">
      <c r="A60" s="39"/>
      <c r="B60" s="14"/>
      <c r="C60" s="15"/>
      <c r="D60" s="15"/>
      <c r="E60" s="15"/>
      <c r="F60" s="15"/>
      <c r="G60" s="89"/>
      <c r="H60" s="89"/>
      <c r="I60" s="89"/>
    </row>
    <row r="61" spans="1:9" s="18" customFormat="1" hidden="1">
      <c r="A61" s="13"/>
      <c r="B61" s="14"/>
      <c r="C61" s="15"/>
      <c r="D61" s="15"/>
      <c r="E61" s="15"/>
      <c r="F61" s="15"/>
      <c r="G61" s="89"/>
      <c r="H61" s="89"/>
      <c r="I61" s="89"/>
    </row>
    <row r="62" spans="1:9" s="18" customFormat="1" hidden="1">
      <c r="A62" s="16"/>
      <c r="B62" s="14"/>
      <c r="C62" s="15"/>
      <c r="D62" s="15"/>
      <c r="E62" s="15"/>
      <c r="F62" s="15"/>
      <c r="G62" s="89"/>
      <c r="H62" s="89"/>
      <c r="I62" s="89"/>
    </row>
    <row r="63" spans="1:9" s="18" customFormat="1" hidden="1">
      <c r="A63" s="16"/>
      <c r="B63" s="14"/>
      <c r="C63" s="15"/>
      <c r="D63" s="15"/>
      <c r="E63" s="15"/>
      <c r="F63" s="15"/>
      <c r="G63" s="89"/>
      <c r="H63" s="89"/>
      <c r="I63" s="89"/>
    </row>
    <row r="64" spans="1:9" s="18" customFormat="1" ht="61.5" hidden="1" customHeight="1">
      <c r="A64" s="13"/>
      <c r="B64" s="14"/>
      <c r="C64" s="15"/>
      <c r="D64" s="15"/>
      <c r="E64" s="15"/>
      <c r="F64" s="15"/>
      <c r="G64" s="89"/>
      <c r="H64" s="89"/>
      <c r="I64" s="89"/>
    </row>
    <row r="65" spans="1:9" s="18" customFormat="1" hidden="1">
      <c r="A65" s="16"/>
      <c r="B65" s="14"/>
      <c r="C65" s="15"/>
      <c r="D65" s="15"/>
      <c r="E65" s="15"/>
      <c r="F65" s="15"/>
      <c r="G65" s="89"/>
      <c r="H65" s="89"/>
      <c r="I65" s="89"/>
    </row>
    <row r="66" spans="1:9" s="18" customFormat="1" hidden="1">
      <c r="A66" s="16"/>
      <c r="B66" s="14"/>
      <c r="C66" s="15"/>
      <c r="D66" s="15"/>
      <c r="E66" s="15"/>
      <c r="F66" s="15"/>
      <c r="G66" s="89"/>
      <c r="H66" s="89"/>
      <c r="I66" s="89"/>
    </row>
    <row r="67" spans="1:9" hidden="1">
      <c r="A67" s="16"/>
      <c r="B67" s="14"/>
      <c r="C67" s="15"/>
      <c r="D67" s="15"/>
      <c r="E67" s="15"/>
      <c r="F67" s="15"/>
      <c r="G67" s="89"/>
      <c r="H67" s="89"/>
      <c r="I67" s="89"/>
    </row>
    <row r="68" spans="1:9" hidden="1">
      <c r="A68" s="16"/>
      <c r="B68" s="14"/>
      <c r="C68" s="15"/>
      <c r="D68" s="15"/>
      <c r="E68" s="15"/>
      <c r="F68" s="15"/>
      <c r="G68" s="89"/>
      <c r="H68" s="89"/>
      <c r="I68" s="89"/>
    </row>
    <row r="69" spans="1:9" hidden="1">
      <c r="A69" s="16"/>
      <c r="B69" s="14"/>
      <c r="C69" s="15"/>
      <c r="D69" s="15"/>
      <c r="E69" s="15"/>
      <c r="F69" s="15"/>
      <c r="G69" s="89"/>
      <c r="H69" s="89"/>
      <c r="I69" s="89"/>
    </row>
    <row r="70" spans="1:9" ht="54.75" hidden="1" customHeight="1">
      <c r="A70" s="24"/>
      <c r="B70" s="14"/>
      <c r="C70" s="15"/>
      <c r="D70" s="15"/>
      <c r="E70" s="15"/>
      <c r="F70" s="14"/>
      <c r="G70" s="8"/>
      <c r="H70" s="8"/>
      <c r="I70" s="8"/>
    </row>
    <row r="71" spans="1:9" ht="57.75" hidden="1" customHeight="1">
      <c r="A71" s="16"/>
      <c r="B71" s="14"/>
      <c r="C71" s="15"/>
      <c r="D71" s="15"/>
      <c r="E71" s="15"/>
      <c r="F71" s="15"/>
      <c r="G71" s="89"/>
      <c r="H71" s="89"/>
      <c r="I71" s="89"/>
    </row>
    <row r="72" spans="1:9" ht="57.75" hidden="1" customHeight="1">
      <c r="A72" s="16"/>
      <c r="B72" s="14"/>
      <c r="C72" s="15"/>
      <c r="D72" s="15"/>
      <c r="E72" s="15"/>
      <c r="F72" s="15"/>
      <c r="G72" s="89"/>
      <c r="H72" s="89"/>
      <c r="I72" s="89"/>
    </row>
    <row r="73" spans="1:9" hidden="1">
      <c r="A73" s="16"/>
      <c r="B73" s="14"/>
      <c r="C73" s="15"/>
      <c r="D73" s="15"/>
      <c r="E73" s="15"/>
      <c r="F73" s="15"/>
      <c r="G73" s="89"/>
      <c r="H73" s="89"/>
      <c r="I73" s="89"/>
    </row>
    <row r="74" spans="1:9" ht="19.5" hidden="1" customHeight="1">
      <c r="A74" s="16"/>
      <c r="B74" s="14"/>
      <c r="C74" s="15"/>
      <c r="D74" s="15"/>
      <c r="E74" s="15"/>
      <c r="F74" s="15"/>
      <c r="G74" s="89"/>
      <c r="H74" s="89"/>
      <c r="I74" s="89"/>
    </row>
    <row r="75" spans="1:9" ht="31.5" hidden="1" customHeight="1">
      <c r="A75" s="16"/>
      <c r="B75" s="14"/>
      <c r="C75" s="15"/>
      <c r="D75" s="15"/>
      <c r="E75" s="15"/>
      <c r="F75" s="15"/>
      <c r="G75" s="89"/>
      <c r="H75" s="89"/>
      <c r="I75" s="89"/>
    </row>
    <row r="76" spans="1:9" hidden="1">
      <c r="A76" s="16"/>
      <c r="B76" s="14"/>
      <c r="C76" s="15"/>
      <c r="D76" s="15"/>
      <c r="E76" s="15"/>
      <c r="F76" s="15"/>
      <c r="G76" s="89"/>
      <c r="H76" s="89"/>
      <c r="I76" s="89"/>
    </row>
    <row r="77" spans="1:9" ht="19.5" hidden="1" customHeight="1">
      <c r="A77" s="16"/>
      <c r="B77" s="14"/>
      <c r="C77" s="15"/>
      <c r="D77" s="15"/>
      <c r="E77" s="15"/>
      <c r="F77" s="15"/>
      <c r="G77" s="89"/>
      <c r="H77" s="89"/>
      <c r="I77" s="89"/>
    </row>
    <row r="78" spans="1:9" ht="19.5" hidden="1" customHeight="1">
      <c r="A78" s="16" t="s">
        <v>95</v>
      </c>
      <c r="B78" s="14">
        <v>757</v>
      </c>
      <c r="C78" s="15" t="s">
        <v>33</v>
      </c>
      <c r="D78" s="15" t="s">
        <v>104</v>
      </c>
      <c r="E78" s="15" t="s">
        <v>401</v>
      </c>
      <c r="F78" s="15" t="s">
        <v>96</v>
      </c>
      <c r="G78" s="89">
        <f>G79</f>
        <v>0</v>
      </c>
      <c r="H78" s="89">
        <f>H79</f>
        <v>0</v>
      </c>
      <c r="I78" s="89">
        <f>I79</f>
        <v>0</v>
      </c>
    </row>
    <row r="79" spans="1:9" ht="19.5" hidden="1" customHeight="1">
      <c r="A79" s="16" t="s">
        <v>353</v>
      </c>
      <c r="B79" s="14">
        <v>757</v>
      </c>
      <c r="C79" s="15" t="s">
        <v>33</v>
      </c>
      <c r="D79" s="15" t="s">
        <v>104</v>
      </c>
      <c r="E79" s="15" t="s">
        <v>401</v>
      </c>
      <c r="F79" s="15" t="s">
        <v>354</v>
      </c>
      <c r="G79" s="89"/>
      <c r="H79" s="89"/>
      <c r="I79" s="89"/>
    </row>
    <row r="80" spans="1:9" ht="25.5" hidden="1">
      <c r="A80" s="16" t="s">
        <v>242</v>
      </c>
      <c r="B80" s="14">
        <v>757</v>
      </c>
      <c r="C80" s="15" t="s">
        <v>33</v>
      </c>
      <c r="D80" s="15" t="s">
        <v>104</v>
      </c>
      <c r="E80" s="15" t="s">
        <v>245</v>
      </c>
      <c r="F80" s="15"/>
      <c r="G80" s="89">
        <f t="shared" ref="G80:I81" si="11">G81</f>
        <v>0</v>
      </c>
      <c r="H80" s="89">
        <f t="shared" si="11"/>
        <v>0</v>
      </c>
      <c r="I80" s="89">
        <f t="shared" si="11"/>
        <v>0</v>
      </c>
    </row>
    <row r="81" spans="1:9" ht="25.5" hidden="1">
      <c r="A81" s="16" t="s">
        <v>38</v>
      </c>
      <c r="B81" s="14">
        <v>757</v>
      </c>
      <c r="C81" s="15" t="s">
        <v>33</v>
      </c>
      <c r="D81" s="15" t="s">
        <v>104</v>
      </c>
      <c r="E81" s="15" t="s">
        <v>245</v>
      </c>
      <c r="F81" s="15" t="s">
        <v>39</v>
      </c>
      <c r="G81" s="89">
        <f t="shared" si="11"/>
        <v>0</v>
      </c>
      <c r="H81" s="89">
        <f t="shared" si="11"/>
        <v>0</v>
      </c>
      <c r="I81" s="89">
        <f t="shared" si="11"/>
        <v>0</v>
      </c>
    </row>
    <row r="82" spans="1:9" ht="19.5" hidden="1" customHeight="1">
      <c r="A82" s="16" t="s">
        <v>40</v>
      </c>
      <c r="B82" s="14">
        <v>757</v>
      </c>
      <c r="C82" s="15" t="s">
        <v>33</v>
      </c>
      <c r="D82" s="15" t="s">
        <v>104</v>
      </c>
      <c r="E82" s="15" t="s">
        <v>245</v>
      </c>
      <c r="F82" s="15" t="s">
        <v>41</v>
      </c>
      <c r="G82" s="89"/>
      <c r="H82" s="89"/>
      <c r="I82" s="89"/>
    </row>
    <row r="83" spans="1:9" ht="78.75" hidden="1" customHeight="1">
      <c r="A83" s="16" t="s">
        <v>513</v>
      </c>
      <c r="B83" s="14">
        <v>757</v>
      </c>
      <c r="C83" s="15" t="s">
        <v>33</v>
      </c>
      <c r="D83" s="15" t="s">
        <v>104</v>
      </c>
      <c r="E83" s="15" t="s">
        <v>253</v>
      </c>
      <c r="F83" s="15"/>
      <c r="G83" s="89">
        <f t="shared" ref="G83:I84" si="12">G84</f>
        <v>0</v>
      </c>
      <c r="H83" s="89">
        <f t="shared" si="12"/>
        <v>0</v>
      </c>
      <c r="I83" s="89">
        <f t="shared" si="12"/>
        <v>0</v>
      </c>
    </row>
    <row r="84" spans="1:9" ht="19.5" hidden="1" customHeight="1">
      <c r="A84" s="16" t="s">
        <v>38</v>
      </c>
      <c r="B84" s="14">
        <v>757</v>
      </c>
      <c r="C84" s="15" t="s">
        <v>33</v>
      </c>
      <c r="D84" s="15" t="s">
        <v>104</v>
      </c>
      <c r="E84" s="15" t="s">
        <v>253</v>
      </c>
      <c r="F84" s="15" t="s">
        <v>39</v>
      </c>
      <c r="G84" s="89">
        <f t="shared" si="12"/>
        <v>0</v>
      </c>
      <c r="H84" s="89">
        <f t="shared" si="12"/>
        <v>0</v>
      </c>
      <c r="I84" s="89">
        <f t="shared" si="12"/>
        <v>0</v>
      </c>
    </row>
    <row r="85" spans="1:9" ht="19.5" hidden="1" customHeight="1">
      <c r="A85" s="16" t="s">
        <v>40</v>
      </c>
      <c r="B85" s="14">
        <v>757</v>
      </c>
      <c r="C85" s="15" t="s">
        <v>33</v>
      </c>
      <c r="D85" s="15" t="s">
        <v>104</v>
      </c>
      <c r="E85" s="15" t="s">
        <v>253</v>
      </c>
      <c r="F85" s="15" t="s">
        <v>41</v>
      </c>
      <c r="G85" s="89"/>
      <c r="H85" s="89"/>
      <c r="I85" s="89"/>
    </row>
    <row r="86" spans="1:9" ht="19.5" hidden="1" customHeight="1">
      <c r="A86" s="16" t="s">
        <v>45</v>
      </c>
      <c r="B86" s="14">
        <v>757</v>
      </c>
      <c r="C86" s="15" t="s">
        <v>33</v>
      </c>
      <c r="D86" s="15" t="s">
        <v>104</v>
      </c>
      <c r="E86" s="15" t="s">
        <v>402</v>
      </c>
      <c r="F86" s="15"/>
      <c r="G86" s="89">
        <f t="shared" ref="G86:I88" si="13">G87</f>
        <v>0</v>
      </c>
      <c r="H86" s="89">
        <f t="shared" si="13"/>
        <v>0</v>
      </c>
      <c r="I86" s="89">
        <f t="shared" si="13"/>
        <v>0</v>
      </c>
    </row>
    <row r="87" spans="1:9" ht="78.75" hidden="1" customHeight="1">
      <c r="A87" s="16" t="s">
        <v>513</v>
      </c>
      <c r="B87" s="14">
        <v>757</v>
      </c>
      <c r="C87" s="15" t="s">
        <v>33</v>
      </c>
      <c r="D87" s="15" t="s">
        <v>104</v>
      </c>
      <c r="E87" s="15" t="s">
        <v>512</v>
      </c>
      <c r="F87" s="15"/>
      <c r="G87" s="89">
        <f t="shared" si="13"/>
        <v>0</v>
      </c>
      <c r="H87" s="89">
        <f t="shared" si="13"/>
        <v>0</v>
      </c>
      <c r="I87" s="89">
        <f t="shared" si="13"/>
        <v>0</v>
      </c>
    </row>
    <row r="88" spans="1:9" ht="19.5" hidden="1" customHeight="1">
      <c r="A88" s="16" t="s">
        <v>47</v>
      </c>
      <c r="B88" s="14">
        <v>757</v>
      </c>
      <c r="C88" s="15" t="s">
        <v>33</v>
      </c>
      <c r="D88" s="15" t="s">
        <v>104</v>
      </c>
      <c r="E88" s="15" t="s">
        <v>512</v>
      </c>
      <c r="F88" s="15" t="s">
        <v>48</v>
      </c>
      <c r="G88" s="89">
        <f t="shared" si="13"/>
        <v>0</v>
      </c>
      <c r="H88" s="89">
        <f t="shared" si="13"/>
        <v>0</v>
      </c>
      <c r="I88" s="89">
        <f t="shared" si="13"/>
        <v>0</v>
      </c>
    </row>
    <row r="89" spans="1:9" ht="19.5" hidden="1" customHeight="1">
      <c r="A89" s="16" t="s">
        <v>49</v>
      </c>
      <c r="B89" s="14">
        <v>757</v>
      </c>
      <c r="C89" s="15" t="s">
        <v>33</v>
      </c>
      <c r="D89" s="15" t="s">
        <v>104</v>
      </c>
      <c r="E89" s="15" t="s">
        <v>512</v>
      </c>
      <c r="F89" s="15" t="s">
        <v>50</v>
      </c>
      <c r="G89" s="89">
        <f>3137031-2223300-913731</f>
        <v>0</v>
      </c>
      <c r="H89" s="89">
        <f>3137031-2223300-913731</f>
        <v>0</v>
      </c>
      <c r="I89" s="89">
        <f>3137031-2223300-913731</f>
        <v>0</v>
      </c>
    </row>
    <row r="90" spans="1:9" ht="19.5" hidden="1" customHeight="1">
      <c r="A90" s="16"/>
      <c r="B90" s="14"/>
      <c r="C90" s="15"/>
      <c r="D90" s="15"/>
      <c r="E90" s="15"/>
      <c r="F90" s="15"/>
      <c r="G90" s="89"/>
      <c r="H90" s="89"/>
      <c r="I90" s="89"/>
    </row>
    <row r="91" spans="1:9" ht="19.5" hidden="1" customHeight="1">
      <c r="A91" s="16"/>
      <c r="B91" s="14"/>
      <c r="C91" s="15"/>
      <c r="D91" s="15"/>
      <c r="E91" s="15"/>
      <c r="F91" s="15"/>
      <c r="G91" s="89"/>
      <c r="H91" s="89"/>
      <c r="I91" s="89"/>
    </row>
    <row r="92" spans="1:9" ht="36" customHeight="1">
      <c r="A92" s="16" t="s">
        <v>1059</v>
      </c>
      <c r="B92" s="14">
        <v>757</v>
      </c>
      <c r="C92" s="15" t="s">
        <v>33</v>
      </c>
      <c r="D92" s="15" t="s">
        <v>104</v>
      </c>
      <c r="E92" s="15" t="s">
        <v>1060</v>
      </c>
      <c r="F92" s="15"/>
      <c r="G92" s="89">
        <f>G94</f>
        <v>100000</v>
      </c>
      <c r="H92" s="89">
        <v>0</v>
      </c>
      <c r="I92" s="89">
        <v>0</v>
      </c>
    </row>
    <row r="93" spans="1:9" ht="36" customHeight="1">
      <c r="A93" s="16" t="s">
        <v>38</v>
      </c>
      <c r="B93" s="14">
        <v>757</v>
      </c>
      <c r="C93" s="15" t="s">
        <v>33</v>
      </c>
      <c r="D93" s="15" t="s">
        <v>104</v>
      </c>
      <c r="E93" s="15" t="s">
        <v>1060</v>
      </c>
      <c r="F93" s="15" t="s">
        <v>39</v>
      </c>
      <c r="G93" s="89">
        <f>G94</f>
        <v>100000</v>
      </c>
      <c r="H93" s="89">
        <v>0</v>
      </c>
      <c r="I93" s="89">
        <v>0</v>
      </c>
    </row>
    <row r="94" spans="1:9" ht="19.5" customHeight="1">
      <c r="A94" s="16" t="s">
        <v>40</v>
      </c>
      <c r="B94" s="14">
        <v>757</v>
      </c>
      <c r="C94" s="15" t="s">
        <v>33</v>
      </c>
      <c r="D94" s="15" t="s">
        <v>104</v>
      </c>
      <c r="E94" s="15" t="s">
        <v>1060</v>
      </c>
      <c r="F94" s="15" t="s">
        <v>41</v>
      </c>
      <c r="G94" s="89">
        <v>100000</v>
      </c>
      <c r="H94" s="89">
        <v>0</v>
      </c>
      <c r="I94" s="89">
        <v>0</v>
      </c>
    </row>
    <row r="95" spans="1:9" ht="78.75" customHeight="1">
      <c r="A95" s="16" t="s">
        <v>513</v>
      </c>
      <c r="B95" s="14">
        <v>757</v>
      </c>
      <c r="C95" s="15" t="s">
        <v>33</v>
      </c>
      <c r="D95" s="15" t="s">
        <v>104</v>
      </c>
      <c r="E95" s="15" t="s">
        <v>1116</v>
      </c>
      <c r="F95" s="15"/>
      <c r="G95" s="89">
        <f>G97</f>
        <v>472000</v>
      </c>
      <c r="H95" s="89">
        <v>0</v>
      </c>
      <c r="I95" s="89">
        <v>0</v>
      </c>
    </row>
    <row r="96" spans="1:9" ht="36" customHeight="1">
      <c r="A96" s="16" t="s">
        <v>38</v>
      </c>
      <c r="B96" s="14">
        <v>757</v>
      </c>
      <c r="C96" s="15" t="s">
        <v>33</v>
      </c>
      <c r="D96" s="15" t="s">
        <v>104</v>
      </c>
      <c r="E96" s="15" t="s">
        <v>1116</v>
      </c>
      <c r="F96" s="15" t="s">
        <v>39</v>
      </c>
      <c r="G96" s="89">
        <f>G97</f>
        <v>472000</v>
      </c>
      <c r="H96" s="89">
        <v>0</v>
      </c>
      <c r="I96" s="89">
        <v>0</v>
      </c>
    </row>
    <row r="97" spans="1:11" ht="19.5" customHeight="1">
      <c r="A97" s="16" t="s">
        <v>40</v>
      </c>
      <c r="B97" s="14">
        <v>757</v>
      </c>
      <c r="C97" s="15" t="s">
        <v>33</v>
      </c>
      <c r="D97" s="15" t="s">
        <v>104</v>
      </c>
      <c r="E97" s="15" t="s">
        <v>1116</v>
      </c>
      <c r="F97" s="15" t="s">
        <v>41</v>
      </c>
      <c r="G97" s="89">
        <v>472000</v>
      </c>
      <c r="H97" s="89">
        <v>0</v>
      </c>
      <c r="I97" s="89">
        <v>0</v>
      </c>
    </row>
    <row r="98" spans="1:11" ht="69" hidden="1" customHeight="1">
      <c r="A98" s="16" t="s">
        <v>1050</v>
      </c>
      <c r="B98" s="14">
        <v>757</v>
      </c>
      <c r="C98" s="15" t="s">
        <v>33</v>
      </c>
      <c r="D98" s="15" t="s">
        <v>104</v>
      </c>
      <c r="E98" s="15" t="s">
        <v>1051</v>
      </c>
      <c r="F98" s="15"/>
      <c r="G98" s="89">
        <f>G99</f>
        <v>0</v>
      </c>
      <c r="H98" s="89">
        <f t="shared" ref="H98:I98" si="14">H99</f>
        <v>0</v>
      </c>
      <c r="I98" s="89">
        <f t="shared" si="14"/>
        <v>0</v>
      </c>
    </row>
    <row r="99" spans="1:11" ht="36" hidden="1" customHeight="1">
      <c r="A99" s="16" t="s">
        <v>38</v>
      </c>
      <c r="B99" s="14">
        <v>757</v>
      </c>
      <c r="C99" s="15" t="s">
        <v>33</v>
      </c>
      <c r="D99" s="15" t="s">
        <v>104</v>
      </c>
      <c r="E99" s="15" t="s">
        <v>1051</v>
      </c>
      <c r="F99" s="15" t="s">
        <v>39</v>
      </c>
      <c r="G99" s="89">
        <f>G100</f>
        <v>0</v>
      </c>
      <c r="H99" s="89">
        <f t="shared" ref="H99:I99" si="15">H100</f>
        <v>0</v>
      </c>
      <c r="I99" s="89">
        <f t="shared" si="15"/>
        <v>0</v>
      </c>
    </row>
    <row r="100" spans="1:11" ht="27.75" hidden="1" customHeight="1">
      <c r="A100" s="16" t="s">
        <v>40</v>
      </c>
      <c r="B100" s="14">
        <v>757</v>
      </c>
      <c r="C100" s="15" t="s">
        <v>33</v>
      </c>
      <c r="D100" s="15" t="s">
        <v>104</v>
      </c>
      <c r="E100" s="15" t="s">
        <v>1051</v>
      </c>
      <c r="F100" s="15" t="s">
        <v>41</v>
      </c>
      <c r="G100" s="89">
        <v>0</v>
      </c>
      <c r="H100" s="89">
        <f>704500-704500</f>
        <v>0</v>
      </c>
      <c r="I100" s="89">
        <v>0</v>
      </c>
    </row>
    <row r="101" spans="1:11" ht="19.5" customHeight="1">
      <c r="A101" s="16" t="s">
        <v>761</v>
      </c>
      <c r="B101" s="14">
        <v>757</v>
      </c>
      <c r="C101" s="15" t="s">
        <v>33</v>
      </c>
      <c r="D101" s="15" t="s">
        <v>104</v>
      </c>
      <c r="E101" s="15" t="s">
        <v>221</v>
      </c>
      <c r="F101" s="15"/>
      <c r="G101" s="89">
        <f>G102</f>
        <v>116959.16</v>
      </c>
      <c r="H101" s="89">
        <v>0</v>
      </c>
      <c r="I101" s="89">
        <v>0</v>
      </c>
    </row>
    <row r="102" spans="1:11" ht="39.75" customHeight="1">
      <c r="A102" s="16" t="s">
        <v>38</v>
      </c>
      <c r="B102" s="14">
        <v>757</v>
      </c>
      <c r="C102" s="15" t="s">
        <v>33</v>
      </c>
      <c r="D102" s="15" t="s">
        <v>104</v>
      </c>
      <c r="E102" s="15" t="s">
        <v>221</v>
      </c>
      <c r="F102" s="15" t="s">
        <v>39</v>
      </c>
      <c r="G102" s="89">
        <f>G103</f>
        <v>116959.16</v>
      </c>
      <c r="H102" s="89">
        <v>0</v>
      </c>
      <c r="I102" s="89">
        <v>0</v>
      </c>
    </row>
    <row r="103" spans="1:11" ht="20.25" customHeight="1">
      <c r="A103" s="16" t="s">
        <v>40</v>
      </c>
      <c r="B103" s="14">
        <v>757</v>
      </c>
      <c r="C103" s="15" t="s">
        <v>33</v>
      </c>
      <c r="D103" s="15" t="s">
        <v>104</v>
      </c>
      <c r="E103" s="15" t="s">
        <v>221</v>
      </c>
      <c r="F103" s="15" t="s">
        <v>41</v>
      </c>
      <c r="G103" s="89">
        <v>116959.16</v>
      </c>
      <c r="H103" s="89">
        <v>0</v>
      </c>
      <c r="I103" s="89">
        <v>0</v>
      </c>
    </row>
    <row r="104" spans="1:11" ht="87.75" customHeight="1">
      <c r="A104" s="16" t="s">
        <v>1001</v>
      </c>
      <c r="B104" s="14">
        <v>757</v>
      </c>
      <c r="C104" s="15" t="s">
        <v>33</v>
      </c>
      <c r="D104" s="15" t="s">
        <v>104</v>
      </c>
      <c r="E104" s="15" t="s">
        <v>1002</v>
      </c>
      <c r="F104" s="15"/>
      <c r="G104" s="89">
        <f>G105</f>
        <v>0</v>
      </c>
      <c r="H104" s="89">
        <f t="shared" ref="H104:I104" si="16">H105</f>
        <v>3549139.47</v>
      </c>
      <c r="I104" s="89">
        <f t="shared" si="16"/>
        <v>0</v>
      </c>
    </row>
    <row r="105" spans="1:11" ht="45" customHeight="1">
      <c r="A105" s="16" t="s">
        <v>38</v>
      </c>
      <c r="B105" s="14">
        <v>757</v>
      </c>
      <c r="C105" s="15" t="s">
        <v>33</v>
      </c>
      <c r="D105" s="15" t="s">
        <v>104</v>
      </c>
      <c r="E105" s="15" t="s">
        <v>1002</v>
      </c>
      <c r="F105" s="15" t="s">
        <v>39</v>
      </c>
      <c r="G105" s="89">
        <f>G106</f>
        <v>0</v>
      </c>
      <c r="H105" s="89">
        <f t="shared" ref="H105:K105" si="17">H106</f>
        <v>3549139.47</v>
      </c>
      <c r="I105" s="89">
        <f t="shared" si="17"/>
        <v>0</v>
      </c>
      <c r="J105" s="89">
        <f t="shared" si="17"/>
        <v>0</v>
      </c>
      <c r="K105" s="89">
        <f t="shared" si="17"/>
        <v>0</v>
      </c>
    </row>
    <row r="106" spans="1:11" ht="19.5" customHeight="1">
      <c r="A106" s="16" t="s">
        <v>40</v>
      </c>
      <c r="B106" s="14">
        <v>757</v>
      </c>
      <c r="C106" s="15" t="s">
        <v>33</v>
      </c>
      <c r="D106" s="15" t="s">
        <v>104</v>
      </c>
      <c r="E106" s="15" t="s">
        <v>1002</v>
      </c>
      <c r="F106" s="15" t="s">
        <v>41</v>
      </c>
      <c r="G106" s="89">
        <v>0</v>
      </c>
      <c r="H106" s="89">
        <v>3549139.47</v>
      </c>
      <c r="I106" s="89">
        <v>0</v>
      </c>
    </row>
    <row r="107" spans="1:11" s="18" customFormat="1" ht="51">
      <c r="A107" s="16" t="s">
        <v>1003</v>
      </c>
      <c r="B107" s="14">
        <v>757</v>
      </c>
      <c r="C107" s="15" t="s">
        <v>33</v>
      </c>
      <c r="D107" s="15" t="s">
        <v>104</v>
      </c>
      <c r="E107" s="15" t="s">
        <v>421</v>
      </c>
      <c r="F107" s="15"/>
      <c r="G107" s="89">
        <f>G108</f>
        <v>0</v>
      </c>
      <c r="H107" s="89">
        <f>H108</f>
        <v>7300000</v>
      </c>
      <c r="I107" s="89">
        <f t="shared" ref="H107:I109" si="18">I108</f>
        <v>0</v>
      </c>
    </row>
    <row r="108" spans="1:11" s="18" customFormat="1" ht="38.25">
      <c r="A108" s="16" t="s">
        <v>1133</v>
      </c>
      <c r="B108" s="14">
        <v>757</v>
      </c>
      <c r="C108" s="15" t="s">
        <v>33</v>
      </c>
      <c r="D108" s="15" t="s">
        <v>104</v>
      </c>
      <c r="E108" s="15" t="s">
        <v>1103</v>
      </c>
      <c r="F108" s="15"/>
      <c r="G108" s="89">
        <f>G109</f>
        <v>0</v>
      </c>
      <c r="H108" s="89">
        <f t="shared" si="18"/>
        <v>7300000</v>
      </c>
      <c r="I108" s="89">
        <f t="shared" si="18"/>
        <v>0</v>
      </c>
    </row>
    <row r="109" spans="1:11" s="18" customFormat="1" ht="36" customHeight="1">
      <c r="A109" s="16" t="s">
        <v>152</v>
      </c>
      <c r="B109" s="14">
        <v>757</v>
      </c>
      <c r="C109" s="15" t="s">
        <v>33</v>
      </c>
      <c r="D109" s="15" t="s">
        <v>104</v>
      </c>
      <c r="E109" s="15" t="s">
        <v>1103</v>
      </c>
      <c r="F109" s="15" t="s">
        <v>663</v>
      </c>
      <c r="G109" s="89">
        <f>G110</f>
        <v>0</v>
      </c>
      <c r="H109" s="89">
        <f t="shared" si="18"/>
        <v>7300000</v>
      </c>
      <c r="I109" s="89">
        <f t="shared" si="18"/>
        <v>0</v>
      </c>
    </row>
    <row r="110" spans="1:11" s="18" customFormat="1" ht="99" customHeight="1">
      <c r="A110" s="54" t="s">
        <v>846</v>
      </c>
      <c r="B110" s="14">
        <v>757</v>
      </c>
      <c r="C110" s="15" t="s">
        <v>33</v>
      </c>
      <c r="D110" s="15" t="s">
        <v>104</v>
      </c>
      <c r="E110" s="15" t="s">
        <v>1103</v>
      </c>
      <c r="F110" s="15" t="s">
        <v>845</v>
      </c>
      <c r="G110" s="120">
        <v>0</v>
      </c>
      <c r="H110" s="89">
        <v>7300000</v>
      </c>
      <c r="I110" s="89">
        <v>0</v>
      </c>
    </row>
    <row r="111" spans="1:11" ht="32.25" customHeight="1">
      <c r="A111" s="16" t="s">
        <v>956</v>
      </c>
      <c r="B111" s="14">
        <v>757</v>
      </c>
      <c r="C111" s="15" t="s">
        <v>33</v>
      </c>
      <c r="D111" s="15" t="s">
        <v>104</v>
      </c>
      <c r="E111" s="15" t="s">
        <v>768</v>
      </c>
      <c r="F111" s="15"/>
      <c r="G111" s="120">
        <f>G113</f>
        <v>2402500</v>
      </c>
      <c r="H111" s="89">
        <f>H113</f>
        <v>2402500</v>
      </c>
      <c r="I111" s="89">
        <f>I113</f>
        <v>2402500</v>
      </c>
    </row>
    <row r="112" spans="1:11" ht="32.25" customHeight="1">
      <c r="A112" s="16" t="s">
        <v>145</v>
      </c>
      <c r="B112" s="14">
        <v>757</v>
      </c>
      <c r="C112" s="15" t="s">
        <v>33</v>
      </c>
      <c r="D112" s="15" t="s">
        <v>104</v>
      </c>
      <c r="E112" s="15" t="s">
        <v>770</v>
      </c>
      <c r="F112" s="15"/>
      <c r="G112" s="120">
        <f t="shared" ref="G112:I114" si="19">G113</f>
        <v>2402500</v>
      </c>
      <c r="H112" s="89">
        <f t="shared" si="19"/>
        <v>2402500</v>
      </c>
      <c r="I112" s="89">
        <f t="shared" si="19"/>
        <v>2402500</v>
      </c>
    </row>
    <row r="113" spans="1:9" ht="51">
      <c r="A113" s="16" t="s">
        <v>6</v>
      </c>
      <c r="B113" s="14">
        <v>757</v>
      </c>
      <c r="C113" s="15" t="s">
        <v>33</v>
      </c>
      <c r="D113" s="15" t="s">
        <v>104</v>
      </c>
      <c r="E113" s="15" t="s">
        <v>769</v>
      </c>
      <c r="F113" s="15"/>
      <c r="G113" s="120">
        <f t="shared" si="19"/>
        <v>2402500</v>
      </c>
      <c r="H113" s="89">
        <f t="shared" si="19"/>
        <v>2402500</v>
      </c>
      <c r="I113" s="89">
        <f t="shared" si="19"/>
        <v>2402500</v>
      </c>
    </row>
    <row r="114" spans="1:9" ht="25.5">
      <c r="A114" s="16" t="s">
        <v>38</v>
      </c>
      <c r="B114" s="14">
        <v>757</v>
      </c>
      <c r="C114" s="15" t="s">
        <v>33</v>
      </c>
      <c r="D114" s="15" t="s">
        <v>104</v>
      </c>
      <c r="E114" s="15" t="s">
        <v>769</v>
      </c>
      <c r="F114" s="15" t="s">
        <v>39</v>
      </c>
      <c r="G114" s="120">
        <f t="shared" si="19"/>
        <v>2402500</v>
      </c>
      <c r="H114" s="89">
        <f t="shared" si="19"/>
        <v>2402500</v>
      </c>
      <c r="I114" s="89">
        <f t="shared" si="19"/>
        <v>2402500</v>
      </c>
    </row>
    <row r="115" spans="1:9" ht="19.5" customHeight="1">
      <c r="A115" s="16" t="s">
        <v>40</v>
      </c>
      <c r="B115" s="14">
        <v>757</v>
      </c>
      <c r="C115" s="15" t="s">
        <v>33</v>
      </c>
      <c r="D115" s="15" t="s">
        <v>104</v>
      </c>
      <c r="E115" s="15" t="s">
        <v>769</v>
      </c>
      <c r="F115" s="15" t="s">
        <v>41</v>
      </c>
      <c r="G115" s="120">
        <v>2402500</v>
      </c>
      <c r="H115" s="89">
        <v>2402500</v>
      </c>
      <c r="I115" s="89">
        <v>2402500</v>
      </c>
    </row>
    <row r="116" spans="1:9" ht="14.25" customHeight="1">
      <c r="A116" s="16" t="s">
        <v>543</v>
      </c>
      <c r="B116" s="14">
        <v>757</v>
      </c>
      <c r="C116" s="15" t="s">
        <v>33</v>
      </c>
      <c r="D116" s="15" t="s">
        <v>33</v>
      </c>
      <c r="E116" s="15"/>
      <c r="F116" s="14"/>
      <c r="G116" s="120">
        <f>G138+G117+G152+G159+G184+G124</f>
        <v>1070314.3400000001</v>
      </c>
      <c r="H116" s="89">
        <f>H138+H117+H152+H159+H184</f>
        <v>30000</v>
      </c>
      <c r="I116" s="89">
        <f>I138+I117+I152+I159+I184</f>
        <v>30000</v>
      </c>
    </row>
    <row r="117" spans="1:9" ht="33.75" hidden="1" customHeight="1">
      <c r="A117" s="16" t="s">
        <v>44</v>
      </c>
      <c r="B117" s="14">
        <v>757</v>
      </c>
      <c r="C117" s="15" t="s">
        <v>33</v>
      </c>
      <c r="D117" s="15" t="s">
        <v>33</v>
      </c>
      <c r="E117" s="15" t="s">
        <v>400</v>
      </c>
      <c r="F117" s="14"/>
      <c r="G117" s="120">
        <f>G118+G121</f>
        <v>0</v>
      </c>
      <c r="H117" s="89">
        <f>H118+H121</f>
        <v>0</v>
      </c>
      <c r="I117" s="89">
        <f>I118+I121</f>
        <v>0</v>
      </c>
    </row>
    <row r="118" spans="1:9" s="18" customFormat="1" ht="25.5" hidden="1">
      <c r="A118" s="13" t="s">
        <v>214</v>
      </c>
      <c r="B118" s="14">
        <v>757</v>
      </c>
      <c r="C118" s="15" t="s">
        <v>33</v>
      </c>
      <c r="D118" s="15" t="s">
        <v>33</v>
      </c>
      <c r="E118" s="15" t="s">
        <v>739</v>
      </c>
      <c r="F118" s="15"/>
      <c r="G118" s="120">
        <f t="shared" ref="G118:I119" si="20">G119</f>
        <v>0</v>
      </c>
      <c r="H118" s="89">
        <f t="shared" si="20"/>
        <v>0</v>
      </c>
      <c r="I118" s="89">
        <f t="shared" si="20"/>
        <v>0</v>
      </c>
    </row>
    <row r="119" spans="1:9" s="18" customFormat="1" ht="25.5" hidden="1">
      <c r="A119" s="16" t="s">
        <v>38</v>
      </c>
      <c r="B119" s="14">
        <v>757</v>
      </c>
      <c r="C119" s="15" t="s">
        <v>33</v>
      </c>
      <c r="D119" s="15" t="s">
        <v>33</v>
      </c>
      <c r="E119" s="15" t="s">
        <v>739</v>
      </c>
      <c r="F119" s="15" t="s">
        <v>39</v>
      </c>
      <c r="G119" s="120">
        <f t="shared" si="20"/>
        <v>0</v>
      </c>
      <c r="H119" s="89">
        <f t="shared" si="20"/>
        <v>0</v>
      </c>
      <c r="I119" s="89">
        <f t="shared" si="20"/>
        <v>0</v>
      </c>
    </row>
    <row r="120" spans="1:9" s="18" customFormat="1" hidden="1">
      <c r="A120" s="16" t="s">
        <v>40</v>
      </c>
      <c r="B120" s="14">
        <v>757</v>
      </c>
      <c r="C120" s="15" t="s">
        <v>33</v>
      </c>
      <c r="D120" s="15" t="s">
        <v>33</v>
      </c>
      <c r="E120" s="15" t="s">
        <v>739</v>
      </c>
      <c r="F120" s="15" t="s">
        <v>41</v>
      </c>
      <c r="G120" s="120"/>
      <c r="H120" s="89"/>
      <c r="I120" s="89"/>
    </row>
    <row r="121" spans="1:9" s="18" customFormat="1" ht="30" hidden="1" customHeight="1">
      <c r="A121" s="13" t="s">
        <v>647</v>
      </c>
      <c r="B121" s="14">
        <v>757</v>
      </c>
      <c r="C121" s="15" t="s">
        <v>33</v>
      </c>
      <c r="D121" s="15" t="s">
        <v>33</v>
      </c>
      <c r="E121" s="15" t="s">
        <v>646</v>
      </c>
      <c r="F121" s="15"/>
      <c r="G121" s="120">
        <f t="shared" ref="G121:I122" si="21">G122</f>
        <v>0</v>
      </c>
      <c r="H121" s="89">
        <f t="shared" si="21"/>
        <v>0</v>
      </c>
      <c r="I121" s="89">
        <f t="shared" si="21"/>
        <v>0</v>
      </c>
    </row>
    <row r="122" spans="1:9" s="18" customFormat="1" ht="25.5" hidden="1">
      <c r="A122" s="16" t="s">
        <v>38</v>
      </c>
      <c r="B122" s="14">
        <v>757</v>
      </c>
      <c r="C122" s="15" t="s">
        <v>33</v>
      </c>
      <c r="D122" s="15" t="s">
        <v>33</v>
      </c>
      <c r="E122" s="15" t="s">
        <v>646</v>
      </c>
      <c r="F122" s="15" t="s">
        <v>39</v>
      </c>
      <c r="G122" s="120">
        <f t="shared" si="21"/>
        <v>0</v>
      </c>
      <c r="H122" s="89">
        <f t="shared" si="21"/>
        <v>0</v>
      </c>
      <c r="I122" s="89">
        <f t="shared" si="21"/>
        <v>0</v>
      </c>
    </row>
    <row r="123" spans="1:9" s="18" customFormat="1" hidden="1">
      <c r="A123" s="16" t="s">
        <v>40</v>
      </c>
      <c r="B123" s="14">
        <v>757</v>
      </c>
      <c r="C123" s="15" t="s">
        <v>33</v>
      </c>
      <c r="D123" s="15" t="s">
        <v>33</v>
      </c>
      <c r="E123" s="15" t="s">
        <v>646</v>
      </c>
      <c r="F123" s="15" t="s">
        <v>41</v>
      </c>
      <c r="G123" s="120"/>
      <c r="H123" s="89"/>
      <c r="I123" s="89"/>
    </row>
    <row r="124" spans="1:9" ht="32.25" customHeight="1">
      <c r="A124" s="16" t="s">
        <v>956</v>
      </c>
      <c r="B124" s="14">
        <v>757</v>
      </c>
      <c r="C124" s="15" t="s">
        <v>33</v>
      </c>
      <c r="D124" s="15" t="s">
        <v>33</v>
      </c>
      <c r="E124" s="15" t="s">
        <v>768</v>
      </c>
      <c r="F124" s="15"/>
      <c r="G124" s="89">
        <f>G125</f>
        <v>1050314.3400000001</v>
      </c>
      <c r="H124" s="89">
        <f>H126</f>
        <v>0</v>
      </c>
      <c r="I124" s="89">
        <f>I126</f>
        <v>0</v>
      </c>
    </row>
    <row r="125" spans="1:9" ht="22.5" customHeight="1">
      <c r="A125" s="16" t="s">
        <v>213</v>
      </c>
      <c r="B125" s="14">
        <v>757</v>
      </c>
      <c r="C125" s="15" t="s">
        <v>33</v>
      </c>
      <c r="D125" s="15" t="s">
        <v>33</v>
      </c>
      <c r="E125" s="15" t="s">
        <v>1139</v>
      </c>
      <c r="F125" s="15"/>
      <c r="G125" s="89">
        <f>G126+G129</f>
        <v>1050314.3400000001</v>
      </c>
      <c r="H125" s="89">
        <f t="shared" ref="H125:I125" si="22">H126+H129</f>
        <v>0</v>
      </c>
      <c r="I125" s="89">
        <f t="shared" si="22"/>
        <v>0</v>
      </c>
    </row>
    <row r="126" spans="1:9" ht="51">
      <c r="A126" s="104" t="s">
        <v>226</v>
      </c>
      <c r="B126" s="14">
        <v>757</v>
      </c>
      <c r="C126" s="15" t="s">
        <v>33</v>
      </c>
      <c r="D126" s="15" t="s">
        <v>33</v>
      </c>
      <c r="E126" s="15" t="s">
        <v>396</v>
      </c>
      <c r="F126" s="15"/>
      <c r="G126" s="89">
        <f t="shared" ref="G126:I127" si="23">G127</f>
        <v>1018134</v>
      </c>
      <c r="H126" s="89">
        <f t="shared" si="23"/>
        <v>0</v>
      </c>
      <c r="I126" s="89">
        <f t="shared" si="23"/>
        <v>0</v>
      </c>
    </row>
    <row r="127" spans="1:9" ht="25.5">
      <c r="A127" s="16" t="s">
        <v>38</v>
      </c>
      <c r="B127" s="14">
        <v>757</v>
      </c>
      <c r="C127" s="15" t="s">
        <v>33</v>
      </c>
      <c r="D127" s="15" t="s">
        <v>33</v>
      </c>
      <c r="E127" s="15" t="s">
        <v>396</v>
      </c>
      <c r="F127" s="15" t="s">
        <v>39</v>
      </c>
      <c r="G127" s="89">
        <f t="shared" si="23"/>
        <v>1018134</v>
      </c>
      <c r="H127" s="89">
        <f t="shared" si="23"/>
        <v>0</v>
      </c>
      <c r="I127" s="89">
        <f t="shared" si="23"/>
        <v>0</v>
      </c>
    </row>
    <row r="128" spans="1:9" ht="19.5" customHeight="1">
      <c r="A128" s="16" t="s">
        <v>40</v>
      </c>
      <c r="B128" s="14">
        <v>757</v>
      </c>
      <c r="C128" s="15" t="s">
        <v>33</v>
      </c>
      <c r="D128" s="15" t="s">
        <v>33</v>
      </c>
      <c r="E128" s="15" t="s">
        <v>396</v>
      </c>
      <c r="F128" s="15" t="s">
        <v>41</v>
      </c>
      <c r="G128" s="89">
        <v>1018134</v>
      </c>
      <c r="H128" s="89">
        <v>0</v>
      </c>
      <c r="I128" s="89">
        <v>0</v>
      </c>
    </row>
    <row r="129" spans="1:9" s="18" customFormat="1" ht="61.5" customHeight="1">
      <c r="A129" s="13" t="s">
        <v>671</v>
      </c>
      <c r="B129" s="15" t="s">
        <v>82</v>
      </c>
      <c r="C129" s="15" t="s">
        <v>33</v>
      </c>
      <c r="D129" s="15" t="s">
        <v>33</v>
      </c>
      <c r="E129" s="15" t="s">
        <v>397</v>
      </c>
      <c r="F129" s="15"/>
      <c r="G129" s="89">
        <f>G130+G134+G132+G136</f>
        <v>32180.34</v>
      </c>
      <c r="H129" s="89">
        <f>H130+H134+H132+H136</f>
        <v>0</v>
      </c>
      <c r="I129" s="89">
        <f>I130+I134+I132+I136</f>
        <v>0</v>
      </c>
    </row>
    <row r="130" spans="1:9" s="18" customFormat="1" ht="25.5" hidden="1">
      <c r="A130" s="16" t="s">
        <v>47</v>
      </c>
      <c r="B130" s="15" t="s">
        <v>149</v>
      </c>
      <c r="C130" s="15" t="s">
        <v>33</v>
      </c>
      <c r="D130" s="15" t="s">
        <v>33</v>
      </c>
      <c r="E130" s="15" t="s">
        <v>397</v>
      </c>
      <c r="F130" s="15" t="s">
        <v>48</v>
      </c>
      <c r="G130" s="89">
        <f>G131</f>
        <v>0</v>
      </c>
      <c r="H130" s="89">
        <f>H131</f>
        <v>0</v>
      </c>
      <c r="I130" s="89">
        <f>I131</f>
        <v>0</v>
      </c>
    </row>
    <row r="131" spans="1:9" s="18" customFormat="1" ht="25.5" hidden="1">
      <c r="A131" s="16" t="s">
        <v>49</v>
      </c>
      <c r="B131" s="15" t="s">
        <v>149</v>
      </c>
      <c r="C131" s="15" t="s">
        <v>33</v>
      </c>
      <c r="D131" s="15" t="s">
        <v>33</v>
      </c>
      <c r="E131" s="15" t="s">
        <v>397</v>
      </c>
      <c r="F131" s="15" t="s">
        <v>50</v>
      </c>
      <c r="G131" s="89"/>
      <c r="H131" s="89"/>
      <c r="I131" s="89"/>
    </row>
    <row r="132" spans="1:9" s="18" customFormat="1" hidden="1">
      <c r="A132" s="16" t="s">
        <v>312</v>
      </c>
      <c r="B132" s="15" t="s">
        <v>149</v>
      </c>
      <c r="C132" s="15" t="s">
        <v>33</v>
      </c>
      <c r="D132" s="15" t="s">
        <v>33</v>
      </c>
      <c r="E132" s="15" t="s">
        <v>397</v>
      </c>
      <c r="F132" s="15" t="s">
        <v>313</v>
      </c>
      <c r="G132" s="89">
        <f>G133</f>
        <v>0</v>
      </c>
      <c r="H132" s="89">
        <f>H133</f>
        <v>0</v>
      </c>
      <c r="I132" s="89">
        <f>I133</f>
        <v>0</v>
      </c>
    </row>
    <row r="133" spans="1:9" s="18" customFormat="1" ht="25.5" hidden="1">
      <c r="A133" s="16" t="s">
        <v>314</v>
      </c>
      <c r="B133" s="15" t="s">
        <v>149</v>
      </c>
      <c r="C133" s="15" t="s">
        <v>33</v>
      </c>
      <c r="D133" s="15" t="s">
        <v>33</v>
      </c>
      <c r="E133" s="15" t="s">
        <v>397</v>
      </c>
      <c r="F133" s="15" t="s">
        <v>315</v>
      </c>
      <c r="G133" s="89"/>
      <c r="H133" s="89"/>
      <c r="I133" s="89"/>
    </row>
    <row r="134" spans="1:9" s="18" customFormat="1" ht="25.5" hidden="1">
      <c r="A134" s="16" t="s">
        <v>38</v>
      </c>
      <c r="B134" s="15" t="s">
        <v>149</v>
      </c>
      <c r="C134" s="15" t="s">
        <v>33</v>
      </c>
      <c r="D134" s="15" t="s">
        <v>33</v>
      </c>
      <c r="E134" s="15" t="s">
        <v>397</v>
      </c>
      <c r="F134" s="15" t="s">
        <v>39</v>
      </c>
      <c r="G134" s="89">
        <f>G135</f>
        <v>0</v>
      </c>
      <c r="H134" s="89">
        <f>H135</f>
        <v>0</v>
      </c>
      <c r="I134" s="89">
        <f>I135</f>
        <v>0</v>
      </c>
    </row>
    <row r="135" spans="1:9" s="18" customFormat="1" hidden="1">
      <c r="A135" s="16" t="s">
        <v>40</v>
      </c>
      <c r="B135" s="15" t="s">
        <v>149</v>
      </c>
      <c r="C135" s="15" t="s">
        <v>33</v>
      </c>
      <c r="D135" s="15" t="s">
        <v>33</v>
      </c>
      <c r="E135" s="15" t="s">
        <v>397</v>
      </c>
      <c r="F135" s="15" t="s">
        <v>41</v>
      </c>
      <c r="G135" s="89"/>
      <c r="H135" s="89"/>
      <c r="I135" s="89"/>
    </row>
    <row r="136" spans="1:9" s="18" customFormat="1" ht="25.5">
      <c r="A136" s="16" t="s">
        <v>38</v>
      </c>
      <c r="B136" s="15" t="s">
        <v>82</v>
      </c>
      <c r="C136" s="15" t="s">
        <v>33</v>
      </c>
      <c r="D136" s="15" t="s">
        <v>33</v>
      </c>
      <c r="E136" s="15" t="s">
        <v>397</v>
      </c>
      <c r="F136" s="15" t="s">
        <v>39</v>
      </c>
      <c r="G136" s="89">
        <f>G137</f>
        <v>32180.34</v>
      </c>
      <c r="H136" s="89">
        <f>H137</f>
        <v>0</v>
      </c>
      <c r="I136" s="89">
        <f>I137</f>
        <v>0</v>
      </c>
    </row>
    <row r="137" spans="1:9" s="18" customFormat="1">
      <c r="A137" s="16" t="s">
        <v>40</v>
      </c>
      <c r="B137" s="15" t="s">
        <v>82</v>
      </c>
      <c r="C137" s="15" t="s">
        <v>33</v>
      </c>
      <c r="D137" s="15" t="s">
        <v>33</v>
      </c>
      <c r="E137" s="15" t="s">
        <v>397</v>
      </c>
      <c r="F137" s="15" t="s">
        <v>41</v>
      </c>
      <c r="G137" s="89">
        <v>32180.34</v>
      </c>
      <c r="H137" s="89"/>
      <c r="I137" s="89"/>
    </row>
    <row r="138" spans="1:9" s="18" customFormat="1" ht="25.5">
      <c r="A138" s="16" t="s">
        <v>960</v>
      </c>
      <c r="B138" s="14">
        <v>757</v>
      </c>
      <c r="C138" s="15" t="s">
        <v>33</v>
      </c>
      <c r="D138" s="15" t="s">
        <v>33</v>
      </c>
      <c r="E138" s="15" t="s">
        <v>403</v>
      </c>
      <c r="F138" s="15"/>
      <c r="G138" s="120">
        <f>G149+G139+G146+G160</f>
        <v>20000</v>
      </c>
      <c r="H138" s="89">
        <f>H149+H139+H146+H160</f>
        <v>30000</v>
      </c>
      <c r="I138" s="89">
        <f>I149+I139+I146+I160</f>
        <v>30000</v>
      </c>
    </row>
    <row r="139" spans="1:9" s="18" customFormat="1" ht="38.25" hidden="1">
      <c r="A139" s="16" t="s">
        <v>476</v>
      </c>
      <c r="B139" s="14">
        <v>757</v>
      </c>
      <c r="C139" s="15" t="s">
        <v>33</v>
      </c>
      <c r="D139" s="15" t="s">
        <v>33</v>
      </c>
      <c r="E139" s="15" t="s">
        <v>156</v>
      </c>
      <c r="F139" s="15"/>
      <c r="G139" s="120">
        <f>G140+G142+G144</f>
        <v>0</v>
      </c>
      <c r="H139" s="89">
        <f>H140+H142+H144</f>
        <v>0</v>
      </c>
      <c r="I139" s="89">
        <f>I140+I142+I144</f>
        <v>0</v>
      </c>
    </row>
    <row r="140" spans="1:9" s="18" customFormat="1" ht="25.5" hidden="1">
      <c r="A140" s="16" t="s">
        <v>47</v>
      </c>
      <c r="B140" s="14">
        <v>757</v>
      </c>
      <c r="C140" s="15" t="s">
        <v>33</v>
      </c>
      <c r="D140" s="15" t="s">
        <v>33</v>
      </c>
      <c r="E140" s="15" t="s">
        <v>156</v>
      </c>
      <c r="F140" s="15" t="s">
        <v>48</v>
      </c>
      <c r="G140" s="120">
        <f>G141</f>
        <v>0</v>
      </c>
      <c r="H140" s="89">
        <f>H141</f>
        <v>0</v>
      </c>
      <c r="I140" s="89">
        <f>I141</f>
        <v>0</v>
      </c>
    </row>
    <row r="141" spans="1:9" s="18" customFormat="1" ht="25.5" hidden="1">
      <c r="A141" s="16" t="s">
        <v>49</v>
      </c>
      <c r="B141" s="14">
        <v>757</v>
      </c>
      <c r="C141" s="15" t="s">
        <v>33</v>
      </c>
      <c r="D141" s="15" t="s">
        <v>33</v>
      </c>
      <c r="E141" s="15" t="s">
        <v>156</v>
      </c>
      <c r="F141" s="15" t="s">
        <v>50</v>
      </c>
      <c r="G141" s="120"/>
      <c r="H141" s="89"/>
      <c r="I141" s="89"/>
    </row>
    <row r="142" spans="1:9" s="3" customFormat="1" hidden="1">
      <c r="A142" s="16" t="s">
        <v>323</v>
      </c>
      <c r="B142" s="14">
        <v>757</v>
      </c>
      <c r="C142" s="15" t="s">
        <v>33</v>
      </c>
      <c r="D142" s="15" t="s">
        <v>33</v>
      </c>
      <c r="E142" s="15" t="s">
        <v>156</v>
      </c>
      <c r="F142" s="15" t="s">
        <v>324</v>
      </c>
      <c r="G142" s="120">
        <f>G143</f>
        <v>0</v>
      </c>
      <c r="H142" s="89">
        <f>H143</f>
        <v>0</v>
      </c>
      <c r="I142" s="89">
        <f>I143</f>
        <v>0</v>
      </c>
    </row>
    <row r="143" spans="1:9" s="3" customFormat="1" hidden="1">
      <c r="A143" s="16" t="s">
        <v>341</v>
      </c>
      <c r="B143" s="14">
        <v>757</v>
      </c>
      <c r="C143" s="15" t="s">
        <v>33</v>
      </c>
      <c r="D143" s="15" t="s">
        <v>33</v>
      </c>
      <c r="E143" s="15" t="s">
        <v>156</v>
      </c>
      <c r="F143" s="15" t="s">
        <v>342</v>
      </c>
      <c r="G143" s="120"/>
      <c r="H143" s="89"/>
      <c r="I143" s="89"/>
    </row>
    <row r="144" spans="1:9" s="18" customFormat="1" ht="25.5" hidden="1">
      <c r="A144" s="16" t="s">
        <v>38</v>
      </c>
      <c r="B144" s="14">
        <v>757</v>
      </c>
      <c r="C144" s="15" t="s">
        <v>33</v>
      </c>
      <c r="D144" s="15" t="s">
        <v>33</v>
      </c>
      <c r="E144" s="15" t="s">
        <v>156</v>
      </c>
      <c r="F144" s="15" t="s">
        <v>39</v>
      </c>
      <c r="G144" s="120">
        <f>G145</f>
        <v>0</v>
      </c>
      <c r="H144" s="89">
        <f>H145</f>
        <v>0</v>
      </c>
      <c r="I144" s="89">
        <f>I145</f>
        <v>0</v>
      </c>
    </row>
    <row r="145" spans="1:9" s="18" customFormat="1" hidden="1">
      <c r="A145" s="16" t="s">
        <v>40</v>
      </c>
      <c r="B145" s="14">
        <v>757</v>
      </c>
      <c r="C145" s="15" t="s">
        <v>33</v>
      </c>
      <c r="D145" s="15" t="s">
        <v>33</v>
      </c>
      <c r="E145" s="15" t="s">
        <v>156</v>
      </c>
      <c r="F145" s="15" t="s">
        <v>41</v>
      </c>
      <c r="G145" s="120"/>
      <c r="H145" s="89"/>
      <c r="I145" s="89"/>
    </row>
    <row r="146" spans="1:9" s="3" customFormat="1" ht="38.25" hidden="1">
      <c r="A146" s="16" t="s">
        <v>198</v>
      </c>
      <c r="B146" s="14">
        <v>757</v>
      </c>
      <c r="C146" s="15" t="s">
        <v>33</v>
      </c>
      <c r="D146" s="15" t="s">
        <v>33</v>
      </c>
      <c r="E146" s="15" t="s">
        <v>197</v>
      </c>
      <c r="F146" s="15"/>
      <c r="G146" s="120">
        <f t="shared" ref="G146:I147" si="24">G147</f>
        <v>0</v>
      </c>
      <c r="H146" s="89">
        <f t="shared" si="24"/>
        <v>0</v>
      </c>
      <c r="I146" s="89">
        <f t="shared" si="24"/>
        <v>0</v>
      </c>
    </row>
    <row r="147" spans="1:9" s="18" customFormat="1" ht="25.5" hidden="1">
      <c r="A147" s="16" t="s">
        <v>38</v>
      </c>
      <c r="B147" s="14">
        <v>757</v>
      </c>
      <c r="C147" s="15" t="s">
        <v>33</v>
      </c>
      <c r="D147" s="15" t="s">
        <v>33</v>
      </c>
      <c r="E147" s="15" t="s">
        <v>197</v>
      </c>
      <c r="F147" s="15" t="s">
        <v>39</v>
      </c>
      <c r="G147" s="120">
        <f t="shared" si="24"/>
        <v>0</v>
      </c>
      <c r="H147" s="89">
        <f t="shared" si="24"/>
        <v>0</v>
      </c>
      <c r="I147" s="89">
        <f t="shared" si="24"/>
        <v>0</v>
      </c>
    </row>
    <row r="148" spans="1:9" s="18" customFormat="1" hidden="1">
      <c r="A148" s="16" t="s">
        <v>40</v>
      </c>
      <c r="B148" s="14">
        <v>757</v>
      </c>
      <c r="C148" s="15" t="s">
        <v>33</v>
      </c>
      <c r="D148" s="15" t="s">
        <v>33</v>
      </c>
      <c r="E148" s="15" t="s">
        <v>197</v>
      </c>
      <c r="F148" s="15" t="s">
        <v>41</v>
      </c>
      <c r="G148" s="120"/>
      <c r="H148" s="89"/>
      <c r="I148" s="89"/>
    </row>
    <row r="149" spans="1:9" s="18" customFormat="1">
      <c r="A149" s="16" t="s">
        <v>651</v>
      </c>
      <c r="B149" s="14">
        <v>757</v>
      </c>
      <c r="C149" s="15" t="s">
        <v>33</v>
      </c>
      <c r="D149" s="15" t="s">
        <v>33</v>
      </c>
      <c r="E149" s="15" t="s">
        <v>404</v>
      </c>
      <c r="F149" s="15"/>
      <c r="G149" s="120">
        <f>G150+G156</f>
        <v>20000</v>
      </c>
      <c r="H149" s="89">
        <f>H150+H156</f>
        <v>30000</v>
      </c>
      <c r="I149" s="89">
        <f>I150+I156</f>
        <v>30000</v>
      </c>
    </row>
    <row r="150" spans="1:9" s="18" customFormat="1" ht="25.5">
      <c r="A150" s="16" t="s">
        <v>47</v>
      </c>
      <c r="B150" s="14">
        <v>757</v>
      </c>
      <c r="C150" s="15" t="s">
        <v>33</v>
      </c>
      <c r="D150" s="15" t="s">
        <v>33</v>
      </c>
      <c r="E150" s="15" t="s">
        <v>404</v>
      </c>
      <c r="F150" s="15" t="s">
        <v>48</v>
      </c>
      <c r="G150" s="120">
        <f>G151</f>
        <v>20000</v>
      </c>
      <c r="H150" s="89">
        <f>H151</f>
        <v>30000</v>
      </c>
      <c r="I150" s="89">
        <f>I151</f>
        <v>30000</v>
      </c>
    </row>
    <row r="151" spans="1:9" s="18" customFormat="1" ht="25.5">
      <c r="A151" s="16" t="s">
        <v>49</v>
      </c>
      <c r="B151" s="14">
        <v>757</v>
      </c>
      <c r="C151" s="15" t="s">
        <v>33</v>
      </c>
      <c r="D151" s="15" t="s">
        <v>33</v>
      </c>
      <c r="E151" s="15" t="s">
        <v>404</v>
      </c>
      <c r="F151" s="15" t="s">
        <v>50</v>
      </c>
      <c r="G151" s="120">
        <v>20000</v>
      </c>
      <c r="H151" s="89">
        <v>30000</v>
      </c>
      <c r="I151" s="89">
        <v>30000</v>
      </c>
    </row>
    <row r="152" spans="1:9" s="18" customFormat="1" hidden="1">
      <c r="A152" s="16" t="s">
        <v>478</v>
      </c>
      <c r="B152" s="14">
        <v>757</v>
      </c>
      <c r="C152" s="15" t="s">
        <v>33</v>
      </c>
      <c r="D152" s="15" t="s">
        <v>33</v>
      </c>
      <c r="E152" s="15" t="s">
        <v>477</v>
      </c>
      <c r="F152" s="15"/>
      <c r="G152" s="120">
        <f t="shared" ref="G152:I154" si="25">G153</f>
        <v>0</v>
      </c>
      <c r="H152" s="89">
        <f t="shared" si="25"/>
        <v>0</v>
      </c>
      <c r="I152" s="89">
        <f t="shared" si="25"/>
        <v>0</v>
      </c>
    </row>
    <row r="153" spans="1:9" s="18" customFormat="1" ht="38.25" hidden="1">
      <c r="A153" s="16" t="s">
        <v>476</v>
      </c>
      <c r="B153" s="14">
        <v>757</v>
      </c>
      <c r="C153" s="15" t="s">
        <v>33</v>
      </c>
      <c r="D153" s="15" t="s">
        <v>33</v>
      </c>
      <c r="E153" s="15" t="s">
        <v>475</v>
      </c>
      <c r="F153" s="15"/>
      <c r="G153" s="120">
        <f t="shared" si="25"/>
        <v>0</v>
      </c>
      <c r="H153" s="89">
        <f t="shared" si="25"/>
        <v>0</v>
      </c>
      <c r="I153" s="89">
        <f t="shared" si="25"/>
        <v>0</v>
      </c>
    </row>
    <row r="154" spans="1:9" s="18" customFormat="1" ht="25.5" hidden="1">
      <c r="A154" s="16" t="s">
        <v>47</v>
      </c>
      <c r="B154" s="14">
        <v>757</v>
      </c>
      <c r="C154" s="15" t="s">
        <v>33</v>
      </c>
      <c r="D154" s="15" t="s">
        <v>33</v>
      </c>
      <c r="E154" s="15" t="s">
        <v>475</v>
      </c>
      <c r="F154" s="15" t="s">
        <v>48</v>
      </c>
      <c r="G154" s="120">
        <f t="shared" si="25"/>
        <v>0</v>
      </c>
      <c r="H154" s="89">
        <f t="shared" si="25"/>
        <v>0</v>
      </c>
      <c r="I154" s="89">
        <f t="shared" si="25"/>
        <v>0</v>
      </c>
    </row>
    <row r="155" spans="1:9" s="18" customFormat="1" ht="25.5" hidden="1">
      <c r="A155" s="16" t="s">
        <v>49</v>
      </c>
      <c r="B155" s="14">
        <v>757</v>
      </c>
      <c r="C155" s="15" t="s">
        <v>33</v>
      </c>
      <c r="D155" s="15" t="s">
        <v>33</v>
      </c>
      <c r="E155" s="15" t="s">
        <v>475</v>
      </c>
      <c r="F155" s="15" t="s">
        <v>50</v>
      </c>
      <c r="G155" s="120"/>
      <c r="H155" s="89"/>
      <c r="I155" s="89"/>
    </row>
    <row r="156" spans="1:9" s="18" customFormat="1" ht="25.5" hidden="1">
      <c r="A156" s="16" t="s">
        <v>38</v>
      </c>
      <c r="B156" s="14">
        <v>757</v>
      </c>
      <c r="C156" s="15" t="s">
        <v>33</v>
      </c>
      <c r="D156" s="15" t="s">
        <v>33</v>
      </c>
      <c r="E156" s="15" t="s">
        <v>404</v>
      </c>
      <c r="F156" s="15" t="s">
        <v>39</v>
      </c>
      <c r="G156" s="120">
        <f>G157</f>
        <v>0</v>
      </c>
      <c r="H156" s="89">
        <f>H157</f>
        <v>0</v>
      </c>
      <c r="I156" s="89">
        <f>I157</f>
        <v>0</v>
      </c>
    </row>
    <row r="157" spans="1:9" s="18" customFormat="1" hidden="1">
      <c r="A157" s="16" t="s">
        <v>40</v>
      </c>
      <c r="B157" s="14">
        <v>757</v>
      </c>
      <c r="C157" s="15" t="s">
        <v>33</v>
      </c>
      <c r="D157" s="15" t="s">
        <v>33</v>
      </c>
      <c r="E157" s="15" t="s">
        <v>404</v>
      </c>
      <c r="F157" s="15" t="s">
        <v>41</v>
      </c>
      <c r="G157" s="120"/>
      <c r="H157" s="89"/>
      <c r="I157" s="89"/>
    </row>
    <row r="158" spans="1:9" s="18" customFormat="1" hidden="1">
      <c r="A158" s="16"/>
      <c r="B158" s="14"/>
      <c r="C158" s="15"/>
      <c r="D158" s="15"/>
      <c r="E158" s="15"/>
      <c r="F158" s="15"/>
      <c r="G158" s="120"/>
      <c r="H158" s="89"/>
      <c r="I158" s="89"/>
    </row>
    <row r="159" spans="1:9" s="18" customFormat="1" hidden="1">
      <c r="A159" s="16" t="s">
        <v>273</v>
      </c>
      <c r="B159" s="14">
        <v>757</v>
      </c>
      <c r="C159" s="15" t="s">
        <v>33</v>
      </c>
      <c r="D159" s="15" t="s">
        <v>33</v>
      </c>
      <c r="E159" s="15" t="s">
        <v>477</v>
      </c>
      <c r="F159" s="15"/>
      <c r="G159" s="120">
        <f>G172</f>
        <v>0</v>
      </c>
      <c r="H159" s="89">
        <f>H172</f>
        <v>0</v>
      </c>
      <c r="I159" s="89">
        <f>I172</f>
        <v>0</v>
      </c>
    </row>
    <row r="160" spans="1:9" s="18" customFormat="1" ht="32.25" hidden="1" customHeight="1">
      <c r="A160" s="16" t="s">
        <v>581</v>
      </c>
      <c r="B160" s="14">
        <v>757</v>
      </c>
      <c r="C160" s="15" t="s">
        <v>33</v>
      </c>
      <c r="D160" s="15" t="s">
        <v>33</v>
      </c>
      <c r="E160" s="15" t="s">
        <v>291</v>
      </c>
      <c r="F160" s="15"/>
      <c r="G160" s="120">
        <f>G161+G167</f>
        <v>0</v>
      </c>
      <c r="H160" s="89">
        <f>H161+H167</f>
        <v>0</v>
      </c>
      <c r="I160" s="89">
        <f>I161+I167</f>
        <v>0</v>
      </c>
    </row>
    <row r="161" spans="1:9" s="18" customFormat="1" ht="28.5" hidden="1" customHeight="1">
      <c r="A161" s="16" t="s">
        <v>581</v>
      </c>
      <c r="B161" s="14">
        <v>757</v>
      </c>
      <c r="C161" s="15" t="s">
        <v>33</v>
      </c>
      <c r="D161" s="15" t="s">
        <v>33</v>
      </c>
      <c r="E161" s="15" t="s">
        <v>292</v>
      </c>
      <c r="F161" s="15"/>
      <c r="G161" s="120">
        <f>G162</f>
        <v>0</v>
      </c>
      <c r="H161" s="89">
        <f>H162</f>
        <v>0</v>
      </c>
      <c r="I161" s="89">
        <f>I162</f>
        <v>0</v>
      </c>
    </row>
    <row r="162" spans="1:9" s="18" customFormat="1" ht="28.5" hidden="1" customHeight="1">
      <c r="A162" s="16" t="s">
        <v>581</v>
      </c>
      <c r="B162" s="14">
        <v>757</v>
      </c>
      <c r="C162" s="15" t="s">
        <v>33</v>
      </c>
      <c r="D162" s="15" t="s">
        <v>33</v>
      </c>
      <c r="E162" s="15" t="s">
        <v>293</v>
      </c>
      <c r="F162" s="15"/>
      <c r="G162" s="120">
        <f>G163+G165</f>
        <v>0</v>
      </c>
      <c r="H162" s="89">
        <f>H163+H165</f>
        <v>0</v>
      </c>
      <c r="I162" s="89">
        <f>I163+I165</f>
        <v>0</v>
      </c>
    </row>
    <row r="163" spans="1:9" s="18" customFormat="1" ht="25.5" hidden="1">
      <c r="A163" s="16" t="s">
        <v>47</v>
      </c>
      <c r="B163" s="14">
        <v>757</v>
      </c>
      <c r="C163" s="15" t="s">
        <v>33</v>
      </c>
      <c r="D163" s="15" t="s">
        <v>33</v>
      </c>
      <c r="E163" s="15" t="s">
        <v>293</v>
      </c>
      <c r="F163" s="15" t="s">
        <v>48</v>
      </c>
      <c r="G163" s="120"/>
      <c r="H163" s="89"/>
      <c r="I163" s="89"/>
    </row>
    <row r="164" spans="1:9" s="18" customFormat="1" ht="25.5" hidden="1">
      <c r="A164" s="16" t="s">
        <v>49</v>
      </c>
      <c r="B164" s="14">
        <v>757</v>
      </c>
      <c r="C164" s="15" t="s">
        <v>33</v>
      </c>
      <c r="D164" s="15" t="s">
        <v>33</v>
      </c>
      <c r="E164" s="15" t="s">
        <v>293</v>
      </c>
      <c r="F164" s="15" t="s">
        <v>50</v>
      </c>
      <c r="G164" s="120"/>
      <c r="H164" s="89"/>
      <c r="I164" s="89"/>
    </row>
    <row r="165" spans="1:9" s="18" customFormat="1" hidden="1">
      <c r="A165" s="16" t="s">
        <v>323</v>
      </c>
      <c r="B165" s="14">
        <v>757</v>
      </c>
      <c r="C165" s="15" t="s">
        <v>33</v>
      </c>
      <c r="D165" s="15" t="s">
        <v>33</v>
      </c>
      <c r="E165" s="15" t="s">
        <v>293</v>
      </c>
      <c r="F165" s="15" t="s">
        <v>324</v>
      </c>
      <c r="G165" s="120">
        <f>G166</f>
        <v>0</v>
      </c>
      <c r="H165" s="89">
        <f>H166</f>
        <v>0</v>
      </c>
      <c r="I165" s="89">
        <f>I166</f>
        <v>0</v>
      </c>
    </row>
    <row r="166" spans="1:9" s="18" customFormat="1" hidden="1">
      <c r="A166" s="16" t="s">
        <v>341</v>
      </c>
      <c r="B166" s="14">
        <v>757</v>
      </c>
      <c r="C166" s="15" t="s">
        <v>33</v>
      </c>
      <c r="D166" s="15" t="s">
        <v>33</v>
      </c>
      <c r="E166" s="15" t="s">
        <v>293</v>
      </c>
      <c r="F166" s="15" t="s">
        <v>342</v>
      </c>
      <c r="G166" s="120"/>
      <c r="H166" s="89"/>
      <c r="I166" s="89"/>
    </row>
    <row r="167" spans="1:9" s="18" customFormat="1" ht="32.25" hidden="1" customHeight="1">
      <c r="A167" s="16" t="s">
        <v>581</v>
      </c>
      <c r="B167" s="14">
        <v>757</v>
      </c>
      <c r="C167" s="15" t="s">
        <v>33</v>
      </c>
      <c r="D167" s="15" t="s">
        <v>33</v>
      </c>
      <c r="E167" s="15" t="s">
        <v>294</v>
      </c>
      <c r="F167" s="15"/>
      <c r="G167" s="120">
        <f>G168+G170</f>
        <v>0</v>
      </c>
      <c r="H167" s="89">
        <f>H168+H170</f>
        <v>0</v>
      </c>
      <c r="I167" s="89">
        <f>I168+I170</f>
        <v>0</v>
      </c>
    </row>
    <row r="168" spans="1:9" s="18" customFormat="1" ht="37.5" hidden="1" customHeight="1">
      <c r="A168" s="16" t="s">
        <v>581</v>
      </c>
      <c r="B168" s="14">
        <v>757</v>
      </c>
      <c r="C168" s="15" t="s">
        <v>33</v>
      </c>
      <c r="D168" s="15" t="s">
        <v>33</v>
      </c>
      <c r="E168" s="15" t="s">
        <v>275</v>
      </c>
      <c r="F168" s="15"/>
      <c r="G168" s="120">
        <f>G169</f>
        <v>0</v>
      </c>
      <c r="H168" s="89">
        <f>H169</f>
        <v>0</v>
      </c>
      <c r="I168" s="89">
        <f>I169</f>
        <v>0</v>
      </c>
    </row>
    <row r="169" spans="1:9" s="18" customFormat="1" hidden="1">
      <c r="A169" s="16" t="s">
        <v>40</v>
      </c>
      <c r="B169" s="14">
        <v>757</v>
      </c>
      <c r="C169" s="15" t="s">
        <v>33</v>
      </c>
      <c r="D169" s="15" t="s">
        <v>33</v>
      </c>
      <c r="E169" s="15" t="s">
        <v>275</v>
      </c>
      <c r="F169" s="15" t="s">
        <v>41</v>
      </c>
      <c r="G169" s="120">
        <f>282000-282000</f>
        <v>0</v>
      </c>
      <c r="H169" s="89">
        <f>282000-282000</f>
        <v>0</v>
      </c>
      <c r="I169" s="89">
        <f>282000-282000</f>
        <v>0</v>
      </c>
    </row>
    <row r="170" spans="1:9" s="18" customFormat="1" hidden="1">
      <c r="A170" s="16" t="s">
        <v>323</v>
      </c>
      <c r="B170" s="14">
        <v>757</v>
      </c>
      <c r="C170" s="15" t="s">
        <v>33</v>
      </c>
      <c r="D170" s="15" t="s">
        <v>33</v>
      </c>
      <c r="E170" s="15" t="s">
        <v>295</v>
      </c>
      <c r="F170" s="15" t="s">
        <v>324</v>
      </c>
      <c r="G170" s="120">
        <f>G171</f>
        <v>0</v>
      </c>
      <c r="H170" s="89">
        <f>H171</f>
        <v>0</v>
      </c>
      <c r="I170" s="89">
        <f>I171</f>
        <v>0</v>
      </c>
    </row>
    <row r="171" spans="1:9" s="18" customFormat="1" hidden="1">
      <c r="A171" s="16" t="s">
        <v>341</v>
      </c>
      <c r="B171" s="14">
        <v>757</v>
      </c>
      <c r="C171" s="15" t="s">
        <v>33</v>
      </c>
      <c r="D171" s="15" t="s">
        <v>33</v>
      </c>
      <c r="E171" s="15" t="s">
        <v>295</v>
      </c>
      <c r="F171" s="15" t="s">
        <v>342</v>
      </c>
      <c r="G171" s="120"/>
      <c r="H171" s="89"/>
      <c r="I171" s="89"/>
    </row>
    <row r="172" spans="1:9" s="18" customFormat="1" ht="32.25" hidden="1" customHeight="1">
      <c r="A172" s="16" t="s">
        <v>581</v>
      </c>
      <c r="B172" s="14">
        <v>757</v>
      </c>
      <c r="C172" s="15" t="s">
        <v>33</v>
      </c>
      <c r="D172" s="15" t="s">
        <v>33</v>
      </c>
      <c r="E172" s="15" t="s">
        <v>274</v>
      </c>
      <c r="F172" s="15"/>
      <c r="G172" s="120">
        <f>G173+G179</f>
        <v>0</v>
      </c>
      <c r="H172" s="89">
        <f>H173+H179</f>
        <v>0</v>
      </c>
      <c r="I172" s="89">
        <f>I173+I179</f>
        <v>0</v>
      </c>
    </row>
    <row r="173" spans="1:9" s="18" customFormat="1" ht="28.5" hidden="1" customHeight="1">
      <c r="A173" s="16" t="s">
        <v>581</v>
      </c>
      <c r="B173" s="14">
        <v>757</v>
      </c>
      <c r="C173" s="15" t="s">
        <v>33</v>
      </c>
      <c r="D173" s="15" t="s">
        <v>33</v>
      </c>
      <c r="E173" s="15" t="s">
        <v>272</v>
      </c>
      <c r="F173" s="15"/>
      <c r="G173" s="120">
        <f>G174</f>
        <v>0</v>
      </c>
      <c r="H173" s="89">
        <f>H174</f>
        <v>0</v>
      </c>
      <c r="I173" s="89">
        <f>I174</f>
        <v>0</v>
      </c>
    </row>
    <row r="174" spans="1:9" s="18" customFormat="1" ht="28.5" hidden="1" customHeight="1">
      <c r="A174" s="16" t="s">
        <v>581</v>
      </c>
      <c r="B174" s="14">
        <v>757</v>
      </c>
      <c r="C174" s="15" t="s">
        <v>33</v>
      </c>
      <c r="D174" s="15" t="s">
        <v>33</v>
      </c>
      <c r="E174" s="15" t="s">
        <v>271</v>
      </c>
      <c r="F174" s="15"/>
      <c r="G174" s="120">
        <f>G175+G177</f>
        <v>0</v>
      </c>
      <c r="H174" s="89">
        <f>H175+H177</f>
        <v>0</v>
      </c>
      <c r="I174" s="89">
        <f>I175+I177</f>
        <v>0</v>
      </c>
    </row>
    <row r="175" spans="1:9" s="18" customFormat="1" hidden="1">
      <c r="A175" s="16" t="s">
        <v>40</v>
      </c>
      <c r="B175" s="14">
        <v>757</v>
      </c>
      <c r="C175" s="15" t="s">
        <v>33</v>
      </c>
      <c r="D175" s="15" t="s">
        <v>33</v>
      </c>
      <c r="E175" s="15" t="s">
        <v>271</v>
      </c>
      <c r="F175" s="15" t="s">
        <v>41</v>
      </c>
      <c r="G175" s="120"/>
      <c r="H175" s="89"/>
      <c r="I175" s="89"/>
    </row>
    <row r="176" spans="1:9" s="18" customFormat="1" hidden="1">
      <c r="A176" s="16"/>
      <c r="B176" s="14"/>
      <c r="C176" s="15"/>
      <c r="D176" s="15"/>
      <c r="E176" s="15"/>
      <c r="F176" s="15"/>
      <c r="G176" s="120"/>
      <c r="H176" s="89"/>
      <c r="I176" s="89"/>
    </row>
    <row r="177" spans="1:9" s="18" customFormat="1" hidden="1">
      <c r="A177" s="16" t="s">
        <v>323</v>
      </c>
      <c r="B177" s="14">
        <v>757</v>
      </c>
      <c r="C177" s="15" t="s">
        <v>33</v>
      </c>
      <c r="D177" s="15" t="s">
        <v>33</v>
      </c>
      <c r="E177" s="15" t="s">
        <v>271</v>
      </c>
      <c r="F177" s="15" t="s">
        <v>324</v>
      </c>
      <c r="G177" s="120">
        <f>G178</f>
        <v>0</v>
      </c>
      <c r="H177" s="89">
        <f>H178</f>
        <v>0</v>
      </c>
      <c r="I177" s="89">
        <f>I178</f>
        <v>0</v>
      </c>
    </row>
    <row r="178" spans="1:9" s="18" customFormat="1" hidden="1">
      <c r="A178" s="16" t="s">
        <v>341</v>
      </c>
      <c r="B178" s="14">
        <v>757</v>
      </c>
      <c r="C178" s="15" t="s">
        <v>33</v>
      </c>
      <c r="D178" s="15" t="s">
        <v>33</v>
      </c>
      <c r="E178" s="15" t="s">
        <v>271</v>
      </c>
      <c r="F178" s="15" t="s">
        <v>342</v>
      </c>
      <c r="G178" s="120"/>
      <c r="H178" s="89"/>
      <c r="I178" s="89"/>
    </row>
    <row r="179" spans="1:9" s="18" customFormat="1" ht="32.25" hidden="1" customHeight="1">
      <c r="A179" s="16" t="s">
        <v>581</v>
      </c>
      <c r="B179" s="14">
        <v>757</v>
      </c>
      <c r="C179" s="15" t="s">
        <v>33</v>
      </c>
      <c r="D179" s="15" t="s">
        <v>33</v>
      </c>
      <c r="E179" s="15" t="s">
        <v>276</v>
      </c>
      <c r="F179" s="15"/>
      <c r="G179" s="120">
        <f>G180+G182</f>
        <v>0</v>
      </c>
      <c r="H179" s="89">
        <f>H180+H182</f>
        <v>0</v>
      </c>
      <c r="I179" s="89">
        <f>I180+I182</f>
        <v>0</v>
      </c>
    </row>
    <row r="180" spans="1:9" s="18" customFormat="1" ht="37.5" hidden="1" customHeight="1">
      <c r="A180" s="16" t="s">
        <v>581</v>
      </c>
      <c r="B180" s="14">
        <v>757</v>
      </c>
      <c r="C180" s="15" t="s">
        <v>33</v>
      </c>
      <c r="D180" s="15" t="s">
        <v>33</v>
      </c>
      <c r="E180" s="15" t="s">
        <v>275</v>
      </c>
      <c r="F180" s="15"/>
      <c r="G180" s="120">
        <f>G181</f>
        <v>0</v>
      </c>
      <c r="H180" s="89">
        <f>H181</f>
        <v>0</v>
      </c>
      <c r="I180" s="89">
        <f>I181</f>
        <v>0</v>
      </c>
    </row>
    <row r="181" spans="1:9" s="18" customFormat="1" hidden="1">
      <c r="A181" s="16" t="s">
        <v>40</v>
      </c>
      <c r="B181" s="14">
        <v>757</v>
      </c>
      <c r="C181" s="15" t="s">
        <v>33</v>
      </c>
      <c r="D181" s="15" t="s">
        <v>33</v>
      </c>
      <c r="E181" s="15" t="s">
        <v>275</v>
      </c>
      <c r="F181" s="15" t="s">
        <v>41</v>
      </c>
      <c r="G181" s="120">
        <f>282000-282000</f>
        <v>0</v>
      </c>
      <c r="H181" s="89">
        <f>282000-282000</f>
        <v>0</v>
      </c>
      <c r="I181" s="89">
        <f>282000-282000</f>
        <v>0</v>
      </c>
    </row>
    <row r="182" spans="1:9" s="18" customFormat="1" hidden="1">
      <c r="A182" s="16" t="s">
        <v>323</v>
      </c>
      <c r="B182" s="14">
        <v>757</v>
      </c>
      <c r="C182" s="15" t="s">
        <v>33</v>
      </c>
      <c r="D182" s="15" t="s">
        <v>33</v>
      </c>
      <c r="E182" s="15" t="s">
        <v>275</v>
      </c>
      <c r="F182" s="15" t="s">
        <v>324</v>
      </c>
      <c r="G182" s="120">
        <f>G183</f>
        <v>0</v>
      </c>
      <c r="H182" s="89">
        <f>H183</f>
        <v>0</v>
      </c>
      <c r="I182" s="89">
        <f>I183</f>
        <v>0</v>
      </c>
    </row>
    <row r="183" spans="1:9" s="18" customFormat="1" hidden="1">
      <c r="A183" s="16" t="s">
        <v>341</v>
      </c>
      <c r="B183" s="14">
        <v>757</v>
      </c>
      <c r="C183" s="15" t="s">
        <v>33</v>
      </c>
      <c r="D183" s="15" t="s">
        <v>33</v>
      </c>
      <c r="E183" s="15" t="s">
        <v>275</v>
      </c>
      <c r="F183" s="15" t="s">
        <v>342</v>
      </c>
      <c r="G183" s="120"/>
      <c r="H183" s="89"/>
      <c r="I183" s="89"/>
    </row>
    <row r="184" spans="1:9" s="30" customFormat="1" ht="25.5" hidden="1">
      <c r="A184" s="16" t="s">
        <v>746</v>
      </c>
      <c r="B184" s="15" t="s">
        <v>82</v>
      </c>
      <c r="C184" s="15" t="s">
        <v>33</v>
      </c>
      <c r="D184" s="15" t="s">
        <v>33</v>
      </c>
      <c r="E184" s="15" t="s">
        <v>394</v>
      </c>
      <c r="F184" s="41"/>
      <c r="G184" s="120">
        <f>G185</f>
        <v>0</v>
      </c>
      <c r="H184" s="89">
        <f>H185</f>
        <v>0</v>
      </c>
      <c r="I184" s="89">
        <f>I185</f>
        <v>0</v>
      </c>
    </row>
    <row r="185" spans="1:9" s="18" customFormat="1" ht="21.75" hidden="1" customHeight="1">
      <c r="A185" s="13" t="s">
        <v>213</v>
      </c>
      <c r="B185" s="15" t="s">
        <v>82</v>
      </c>
      <c r="C185" s="15" t="s">
        <v>33</v>
      </c>
      <c r="D185" s="15" t="s">
        <v>33</v>
      </c>
      <c r="E185" s="15" t="s">
        <v>395</v>
      </c>
      <c r="F185" s="15"/>
      <c r="G185" s="120">
        <f>G187+G190+G192</f>
        <v>0</v>
      </c>
      <c r="H185" s="89">
        <f>H187+H190+H192</f>
        <v>0</v>
      </c>
      <c r="I185" s="89">
        <f>I187+I190+I192</f>
        <v>0</v>
      </c>
    </row>
    <row r="186" spans="1:9" s="18" customFormat="1" hidden="1">
      <c r="A186" s="16"/>
      <c r="B186" s="14"/>
      <c r="C186" s="15"/>
      <c r="D186" s="15"/>
      <c r="E186" s="15"/>
      <c r="F186" s="15"/>
      <c r="G186" s="120"/>
      <c r="H186" s="89"/>
      <c r="I186" s="89"/>
    </row>
    <row r="187" spans="1:9" s="18" customFormat="1" ht="25.5" hidden="1">
      <c r="A187" s="13" t="s">
        <v>214</v>
      </c>
      <c r="B187" s="14">
        <v>757</v>
      </c>
      <c r="C187" s="15" t="s">
        <v>33</v>
      </c>
      <c r="D187" s="15" t="s">
        <v>33</v>
      </c>
      <c r="E187" s="15" t="s">
        <v>744</v>
      </c>
      <c r="F187" s="15"/>
      <c r="G187" s="120">
        <f t="shared" ref="G187:I188" si="26">G188</f>
        <v>0</v>
      </c>
      <c r="H187" s="89">
        <f t="shared" si="26"/>
        <v>0</v>
      </c>
      <c r="I187" s="89">
        <f t="shared" si="26"/>
        <v>0</v>
      </c>
    </row>
    <row r="188" spans="1:9" s="18" customFormat="1" ht="25.5" hidden="1">
      <c r="A188" s="16" t="s">
        <v>38</v>
      </c>
      <c r="B188" s="14">
        <v>757</v>
      </c>
      <c r="C188" s="15" t="s">
        <v>33</v>
      </c>
      <c r="D188" s="15" t="s">
        <v>33</v>
      </c>
      <c r="E188" s="15" t="s">
        <v>744</v>
      </c>
      <c r="F188" s="15" t="s">
        <v>39</v>
      </c>
      <c r="G188" s="120">
        <f t="shared" si="26"/>
        <v>0</v>
      </c>
      <c r="H188" s="89">
        <f t="shared" si="26"/>
        <v>0</v>
      </c>
      <c r="I188" s="89">
        <f t="shared" si="26"/>
        <v>0</v>
      </c>
    </row>
    <row r="189" spans="1:9" s="18" customFormat="1" hidden="1">
      <c r="A189" s="16" t="s">
        <v>40</v>
      </c>
      <c r="B189" s="14">
        <v>757</v>
      </c>
      <c r="C189" s="15" t="s">
        <v>33</v>
      </c>
      <c r="D189" s="15" t="s">
        <v>33</v>
      </c>
      <c r="E189" s="15" t="s">
        <v>744</v>
      </c>
      <c r="F189" s="15" t="s">
        <v>41</v>
      </c>
      <c r="G189" s="120"/>
      <c r="H189" s="89"/>
      <c r="I189" s="89"/>
    </row>
    <row r="190" spans="1:9" s="18" customFormat="1" ht="63.75" hidden="1">
      <c r="A190" s="16" t="s">
        <v>858</v>
      </c>
      <c r="B190" s="14">
        <v>757</v>
      </c>
      <c r="C190" s="15" t="s">
        <v>33</v>
      </c>
      <c r="D190" s="15" t="s">
        <v>33</v>
      </c>
      <c r="E190" s="15" t="s">
        <v>397</v>
      </c>
      <c r="F190" s="15"/>
      <c r="G190" s="120">
        <f>G191</f>
        <v>0</v>
      </c>
      <c r="H190" s="89">
        <f>H191</f>
        <v>0</v>
      </c>
      <c r="I190" s="89">
        <f>I191</f>
        <v>0</v>
      </c>
    </row>
    <row r="191" spans="1:9" s="18" customFormat="1" hidden="1">
      <c r="A191" s="16" t="s">
        <v>40</v>
      </c>
      <c r="B191" s="14">
        <v>757</v>
      </c>
      <c r="C191" s="15" t="s">
        <v>33</v>
      </c>
      <c r="D191" s="15" t="s">
        <v>33</v>
      </c>
      <c r="E191" s="15" t="s">
        <v>397</v>
      </c>
      <c r="F191" s="15" t="s">
        <v>41</v>
      </c>
      <c r="G191" s="120"/>
      <c r="H191" s="89"/>
      <c r="I191" s="89"/>
    </row>
    <row r="192" spans="1:9" s="18" customFormat="1" ht="51" hidden="1">
      <c r="A192" s="16" t="s">
        <v>860</v>
      </c>
      <c r="B192" s="14">
        <v>757</v>
      </c>
      <c r="C192" s="15" t="s">
        <v>33</v>
      </c>
      <c r="D192" s="15" t="s">
        <v>33</v>
      </c>
      <c r="E192" s="15" t="s">
        <v>859</v>
      </c>
      <c r="F192" s="15"/>
      <c r="G192" s="120">
        <f>G193</f>
        <v>0</v>
      </c>
      <c r="H192" s="89">
        <f>H193</f>
        <v>0</v>
      </c>
      <c r="I192" s="89">
        <f>I193</f>
        <v>0</v>
      </c>
    </row>
    <row r="193" spans="1:12" s="18" customFormat="1" hidden="1">
      <c r="A193" s="16" t="s">
        <v>40</v>
      </c>
      <c r="B193" s="14">
        <v>757</v>
      </c>
      <c r="C193" s="15" t="s">
        <v>33</v>
      </c>
      <c r="D193" s="15" t="s">
        <v>33</v>
      </c>
      <c r="E193" s="15" t="s">
        <v>859</v>
      </c>
      <c r="F193" s="15" t="s">
        <v>41</v>
      </c>
      <c r="G193" s="120"/>
      <c r="H193" s="89"/>
      <c r="I193" s="89"/>
    </row>
    <row r="194" spans="1:12" s="23" customFormat="1">
      <c r="A194" s="19" t="s">
        <v>67</v>
      </c>
      <c r="B194" s="20">
        <v>757</v>
      </c>
      <c r="C194" s="21" t="s">
        <v>68</v>
      </c>
      <c r="D194" s="21"/>
      <c r="E194" s="21"/>
      <c r="F194" s="21"/>
      <c r="G194" s="132">
        <f>G195+G384</f>
        <v>124026249.66</v>
      </c>
      <c r="H194" s="12">
        <f>H195+H384</f>
        <v>118638418.5</v>
      </c>
      <c r="I194" s="12">
        <f>I195+I384</f>
        <v>127620627</v>
      </c>
      <c r="L194" s="22">
        <f>L195+G384</f>
        <v>124026249.66</v>
      </c>
    </row>
    <row r="195" spans="1:12">
      <c r="A195" s="16" t="s">
        <v>69</v>
      </c>
      <c r="B195" s="14">
        <v>757</v>
      </c>
      <c r="C195" s="15" t="s">
        <v>68</v>
      </c>
      <c r="D195" s="15" t="s">
        <v>24</v>
      </c>
      <c r="E195" s="15"/>
      <c r="F195" s="15"/>
      <c r="G195" s="120">
        <f>G204</f>
        <v>115885980.66</v>
      </c>
      <c r="H195" s="89">
        <f>H204+H290+H333++H365+H196++H369</f>
        <v>110311845.5</v>
      </c>
      <c r="I195" s="89">
        <f>I204+I290+I333++I365+I196++I369</f>
        <v>119218279</v>
      </c>
      <c r="L195" s="2">
        <f>L204</f>
        <v>115885980.66</v>
      </c>
    </row>
    <row r="196" spans="1:12" s="34" customFormat="1" ht="29.25" hidden="1" customHeight="1">
      <c r="A196" s="32" t="s">
        <v>752</v>
      </c>
      <c r="B196" s="14">
        <v>757</v>
      </c>
      <c r="C196" s="15" t="s">
        <v>68</v>
      </c>
      <c r="D196" s="15" t="s">
        <v>24</v>
      </c>
      <c r="E196" s="15" t="s">
        <v>408</v>
      </c>
      <c r="F196" s="15"/>
      <c r="G196" s="120">
        <f>G197+G201</f>
        <v>0</v>
      </c>
      <c r="H196" s="89">
        <f>H197+H201</f>
        <v>0</v>
      </c>
      <c r="I196" s="89">
        <f>I197+I201</f>
        <v>0</v>
      </c>
    </row>
    <row r="197" spans="1:12" s="34" customFormat="1" ht="30.75" hidden="1" customHeight="1">
      <c r="A197" s="32" t="s">
        <v>358</v>
      </c>
      <c r="B197" s="14">
        <v>757</v>
      </c>
      <c r="C197" s="15" t="s">
        <v>68</v>
      </c>
      <c r="D197" s="15" t="s">
        <v>85</v>
      </c>
      <c r="E197" s="15" t="s">
        <v>359</v>
      </c>
      <c r="F197" s="15"/>
      <c r="G197" s="120">
        <f t="shared" ref="G197:I198" si="27">G198</f>
        <v>0</v>
      </c>
      <c r="H197" s="89">
        <f t="shared" si="27"/>
        <v>0</v>
      </c>
      <c r="I197" s="89">
        <f t="shared" si="27"/>
        <v>0</v>
      </c>
    </row>
    <row r="198" spans="1:12" s="34" customFormat="1" ht="36.75" hidden="1" customHeight="1">
      <c r="A198" s="16" t="s">
        <v>47</v>
      </c>
      <c r="B198" s="14">
        <v>757</v>
      </c>
      <c r="C198" s="15" t="s">
        <v>68</v>
      </c>
      <c r="D198" s="15" t="s">
        <v>85</v>
      </c>
      <c r="E198" s="15" t="s">
        <v>359</v>
      </c>
      <c r="F198" s="15" t="s">
        <v>48</v>
      </c>
      <c r="G198" s="120">
        <f t="shared" si="27"/>
        <v>0</v>
      </c>
      <c r="H198" s="89">
        <f t="shared" si="27"/>
        <v>0</v>
      </c>
      <c r="I198" s="89">
        <f t="shared" si="27"/>
        <v>0</v>
      </c>
    </row>
    <row r="199" spans="1:12" s="34" customFormat="1" ht="34.5" hidden="1" customHeight="1">
      <c r="A199" s="16" t="s">
        <v>49</v>
      </c>
      <c r="B199" s="14">
        <v>757</v>
      </c>
      <c r="C199" s="15" t="s">
        <v>68</v>
      </c>
      <c r="D199" s="15" t="s">
        <v>85</v>
      </c>
      <c r="E199" s="15" t="s">
        <v>359</v>
      </c>
      <c r="F199" s="15" t="s">
        <v>50</v>
      </c>
      <c r="G199" s="120"/>
      <c r="H199" s="89"/>
      <c r="I199" s="89"/>
    </row>
    <row r="200" spans="1:12" s="34" customFormat="1" ht="12.75" hidden="1" customHeight="1">
      <c r="A200" s="32" t="s">
        <v>86</v>
      </c>
      <c r="B200" s="14">
        <v>757</v>
      </c>
      <c r="C200" s="15" t="s">
        <v>68</v>
      </c>
      <c r="D200" s="15" t="s">
        <v>85</v>
      </c>
      <c r="E200" s="15" t="s">
        <v>409</v>
      </c>
      <c r="F200" s="15" t="s">
        <v>51</v>
      </c>
      <c r="G200" s="120"/>
      <c r="H200" s="89"/>
      <c r="I200" s="89"/>
    </row>
    <row r="201" spans="1:12" s="34" customFormat="1" ht="27.75" hidden="1" customHeight="1">
      <c r="A201" s="32" t="s">
        <v>270</v>
      </c>
      <c r="B201" s="14">
        <v>757</v>
      </c>
      <c r="C201" s="15" t="s">
        <v>68</v>
      </c>
      <c r="D201" s="15" t="s">
        <v>24</v>
      </c>
      <c r="E201" s="15" t="s">
        <v>409</v>
      </c>
      <c r="F201" s="15"/>
      <c r="G201" s="120">
        <f t="shared" ref="G201:I202" si="28">G202</f>
        <v>0</v>
      </c>
      <c r="H201" s="89">
        <f t="shared" si="28"/>
        <v>0</v>
      </c>
      <c r="I201" s="89">
        <f t="shared" si="28"/>
        <v>0</v>
      </c>
    </row>
    <row r="202" spans="1:12" ht="25.5" hidden="1">
      <c r="A202" s="16" t="s">
        <v>38</v>
      </c>
      <c r="B202" s="14">
        <v>757</v>
      </c>
      <c r="C202" s="15" t="s">
        <v>68</v>
      </c>
      <c r="D202" s="15" t="s">
        <v>24</v>
      </c>
      <c r="E202" s="15" t="s">
        <v>409</v>
      </c>
      <c r="F202" s="15" t="s">
        <v>39</v>
      </c>
      <c r="G202" s="107">
        <f t="shared" si="28"/>
        <v>0</v>
      </c>
      <c r="H202" s="8">
        <f t="shared" si="28"/>
        <v>0</v>
      </c>
      <c r="I202" s="8">
        <f t="shared" si="28"/>
        <v>0</v>
      </c>
    </row>
    <row r="203" spans="1:12" hidden="1">
      <c r="A203" s="16" t="s">
        <v>40</v>
      </c>
      <c r="B203" s="14">
        <v>757</v>
      </c>
      <c r="C203" s="15" t="s">
        <v>68</v>
      </c>
      <c r="D203" s="15" t="s">
        <v>24</v>
      </c>
      <c r="E203" s="15" t="s">
        <v>409</v>
      </c>
      <c r="F203" s="15" t="s">
        <v>41</v>
      </c>
      <c r="G203" s="107"/>
      <c r="H203" s="8"/>
      <c r="I203" s="8"/>
    </row>
    <row r="204" spans="1:12" ht="25.5">
      <c r="A204" s="16" t="s">
        <v>966</v>
      </c>
      <c r="B204" s="14">
        <v>757</v>
      </c>
      <c r="C204" s="15" t="s">
        <v>68</v>
      </c>
      <c r="D204" s="15" t="s">
        <v>24</v>
      </c>
      <c r="E204" s="15" t="s">
        <v>398</v>
      </c>
      <c r="F204" s="15"/>
      <c r="G204" s="124">
        <f>G205+G208+G214+G220+G229+G244+G251+G337+G340+G352+G360+G374+G211</f>
        <v>115885980.66</v>
      </c>
      <c r="H204" s="8">
        <f>H214+H220+H244+H251+H261+H258+H272+H265+H217+H225+H247+H254+H281+H286+H295+H312+H315+H318+H321+H324+H330+H327+H346+H341+H343+H345+H348++H360++H364+H355++H381+H211</f>
        <v>110311845.5</v>
      </c>
      <c r="I204" s="8">
        <f>I214+I220+I244+I251+I261+I258+I272+I265+I217+I225+I247+I254+I281+I286+I295+I312+I315+I318+I321+I324+I330+I327+I346+I341+I343+I345+I348++I360++I364+I355++I381</f>
        <v>119218279</v>
      </c>
      <c r="L204" s="2">
        <f>G205+G208+G214+G220+G229+G244+G251+G337+G340+G352+G360+G374</f>
        <v>115885980.66</v>
      </c>
    </row>
    <row r="205" spans="1:12" ht="40.5" customHeight="1">
      <c r="A205" s="16" t="s">
        <v>1128</v>
      </c>
      <c r="B205" s="15" t="s">
        <v>82</v>
      </c>
      <c r="C205" s="15" t="s">
        <v>68</v>
      </c>
      <c r="D205" s="15" t="s">
        <v>24</v>
      </c>
      <c r="E205" s="15" t="s">
        <v>1053</v>
      </c>
      <c r="F205" s="15"/>
      <c r="G205" s="107">
        <f>G206</f>
        <v>900000</v>
      </c>
      <c r="H205" s="89">
        <v>0</v>
      </c>
      <c r="I205" s="89">
        <v>0</v>
      </c>
    </row>
    <row r="206" spans="1:12" ht="30" customHeight="1">
      <c r="A206" s="16" t="s">
        <v>152</v>
      </c>
      <c r="B206" s="15" t="s">
        <v>82</v>
      </c>
      <c r="C206" s="15" t="s">
        <v>68</v>
      </c>
      <c r="D206" s="15" t="s">
        <v>24</v>
      </c>
      <c r="E206" s="15" t="s">
        <v>1053</v>
      </c>
      <c r="F206" s="15" t="s">
        <v>663</v>
      </c>
      <c r="G206" s="107">
        <f>G207</f>
        <v>900000</v>
      </c>
      <c r="H206" s="89">
        <v>0</v>
      </c>
      <c r="I206" s="89">
        <v>0</v>
      </c>
    </row>
    <row r="207" spans="1:12" ht="91.5" customHeight="1">
      <c r="A207" s="54" t="s">
        <v>846</v>
      </c>
      <c r="B207" s="15" t="s">
        <v>82</v>
      </c>
      <c r="C207" s="15" t="s">
        <v>68</v>
      </c>
      <c r="D207" s="15" t="s">
        <v>24</v>
      </c>
      <c r="E207" s="15" t="s">
        <v>1053</v>
      </c>
      <c r="F207" s="15" t="s">
        <v>845</v>
      </c>
      <c r="G207" s="107">
        <f>1500000-600000</f>
        <v>900000</v>
      </c>
      <c r="H207" s="89">
        <v>0</v>
      </c>
      <c r="I207" s="89">
        <v>0</v>
      </c>
    </row>
    <row r="208" spans="1:12" ht="43.5" customHeight="1">
      <c r="A208" s="54" t="s">
        <v>1129</v>
      </c>
      <c r="B208" s="15" t="s">
        <v>82</v>
      </c>
      <c r="C208" s="15" t="s">
        <v>68</v>
      </c>
      <c r="D208" s="15" t="s">
        <v>24</v>
      </c>
      <c r="E208" s="15" t="s">
        <v>1055</v>
      </c>
      <c r="F208" s="15"/>
      <c r="G208" s="107">
        <f>G209</f>
        <v>902500</v>
      </c>
      <c r="H208" s="89">
        <v>0</v>
      </c>
      <c r="I208" s="89">
        <v>0</v>
      </c>
    </row>
    <row r="209" spans="1:9" ht="39.75" customHeight="1">
      <c r="A209" s="16" t="s">
        <v>152</v>
      </c>
      <c r="B209" s="15" t="s">
        <v>82</v>
      </c>
      <c r="C209" s="15" t="s">
        <v>68</v>
      </c>
      <c r="D209" s="15" t="s">
        <v>24</v>
      </c>
      <c r="E209" s="15" t="s">
        <v>1055</v>
      </c>
      <c r="F209" s="15" t="s">
        <v>663</v>
      </c>
      <c r="G209" s="107">
        <f>G210</f>
        <v>902500</v>
      </c>
      <c r="H209" s="89">
        <v>0</v>
      </c>
      <c r="I209" s="89">
        <v>0</v>
      </c>
    </row>
    <row r="210" spans="1:9" ht="68.25" customHeight="1">
      <c r="A210" s="54" t="s">
        <v>846</v>
      </c>
      <c r="B210" s="15" t="s">
        <v>82</v>
      </c>
      <c r="C210" s="15" t="s">
        <v>68</v>
      </c>
      <c r="D210" s="15" t="s">
        <v>24</v>
      </c>
      <c r="E210" s="15" t="s">
        <v>1055</v>
      </c>
      <c r="F210" s="15" t="s">
        <v>845</v>
      </c>
      <c r="G210" s="107">
        <f>302500+600000</f>
        <v>902500</v>
      </c>
      <c r="H210" s="89">
        <v>0</v>
      </c>
      <c r="I210" s="89">
        <v>0</v>
      </c>
    </row>
    <row r="211" spans="1:9" ht="48" customHeight="1">
      <c r="A211" s="102" t="s">
        <v>1141</v>
      </c>
      <c r="B211" s="14">
        <v>757</v>
      </c>
      <c r="C211" s="15" t="s">
        <v>68</v>
      </c>
      <c r="D211" s="15" t="s">
        <v>24</v>
      </c>
      <c r="E211" s="15" t="s">
        <v>1140</v>
      </c>
      <c r="F211" s="14"/>
      <c r="G211" s="120">
        <f t="shared" ref="G211:I212" si="29">G212</f>
        <v>0</v>
      </c>
      <c r="H211" s="89">
        <f t="shared" si="29"/>
        <v>919380</v>
      </c>
      <c r="I211" s="89">
        <f t="shared" si="29"/>
        <v>0</v>
      </c>
    </row>
    <row r="212" spans="1:9" ht="25.5">
      <c r="A212" s="16" t="s">
        <v>38</v>
      </c>
      <c r="B212" s="14">
        <v>757</v>
      </c>
      <c r="C212" s="15" t="s">
        <v>68</v>
      </c>
      <c r="D212" s="15" t="s">
        <v>24</v>
      </c>
      <c r="E212" s="15" t="s">
        <v>1140</v>
      </c>
      <c r="F212" s="15" t="s">
        <v>39</v>
      </c>
      <c r="G212" s="130">
        <f t="shared" si="29"/>
        <v>0</v>
      </c>
      <c r="H212" s="26">
        <f t="shared" si="29"/>
        <v>919380</v>
      </c>
      <c r="I212" s="26">
        <f t="shared" si="29"/>
        <v>0</v>
      </c>
    </row>
    <row r="213" spans="1:9">
      <c r="A213" s="16" t="s">
        <v>40</v>
      </c>
      <c r="B213" s="14">
        <v>757</v>
      </c>
      <c r="C213" s="15" t="s">
        <v>68</v>
      </c>
      <c r="D213" s="15" t="s">
        <v>24</v>
      </c>
      <c r="E213" s="15" t="s">
        <v>1140</v>
      </c>
      <c r="F213" s="15" t="s">
        <v>41</v>
      </c>
      <c r="G213" s="130"/>
      <c r="H213" s="26">
        <v>919380</v>
      </c>
      <c r="I213" s="26"/>
    </row>
    <row r="214" spans="1:9" ht="92.25" customHeight="1">
      <c r="A214" s="102" t="s">
        <v>708</v>
      </c>
      <c r="B214" s="14">
        <v>757</v>
      </c>
      <c r="C214" s="15" t="s">
        <v>68</v>
      </c>
      <c r="D214" s="15" t="s">
        <v>24</v>
      </c>
      <c r="E214" s="15" t="s">
        <v>707</v>
      </c>
      <c r="F214" s="14"/>
      <c r="G214" s="120">
        <f t="shared" ref="G214:I215" si="30">G215</f>
        <v>25700</v>
      </c>
      <c r="H214" s="89">
        <f t="shared" si="30"/>
        <v>25800</v>
      </c>
      <c r="I214" s="89">
        <f t="shared" si="30"/>
        <v>28300</v>
      </c>
    </row>
    <row r="215" spans="1:9" ht="25.5">
      <c r="A215" s="16" t="s">
        <v>38</v>
      </c>
      <c r="B215" s="14">
        <v>757</v>
      </c>
      <c r="C215" s="15" t="s">
        <v>68</v>
      </c>
      <c r="D215" s="15" t="s">
        <v>24</v>
      </c>
      <c r="E215" s="15" t="s">
        <v>707</v>
      </c>
      <c r="F215" s="15" t="s">
        <v>39</v>
      </c>
      <c r="G215" s="130">
        <f t="shared" si="30"/>
        <v>25700</v>
      </c>
      <c r="H215" s="26">
        <f t="shared" si="30"/>
        <v>25800</v>
      </c>
      <c r="I215" s="26">
        <f t="shared" si="30"/>
        <v>28300</v>
      </c>
    </row>
    <row r="216" spans="1:9">
      <c r="A216" s="16" t="s">
        <v>40</v>
      </c>
      <c r="B216" s="14">
        <v>757</v>
      </c>
      <c r="C216" s="15" t="s">
        <v>68</v>
      </c>
      <c r="D216" s="15" t="s">
        <v>24</v>
      </c>
      <c r="E216" s="15" t="s">
        <v>707</v>
      </c>
      <c r="F216" s="15" t="s">
        <v>41</v>
      </c>
      <c r="G216" s="130">
        <v>25700</v>
      </c>
      <c r="H216" s="26">
        <v>25800</v>
      </c>
      <c r="I216" s="26">
        <v>28300</v>
      </c>
    </row>
    <row r="217" spans="1:9" ht="24" hidden="1" customHeight="1">
      <c r="A217" s="16" t="s">
        <v>515</v>
      </c>
      <c r="B217" s="14">
        <v>757</v>
      </c>
      <c r="C217" s="15" t="s">
        <v>68</v>
      </c>
      <c r="D217" s="15" t="s">
        <v>24</v>
      </c>
      <c r="E217" s="15" t="s">
        <v>514</v>
      </c>
      <c r="F217" s="14"/>
      <c r="G217" s="120">
        <f t="shared" ref="G217:I218" si="31">G218</f>
        <v>0</v>
      </c>
      <c r="H217" s="89">
        <f t="shared" si="31"/>
        <v>0</v>
      </c>
      <c r="I217" s="89">
        <f t="shared" si="31"/>
        <v>0</v>
      </c>
    </row>
    <row r="218" spans="1:9" hidden="1">
      <c r="A218" s="16" t="s">
        <v>323</v>
      </c>
      <c r="B218" s="14">
        <v>757</v>
      </c>
      <c r="C218" s="15" t="s">
        <v>68</v>
      </c>
      <c r="D218" s="15" t="s">
        <v>24</v>
      </c>
      <c r="E218" s="15" t="s">
        <v>514</v>
      </c>
      <c r="F218" s="15" t="s">
        <v>324</v>
      </c>
      <c r="G218" s="130">
        <f t="shared" si="31"/>
        <v>0</v>
      </c>
      <c r="H218" s="26">
        <f t="shared" si="31"/>
        <v>0</v>
      </c>
      <c r="I218" s="26">
        <f t="shared" si="31"/>
        <v>0</v>
      </c>
    </row>
    <row r="219" spans="1:9" hidden="1">
      <c r="A219" s="16" t="s">
        <v>351</v>
      </c>
      <c r="B219" s="14">
        <v>757</v>
      </c>
      <c r="C219" s="15" t="s">
        <v>68</v>
      </c>
      <c r="D219" s="15" t="s">
        <v>24</v>
      </c>
      <c r="E219" s="15" t="s">
        <v>514</v>
      </c>
      <c r="F219" s="15" t="s">
        <v>352</v>
      </c>
      <c r="G219" s="130"/>
      <c r="H219" s="26"/>
      <c r="I219" s="26"/>
    </row>
    <row r="220" spans="1:9">
      <c r="A220" s="24" t="s">
        <v>75</v>
      </c>
      <c r="B220" s="14">
        <v>757</v>
      </c>
      <c r="C220" s="15" t="s">
        <v>68</v>
      </c>
      <c r="D220" s="15" t="s">
        <v>24</v>
      </c>
      <c r="E220" s="15" t="s">
        <v>405</v>
      </c>
      <c r="F220" s="14"/>
      <c r="G220" s="107">
        <f>G221+G223</f>
        <v>59153584.960000001</v>
      </c>
      <c r="H220" s="8">
        <f>H221+H223</f>
        <v>59763648</v>
      </c>
      <c r="I220" s="8">
        <f>I221+I223</f>
        <v>61678990</v>
      </c>
    </row>
    <row r="221" spans="1:9" ht="25.5">
      <c r="A221" s="16" t="s">
        <v>38</v>
      </c>
      <c r="B221" s="14">
        <v>757</v>
      </c>
      <c r="C221" s="15" t="s">
        <v>68</v>
      </c>
      <c r="D221" s="15" t="s">
        <v>24</v>
      </c>
      <c r="E221" s="15" t="s">
        <v>405</v>
      </c>
      <c r="F221" s="15" t="s">
        <v>39</v>
      </c>
      <c r="G221" s="107">
        <f>G222</f>
        <v>59153584.960000001</v>
      </c>
      <c r="H221" s="8">
        <f>H222</f>
        <v>59763648</v>
      </c>
      <c r="I221" s="8">
        <f>I222</f>
        <v>61678990</v>
      </c>
    </row>
    <row r="222" spans="1:9">
      <c r="A222" s="16" t="s">
        <v>40</v>
      </c>
      <c r="B222" s="14">
        <v>757</v>
      </c>
      <c r="C222" s="15" t="s">
        <v>68</v>
      </c>
      <c r="D222" s="15" t="s">
        <v>24</v>
      </c>
      <c r="E222" s="15" t="s">
        <v>405</v>
      </c>
      <c r="F222" s="15" t="s">
        <v>41</v>
      </c>
      <c r="G222" s="107">
        <f>59003580.96+4+150000</f>
        <v>59153584.960000001</v>
      </c>
      <c r="H222" s="8">
        <f>46029679+13049469+504000+81000+480000+117000+372000-497500-79500-165000-127500</f>
        <v>59763648</v>
      </c>
      <c r="I222" s="8">
        <f>62013790-100000-234800</f>
        <v>61678990</v>
      </c>
    </row>
    <row r="223" spans="1:9" hidden="1">
      <c r="A223" s="16" t="s">
        <v>95</v>
      </c>
      <c r="B223" s="14">
        <v>757</v>
      </c>
      <c r="C223" s="15" t="s">
        <v>68</v>
      </c>
      <c r="D223" s="15" t="s">
        <v>24</v>
      </c>
      <c r="E223" s="15" t="s">
        <v>405</v>
      </c>
      <c r="F223" s="15" t="s">
        <v>96</v>
      </c>
      <c r="G223" s="107">
        <f>G224</f>
        <v>0</v>
      </c>
      <c r="H223" s="8">
        <f>H224</f>
        <v>0</v>
      </c>
      <c r="I223" s="8">
        <f>I224</f>
        <v>0</v>
      </c>
    </row>
    <row r="224" spans="1:9" hidden="1">
      <c r="A224" s="16" t="s">
        <v>353</v>
      </c>
      <c r="B224" s="14">
        <v>757</v>
      </c>
      <c r="C224" s="15" t="s">
        <v>68</v>
      </c>
      <c r="D224" s="15" t="s">
        <v>24</v>
      </c>
      <c r="E224" s="15" t="s">
        <v>405</v>
      </c>
      <c r="F224" s="15" t="s">
        <v>354</v>
      </c>
      <c r="G224" s="107"/>
      <c r="H224" s="8"/>
      <c r="I224" s="8"/>
    </row>
    <row r="225" spans="1:9" ht="30.75" hidden="1" customHeight="1">
      <c r="A225" s="24" t="s">
        <v>369</v>
      </c>
      <c r="B225" s="14">
        <v>757</v>
      </c>
      <c r="C225" s="15" t="s">
        <v>68</v>
      </c>
      <c r="D225" s="15" t="s">
        <v>24</v>
      </c>
      <c r="E225" s="15" t="s">
        <v>370</v>
      </c>
      <c r="F225" s="14"/>
      <c r="G225" s="107">
        <f>G227</f>
        <v>0</v>
      </c>
      <c r="H225" s="8">
        <f>H227</f>
        <v>0</v>
      </c>
      <c r="I225" s="8">
        <f>I227</f>
        <v>0</v>
      </c>
    </row>
    <row r="226" spans="1:9" ht="89.25" hidden="1" customHeight="1">
      <c r="A226" s="24" t="s">
        <v>56</v>
      </c>
      <c r="B226" s="14">
        <v>757</v>
      </c>
      <c r="C226" s="15" t="s">
        <v>68</v>
      </c>
      <c r="D226" s="15" t="s">
        <v>24</v>
      </c>
      <c r="E226" s="15" t="s">
        <v>57</v>
      </c>
      <c r="F226" s="14"/>
      <c r="G226" s="107">
        <f t="shared" ref="G226:I227" si="32">G227</f>
        <v>0</v>
      </c>
      <c r="H226" s="8">
        <f t="shared" si="32"/>
        <v>0</v>
      </c>
      <c r="I226" s="8">
        <f t="shared" si="32"/>
        <v>0</v>
      </c>
    </row>
    <row r="227" spans="1:9" ht="25.5" hidden="1">
      <c r="A227" s="16" t="s">
        <v>38</v>
      </c>
      <c r="B227" s="14">
        <v>757</v>
      </c>
      <c r="C227" s="15" t="s">
        <v>68</v>
      </c>
      <c r="D227" s="15" t="s">
        <v>24</v>
      </c>
      <c r="E227" s="15" t="s">
        <v>57</v>
      </c>
      <c r="F227" s="15" t="s">
        <v>39</v>
      </c>
      <c r="G227" s="107">
        <f t="shared" si="32"/>
        <v>0</v>
      </c>
      <c r="H227" s="8">
        <f t="shared" si="32"/>
        <v>0</v>
      </c>
      <c r="I227" s="8">
        <f t="shared" si="32"/>
        <v>0</v>
      </c>
    </row>
    <row r="228" spans="1:9" hidden="1">
      <c r="A228" s="16" t="s">
        <v>40</v>
      </c>
      <c r="B228" s="14">
        <v>757</v>
      </c>
      <c r="C228" s="15" t="s">
        <v>68</v>
      </c>
      <c r="D228" s="15" t="s">
        <v>24</v>
      </c>
      <c r="E228" s="15" t="s">
        <v>57</v>
      </c>
      <c r="F228" s="15" t="s">
        <v>41</v>
      </c>
      <c r="G228" s="107"/>
      <c r="H228" s="8"/>
      <c r="I228" s="8"/>
    </row>
    <row r="229" spans="1:9" ht="82.5" customHeight="1">
      <c r="A229" s="16" t="s">
        <v>1094</v>
      </c>
      <c r="B229" s="14">
        <v>757</v>
      </c>
      <c r="C229" s="15" t="s">
        <v>68</v>
      </c>
      <c r="D229" s="15" t="s">
        <v>24</v>
      </c>
      <c r="E229" s="15" t="s">
        <v>1093</v>
      </c>
      <c r="F229" s="15"/>
      <c r="G229" s="107">
        <f>G230+G235+G238+G241</f>
        <v>5458000</v>
      </c>
      <c r="H229" s="8">
        <f t="shared" ref="H229:I229" si="33">H230</f>
        <v>0</v>
      </c>
      <c r="I229" s="8">
        <f t="shared" si="33"/>
        <v>0</v>
      </c>
    </row>
    <row r="230" spans="1:9" ht="91.5" customHeight="1">
      <c r="A230" s="24" t="s">
        <v>1092</v>
      </c>
      <c r="B230" s="14">
        <v>757</v>
      </c>
      <c r="C230" s="15" t="s">
        <v>68</v>
      </c>
      <c r="D230" s="15" t="s">
        <v>24</v>
      </c>
      <c r="E230" s="15" t="s">
        <v>1091</v>
      </c>
      <c r="F230" s="14"/>
      <c r="G230" s="107">
        <f>G231+G233</f>
        <v>2838293</v>
      </c>
      <c r="H230" s="89">
        <v>0</v>
      </c>
      <c r="I230" s="89">
        <v>0</v>
      </c>
    </row>
    <row r="231" spans="1:9" ht="25.5">
      <c r="A231" s="16" t="s">
        <v>38</v>
      </c>
      <c r="B231" s="14">
        <v>757</v>
      </c>
      <c r="C231" s="15" t="s">
        <v>68</v>
      </c>
      <c r="D231" s="15" t="s">
        <v>24</v>
      </c>
      <c r="E231" s="15" t="s">
        <v>1091</v>
      </c>
      <c r="F231" s="15" t="s">
        <v>39</v>
      </c>
      <c r="G231" s="107">
        <f>G232</f>
        <v>2249495</v>
      </c>
      <c r="H231" s="8">
        <f>H232</f>
        <v>0</v>
      </c>
      <c r="I231" s="8">
        <f>I232</f>
        <v>0</v>
      </c>
    </row>
    <row r="232" spans="1:9">
      <c r="A232" s="16" t="s">
        <v>40</v>
      </c>
      <c r="B232" s="14">
        <v>757</v>
      </c>
      <c r="C232" s="15" t="s">
        <v>68</v>
      </c>
      <c r="D232" s="15" t="s">
        <v>24</v>
      </c>
      <c r="E232" s="15" t="s">
        <v>1091</v>
      </c>
      <c r="F232" s="15" t="s">
        <v>41</v>
      </c>
      <c r="G232" s="107">
        <v>2249495</v>
      </c>
      <c r="H232" s="89">
        <v>0</v>
      </c>
      <c r="I232" s="89">
        <v>0</v>
      </c>
    </row>
    <row r="233" spans="1:9">
      <c r="A233" s="16" t="s">
        <v>323</v>
      </c>
      <c r="B233" s="14">
        <v>757</v>
      </c>
      <c r="C233" s="15" t="s">
        <v>68</v>
      </c>
      <c r="D233" s="15" t="s">
        <v>24</v>
      </c>
      <c r="E233" s="15" t="s">
        <v>1091</v>
      </c>
      <c r="F233" s="15" t="s">
        <v>324</v>
      </c>
      <c r="G233" s="107">
        <f>G234</f>
        <v>588798</v>
      </c>
      <c r="H233" s="89">
        <v>0</v>
      </c>
      <c r="I233" s="89">
        <v>0</v>
      </c>
    </row>
    <row r="234" spans="1:9">
      <c r="A234" s="16" t="s">
        <v>341</v>
      </c>
      <c r="B234" s="14">
        <v>757</v>
      </c>
      <c r="C234" s="15" t="s">
        <v>68</v>
      </c>
      <c r="D234" s="15" t="s">
        <v>24</v>
      </c>
      <c r="E234" s="15" t="s">
        <v>1091</v>
      </c>
      <c r="F234" s="15" t="s">
        <v>342</v>
      </c>
      <c r="G234" s="107">
        <v>588798</v>
      </c>
      <c r="H234" s="89">
        <v>0</v>
      </c>
      <c r="I234" s="89">
        <v>0</v>
      </c>
    </row>
    <row r="235" spans="1:9" ht="77.25" customHeight="1">
      <c r="A235" s="24" t="s">
        <v>1096</v>
      </c>
      <c r="B235" s="14">
        <v>757</v>
      </c>
      <c r="C235" s="15" t="s">
        <v>68</v>
      </c>
      <c r="D235" s="15" t="s">
        <v>24</v>
      </c>
      <c r="E235" s="15" t="s">
        <v>1095</v>
      </c>
      <c r="F235" s="14"/>
      <c r="G235" s="107">
        <f>G236</f>
        <v>292142</v>
      </c>
      <c r="H235" s="89">
        <v>0</v>
      </c>
      <c r="I235" s="89">
        <v>0</v>
      </c>
    </row>
    <row r="236" spans="1:9" ht="25.5">
      <c r="A236" s="16" t="s">
        <v>38</v>
      </c>
      <c r="B236" s="14">
        <v>757</v>
      </c>
      <c r="C236" s="15" t="s">
        <v>68</v>
      </c>
      <c r="D236" s="15" t="s">
        <v>24</v>
      </c>
      <c r="E236" s="15" t="s">
        <v>1095</v>
      </c>
      <c r="F236" s="15" t="s">
        <v>39</v>
      </c>
      <c r="G236" s="107">
        <f>G237</f>
        <v>292142</v>
      </c>
      <c r="H236" s="8">
        <f>H237</f>
        <v>0</v>
      </c>
      <c r="I236" s="8">
        <f>I237</f>
        <v>0</v>
      </c>
    </row>
    <row r="237" spans="1:9">
      <c r="A237" s="16" t="s">
        <v>40</v>
      </c>
      <c r="B237" s="14">
        <v>757</v>
      </c>
      <c r="C237" s="15" t="s">
        <v>68</v>
      </c>
      <c r="D237" s="15" t="s">
        <v>24</v>
      </c>
      <c r="E237" s="15" t="s">
        <v>1095</v>
      </c>
      <c r="F237" s="15" t="s">
        <v>41</v>
      </c>
      <c r="G237" s="107">
        <v>292142</v>
      </c>
      <c r="H237" s="89">
        <v>0</v>
      </c>
      <c r="I237" s="89">
        <v>0</v>
      </c>
    </row>
    <row r="238" spans="1:9" ht="73.5" customHeight="1">
      <c r="A238" s="24" t="s">
        <v>1097</v>
      </c>
      <c r="B238" s="14">
        <v>757</v>
      </c>
      <c r="C238" s="15" t="s">
        <v>68</v>
      </c>
      <c r="D238" s="15" t="s">
        <v>24</v>
      </c>
      <c r="E238" s="15" t="s">
        <v>1098</v>
      </c>
      <c r="F238" s="14"/>
      <c r="G238" s="107">
        <f>G239</f>
        <v>1443183</v>
      </c>
      <c r="H238" s="89">
        <v>0</v>
      </c>
      <c r="I238" s="89">
        <v>0</v>
      </c>
    </row>
    <row r="239" spans="1:9" ht="25.5">
      <c r="A239" s="16" t="s">
        <v>38</v>
      </c>
      <c r="B239" s="14">
        <v>757</v>
      </c>
      <c r="C239" s="15" t="s">
        <v>68</v>
      </c>
      <c r="D239" s="15" t="s">
        <v>24</v>
      </c>
      <c r="E239" s="15" t="s">
        <v>1098</v>
      </c>
      <c r="F239" s="15" t="s">
        <v>39</v>
      </c>
      <c r="G239" s="107">
        <f>G240</f>
        <v>1443183</v>
      </c>
      <c r="H239" s="8">
        <f>H240</f>
        <v>0</v>
      </c>
      <c r="I239" s="8">
        <f>I240</f>
        <v>0</v>
      </c>
    </row>
    <row r="240" spans="1:9">
      <c r="A240" s="16" t="s">
        <v>40</v>
      </c>
      <c r="B240" s="14">
        <v>757</v>
      </c>
      <c r="C240" s="15" t="s">
        <v>68</v>
      </c>
      <c r="D240" s="15" t="s">
        <v>24</v>
      </c>
      <c r="E240" s="15" t="s">
        <v>1098</v>
      </c>
      <c r="F240" s="15" t="s">
        <v>41</v>
      </c>
      <c r="G240" s="107">
        <v>1443183</v>
      </c>
      <c r="H240" s="89">
        <v>0</v>
      </c>
      <c r="I240" s="89">
        <v>0</v>
      </c>
    </row>
    <row r="241" spans="1:9" ht="68.25" customHeight="1">
      <c r="A241" s="24" t="s">
        <v>1100</v>
      </c>
      <c r="B241" s="14">
        <v>757</v>
      </c>
      <c r="C241" s="15" t="s">
        <v>68</v>
      </c>
      <c r="D241" s="15" t="s">
        <v>24</v>
      </c>
      <c r="E241" s="15" t="s">
        <v>1099</v>
      </c>
      <c r="F241" s="14"/>
      <c r="G241" s="107">
        <f>G242</f>
        <v>884382</v>
      </c>
      <c r="H241" s="89">
        <v>0</v>
      </c>
      <c r="I241" s="89">
        <v>0</v>
      </c>
    </row>
    <row r="242" spans="1:9">
      <c r="A242" s="16" t="s">
        <v>95</v>
      </c>
      <c r="B242" s="14">
        <v>757</v>
      </c>
      <c r="C242" s="15" t="s">
        <v>68</v>
      </c>
      <c r="D242" s="15" t="s">
        <v>24</v>
      </c>
      <c r="E242" s="15" t="s">
        <v>1099</v>
      </c>
      <c r="F242" s="15" t="s">
        <v>96</v>
      </c>
      <c r="G242" s="107">
        <f>G243</f>
        <v>884382</v>
      </c>
      <c r="H242" s="8">
        <f>H243</f>
        <v>0</v>
      </c>
      <c r="I242" s="8">
        <f>I243</f>
        <v>0</v>
      </c>
    </row>
    <row r="243" spans="1:9">
      <c r="A243" s="16" t="s">
        <v>353</v>
      </c>
      <c r="B243" s="14">
        <v>757</v>
      </c>
      <c r="C243" s="15" t="s">
        <v>68</v>
      </c>
      <c r="D243" s="15" t="s">
        <v>24</v>
      </c>
      <c r="E243" s="15" t="s">
        <v>1099</v>
      </c>
      <c r="F243" s="15" t="s">
        <v>354</v>
      </c>
      <c r="G243" s="107">
        <v>884382</v>
      </c>
      <c r="H243" s="89">
        <v>0</v>
      </c>
      <c r="I243" s="89">
        <v>0</v>
      </c>
    </row>
    <row r="244" spans="1:9" s="3" customFormat="1" ht="15" customHeight="1">
      <c r="A244" s="25" t="s">
        <v>76</v>
      </c>
      <c r="B244" s="14">
        <v>757</v>
      </c>
      <c r="C244" s="15" t="s">
        <v>68</v>
      </c>
      <c r="D244" s="15" t="s">
        <v>24</v>
      </c>
      <c r="E244" s="15" t="s">
        <v>406</v>
      </c>
      <c r="F244" s="15"/>
      <c r="G244" s="130">
        <f t="shared" ref="G244:I245" si="34">G245</f>
        <v>7388638</v>
      </c>
      <c r="H244" s="26">
        <f t="shared" si="34"/>
        <v>7498067</v>
      </c>
      <c r="I244" s="26">
        <f t="shared" si="34"/>
        <v>7541610</v>
      </c>
    </row>
    <row r="245" spans="1:9" ht="25.5">
      <c r="A245" s="16" t="s">
        <v>38</v>
      </c>
      <c r="B245" s="14">
        <v>757</v>
      </c>
      <c r="C245" s="15" t="s">
        <v>68</v>
      </c>
      <c r="D245" s="15" t="s">
        <v>24</v>
      </c>
      <c r="E245" s="15" t="s">
        <v>406</v>
      </c>
      <c r="F245" s="15" t="s">
        <v>39</v>
      </c>
      <c r="G245" s="107">
        <f t="shared" si="34"/>
        <v>7388638</v>
      </c>
      <c r="H245" s="8">
        <f t="shared" si="34"/>
        <v>7498067</v>
      </c>
      <c r="I245" s="8">
        <f t="shared" si="34"/>
        <v>7541610</v>
      </c>
    </row>
    <row r="246" spans="1:9">
      <c r="A246" s="16" t="s">
        <v>40</v>
      </c>
      <c r="B246" s="14">
        <v>757</v>
      </c>
      <c r="C246" s="15" t="s">
        <v>68</v>
      </c>
      <c r="D246" s="15" t="s">
        <v>24</v>
      </c>
      <c r="E246" s="15" t="s">
        <v>406</v>
      </c>
      <c r="F246" s="15" t="s">
        <v>41</v>
      </c>
      <c r="G246" s="107">
        <f>6451504+677134+45000+215000</f>
        <v>7388638</v>
      </c>
      <c r="H246" s="8">
        <f>7220067+63000+215000</f>
        <v>7498067</v>
      </c>
      <c r="I246" s="8">
        <f>7263610+63000+215000</f>
        <v>7541610</v>
      </c>
    </row>
    <row r="247" spans="1:9" ht="30.75" hidden="1" customHeight="1">
      <c r="A247" s="24" t="s">
        <v>369</v>
      </c>
      <c r="B247" s="14">
        <v>757</v>
      </c>
      <c r="C247" s="15" t="s">
        <v>68</v>
      </c>
      <c r="D247" s="15" t="s">
        <v>24</v>
      </c>
      <c r="E247" s="15" t="s">
        <v>370</v>
      </c>
      <c r="F247" s="14"/>
      <c r="G247" s="107">
        <f>G249</f>
        <v>0</v>
      </c>
      <c r="H247" s="8">
        <f>H249</f>
        <v>0</v>
      </c>
      <c r="I247" s="8">
        <f>I249</f>
        <v>0</v>
      </c>
    </row>
    <row r="248" spans="1:9" s="3" customFormat="1" ht="66.75" hidden="1" customHeight="1">
      <c r="A248" s="25" t="s">
        <v>59</v>
      </c>
      <c r="B248" s="14">
        <v>757</v>
      </c>
      <c r="C248" s="15" t="s">
        <v>68</v>
      </c>
      <c r="D248" s="15" t="s">
        <v>24</v>
      </c>
      <c r="E248" s="15" t="s">
        <v>58</v>
      </c>
      <c r="F248" s="15"/>
      <c r="G248" s="130">
        <f t="shared" ref="G248:I249" si="35">G249</f>
        <v>0</v>
      </c>
      <c r="H248" s="26">
        <f t="shared" si="35"/>
        <v>0</v>
      </c>
      <c r="I248" s="26">
        <f t="shared" si="35"/>
        <v>0</v>
      </c>
    </row>
    <row r="249" spans="1:9" ht="25.5" hidden="1">
      <c r="A249" s="16" t="s">
        <v>38</v>
      </c>
      <c r="B249" s="14">
        <v>757</v>
      </c>
      <c r="C249" s="15" t="s">
        <v>68</v>
      </c>
      <c r="D249" s="15" t="s">
        <v>24</v>
      </c>
      <c r="E249" s="15" t="s">
        <v>58</v>
      </c>
      <c r="F249" s="15" t="s">
        <v>39</v>
      </c>
      <c r="G249" s="107">
        <f t="shared" si="35"/>
        <v>0</v>
      </c>
      <c r="H249" s="8">
        <f t="shared" si="35"/>
        <v>0</v>
      </c>
      <c r="I249" s="8">
        <f t="shared" si="35"/>
        <v>0</v>
      </c>
    </row>
    <row r="250" spans="1:9" hidden="1">
      <c r="A250" s="16" t="s">
        <v>40</v>
      </c>
      <c r="B250" s="14">
        <v>757</v>
      </c>
      <c r="C250" s="15" t="s">
        <v>68</v>
      </c>
      <c r="D250" s="15" t="s">
        <v>24</v>
      </c>
      <c r="E250" s="15" t="s">
        <v>58</v>
      </c>
      <c r="F250" s="15" t="s">
        <v>41</v>
      </c>
      <c r="G250" s="107"/>
      <c r="H250" s="8"/>
      <c r="I250" s="8"/>
    </row>
    <row r="251" spans="1:9" s="3" customFormat="1" ht="15" customHeight="1">
      <c r="A251" s="27" t="s">
        <v>77</v>
      </c>
      <c r="B251" s="14">
        <v>757</v>
      </c>
      <c r="C251" s="15" t="s">
        <v>68</v>
      </c>
      <c r="D251" s="15" t="s">
        <v>24</v>
      </c>
      <c r="E251" s="15" t="s">
        <v>407</v>
      </c>
      <c r="F251" s="15"/>
      <c r="G251" s="130">
        <f t="shared" ref="G251:I252" si="36">G252</f>
        <v>36455833.799999997</v>
      </c>
      <c r="H251" s="26">
        <f t="shared" si="36"/>
        <v>36879378</v>
      </c>
      <c r="I251" s="26">
        <f t="shared" si="36"/>
        <v>37166931</v>
      </c>
    </row>
    <row r="252" spans="1:9" ht="25.5">
      <c r="A252" s="16" t="s">
        <v>38</v>
      </c>
      <c r="B252" s="14">
        <v>757</v>
      </c>
      <c r="C252" s="15" t="s">
        <v>68</v>
      </c>
      <c r="D252" s="15" t="s">
        <v>24</v>
      </c>
      <c r="E252" s="15" t="s">
        <v>407</v>
      </c>
      <c r="F252" s="15" t="s">
        <v>39</v>
      </c>
      <c r="G252" s="107">
        <f t="shared" si="36"/>
        <v>36455833.799999997</v>
      </c>
      <c r="H252" s="8">
        <f t="shared" si="36"/>
        <v>36879378</v>
      </c>
      <c r="I252" s="8">
        <f t="shared" si="36"/>
        <v>37166931</v>
      </c>
    </row>
    <row r="253" spans="1:9">
      <c r="A253" s="16" t="s">
        <v>40</v>
      </c>
      <c r="B253" s="14">
        <v>757</v>
      </c>
      <c r="C253" s="15" t="s">
        <v>68</v>
      </c>
      <c r="D253" s="15" t="s">
        <v>24</v>
      </c>
      <c r="E253" s="15" t="s">
        <v>407</v>
      </c>
      <c r="F253" s="15" t="s">
        <v>41</v>
      </c>
      <c r="G253" s="107">
        <v>36455833.799999997</v>
      </c>
      <c r="H253" s="8">
        <f>36479758+378000+13000+144000-135380</f>
        <v>36879378</v>
      </c>
      <c r="I253" s="8">
        <f>36631931+378000+13000+144000</f>
        <v>37166931</v>
      </c>
    </row>
    <row r="254" spans="1:9" ht="30.75" hidden="1" customHeight="1">
      <c r="A254" s="24" t="s">
        <v>369</v>
      </c>
      <c r="B254" s="14">
        <v>757</v>
      </c>
      <c r="C254" s="15" t="s">
        <v>68</v>
      </c>
      <c r="D254" s="15" t="s">
        <v>24</v>
      </c>
      <c r="E254" s="15" t="s">
        <v>370</v>
      </c>
      <c r="F254" s="14"/>
      <c r="G254" s="107">
        <f>G256</f>
        <v>0</v>
      </c>
      <c r="H254" s="8">
        <f>H256</f>
        <v>0</v>
      </c>
      <c r="I254" s="8">
        <f>I256</f>
        <v>0</v>
      </c>
    </row>
    <row r="255" spans="1:9" s="3" customFormat="1" ht="76.5" hidden="1" customHeight="1">
      <c r="A255" s="27" t="s">
        <v>60</v>
      </c>
      <c r="B255" s="14">
        <v>757</v>
      </c>
      <c r="C255" s="15" t="s">
        <v>68</v>
      </c>
      <c r="D255" s="15" t="s">
        <v>24</v>
      </c>
      <c r="E255" s="15" t="s">
        <v>225</v>
      </c>
      <c r="F255" s="15"/>
      <c r="G255" s="130">
        <f t="shared" ref="G255:I256" si="37">G256</f>
        <v>0</v>
      </c>
      <c r="H255" s="26">
        <f t="shared" si="37"/>
        <v>0</v>
      </c>
      <c r="I255" s="26">
        <f t="shared" si="37"/>
        <v>0</v>
      </c>
    </row>
    <row r="256" spans="1:9" ht="25.5" hidden="1">
      <c r="A256" s="16" t="s">
        <v>38</v>
      </c>
      <c r="B256" s="14">
        <v>757</v>
      </c>
      <c r="C256" s="15" t="s">
        <v>68</v>
      </c>
      <c r="D256" s="15" t="s">
        <v>24</v>
      </c>
      <c r="E256" s="15" t="s">
        <v>225</v>
      </c>
      <c r="F256" s="15" t="s">
        <v>39</v>
      </c>
      <c r="G256" s="107">
        <f t="shared" si="37"/>
        <v>0</v>
      </c>
      <c r="H256" s="8">
        <f t="shared" si="37"/>
        <v>0</v>
      </c>
      <c r="I256" s="8">
        <f t="shared" si="37"/>
        <v>0</v>
      </c>
    </row>
    <row r="257" spans="1:9" hidden="1">
      <c r="A257" s="16" t="s">
        <v>40</v>
      </c>
      <c r="B257" s="14">
        <v>757</v>
      </c>
      <c r="C257" s="15" t="s">
        <v>68</v>
      </c>
      <c r="D257" s="15" t="s">
        <v>24</v>
      </c>
      <c r="E257" s="15" t="s">
        <v>225</v>
      </c>
      <c r="F257" s="15" t="s">
        <v>41</v>
      </c>
      <c r="G257" s="107"/>
      <c r="H257" s="8"/>
      <c r="I257" s="8"/>
    </row>
    <row r="258" spans="1:9" s="3" customFormat="1" ht="21" hidden="1" customHeight="1">
      <c r="A258" s="27" t="s">
        <v>222</v>
      </c>
      <c r="B258" s="14">
        <v>757</v>
      </c>
      <c r="C258" s="15" t="s">
        <v>68</v>
      </c>
      <c r="D258" s="15" t="s">
        <v>24</v>
      </c>
      <c r="E258" s="15" t="s">
        <v>221</v>
      </c>
      <c r="F258" s="15"/>
      <c r="G258" s="130">
        <f t="shared" ref="G258:I259" si="38">G259</f>
        <v>0</v>
      </c>
      <c r="H258" s="26">
        <f t="shared" si="38"/>
        <v>0</v>
      </c>
      <c r="I258" s="26">
        <f t="shared" si="38"/>
        <v>0</v>
      </c>
    </row>
    <row r="259" spans="1:9" ht="25.5" hidden="1">
      <c r="A259" s="16" t="s">
        <v>38</v>
      </c>
      <c r="B259" s="14">
        <v>757</v>
      </c>
      <c r="C259" s="15" t="s">
        <v>68</v>
      </c>
      <c r="D259" s="15" t="s">
        <v>24</v>
      </c>
      <c r="E259" s="15" t="s">
        <v>221</v>
      </c>
      <c r="F259" s="15" t="s">
        <v>39</v>
      </c>
      <c r="G259" s="107">
        <f t="shared" si="38"/>
        <v>0</v>
      </c>
      <c r="H259" s="8">
        <f t="shared" si="38"/>
        <v>0</v>
      </c>
      <c r="I259" s="8">
        <f t="shared" si="38"/>
        <v>0</v>
      </c>
    </row>
    <row r="260" spans="1:9" hidden="1">
      <c r="A260" s="16" t="s">
        <v>40</v>
      </c>
      <c r="B260" s="14">
        <v>757</v>
      </c>
      <c r="C260" s="15" t="s">
        <v>68</v>
      </c>
      <c r="D260" s="15" t="s">
        <v>24</v>
      </c>
      <c r="E260" s="15" t="s">
        <v>221</v>
      </c>
      <c r="F260" s="15" t="s">
        <v>41</v>
      </c>
      <c r="G260" s="107"/>
      <c r="H260" s="8"/>
      <c r="I260" s="8"/>
    </row>
    <row r="261" spans="1:9" s="3" customFormat="1" ht="57.75" hidden="1" customHeight="1">
      <c r="A261" s="27" t="s">
        <v>365</v>
      </c>
      <c r="B261" s="14">
        <v>757</v>
      </c>
      <c r="C261" s="15" t="s">
        <v>68</v>
      </c>
      <c r="D261" s="15" t="s">
        <v>24</v>
      </c>
      <c r="E261" s="15" t="s">
        <v>5</v>
      </c>
      <c r="F261" s="15"/>
      <c r="G261" s="130">
        <f>G263</f>
        <v>0</v>
      </c>
      <c r="H261" s="26">
        <f>H263</f>
        <v>0</v>
      </c>
      <c r="I261" s="26">
        <f>I263</f>
        <v>0</v>
      </c>
    </row>
    <row r="262" spans="1:9" s="3" customFormat="1" ht="26.25" hidden="1" customHeight="1">
      <c r="A262" s="16" t="s">
        <v>79</v>
      </c>
      <c r="B262" s="28">
        <v>757</v>
      </c>
      <c r="C262" s="15" t="s">
        <v>68</v>
      </c>
      <c r="D262" s="15" t="s">
        <v>24</v>
      </c>
      <c r="E262" s="15" t="s">
        <v>78</v>
      </c>
      <c r="F262" s="15"/>
      <c r="G262" s="130"/>
      <c r="H262" s="26"/>
      <c r="I262" s="26"/>
    </row>
    <row r="263" spans="1:9" ht="25.5" hidden="1">
      <c r="A263" s="16" t="s">
        <v>38</v>
      </c>
      <c r="B263" s="14">
        <v>757</v>
      </c>
      <c r="C263" s="15" t="s">
        <v>68</v>
      </c>
      <c r="D263" s="15" t="s">
        <v>24</v>
      </c>
      <c r="E263" s="15" t="s">
        <v>5</v>
      </c>
      <c r="F263" s="15" t="s">
        <v>39</v>
      </c>
      <c r="G263" s="107">
        <f>G264</f>
        <v>0</v>
      </c>
      <c r="H263" s="8">
        <f>H264</f>
        <v>0</v>
      </c>
      <c r="I263" s="8">
        <f>I264</f>
        <v>0</v>
      </c>
    </row>
    <row r="264" spans="1:9" hidden="1">
      <c r="A264" s="16" t="s">
        <v>40</v>
      </c>
      <c r="B264" s="14">
        <v>757</v>
      </c>
      <c r="C264" s="15" t="s">
        <v>68</v>
      </c>
      <c r="D264" s="15" t="s">
        <v>24</v>
      </c>
      <c r="E264" s="15" t="s">
        <v>5</v>
      </c>
      <c r="F264" s="15" t="s">
        <v>41</v>
      </c>
      <c r="G264" s="107"/>
      <c r="H264" s="8"/>
      <c r="I264" s="8"/>
    </row>
    <row r="265" spans="1:9" s="3" customFormat="1" ht="54" hidden="1" customHeight="1">
      <c r="A265" s="27" t="s">
        <v>140</v>
      </c>
      <c r="B265" s="14">
        <v>757</v>
      </c>
      <c r="C265" s="15" t="s">
        <v>68</v>
      </c>
      <c r="D265" s="15" t="s">
        <v>24</v>
      </c>
      <c r="E265" s="15" t="s">
        <v>223</v>
      </c>
      <c r="F265" s="15"/>
      <c r="G265" s="130">
        <f>G266+G269</f>
        <v>0</v>
      </c>
      <c r="H265" s="26">
        <f>H266+H269</f>
        <v>0</v>
      </c>
      <c r="I265" s="26">
        <f>I266+I269</f>
        <v>0</v>
      </c>
    </row>
    <row r="266" spans="1:9" s="3" customFormat="1" ht="54" hidden="1" customHeight="1">
      <c r="A266" s="27" t="s">
        <v>136</v>
      </c>
      <c r="B266" s="14">
        <v>757</v>
      </c>
      <c r="C266" s="15" t="s">
        <v>68</v>
      </c>
      <c r="D266" s="15" t="s">
        <v>24</v>
      </c>
      <c r="E266" s="15" t="s">
        <v>137</v>
      </c>
      <c r="F266" s="15"/>
      <c r="G266" s="130">
        <f t="shared" ref="G266:I267" si="39">G267</f>
        <v>0</v>
      </c>
      <c r="H266" s="26">
        <f t="shared" si="39"/>
        <v>0</v>
      </c>
      <c r="I266" s="26">
        <f t="shared" si="39"/>
        <v>0</v>
      </c>
    </row>
    <row r="267" spans="1:9" ht="25.5" hidden="1">
      <c r="A267" s="16" t="s">
        <v>38</v>
      </c>
      <c r="B267" s="14">
        <v>757</v>
      </c>
      <c r="C267" s="15" t="s">
        <v>68</v>
      </c>
      <c r="D267" s="15" t="s">
        <v>24</v>
      </c>
      <c r="E267" s="15" t="s">
        <v>137</v>
      </c>
      <c r="F267" s="15" t="s">
        <v>39</v>
      </c>
      <c r="G267" s="107">
        <f t="shared" si="39"/>
        <v>0</v>
      </c>
      <c r="H267" s="8">
        <f t="shared" si="39"/>
        <v>0</v>
      </c>
      <c r="I267" s="8">
        <f t="shared" si="39"/>
        <v>0</v>
      </c>
    </row>
    <row r="268" spans="1:9" hidden="1">
      <c r="A268" s="16" t="s">
        <v>40</v>
      </c>
      <c r="B268" s="14">
        <v>757</v>
      </c>
      <c r="C268" s="15" t="s">
        <v>68</v>
      </c>
      <c r="D268" s="15" t="s">
        <v>24</v>
      </c>
      <c r="E268" s="15" t="s">
        <v>137</v>
      </c>
      <c r="F268" s="15" t="s">
        <v>41</v>
      </c>
      <c r="G268" s="107"/>
      <c r="H268" s="8"/>
      <c r="I268" s="8"/>
    </row>
    <row r="269" spans="1:9" s="3" customFormat="1" ht="47.25" hidden="1" customHeight="1">
      <c r="A269" s="27" t="s">
        <v>138</v>
      </c>
      <c r="B269" s="14">
        <v>757</v>
      </c>
      <c r="C269" s="15" t="s">
        <v>68</v>
      </c>
      <c r="D269" s="15" t="s">
        <v>24</v>
      </c>
      <c r="E269" s="15" t="s">
        <v>139</v>
      </c>
      <c r="F269" s="15"/>
      <c r="G269" s="130">
        <f t="shared" ref="G269:I270" si="40">G270</f>
        <v>0</v>
      </c>
      <c r="H269" s="26">
        <f t="shared" si="40"/>
        <v>0</v>
      </c>
      <c r="I269" s="26">
        <f t="shared" si="40"/>
        <v>0</v>
      </c>
    </row>
    <row r="270" spans="1:9" ht="25.5" hidden="1">
      <c r="A270" s="16" t="s">
        <v>38</v>
      </c>
      <c r="B270" s="14">
        <v>757</v>
      </c>
      <c r="C270" s="15" t="s">
        <v>68</v>
      </c>
      <c r="D270" s="15" t="s">
        <v>24</v>
      </c>
      <c r="E270" s="15" t="s">
        <v>139</v>
      </c>
      <c r="F270" s="15" t="s">
        <v>39</v>
      </c>
      <c r="G270" s="107">
        <f t="shared" si="40"/>
        <v>0</v>
      </c>
      <c r="H270" s="8">
        <f t="shared" si="40"/>
        <v>0</v>
      </c>
      <c r="I270" s="8">
        <f t="shared" si="40"/>
        <v>0</v>
      </c>
    </row>
    <row r="271" spans="1:9" hidden="1">
      <c r="A271" s="16" t="s">
        <v>40</v>
      </c>
      <c r="B271" s="14">
        <v>757</v>
      </c>
      <c r="C271" s="15" t="s">
        <v>68</v>
      </c>
      <c r="D271" s="15" t="s">
        <v>24</v>
      </c>
      <c r="E271" s="15" t="s">
        <v>139</v>
      </c>
      <c r="F271" s="15" t="s">
        <v>41</v>
      </c>
      <c r="G271" s="107"/>
      <c r="H271" s="8"/>
      <c r="I271" s="8"/>
    </row>
    <row r="272" spans="1:9" s="3" customFormat="1" ht="57.75" hidden="1" customHeight="1">
      <c r="A272" s="27" t="s">
        <v>298</v>
      </c>
      <c r="B272" s="14">
        <v>757</v>
      </c>
      <c r="C272" s="15" t="s">
        <v>68</v>
      </c>
      <c r="D272" s="15" t="s">
        <v>24</v>
      </c>
      <c r="E272" s="15" t="s">
        <v>224</v>
      </c>
      <c r="F272" s="15"/>
      <c r="G272" s="130">
        <f>G273+G277</f>
        <v>0</v>
      </c>
      <c r="H272" s="26">
        <f>H273+H277</f>
        <v>0</v>
      </c>
      <c r="I272" s="26">
        <f>I273+I277</f>
        <v>0</v>
      </c>
    </row>
    <row r="273" spans="1:9" s="3" customFormat="1" ht="78.75" hidden="1" customHeight="1">
      <c r="A273" s="27" t="s">
        <v>142</v>
      </c>
      <c r="B273" s="14">
        <v>757</v>
      </c>
      <c r="C273" s="15" t="s">
        <v>68</v>
      </c>
      <c r="D273" s="15" t="s">
        <v>24</v>
      </c>
      <c r="E273" s="15" t="s">
        <v>141</v>
      </c>
      <c r="F273" s="15"/>
      <c r="G273" s="130">
        <f>G275</f>
        <v>0</v>
      </c>
      <c r="H273" s="26">
        <f>H275</f>
        <v>0</v>
      </c>
      <c r="I273" s="26">
        <f>I275</f>
        <v>0</v>
      </c>
    </row>
    <row r="274" spans="1:9" s="3" customFormat="1" ht="26.25" hidden="1" customHeight="1">
      <c r="A274" s="16" t="s">
        <v>79</v>
      </c>
      <c r="B274" s="28">
        <v>757</v>
      </c>
      <c r="C274" s="15" t="s">
        <v>68</v>
      </c>
      <c r="D274" s="15" t="s">
        <v>24</v>
      </c>
      <c r="E274" s="15" t="s">
        <v>78</v>
      </c>
      <c r="F274" s="15"/>
      <c r="G274" s="130"/>
      <c r="H274" s="26"/>
      <c r="I274" s="26"/>
    </row>
    <row r="275" spans="1:9" ht="25.5" hidden="1">
      <c r="A275" s="16" t="s">
        <v>38</v>
      </c>
      <c r="B275" s="14">
        <v>757</v>
      </c>
      <c r="C275" s="15" t="s">
        <v>68</v>
      </c>
      <c r="D275" s="15" t="s">
        <v>24</v>
      </c>
      <c r="E275" s="15" t="s">
        <v>141</v>
      </c>
      <c r="F275" s="15" t="s">
        <v>39</v>
      </c>
      <c r="G275" s="107">
        <f>G276</f>
        <v>0</v>
      </c>
      <c r="H275" s="8">
        <f>H276</f>
        <v>0</v>
      </c>
      <c r="I275" s="8">
        <f>I276</f>
        <v>0</v>
      </c>
    </row>
    <row r="276" spans="1:9" hidden="1">
      <c r="A276" s="16" t="s">
        <v>40</v>
      </c>
      <c r="B276" s="14">
        <v>757</v>
      </c>
      <c r="C276" s="15" t="s">
        <v>68</v>
      </c>
      <c r="D276" s="15" t="s">
        <v>24</v>
      </c>
      <c r="E276" s="15" t="s">
        <v>141</v>
      </c>
      <c r="F276" s="15" t="s">
        <v>41</v>
      </c>
      <c r="G276" s="107"/>
      <c r="H276" s="8"/>
      <c r="I276" s="8"/>
    </row>
    <row r="277" spans="1:9" s="3" customFormat="1" ht="55.5" hidden="1" customHeight="1">
      <c r="A277" s="27" t="s">
        <v>143</v>
      </c>
      <c r="B277" s="14">
        <v>757</v>
      </c>
      <c r="C277" s="15" t="s">
        <v>68</v>
      </c>
      <c r="D277" s="15" t="s">
        <v>24</v>
      </c>
      <c r="E277" s="15" t="s">
        <v>144</v>
      </c>
      <c r="F277" s="15"/>
      <c r="G277" s="130">
        <f>G279</f>
        <v>0</v>
      </c>
      <c r="H277" s="26">
        <f>H279</f>
        <v>0</v>
      </c>
      <c r="I277" s="26">
        <f>I279</f>
        <v>0</v>
      </c>
    </row>
    <row r="278" spans="1:9" s="3" customFormat="1" ht="26.25" hidden="1" customHeight="1">
      <c r="A278" s="16" t="s">
        <v>79</v>
      </c>
      <c r="B278" s="28">
        <v>757</v>
      </c>
      <c r="C278" s="15" t="s">
        <v>68</v>
      </c>
      <c r="D278" s="15" t="s">
        <v>24</v>
      </c>
      <c r="E278" s="15" t="s">
        <v>78</v>
      </c>
      <c r="F278" s="15"/>
      <c r="G278" s="130"/>
      <c r="H278" s="26"/>
      <c r="I278" s="26"/>
    </row>
    <row r="279" spans="1:9" ht="25.5" hidden="1">
      <c r="A279" s="16" t="s">
        <v>38</v>
      </c>
      <c r="B279" s="14">
        <v>757</v>
      </c>
      <c r="C279" s="15" t="s">
        <v>68</v>
      </c>
      <c r="D279" s="15" t="s">
        <v>24</v>
      </c>
      <c r="E279" s="15" t="s">
        <v>144</v>
      </c>
      <c r="F279" s="15" t="s">
        <v>39</v>
      </c>
      <c r="G279" s="107">
        <f>G280</f>
        <v>0</v>
      </c>
      <c r="H279" s="8">
        <f>H280</f>
        <v>0</v>
      </c>
      <c r="I279" s="8">
        <f>I280</f>
        <v>0</v>
      </c>
    </row>
    <row r="280" spans="1:9" hidden="1">
      <c r="A280" s="16" t="s">
        <v>40</v>
      </c>
      <c r="B280" s="14">
        <v>757</v>
      </c>
      <c r="C280" s="15" t="s">
        <v>68</v>
      </c>
      <c r="D280" s="15" t="s">
        <v>24</v>
      </c>
      <c r="E280" s="15" t="s">
        <v>144</v>
      </c>
      <c r="F280" s="15" t="s">
        <v>41</v>
      </c>
      <c r="G280" s="107"/>
      <c r="H280" s="8"/>
      <c r="I280" s="8"/>
    </row>
    <row r="281" spans="1:9" hidden="1">
      <c r="A281" s="16" t="s">
        <v>515</v>
      </c>
      <c r="B281" s="14">
        <v>757</v>
      </c>
      <c r="C281" s="15" t="s">
        <v>68</v>
      </c>
      <c r="D281" s="15" t="s">
        <v>24</v>
      </c>
      <c r="E281" s="15" t="s">
        <v>514</v>
      </c>
      <c r="F281" s="15"/>
      <c r="G281" s="107">
        <f>G284+G282</f>
        <v>0</v>
      </c>
      <c r="H281" s="8">
        <f>H284+H282</f>
        <v>0</v>
      </c>
      <c r="I281" s="8">
        <f>I284+I282</f>
        <v>0</v>
      </c>
    </row>
    <row r="282" spans="1:9" hidden="1">
      <c r="A282" s="16" t="s">
        <v>323</v>
      </c>
      <c r="B282" s="14">
        <v>757</v>
      </c>
      <c r="C282" s="15" t="s">
        <v>68</v>
      </c>
      <c r="D282" s="15" t="s">
        <v>24</v>
      </c>
      <c r="E282" s="15" t="s">
        <v>514</v>
      </c>
      <c r="F282" s="15" t="s">
        <v>324</v>
      </c>
      <c r="G282" s="107">
        <f>G283</f>
        <v>0</v>
      </c>
      <c r="H282" s="8">
        <f>H283</f>
        <v>0</v>
      </c>
      <c r="I282" s="8">
        <f>I283</f>
        <v>0</v>
      </c>
    </row>
    <row r="283" spans="1:9" hidden="1">
      <c r="A283" s="16" t="s">
        <v>351</v>
      </c>
      <c r="B283" s="14">
        <v>757</v>
      </c>
      <c r="C283" s="15" t="s">
        <v>68</v>
      </c>
      <c r="D283" s="15" t="s">
        <v>24</v>
      </c>
      <c r="E283" s="15" t="s">
        <v>514</v>
      </c>
      <c r="F283" s="15" t="s">
        <v>352</v>
      </c>
      <c r="G283" s="107"/>
      <c r="H283" s="8"/>
      <c r="I283" s="8"/>
    </row>
    <row r="284" spans="1:9" ht="25.5" hidden="1">
      <c r="A284" s="16" t="s">
        <v>38</v>
      </c>
      <c r="B284" s="14">
        <v>757</v>
      </c>
      <c r="C284" s="15" t="s">
        <v>68</v>
      </c>
      <c r="D284" s="15" t="s">
        <v>24</v>
      </c>
      <c r="E284" s="15" t="s">
        <v>514</v>
      </c>
      <c r="F284" s="15" t="s">
        <v>39</v>
      </c>
      <c r="G284" s="107">
        <f>G285</f>
        <v>0</v>
      </c>
      <c r="H284" s="8">
        <f>H285</f>
        <v>0</v>
      </c>
      <c r="I284" s="8">
        <f>I285</f>
        <v>0</v>
      </c>
    </row>
    <row r="285" spans="1:9" hidden="1">
      <c r="A285" s="16" t="s">
        <v>40</v>
      </c>
      <c r="B285" s="14">
        <v>757</v>
      </c>
      <c r="C285" s="15" t="s">
        <v>68</v>
      </c>
      <c r="D285" s="15" t="s">
        <v>24</v>
      </c>
      <c r="E285" s="15" t="s">
        <v>514</v>
      </c>
      <c r="F285" s="15" t="s">
        <v>41</v>
      </c>
      <c r="G285" s="107"/>
      <c r="H285" s="8"/>
      <c r="I285" s="8"/>
    </row>
    <row r="286" spans="1:9" ht="25.5" hidden="1">
      <c r="A286" s="16" t="s">
        <v>340</v>
      </c>
      <c r="B286" s="14">
        <v>757</v>
      </c>
      <c r="C286" s="15" t="s">
        <v>68</v>
      </c>
      <c r="D286" s="15" t="s">
        <v>24</v>
      </c>
      <c r="E286" s="15" t="s">
        <v>516</v>
      </c>
      <c r="F286" s="15"/>
      <c r="G286" s="107">
        <f t="shared" ref="G286:I287" si="41">G287</f>
        <v>0</v>
      </c>
      <c r="H286" s="8">
        <f t="shared" si="41"/>
        <v>0</v>
      </c>
      <c r="I286" s="8">
        <f t="shared" si="41"/>
        <v>0</v>
      </c>
    </row>
    <row r="287" spans="1:9" ht="25.5" hidden="1">
      <c r="A287" s="16" t="s">
        <v>38</v>
      </c>
      <c r="B287" s="14">
        <v>757</v>
      </c>
      <c r="C287" s="15" t="s">
        <v>68</v>
      </c>
      <c r="D287" s="15" t="s">
        <v>24</v>
      </c>
      <c r="E287" s="15" t="s">
        <v>516</v>
      </c>
      <c r="F287" s="15" t="s">
        <v>39</v>
      </c>
      <c r="G287" s="107">
        <f t="shared" si="41"/>
        <v>0</v>
      </c>
      <c r="H287" s="8">
        <f t="shared" si="41"/>
        <v>0</v>
      </c>
      <c r="I287" s="8">
        <f t="shared" si="41"/>
        <v>0</v>
      </c>
    </row>
    <row r="288" spans="1:9" hidden="1">
      <c r="A288" s="16" t="s">
        <v>40</v>
      </c>
      <c r="B288" s="14">
        <v>757</v>
      </c>
      <c r="C288" s="15" t="s">
        <v>68</v>
      </c>
      <c r="D288" s="15" t="s">
        <v>24</v>
      </c>
      <c r="E288" s="15" t="s">
        <v>516</v>
      </c>
      <c r="F288" s="15" t="s">
        <v>41</v>
      </c>
      <c r="G288" s="107"/>
      <c r="H288" s="8"/>
      <c r="I288" s="8"/>
    </row>
    <row r="289" spans="1:9" hidden="1">
      <c r="A289" s="16" t="s">
        <v>520</v>
      </c>
      <c r="B289" s="14">
        <v>757</v>
      </c>
      <c r="C289" s="15" t="s">
        <v>68</v>
      </c>
      <c r="D289" s="15" t="s">
        <v>24</v>
      </c>
      <c r="E289" s="15" t="s">
        <v>519</v>
      </c>
      <c r="F289" s="15"/>
      <c r="G289" s="107">
        <f t="shared" ref="G289:I291" si="42">G290</f>
        <v>0</v>
      </c>
      <c r="H289" s="8">
        <f t="shared" si="42"/>
        <v>0</v>
      </c>
      <c r="I289" s="8">
        <f t="shared" si="42"/>
        <v>0</v>
      </c>
    </row>
    <row r="290" spans="1:9" ht="63.75" hidden="1">
      <c r="A290" s="16" t="s">
        <v>518</v>
      </c>
      <c r="B290" s="14">
        <v>757</v>
      </c>
      <c r="C290" s="15" t="s">
        <v>68</v>
      </c>
      <c r="D290" s="15" t="s">
        <v>24</v>
      </c>
      <c r="E290" s="15" t="s">
        <v>517</v>
      </c>
      <c r="F290" s="15"/>
      <c r="G290" s="107">
        <f t="shared" si="42"/>
        <v>0</v>
      </c>
      <c r="H290" s="8">
        <f t="shared" si="42"/>
        <v>0</v>
      </c>
      <c r="I290" s="8">
        <f t="shared" si="42"/>
        <v>0</v>
      </c>
    </row>
    <row r="291" spans="1:9" ht="25.5" hidden="1">
      <c r="A291" s="16" t="s">
        <v>47</v>
      </c>
      <c r="B291" s="14">
        <v>757</v>
      </c>
      <c r="C291" s="15" t="s">
        <v>68</v>
      </c>
      <c r="D291" s="15" t="s">
        <v>24</v>
      </c>
      <c r="E291" s="15" t="s">
        <v>517</v>
      </c>
      <c r="F291" s="15" t="s">
        <v>48</v>
      </c>
      <c r="G291" s="107">
        <f t="shared" si="42"/>
        <v>0</v>
      </c>
      <c r="H291" s="8">
        <f t="shared" si="42"/>
        <v>0</v>
      </c>
      <c r="I291" s="8">
        <f t="shared" si="42"/>
        <v>0</v>
      </c>
    </row>
    <row r="292" spans="1:9" ht="25.5" hidden="1">
      <c r="A292" s="16" t="s">
        <v>49</v>
      </c>
      <c r="B292" s="14">
        <v>757</v>
      </c>
      <c r="C292" s="15" t="s">
        <v>68</v>
      </c>
      <c r="D292" s="15" t="s">
        <v>24</v>
      </c>
      <c r="E292" s="15" t="s">
        <v>517</v>
      </c>
      <c r="F292" s="15" t="s">
        <v>50</v>
      </c>
      <c r="G292" s="107"/>
      <c r="H292" s="8"/>
      <c r="I292" s="8"/>
    </row>
    <row r="293" spans="1:9" hidden="1">
      <c r="A293" s="16"/>
      <c r="B293" s="14"/>
      <c r="C293" s="15"/>
      <c r="D293" s="15"/>
      <c r="E293" s="15"/>
      <c r="F293" s="15"/>
      <c r="G293" s="107"/>
      <c r="H293" s="8"/>
      <c r="I293" s="8"/>
    </row>
    <row r="294" spans="1:9" hidden="1">
      <c r="A294" s="16"/>
      <c r="B294" s="14"/>
      <c r="C294" s="15"/>
      <c r="D294" s="15"/>
      <c r="E294" s="15"/>
      <c r="F294" s="15"/>
      <c r="G294" s="107"/>
      <c r="H294" s="8"/>
      <c r="I294" s="8"/>
    </row>
    <row r="295" spans="1:9" ht="63.75" hidden="1">
      <c r="A295" s="16" t="s">
        <v>518</v>
      </c>
      <c r="B295" s="14">
        <v>757</v>
      </c>
      <c r="C295" s="15" t="s">
        <v>68</v>
      </c>
      <c r="D295" s="15" t="s">
        <v>24</v>
      </c>
      <c r="E295" s="15" t="s">
        <v>526</v>
      </c>
      <c r="F295" s="15"/>
      <c r="G295" s="107">
        <f>G302+G296+G304</f>
        <v>0</v>
      </c>
      <c r="H295" s="8">
        <f>H302+H296+H304</f>
        <v>0</v>
      </c>
      <c r="I295" s="8">
        <f>I302+I296+I304</f>
        <v>0</v>
      </c>
    </row>
    <row r="296" spans="1:9" ht="51" hidden="1">
      <c r="A296" s="16" t="s">
        <v>527</v>
      </c>
      <c r="B296" s="14">
        <v>757</v>
      </c>
      <c r="C296" s="15" t="s">
        <v>68</v>
      </c>
      <c r="D296" s="15" t="s">
        <v>24</v>
      </c>
      <c r="E296" s="15" t="s">
        <v>254</v>
      </c>
      <c r="F296" s="15"/>
      <c r="G296" s="107">
        <f>G297+G299</f>
        <v>0</v>
      </c>
      <c r="H296" s="8">
        <f>H297+H299</f>
        <v>0</v>
      </c>
      <c r="I296" s="8">
        <f>I297+I299</f>
        <v>0</v>
      </c>
    </row>
    <row r="297" spans="1:9" ht="25.5" hidden="1">
      <c r="A297" s="16" t="s">
        <v>38</v>
      </c>
      <c r="B297" s="14">
        <v>757</v>
      </c>
      <c r="C297" s="15" t="s">
        <v>68</v>
      </c>
      <c r="D297" s="15" t="s">
        <v>24</v>
      </c>
      <c r="E297" s="15" t="s">
        <v>254</v>
      </c>
      <c r="F297" s="15" t="s">
        <v>39</v>
      </c>
      <c r="G297" s="107">
        <f>G298</f>
        <v>0</v>
      </c>
      <c r="H297" s="8">
        <f>H298</f>
        <v>0</v>
      </c>
      <c r="I297" s="8">
        <f>I298</f>
        <v>0</v>
      </c>
    </row>
    <row r="298" spans="1:9" hidden="1">
      <c r="A298" s="16" t="s">
        <v>40</v>
      </c>
      <c r="B298" s="14">
        <v>757</v>
      </c>
      <c r="C298" s="15" t="s">
        <v>68</v>
      </c>
      <c r="D298" s="15" t="s">
        <v>24</v>
      </c>
      <c r="E298" s="15" t="s">
        <v>254</v>
      </c>
      <c r="F298" s="15" t="s">
        <v>41</v>
      </c>
      <c r="G298" s="107"/>
      <c r="H298" s="8"/>
      <c r="I298" s="8"/>
    </row>
    <row r="299" spans="1:9" hidden="1">
      <c r="A299" s="16" t="s">
        <v>323</v>
      </c>
      <c r="B299" s="14">
        <v>757</v>
      </c>
      <c r="C299" s="15" t="s">
        <v>68</v>
      </c>
      <c r="D299" s="15" t="s">
        <v>24</v>
      </c>
      <c r="E299" s="15" t="s">
        <v>254</v>
      </c>
      <c r="F299" s="15" t="s">
        <v>324</v>
      </c>
      <c r="G299" s="107">
        <f>G300</f>
        <v>0</v>
      </c>
      <c r="H299" s="8">
        <f>H300</f>
        <v>0</v>
      </c>
      <c r="I299" s="8">
        <f>I300</f>
        <v>0</v>
      </c>
    </row>
    <row r="300" spans="1:9" hidden="1">
      <c r="A300" s="16" t="s">
        <v>341</v>
      </c>
      <c r="B300" s="14">
        <v>757</v>
      </c>
      <c r="C300" s="15" t="s">
        <v>68</v>
      </c>
      <c r="D300" s="15" t="s">
        <v>24</v>
      </c>
      <c r="E300" s="15" t="s">
        <v>254</v>
      </c>
      <c r="F300" s="15" t="s">
        <v>342</v>
      </c>
      <c r="G300" s="107"/>
      <c r="H300" s="8"/>
      <c r="I300" s="8"/>
    </row>
    <row r="301" spans="1:9" ht="38.25" hidden="1">
      <c r="A301" s="16" t="s">
        <v>357</v>
      </c>
      <c r="B301" s="14">
        <v>757</v>
      </c>
      <c r="C301" s="15" t="s">
        <v>68</v>
      </c>
      <c r="D301" s="15" t="s">
        <v>24</v>
      </c>
      <c r="E301" s="15" t="s">
        <v>356</v>
      </c>
      <c r="F301" s="15"/>
      <c r="G301" s="107">
        <f t="shared" ref="G301:I302" si="43">G302</f>
        <v>0</v>
      </c>
      <c r="H301" s="8">
        <f t="shared" si="43"/>
        <v>0</v>
      </c>
      <c r="I301" s="8">
        <f t="shared" si="43"/>
        <v>0</v>
      </c>
    </row>
    <row r="302" spans="1:9" ht="25.5" hidden="1">
      <c r="A302" s="16" t="s">
        <v>38</v>
      </c>
      <c r="B302" s="14">
        <v>757</v>
      </c>
      <c r="C302" s="15" t="s">
        <v>68</v>
      </c>
      <c r="D302" s="15" t="s">
        <v>24</v>
      </c>
      <c r="E302" s="15" t="s">
        <v>356</v>
      </c>
      <c r="F302" s="15" t="s">
        <v>39</v>
      </c>
      <c r="G302" s="107">
        <f t="shared" si="43"/>
        <v>0</v>
      </c>
      <c r="H302" s="8">
        <f t="shared" si="43"/>
        <v>0</v>
      </c>
      <c r="I302" s="8">
        <f t="shared" si="43"/>
        <v>0</v>
      </c>
    </row>
    <row r="303" spans="1:9" hidden="1">
      <c r="A303" s="16" t="s">
        <v>40</v>
      </c>
      <c r="B303" s="14">
        <v>757</v>
      </c>
      <c r="C303" s="15" t="s">
        <v>68</v>
      </c>
      <c r="D303" s="15" t="s">
        <v>24</v>
      </c>
      <c r="E303" s="15" t="s">
        <v>356</v>
      </c>
      <c r="F303" s="15" t="s">
        <v>41</v>
      </c>
      <c r="G303" s="107"/>
      <c r="H303" s="8"/>
      <c r="I303" s="8"/>
    </row>
    <row r="304" spans="1:9" ht="38.25" hidden="1">
      <c r="A304" s="16" t="s">
        <v>529</v>
      </c>
      <c r="B304" s="14">
        <v>757</v>
      </c>
      <c r="C304" s="15" t="s">
        <v>68</v>
      </c>
      <c r="D304" s="15" t="s">
        <v>24</v>
      </c>
      <c r="E304" s="15" t="s">
        <v>528</v>
      </c>
      <c r="F304" s="15"/>
      <c r="G304" s="107">
        <f t="shared" ref="G304:I305" si="44">G305</f>
        <v>0</v>
      </c>
      <c r="H304" s="8">
        <f t="shared" si="44"/>
        <v>0</v>
      </c>
      <c r="I304" s="8">
        <f t="shared" si="44"/>
        <v>0</v>
      </c>
    </row>
    <row r="305" spans="1:9" ht="25.5" hidden="1">
      <c r="A305" s="16" t="s">
        <v>38</v>
      </c>
      <c r="B305" s="14">
        <v>757</v>
      </c>
      <c r="C305" s="15" t="s">
        <v>68</v>
      </c>
      <c r="D305" s="15" t="s">
        <v>24</v>
      </c>
      <c r="E305" s="15" t="s">
        <v>528</v>
      </c>
      <c r="F305" s="15" t="s">
        <v>39</v>
      </c>
      <c r="G305" s="107">
        <f t="shared" si="44"/>
        <v>0</v>
      </c>
      <c r="H305" s="8">
        <f t="shared" si="44"/>
        <v>0</v>
      </c>
      <c r="I305" s="8">
        <f t="shared" si="44"/>
        <v>0</v>
      </c>
    </row>
    <row r="306" spans="1:9" hidden="1">
      <c r="A306" s="16" t="s">
        <v>40</v>
      </c>
      <c r="B306" s="14">
        <v>757</v>
      </c>
      <c r="C306" s="15" t="s">
        <v>68</v>
      </c>
      <c r="D306" s="15" t="s">
        <v>24</v>
      </c>
      <c r="E306" s="15" t="s">
        <v>528</v>
      </c>
      <c r="F306" s="15" t="s">
        <v>41</v>
      </c>
      <c r="G306" s="107"/>
      <c r="H306" s="8"/>
      <c r="I306" s="8"/>
    </row>
    <row r="307" spans="1:9" hidden="1">
      <c r="A307" s="16"/>
      <c r="B307" s="14"/>
      <c r="C307" s="15"/>
      <c r="D307" s="15"/>
      <c r="E307" s="15"/>
      <c r="F307" s="15"/>
      <c r="G307" s="107"/>
      <c r="H307" s="8"/>
      <c r="I307" s="8"/>
    </row>
    <row r="308" spans="1:9" hidden="1">
      <c r="A308" s="16"/>
      <c r="B308" s="14"/>
      <c r="C308" s="15"/>
      <c r="D308" s="15"/>
      <c r="E308" s="15"/>
      <c r="F308" s="15"/>
      <c r="G308" s="107"/>
      <c r="H308" s="8"/>
      <c r="I308" s="8"/>
    </row>
    <row r="309" spans="1:9" hidden="1">
      <c r="A309" s="16"/>
      <c r="B309" s="14"/>
      <c r="C309" s="15"/>
      <c r="D309" s="15"/>
      <c r="E309" s="15"/>
      <c r="F309" s="15"/>
      <c r="G309" s="107"/>
      <c r="H309" s="8"/>
      <c r="I309" s="8"/>
    </row>
    <row r="310" spans="1:9" hidden="1">
      <c r="A310" s="16"/>
      <c r="B310" s="14"/>
      <c r="C310" s="15"/>
      <c r="D310" s="15"/>
      <c r="E310" s="15"/>
      <c r="F310" s="15"/>
      <c r="G310" s="107"/>
      <c r="H310" s="8"/>
      <c r="I310" s="8"/>
    </row>
    <row r="311" spans="1:9" hidden="1">
      <c r="A311" s="16"/>
      <c r="B311" s="14"/>
      <c r="C311" s="15"/>
      <c r="D311" s="15"/>
      <c r="E311" s="15"/>
      <c r="F311" s="15"/>
      <c r="G311" s="107"/>
      <c r="H311" s="8"/>
      <c r="I311" s="8"/>
    </row>
    <row r="312" spans="1:9" ht="25.5" hidden="1">
      <c r="A312" s="16" t="s">
        <v>222</v>
      </c>
      <c r="B312" s="14">
        <v>757</v>
      </c>
      <c r="C312" s="15" t="s">
        <v>68</v>
      </c>
      <c r="D312" s="15" t="s">
        <v>24</v>
      </c>
      <c r="E312" s="15" t="s">
        <v>221</v>
      </c>
      <c r="F312" s="15"/>
      <c r="G312" s="107">
        <f>G314</f>
        <v>0</v>
      </c>
      <c r="H312" s="8">
        <f>H314</f>
        <v>0</v>
      </c>
      <c r="I312" s="8">
        <f>I314</f>
        <v>0</v>
      </c>
    </row>
    <row r="313" spans="1:9" ht="25.5" hidden="1">
      <c r="A313" s="16" t="s">
        <v>38</v>
      </c>
      <c r="B313" s="14">
        <v>757</v>
      </c>
      <c r="C313" s="15" t="s">
        <v>68</v>
      </c>
      <c r="D313" s="15" t="s">
        <v>24</v>
      </c>
      <c r="E313" s="15" t="s">
        <v>221</v>
      </c>
      <c r="F313" s="15" t="s">
        <v>39</v>
      </c>
      <c r="G313" s="107">
        <f>G314</f>
        <v>0</v>
      </c>
      <c r="H313" s="8">
        <f>H314</f>
        <v>0</v>
      </c>
      <c r="I313" s="8">
        <f>I314</f>
        <v>0</v>
      </c>
    </row>
    <row r="314" spans="1:9" hidden="1">
      <c r="A314" s="16" t="s">
        <v>40</v>
      </c>
      <c r="B314" s="14">
        <v>757</v>
      </c>
      <c r="C314" s="15" t="s">
        <v>68</v>
      </c>
      <c r="D314" s="15" t="s">
        <v>24</v>
      </c>
      <c r="E314" s="15" t="s">
        <v>221</v>
      </c>
      <c r="F314" s="15" t="s">
        <v>41</v>
      </c>
      <c r="G314" s="107"/>
      <c r="H314" s="8"/>
      <c r="I314" s="8"/>
    </row>
    <row r="315" spans="1:9" ht="63.75" hidden="1">
      <c r="A315" s="16" t="s">
        <v>277</v>
      </c>
      <c r="B315" s="14">
        <v>757</v>
      </c>
      <c r="C315" s="15" t="s">
        <v>68</v>
      </c>
      <c r="D315" s="15" t="s">
        <v>24</v>
      </c>
      <c r="E315" s="15" t="s">
        <v>5</v>
      </c>
      <c r="F315" s="15"/>
      <c r="G315" s="107">
        <f>G317</f>
        <v>0</v>
      </c>
      <c r="H315" s="8">
        <f>H317</f>
        <v>0</v>
      </c>
      <c r="I315" s="8">
        <f>I317</f>
        <v>0</v>
      </c>
    </row>
    <row r="316" spans="1:9" ht="25.5" hidden="1">
      <c r="A316" s="16" t="s">
        <v>38</v>
      </c>
      <c r="B316" s="14">
        <v>757</v>
      </c>
      <c r="C316" s="15" t="s">
        <v>68</v>
      </c>
      <c r="D316" s="15" t="s">
        <v>24</v>
      </c>
      <c r="E316" s="15" t="s">
        <v>5</v>
      </c>
      <c r="F316" s="15" t="s">
        <v>39</v>
      </c>
      <c r="G316" s="107">
        <f>G317</f>
        <v>0</v>
      </c>
      <c r="H316" s="8">
        <f>H317</f>
        <v>0</v>
      </c>
      <c r="I316" s="8">
        <f>I317</f>
        <v>0</v>
      </c>
    </row>
    <row r="317" spans="1:9" hidden="1">
      <c r="A317" s="16" t="s">
        <v>40</v>
      </c>
      <c r="B317" s="14">
        <v>757</v>
      </c>
      <c r="C317" s="15" t="s">
        <v>68</v>
      </c>
      <c r="D317" s="15" t="s">
        <v>24</v>
      </c>
      <c r="E317" s="15" t="s">
        <v>5</v>
      </c>
      <c r="F317" s="15" t="s">
        <v>41</v>
      </c>
      <c r="G317" s="107"/>
      <c r="H317" s="8"/>
      <c r="I317" s="8"/>
    </row>
    <row r="318" spans="1:9" ht="68.25" hidden="1" customHeight="1">
      <c r="A318" s="16" t="s">
        <v>279</v>
      </c>
      <c r="B318" s="14">
        <v>757</v>
      </c>
      <c r="C318" s="15" t="s">
        <v>68</v>
      </c>
      <c r="D318" s="15" t="s">
        <v>24</v>
      </c>
      <c r="E318" s="15" t="s">
        <v>278</v>
      </c>
      <c r="F318" s="15"/>
      <c r="G318" s="107">
        <f t="shared" ref="G318:I319" si="45">G319</f>
        <v>0</v>
      </c>
      <c r="H318" s="8">
        <f t="shared" si="45"/>
        <v>0</v>
      </c>
      <c r="I318" s="8">
        <f t="shared" si="45"/>
        <v>0</v>
      </c>
    </row>
    <row r="319" spans="1:9" ht="25.5" hidden="1">
      <c r="A319" s="16" t="s">
        <v>38</v>
      </c>
      <c r="B319" s="14">
        <v>757</v>
      </c>
      <c r="C319" s="15" t="s">
        <v>68</v>
      </c>
      <c r="D319" s="15" t="s">
        <v>24</v>
      </c>
      <c r="E319" s="15" t="s">
        <v>278</v>
      </c>
      <c r="F319" s="15" t="s">
        <v>39</v>
      </c>
      <c r="G319" s="107">
        <f t="shared" si="45"/>
        <v>0</v>
      </c>
      <c r="H319" s="8">
        <f t="shared" si="45"/>
        <v>0</v>
      </c>
      <c r="I319" s="8">
        <f t="shared" si="45"/>
        <v>0</v>
      </c>
    </row>
    <row r="320" spans="1:9" hidden="1">
      <c r="A320" s="16" t="s">
        <v>40</v>
      </c>
      <c r="B320" s="14">
        <v>757</v>
      </c>
      <c r="C320" s="15" t="s">
        <v>68</v>
      </c>
      <c r="D320" s="15" t="s">
        <v>24</v>
      </c>
      <c r="E320" s="15" t="s">
        <v>278</v>
      </c>
      <c r="F320" s="15" t="s">
        <v>41</v>
      </c>
      <c r="G320" s="107"/>
      <c r="H320" s="8"/>
      <c r="I320" s="8"/>
    </row>
    <row r="321" spans="1:9" ht="45.75" hidden="1" customHeight="1">
      <c r="A321" s="16" t="s">
        <v>280</v>
      </c>
      <c r="B321" s="14">
        <v>757</v>
      </c>
      <c r="C321" s="15" t="s">
        <v>68</v>
      </c>
      <c r="D321" s="15" t="s">
        <v>24</v>
      </c>
      <c r="E321" s="15" t="s">
        <v>281</v>
      </c>
      <c r="F321" s="15"/>
      <c r="G321" s="107">
        <f t="shared" ref="G321:I322" si="46">G322</f>
        <v>0</v>
      </c>
      <c r="H321" s="8">
        <f t="shared" si="46"/>
        <v>0</v>
      </c>
      <c r="I321" s="8">
        <f t="shared" si="46"/>
        <v>0</v>
      </c>
    </row>
    <row r="322" spans="1:9" ht="25.5" hidden="1">
      <c r="A322" s="16" t="s">
        <v>38</v>
      </c>
      <c r="B322" s="14">
        <v>757</v>
      </c>
      <c r="C322" s="15" t="s">
        <v>68</v>
      </c>
      <c r="D322" s="15" t="s">
        <v>24</v>
      </c>
      <c r="E322" s="15" t="s">
        <v>281</v>
      </c>
      <c r="F322" s="15" t="s">
        <v>39</v>
      </c>
      <c r="G322" s="107">
        <f t="shared" si="46"/>
        <v>0</v>
      </c>
      <c r="H322" s="8">
        <f t="shared" si="46"/>
        <v>0</v>
      </c>
      <c r="I322" s="8">
        <f t="shared" si="46"/>
        <v>0</v>
      </c>
    </row>
    <row r="323" spans="1:9" hidden="1">
      <c r="A323" s="16" t="s">
        <v>40</v>
      </c>
      <c r="B323" s="14">
        <v>757</v>
      </c>
      <c r="C323" s="15" t="s">
        <v>68</v>
      </c>
      <c r="D323" s="15" t="s">
        <v>24</v>
      </c>
      <c r="E323" s="15" t="s">
        <v>281</v>
      </c>
      <c r="F323" s="15" t="s">
        <v>41</v>
      </c>
      <c r="G323" s="107"/>
      <c r="H323" s="8"/>
      <c r="I323" s="8"/>
    </row>
    <row r="324" spans="1:9" ht="66.75" hidden="1" customHeight="1">
      <c r="A324" s="16" t="s">
        <v>279</v>
      </c>
      <c r="B324" s="14">
        <v>757</v>
      </c>
      <c r="C324" s="15" t="s">
        <v>68</v>
      </c>
      <c r="D324" s="15" t="s">
        <v>24</v>
      </c>
      <c r="E324" s="15" t="s">
        <v>282</v>
      </c>
      <c r="F324" s="15"/>
      <c r="G324" s="107">
        <f t="shared" ref="G324:I325" si="47">G325</f>
        <v>0</v>
      </c>
      <c r="H324" s="8">
        <f t="shared" si="47"/>
        <v>0</v>
      </c>
      <c r="I324" s="8">
        <f t="shared" si="47"/>
        <v>0</v>
      </c>
    </row>
    <row r="325" spans="1:9" ht="25.5" hidden="1">
      <c r="A325" s="16" t="s">
        <v>38</v>
      </c>
      <c r="B325" s="14">
        <v>757</v>
      </c>
      <c r="C325" s="15" t="s">
        <v>68</v>
      </c>
      <c r="D325" s="15" t="s">
        <v>24</v>
      </c>
      <c r="E325" s="15" t="s">
        <v>282</v>
      </c>
      <c r="F325" s="15" t="s">
        <v>39</v>
      </c>
      <c r="G325" s="107">
        <f t="shared" si="47"/>
        <v>0</v>
      </c>
      <c r="H325" s="8">
        <f t="shared" si="47"/>
        <v>0</v>
      </c>
      <c r="I325" s="8">
        <f t="shared" si="47"/>
        <v>0</v>
      </c>
    </row>
    <row r="326" spans="1:9" hidden="1">
      <c r="A326" s="16" t="s">
        <v>40</v>
      </c>
      <c r="B326" s="14">
        <v>757</v>
      </c>
      <c r="C326" s="15" t="s">
        <v>68</v>
      </c>
      <c r="D326" s="15" t="s">
        <v>24</v>
      </c>
      <c r="E326" s="15" t="s">
        <v>282</v>
      </c>
      <c r="F326" s="15" t="s">
        <v>41</v>
      </c>
      <c r="G326" s="107"/>
      <c r="H326" s="8"/>
      <c r="I326" s="8"/>
    </row>
    <row r="327" spans="1:9" ht="27.75" hidden="1" customHeight="1">
      <c r="A327" s="16" t="s">
        <v>621</v>
      </c>
      <c r="B327" s="14">
        <v>757</v>
      </c>
      <c r="C327" s="15" t="s">
        <v>68</v>
      </c>
      <c r="D327" s="15" t="s">
        <v>24</v>
      </c>
      <c r="E327" s="15" t="s">
        <v>414</v>
      </c>
      <c r="F327" s="15"/>
      <c r="G327" s="107">
        <f t="shared" ref="G327:I328" si="48">G328</f>
        <v>0</v>
      </c>
      <c r="H327" s="8">
        <f t="shared" si="48"/>
        <v>0</v>
      </c>
      <c r="I327" s="8">
        <f t="shared" si="48"/>
        <v>0</v>
      </c>
    </row>
    <row r="328" spans="1:9" ht="25.5" hidden="1">
      <c r="A328" s="16" t="s">
        <v>38</v>
      </c>
      <c r="B328" s="14">
        <v>757</v>
      </c>
      <c r="C328" s="15" t="s">
        <v>68</v>
      </c>
      <c r="D328" s="15" t="s">
        <v>24</v>
      </c>
      <c r="E328" s="15" t="s">
        <v>414</v>
      </c>
      <c r="F328" s="15" t="s">
        <v>39</v>
      </c>
      <c r="G328" s="107">
        <f t="shared" si="48"/>
        <v>0</v>
      </c>
      <c r="H328" s="8">
        <f t="shared" si="48"/>
        <v>0</v>
      </c>
      <c r="I328" s="8">
        <f t="shared" si="48"/>
        <v>0</v>
      </c>
    </row>
    <row r="329" spans="1:9" hidden="1">
      <c r="A329" s="16" t="s">
        <v>40</v>
      </c>
      <c r="B329" s="14">
        <v>757</v>
      </c>
      <c r="C329" s="15" t="s">
        <v>68</v>
      </c>
      <c r="D329" s="15" t="s">
        <v>24</v>
      </c>
      <c r="E329" s="15" t="s">
        <v>414</v>
      </c>
      <c r="F329" s="15" t="s">
        <v>41</v>
      </c>
      <c r="G329" s="107"/>
      <c r="H329" s="8"/>
      <c r="I329" s="8"/>
    </row>
    <row r="330" spans="1:9" ht="54.75" hidden="1" customHeight="1">
      <c r="A330" s="16" t="s">
        <v>284</v>
      </c>
      <c r="B330" s="14">
        <v>757</v>
      </c>
      <c r="C330" s="15" t="s">
        <v>68</v>
      </c>
      <c r="D330" s="15" t="s">
        <v>24</v>
      </c>
      <c r="E330" s="15" t="s">
        <v>283</v>
      </c>
      <c r="F330" s="15"/>
      <c r="G330" s="107">
        <f t="shared" ref="G330:I331" si="49">G331</f>
        <v>0</v>
      </c>
      <c r="H330" s="8">
        <f t="shared" si="49"/>
        <v>0</v>
      </c>
      <c r="I330" s="8">
        <f t="shared" si="49"/>
        <v>0</v>
      </c>
    </row>
    <row r="331" spans="1:9" ht="25.5" hidden="1">
      <c r="A331" s="16" t="s">
        <v>38</v>
      </c>
      <c r="B331" s="14">
        <v>757</v>
      </c>
      <c r="C331" s="15" t="s">
        <v>68</v>
      </c>
      <c r="D331" s="15" t="s">
        <v>24</v>
      </c>
      <c r="E331" s="15" t="s">
        <v>283</v>
      </c>
      <c r="F331" s="15" t="s">
        <v>39</v>
      </c>
      <c r="G331" s="107">
        <f t="shared" si="49"/>
        <v>0</v>
      </c>
      <c r="H331" s="8">
        <f t="shared" si="49"/>
        <v>0</v>
      </c>
      <c r="I331" s="8">
        <f t="shared" si="49"/>
        <v>0</v>
      </c>
    </row>
    <row r="332" spans="1:9" hidden="1">
      <c r="A332" s="16" t="s">
        <v>40</v>
      </c>
      <c r="B332" s="14">
        <v>757</v>
      </c>
      <c r="C332" s="15" t="s">
        <v>68</v>
      </c>
      <c r="D332" s="15" t="s">
        <v>24</v>
      </c>
      <c r="E332" s="15" t="s">
        <v>283</v>
      </c>
      <c r="F332" s="15" t="s">
        <v>41</v>
      </c>
      <c r="G332" s="107"/>
      <c r="H332" s="8"/>
      <c r="I332" s="8"/>
    </row>
    <row r="333" spans="1:9" ht="25.5" hidden="1">
      <c r="A333" s="39" t="s">
        <v>340</v>
      </c>
      <c r="B333" s="14">
        <v>757</v>
      </c>
      <c r="C333" s="15" t="s">
        <v>68</v>
      </c>
      <c r="D333" s="15" t="s">
        <v>24</v>
      </c>
      <c r="E333" s="15" t="s">
        <v>448</v>
      </c>
      <c r="F333" s="15"/>
      <c r="G333" s="107">
        <f t="shared" ref="G333:I335" si="50">G334</f>
        <v>0</v>
      </c>
      <c r="H333" s="8">
        <f t="shared" si="50"/>
        <v>0</v>
      </c>
      <c r="I333" s="8">
        <f t="shared" si="50"/>
        <v>0</v>
      </c>
    </row>
    <row r="334" spans="1:9" ht="25.5" hidden="1">
      <c r="A334" s="39" t="s">
        <v>340</v>
      </c>
      <c r="B334" s="14">
        <v>757</v>
      </c>
      <c r="C334" s="15" t="s">
        <v>68</v>
      </c>
      <c r="D334" s="15" t="s">
        <v>24</v>
      </c>
      <c r="E334" s="15" t="s">
        <v>535</v>
      </c>
      <c r="F334" s="15"/>
      <c r="G334" s="107">
        <f t="shared" si="50"/>
        <v>0</v>
      </c>
      <c r="H334" s="8">
        <f t="shared" si="50"/>
        <v>0</v>
      </c>
      <c r="I334" s="8">
        <f t="shared" si="50"/>
        <v>0</v>
      </c>
    </row>
    <row r="335" spans="1:9" ht="25.5" hidden="1">
      <c r="A335" s="16" t="s">
        <v>38</v>
      </c>
      <c r="B335" s="14">
        <v>757</v>
      </c>
      <c r="C335" s="15" t="s">
        <v>68</v>
      </c>
      <c r="D335" s="15" t="s">
        <v>24</v>
      </c>
      <c r="E335" s="15" t="s">
        <v>535</v>
      </c>
      <c r="F335" s="15" t="s">
        <v>39</v>
      </c>
      <c r="G335" s="107">
        <f t="shared" si="50"/>
        <v>0</v>
      </c>
      <c r="H335" s="8">
        <f t="shared" si="50"/>
        <v>0</v>
      </c>
      <c r="I335" s="8">
        <f t="shared" si="50"/>
        <v>0</v>
      </c>
    </row>
    <row r="336" spans="1:9" hidden="1">
      <c r="A336" s="16" t="s">
        <v>40</v>
      </c>
      <c r="B336" s="14">
        <v>757</v>
      </c>
      <c r="C336" s="15" t="s">
        <v>68</v>
      </c>
      <c r="D336" s="15" t="s">
        <v>24</v>
      </c>
      <c r="E336" s="15" t="s">
        <v>535</v>
      </c>
      <c r="F336" s="15" t="s">
        <v>41</v>
      </c>
      <c r="G336" s="107"/>
      <c r="H336" s="8"/>
      <c r="I336" s="8"/>
    </row>
    <row r="337" spans="1:9" ht="36" customHeight="1">
      <c r="A337" s="16" t="s">
        <v>1059</v>
      </c>
      <c r="B337" s="14">
        <v>757</v>
      </c>
      <c r="C337" s="15" t="s">
        <v>68</v>
      </c>
      <c r="D337" s="15" t="s">
        <v>24</v>
      </c>
      <c r="E337" s="15" t="s">
        <v>1060</v>
      </c>
      <c r="F337" s="15"/>
      <c r="G337" s="120">
        <f>G339</f>
        <v>15000</v>
      </c>
      <c r="H337" s="89">
        <v>0</v>
      </c>
      <c r="I337" s="89">
        <v>0</v>
      </c>
    </row>
    <row r="338" spans="1:9" ht="36" customHeight="1">
      <c r="A338" s="16" t="s">
        <v>38</v>
      </c>
      <c r="B338" s="14">
        <v>757</v>
      </c>
      <c r="C338" s="15" t="s">
        <v>68</v>
      </c>
      <c r="D338" s="15" t="s">
        <v>24</v>
      </c>
      <c r="E338" s="15" t="s">
        <v>1060</v>
      </c>
      <c r="F338" s="15" t="s">
        <v>39</v>
      </c>
      <c r="G338" s="120">
        <f>G339</f>
        <v>15000</v>
      </c>
      <c r="H338" s="89">
        <v>0</v>
      </c>
      <c r="I338" s="89">
        <v>0</v>
      </c>
    </row>
    <row r="339" spans="1:9" ht="19.5" customHeight="1">
      <c r="A339" s="16" t="s">
        <v>40</v>
      </c>
      <c r="B339" s="14">
        <v>757</v>
      </c>
      <c r="C339" s="15" t="s">
        <v>68</v>
      </c>
      <c r="D339" s="15" t="s">
        <v>24</v>
      </c>
      <c r="E339" s="15" t="s">
        <v>1060</v>
      </c>
      <c r="F339" s="15" t="s">
        <v>41</v>
      </c>
      <c r="G339" s="120">
        <v>15000</v>
      </c>
      <c r="H339" s="89">
        <v>0</v>
      </c>
      <c r="I339" s="89">
        <v>0</v>
      </c>
    </row>
    <row r="340" spans="1:9" ht="76.5">
      <c r="A340" s="16" t="s">
        <v>763</v>
      </c>
      <c r="B340" s="14">
        <v>757</v>
      </c>
      <c r="C340" s="15" t="s">
        <v>68</v>
      </c>
      <c r="D340" s="15" t="s">
        <v>24</v>
      </c>
      <c r="E340" s="15" t="s">
        <v>762</v>
      </c>
      <c r="F340" s="15"/>
      <c r="G340" s="107">
        <f>G341</f>
        <v>1052448</v>
      </c>
      <c r="H340" s="8">
        <f>H341</f>
        <v>1052448</v>
      </c>
      <c r="I340" s="8">
        <f>I341</f>
        <v>1052448</v>
      </c>
    </row>
    <row r="341" spans="1:9">
      <c r="A341" s="16" t="s">
        <v>40</v>
      </c>
      <c r="B341" s="14">
        <v>757</v>
      </c>
      <c r="C341" s="15" t="s">
        <v>68</v>
      </c>
      <c r="D341" s="15" t="s">
        <v>24</v>
      </c>
      <c r="E341" s="15" t="s">
        <v>762</v>
      </c>
      <c r="F341" s="15" t="s">
        <v>41</v>
      </c>
      <c r="G341" s="107">
        <v>1052448</v>
      </c>
      <c r="H341" s="8">
        <v>1052448</v>
      </c>
      <c r="I341" s="8">
        <v>1052448</v>
      </c>
    </row>
    <row r="342" spans="1:9" ht="19.5" hidden="1" customHeight="1">
      <c r="A342" s="16" t="s">
        <v>761</v>
      </c>
      <c r="B342" s="14">
        <v>757</v>
      </c>
      <c r="C342" s="15" t="s">
        <v>68</v>
      </c>
      <c r="D342" s="15" t="s">
        <v>24</v>
      </c>
      <c r="E342" s="15" t="s">
        <v>221</v>
      </c>
      <c r="F342" s="15"/>
      <c r="G342" s="120">
        <f>G343</f>
        <v>0</v>
      </c>
      <c r="H342" s="89">
        <f>H343</f>
        <v>0</v>
      </c>
      <c r="I342" s="89">
        <f>I343</f>
        <v>0</v>
      </c>
    </row>
    <row r="343" spans="1:9" ht="19.5" hidden="1" customHeight="1">
      <c r="A343" s="16" t="s">
        <v>40</v>
      </c>
      <c r="B343" s="14">
        <v>757</v>
      </c>
      <c r="C343" s="15" t="s">
        <v>68</v>
      </c>
      <c r="D343" s="15" t="s">
        <v>24</v>
      </c>
      <c r="E343" s="15" t="s">
        <v>221</v>
      </c>
      <c r="F343" s="15" t="s">
        <v>41</v>
      </c>
      <c r="G343" s="120"/>
      <c r="H343" s="89"/>
      <c r="I343" s="89"/>
    </row>
    <row r="344" spans="1:9" ht="19.5" hidden="1" customHeight="1">
      <c r="A344" s="16" t="s">
        <v>788</v>
      </c>
      <c r="B344" s="14">
        <v>757</v>
      </c>
      <c r="C344" s="15" t="s">
        <v>68</v>
      </c>
      <c r="D344" s="15" t="s">
        <v>24</v>
      </c>
      <c r="E344" s="15" t="s">
        <v>820</v>
      </c>
      <c r="F344" s="15"/>
      <c r="G344" s="120">
        <f>G345</f>
        <v>0</v>
      </c>
      <c r="H344" s="89">
        <f>H345</f>
        <v>0</v>
      </c>
      <c r="I344" s="89">
        <f>I345</f>
        <v>0</v>
      </c>
    </row>
    <row r="345" spans="1:9" ht="19.5" hidden="1" customHeight="1">
      <c r="A345" s="16" t="s">
        <v>40</v>
      </c>
      <c r="B345" s="14">
        <v>757</v>
      </c>
      <c r="C345" s="15" t="s">
        <v>68</v>
      </c>
      <c r="D345" s="15" t="s">
        <v>24</v>
      </c>
      <c r="E345" s="15" t="s">
        <v>820</v>
      </c>
      <c r="F345" s="15" t="s">
        <v>41</v>
      </c>
      <c r="G345" s="120"/>
      <c r="H345" s="89"/>
      <c r="I345" s="89"/>
    </row>
    <row r="346" spans="1:9" ht="38.25" hidden="1">
      <c r="A346" s="16" t="s">
        <v>357</v>
      </c>
      <c r="B346" s="14">
        <v>757</v>
      </c>
      <c r="C346" s="15" t="s">
        <v>68</v>
      </c>
      <c r="D346" s="15" t="s">
        <v>24</v>
      </c>
      <c r="E346" s="15" t="s">
        <v>356</v>
      </c>
      <c r="F346" s="15"/>
      <c r="G346" s="107">
        <f>G347</f>
        <v>0</v>
      </c>
      <c r="H346" s="8">
        <f>H347</f>
        <v>0</v>
      </c>
      <c r="I346" s="8">
        <f>I347</f>
        <v>0</v>
      </c>
    </row>
    <row r="347" spans="1:9" hidden="1">
      <c r="A347" s="16" t="s">
        <v>40</v>
      </c>
      <c r="B347" s="14">
        <v>757</v>
      </c>
      <c r="C347" s="15" t="s">
        <v>68</v>
      </c>
      <c r="D347" s="15" t="s">
        <v>24</v>
      </c>
      <c r="E347" s="15" t="s">
        <v>356</v>
      </c>
      <c r="F347" s="15" t="s">
        <v>41</v>
      </c>
      <c r="G347" s="107"/>
      <c r="H347" s="8"/>
      <c r="I347" s="8"/>
    </row>
    <row r="348" spans="1:9" hidden="1">
      <c r="A348" s="16" t="s">
        <v>818</v>
      </c>
      <c r="B348" s="14">
        <v>757</v>
      </c>
      <c r="C348" s="15" t="s">
        <v>68</v>
      </c>
      <c r="D348" s="15" t="s">
        <v>24</v>
      </c>
      <c r="E348" s="15" t="s">
        <v>817</v>
      </c>
      <c r="F348" s="15"/>
      <c r="G348" s="107">
        <f t="shared" ref="G348:I349" si="51">G349</f>
        <v>0</v>
      </c>
      <c r="H348" s="8">
        <f t="shared" si="51"/>
        <v>0</v>
      </c>
      <c r="I348" s="8">
        <f t="shared" si="51"/>
        <v>0</v>
      </c>
    </row>
    <row r="349" spans="1:9" ht="25.5" hidden="1">
      <c r="A349" s="16" t="s">
        <v>38</v>
      </c>
      <c r="B349" s="14">
        <v>757</v>
      </c>
      <c r="C349" s="15" t="s">
        <v>68</v>
      </c>
      <c r="D349" s="15" t="s">
        <v>24</v>
      </c>
      <c r="E349" s="15" t="s">
        <v>817</v>
      </c>
      <c r="F349" s="15" t="s">
        <v>39</v>
      </c>
      <c r="G349" s="107">
        <f t="shared" si="51"/>
        <v>0</v>
      </c>
      <c r="H349" s="8">
        <f t="shared" si="51"/>
        <v>0</v>
      </c>
      <c r="I349" s="8">
        <f t="shared" si="51"/>
        <v>0</v>
      </c>
    </row>
    <row r="350" spans="1:9" hidden="1">
      <c r="A350" s="16" t="s">
        <v>40</v>
      </c>
      <c r="B350" s="14">
        <v>757</v>
      </c>
      <c r="C350" s="15" t="s">
        <v>68</v>
      </c>
      <c r="D350" s="15" t="s">
        <v>24</v>
      </c>
      <c r="E350" s="15" t="s">
        <v>817</v>
      </c>
      <c r="F350" s="15" t="s">
        <v>41</v>
      </c>
      <c r="G350" s="107"/>
      <c r="H350" s="8"/>
      <c r="I350" s="8"/>
    </row>
    <row r="351" spans="1:9" hidden="1">
      <c r="A351" s="16"/>
      <c r="B351" s="14"/>
      <c r="C351" s="15"/>
      <c r="D351" s="15"/>
      <c r="E351" s="15"/>
      <c r="F351" s="15"/>
      <c r="G351" s="107"/>
      <c r="H351" s="8"/>
      <c r="I351" s="8"/>
    </row>
    <row r="352" spans="1:9" ht="19.5" customHeight="1">
      <c r="A352" s="16" t="s">
        <v>761</v>
      </c>
      <c r="B352" s="14">
        <v>757</v>
      </c>
      <c r="C352" s="15" t="s">
        <v>68</v>
      </c>
      <c r="D352" s="15" t="s">
        <v>24</v>
      </c>
      <c r="E352" s="15" t="s">
        <v>221</v>
      </c>
      <c r="F352" s="15"/>
      <c r="G352" s="120">
        <f>G353</f>
        <v>116958.97</v>
      </c>
      <c r="H352" s="89">
        <v>0</v>
      </c>
      <c r="I352" s="89">
        <v>0</v>
      </c>
    </row>
    <row r="353" spans="1:9" ht="39.75" customHeight="1">
      <c r="A353" s="16" t="s">
        <v>38</v>
      </c>
      <c r="B353" s="14">
        <v>757</v>
      </c>
      <c r="C353" s="15" t="s">
        <v>68</v>
      </c>
      <c r="D353" s="15" t="s">
        <v>24</v>
      </c>
      <c r="E353" s="15" t="s">
        <v>221</v>
      </c>
      <c r="F353" s="15" t="s">
        <v>39</v>
      </c>
      <c r="G353" s="120">
        <f>G354</f>
        <v>116958.97</v>
      </c>
      <c r="H353" s="89">
        <v>0</v>
      </c>
      <c r="I353" s="89">
        <v>0</v>
      </c>
    </row>
    <row r="354" spans="1:9" ht="20.25" customHeight="1">
      <c r="A354" s="16" t="s">
        <v>40</v>
      </c>
      <c r="B354" s="14">
        <v>757</v>
      </c>
      <c r="C354" s="15" t="s">
        <v>68</v>
      </c>
      <c r="D354" s="15" t="s">
        <v>24</v>
      </c>
      <c r="E354" s="15" t="s">
        <v>221</v>
      </c>
      <c r="F354" s="15" t="s">
        <v>41</v>
      </c>
      <c r="G354" s="120">
        <v>116958.97</v>
      </c>
      <c r="H354" s="89">
        <v>0</v>
      </c>
      <c r="I354" s="89">
        <v>0</v>
      </c>
    </row>
    <row r="355" spans="1:9" ht="39" customHeight="1">
      <c r="A355" s="16" t="s">
        <v>357</v>
      </c>
      <c r="B355" s="14">
        <v>757</v>
      </c>
      <c r="C355" s="15" t="s">
        <v>68</v>
      </c>
      <c r="D355" s="15" t="s">
        <v>24</v>
      </c>
      <c r="E355" s="15" t="s">
        <v>356</v>
      </c>
      <c r="F355" s="15"/>
      <c r="G355" s="120">
        <f>G356</f>
        <v>0</v>
      </c>
      <c r="H355" s="89">
        <f t="shared" ref="H355:I355" si="52">H356</f>
        <v>1377500</v>
      </c>
      <c r="I355" s="89">
        <f t="shared" si="52"/>
        <v>0</v>
      </c>
    </row>
    <row r="356" spans="1:9" ht="39.75" customHeight="1">
      <c r="A356" s="16" t="s">
        <v>38</v>
      </c>
      <c r="B356" s="14">
        <v>757</v>
      </c>
      <c r="C356" s="15" t="s">
        <v>68</v>
      </c>
      <c r="D356" s="15" t="s">
        <v>24</v>
      </c>
      <c r="E356" s="15" t="s">
        <v>356</v>
      </c>
      <c r="F356" s="15" t="s">
        <v>39</v>
      </c>
      <c r="G356" s="120">
        <f>G357</f>
        <v>0</v>
      </c>
      <c r="H356" s="89">
        <f t="shared" ref="H356:I356" si="53">H357</f>
        <v>1377500</v>
      </c>
      <c r="I356" s="89">
        <f t="shared" si="53"/>
        <v>0</v>
      </c>
    </row>
    <row r="357" spans="1:9" ht="20.25" customHeight="1">
      <c r="A357" s="16" t="s">
        <v>40</v>
      </c>
      <c r="B357" s="14">
        <v>757</v>
      </c>
      <c r="C357" s="15" t="s">
        <v>68</v>
      </c>
      <c r="D357" s="15" t="s">
        <v>24</v>
      </c>
      <c r="E357" s="15" t="s">
        <v>356</v>
      </c>
      <c r="F357" s="15" t="s">
        <v>41</v>
      </c>
      <c r="G357" s="120">
        <v>0</v>
      </c>
      <c r="H357" s="89">
        <f>1250000+127500</f>
        <v>1377500</v>
      </c>
      <c r="I357" s="89">
        <v>0</v>
      </c>
    </row>
    <row r="358" spans="1:9" ht="20.25" hidden="1" customHeight="1">
      <c r="A358" s="16"/>
      <c r="B358" s="14"/>
      <c r="C358" s="15"/>
      <c r="D358" s="15"/>
      <c r="E358" s="15"/>
      <c r="F358" s="15"/>
      <c r="G358" s="120"/>
      <c r="H358" s="89"/>
      <c r="I358" s="89"/>
    </row>
    <row r="359" spans="1:9" ht="20.25" hidden="1" customHeight="1">
      <c r="A359" s="16"/>
      <c r="B359" s="14"/>
      <c r="C359" s="15"/>
      <c r="D359" s="15"/>
      <c r="E359" s="15"/>
      <c r="F359" s="15"/>
      <c r="G359" s="120"/>
      <c r="H359" s="89"/>
      <c r="I359" s="89"/>
    </row>
    <row r="360" spans="1:9" ht="37.5" customHeight="1">
      <c r="A360" s="16" t="s">
        <v>897</v>
      </c>
      <c r="B360" s="14">
        <v>757</v>
      </c>
      <c r="C360" s="15" t="s">
        <v>68</v>
      </c>
      <c r="D360" s="15" t="s">
        <v>24</v>
      </c>
      <c r="E360" s="15" t="s">
        <v>819</v>
      </c>
      <c r="F360" s="15"/>
      <c r="G360" s="107">
        <f t="shared" ref="G360:I361" si="54">G361</f>
        <v>712533.33</v>
      </c>
      <c r="H360" s="8">
        <f t="shared" si="54"/>
        <v>90000</v>
      </c>
      <c r="I360" s="8">
        <f t="shared" si="54"/>
        <v>100000</v>
      </c>
    </row>
    <row r="361" spans="1:9" ht="25.5">
      <c r="A361" s="16" t="s">
        <v>38</v>
      </c>
      <c r="B361" s="14">
        <v>757</v>
      </c>
      <c r="C361" s="15" t="s">
        <v>68</v>
      </c>
      <c r="D361" s="15" t="s">
        <v>24</v>
      </c>
      <c r="E361" s="15" t="s">
        <v>819</v>
      </c>
      <c r="F361" s="15" t="s">
        <v>39</v>
      </c>
      <c r="G361" s="107">
        <f t="shared" si="54"/>
        <v>712533.33</v>
      </c>
      <c r="H361" s="8">
        <f t="shared" si="54"/>
        <v>90000</v>
      </c>
      <c r="I361" s="8">
        <f t="shared" si="54"/>
        <v>100000</v>
      </c>
    </row>
    <row r="362" spans="1:9">
      <c r="A362" s="16" t="s">
        <v>40</v>
      </c>
      <c r="B362" s="14">
        <v>757</v>
      </c>
      <c r="C362" s="15" t="s">
        <v>68</v>
      </c>
      <c r="D362" s="15" t="s">
        <v>24</v>
      </c>
      <c r="E362" s="15" t="s">
        <v>819</v>
      </c>
      <c r="F362" s="15" t="s">
        <v>41</v>
      </c>
      <c r="G362" s="107">
        <f>534400+90000+88133.33</f>
        <v>712533.33</v>
      </c>
      <c r="H362" s="8">
        <v>90000</v>
      </c>
      <c r="I362" s="8">
        <v>100000</v>
      </c>
    </row>
    <row r="363" spans="1:9" hidden="1">
      <c r="A363" s="16" t="s">
        <v>862</v>
      </c>
      <c r="B363" s="14">
        <v>757</v>
      </c>
      <c r="C363" s="15" t="s">
        <v>68</v>
      </c>
      <c r="D363" s="15" t="s">
        <v>24</v>
      </c>
      <c r="E363" s="15" t="s">
        <v>861</v>
      </c>
      <c r="F363" s="15"/>
      <c r="G363" s="107">
        <f>G364</f>
        <v>0</v>
      </c>
      <c r="H363" s="8">
        <f>H364</f>
        <v>0</v>
      </c>
      <c r="I363" s="8">
        <f>I364</f>
        <v>0</v>
      </c>
    </row>
    <row r="364" spans="1:9" hidden="1">
      <c r="A364" s="16" t="s">
        <v>40</v>
      </c>
      <c r="B364" s="14">
        <v>757</v>
      </c>
      <c r="C364" s="15" t="s">
        <v>68</v>
      </c>
      <c r="D364" s="15" t="s">
        <v>24</v>
      </c>
      <c r="E364" s="15" t="s">
        <v>861</v>
      </c>
      <c r="F364" s="15" t="s">
        <v>41</v>
      </c>
      <c r="G364" s="107"/>
      <c r="H364" s="8"/>
      <c r="I364" s="8"/>
    </row>
    <row r="365" spans="1:9" hidden="1">
      <c r="A365" s="16" t="s">
        <v>520</v>
      </c>
      <c r="B365" s="14">
        <v>757</v>
      </c>
      <c r="C365" s="15" t="s">
        <v>68</v>
      </c>
      <c r="D365" s="15" t="s">
        <v>24</v>
      </c>
      <c r="E365" s="15" t="s">
        <v>734</v>
      </c>
      <c r="F365" s="15"/>
      <c r="G365" s="107">
        <f t="shared" ref="G365:I366" si="55">G366</f>
        <v>0</v>
      </c>
      <c r="H365" s="8">
        <f t="shared" si="55"/>
        <v>0</v>
      </c>
      <c r="I365" s="8">
        <f t="shared" si="55"/>
        <v>0</v>
      </c>
    </row>
    <row r="366" spans="1:9" hidden="1">
      <c r="A366" s="16" t="s">
        <v>641</v>
      </c>
      <c r="B366" s="14">
        <v>757</v>
      </c>
      <c r="C366" s="15" t="s">
        <v>68</v>
      </c>
      <c r="D366" s="15" t="s">
        <v>24</v>
      </c>
      <c r="E366" s="15" t="s">
        <v>733</v>
      </c>
      <c r="F366" s="15"/>
      <c r="G366" s="107">
        <f t="shared" si="55"/>
        <v>0</v>
      </c>
      <c r="H366" s="8">
        <f t="shared" si="55"/>
        <v>0</v>
      </c>
      <c r="I366" s="8">
        <f t="shared" si="55"/>
        <v>0</v>
      </c>
    </row>
    <row r="367" spans="1:9" hidden="1">
      <c r="A367" s="16" t="s">
        <v>625</v>
      </c>
      <c r="B367" s="14">
        <v>757</v>
      </c>
      <c r="C367" s="15" t="s">
        <v>68</v>
      </c>
      <c r="D367" s="15" t="s">
        <v>24</v>
      </c>
      <c r="E367" s="15" t="s">
        <v>733</v>
      </c>
      <c r="F367" s="15" t="s">
        <v>624</v>
      </c>
      <c r="G367" s="107"/>
      <c r="H367" s="8"/>
      <c r="I367" s="8"/>
    </row>
    <row r="368" spans="1:9" hidden="1">
      <c r="A368" s="16"/>
      <c r="B368" s="14"/>
      <c r="C368" s="15"/>
      <c r="D368" s="15"/>
      <c r="E368" s="15"/>
      <c r="F368" s="15"/>
      <c r="G368" s="107"/>
      <c r="H368" s="8"/>
      <c r="I368" s="8"/>
    </row>
    <row r="369" spans="1:11" ht="25.5" hidden="1">
      <c r="A369" s="16" t="s">
        <v>340</v>
      </c>
      <c r="B369" s="14">
        <v>757</v>
      </c>
      <c r="C369" s="15" t="s">
        <v>68</v>
      </c>
      <c r="D369" s="15" t="s">
        <v>24</v>
      </c>
      <c r="E369" s="15" t="s">
        <v>822</v>
      </c>
      <c r="F369" s="15"/>
      <c r="G369" s="107">
        <f>G371</f>
        <v>0</v>
      </c>
      <c r="H369" s="8">
        <f>H371</f>
        <v>0</v>
      </c>
      <c r="I369" s="8">
        <f>I371</f>
        <v>0</v>
      </c>
    </row>
    <row r="370" spans="1:11" ht="25.5" hidden="1">
      <c r="A370" s="16" t="s">
        <v>340</v>
      </c>
      <c r="B370" s="14">
        <v>757</v>
      </c>
      <c r="C370" s="15" t="s">
        <v>68</v>
      </c>
      <c r="D370" s="15" t="s">
        <v>24</v>
      </c>
      <c r="E370" s="15" t="s">
        <v>821</v>
      </c>
      <c r="F370" s="15"/>
      <c r="G370" s="107">
        <f t="shared" ref="G370:I371" si="56">G371</f>
        <v>0</v>
      </c>
      <c r="H370" s="8">
        <f t="shared" si="56"/>
        <v>0</v>
      </c>
      <c r="I370" s="8">
        <f t="shared" si="56"/>
        <v>0</v>
      </c>
    </row>
    <row r="371" spans="1:11" hidden="1">
      <c r="A371" s="16" t="s">
        <v>323</v>
      </c>
      <c r="B371" s="14">
        <v>757</v>
      </c>
      <c r="C371" s="15" t="s">
        <v>68</v>
      </c>
      <c r="D371" s="15" t="s">
        <v>24</v>
      </c>
      <c r="E371" s="15" t="s">
        <v>821</v>
      </c>
      <c r="F371" s="15" t="s">
        <v>324</v>
      </c>
      <c r="G371" s="107">
        <f t="shared" si="56"/>
        <v>0</v>
      </c>
      <c r="H371" s="8">
        <f t="shared" si="56"/>
        <v>0</v>
      </c>
      <c r="I371" s="8">
        <f t="shared" si="56"/>
        <v>0</v>
      </c>
    </row>
    <row r="372" spans="1:11" hidden="1">
      <c r="A372" s="16" t="s">
        <v>351</v>
      </c>
      <c r="B372" s="14">
        <v>757</v>
      </c>
      <c r="C372" s="15" t="s">
        <v>68</v>
      </c>
      <c r="D372" s="15" t="s">
        <v>24</v>
      </c>
      <c r="E372" s="15" t="s">
        <v>821</v>
      </c>
      <c r="F372" s="15" t="s">
        <v>352</v>
      </c>
      <c r="G372" s="107"/>
      <c r="H372" s="8"/>
      <c r="I372" s="8"/>
    </row>
    <row r="373" spans="1:11" hidden="1">
      <c r="A373" s="16"/>
      <c r="B373" s="14"/>
      <c r="C373" s="15"/>
      <c r="D373" s="15"/>
      <c r="E373" s="15"/>
      <c r="F373" s="15"/>
      <c r="G373" s="107"/>
      <c r="H373" s="8"/>
      <c r="I373" s="8"/>
    </row>
    <row r="374" spans="1:11" s="18" customFormat="1" ht="25.5">
      <c r="A374" s="16" t="s">
        <v>951</v>
      </c>
      <c r="B374" s="14">
        <v>757</v>
      </c>
      <c r="C374" s="15" t="s">
        <v>68</v>
      </c>
      <c r="D374" s="15" t="s">
        <v>24</v>
      </c>
      <c r="E374" s="15" t="s">
        <v>498</v>
      </c>
      <c r="F374" s="15"/>
      <c r="G374" s="120">
        <f>G375+G378</f>
        <v>3704783.6</v>
      </c>
      <c r="H374" s="89">
        <f t="shared" ref="H374:I379" si="57">H375</f>
        <v>0</v>
      </c>
      <c r="I374" s="89">
        <f t="shared" si="57"/>
        <v>0</v>
      </c>
    </row>
    <row r="375" spans="1:11" s="18" customFormat="1" ht="25.5" hidden="1">
      <c r="A375" s="16" t="s">
        <v>955</v>
      </c>
      <c r="B375" s="14">
        <v>757</v>
      </c>
      <c r="C375" s="15" t="s">
        <v>68</v>
      </c>
      <c r="D375" s="15" t="s">
        <v>24</v>
      </c>
      <c r="E375" s="15" t="s">
        <v>931</v>
      </c>
      <c r="F375" s="15"/>
      <c r="G375" s="120">
        <f>G376</f>
        <v>0</v>
      </c>
      <c r="H375" s="89">
        <f t="shared" si="57"/>
        <v>0</v>
      </c>
      <c r="I375" s="89">
        <f t="shared" si="57"/>
        <v>0</v>
      </c>
    </row>
    <row r="376" spans="1:11" s="18" customFormat="1" ht="25.5" hidden="1">
      <c r="A376" s="16" t="s">
        <v>38</v>
      </c>
      <c r="B376" s="14">
        <v>757</v>
      </c>
      <c r="C376" s="15" t="s">
        <v>68</v>
      </c>
      <c r="D376" s="15" t="s">
        <v>24</v>
      </c>
      <c r="E376" s="15" t="s">
        <v>931</v>
      </c>
      <c r="F376" s="15" t="s">
        <v>39</v>
      </c>
      <c r="G376" s="120">
        <f>G377</f>
        <v>0</v>
      </c>
      <c r="H376" s="89">
        <f t="shared" si="57"/>
        <v>0</v>
      </c>
      <c r="I376" s="89">
        <f t="shared" si="57"/>
        <v>0</v>
      </c>
    </row>
    <row r="377" spans="1:11" s="18" customFormat="1" hidden="1">
      <c r="A377" s="16" t="s">
        <v>40</v>
      </c>
      <c r="B377" s="14">
        <v>757</v>
      </c>
      <c r="C377" s="15" t="s">
        <v>68</v>
      </c>
      <c r="D377" s="15" t="s">
        <v>24</v>
      </c>
      <c r="E377" s="15" t="s">
        <v>931</v>
      </c>
      <c r="F377" s="15" t="s">
        <v>41</v>
      </c>
      <c r="G377" s="120"/>
      <c r="H377" s="89">
        <v>0</v>
      </c>
      <c r="I377" s="89">
        <v>0</v>
      </c>
    </row>
    <row r="378" spans="1:11" s="18" customFormat="1" ht="61.5" customHeight="1">
      <c r="A378" s="16" t="s">
        <v>1125</v>
      </c>
      <c r="B378" s="14">
        <v>757</v>
      </c>
      <c r="C378" s="15" t="s">
        <v>68</v>
      </c>
      <c r="D378" s="15" t="s">
        <v>24</v>
      </c>
      <c r="E378" s="15" t="s">
        <v>1124</v>
      </c>
      <c r="F378" s="15"/>
      <c r="G378" s="120">
        <f>G379</f>
        <v>3704783.6</v>
      </c>
      <c r="H378" s="89">
        <f t="shared" si="57"/>
        <v>0</v>
      </c>
      <c r="I378" s="89">
        <f t="shared" si="57"/>
        <v>0</v>
      </c>
    </row>
    <row r="379" spans="1:11" s="18" customFormat="1">
      <c r="A379" s="16" t="s">
        <v>208</v>
      </c>
      <c r="B379" s="14">
        <v>757</v>
      </c>
      <c r="C379" s="15" t="s">
        <v>68</v>
      </c>
      <c r="D379" s="15" t="s">
        <v>24</v>
      </c>
      <c r="E379" s="15" t="s">
        <v>1124</v>
      </c>
      <c r="F379" s="15" t="s">
        <v>96</v>
      </c>
      <c r="G379" s="120">
        <f>G380</f>
        <v>3704783.6</v>
      </c>
      <c r="H379" s="89">
        <f t="shared" si="57"/>
        <v>0</v>
      </c>
      <c r="I379" s="89">
        <f t="shared" si="57"/>
        <v>0</v>
      </c>
    </row>
    <row r="380" spans="1:11" s="18" customFormat="1">
      <c r="A380" s="16" t="s">
        <v>353</v>
      </c>
      <c r="B380" s="14">
        <v>757</v>
      </c>
      <c r="C380" s="15" t="s">
        <v>68</v>
      </c>
      <c r="D380" s="15" t="s">
        <v>24</v>
      </c>
      <c r="E380" s="15" t="s">
        <v>1124</v>
      </c>
      <c r="F380" s="15" t="s">
        <v>354</v>
      </c>
      <c r="G380" s="120">
        <f>3704787.6-4</f>
        <v>3704783.6</v>
      </c>
      <c r="H380" s="89">
        <v>0</v>
      </c>
      <c r="I380" s="89">
        <v>0</v>
      </c>
    </row>
    <row r="381" spans="1:11" ht="41.25" customHeight="1">
      <c r="A381" s="16" t="s">
        <v>1023</v>
      </c>
      <c r="B381" s="14">
        <v>757</v>
      </c>
      <c r="C381" s="15" t="s">
        <v>68</v>
      </c>
      <c r="D381" s="15" t="s">
        <v>24</v>
      </c>
      <c r="E381" s="15" t="s">
        <v>1022</v>
      </c>
      <c r="F381" s="15"/>
      <c r="G381" s="120">
        <f>G382</f>
        <v>0</v>
      </c>
      <c r="H381" s="89">
        <f t="shared" ref="H381:K382" si="58">H382</f>
        <v>2705624.5</v>
      </c>
      <c r="I381" s="89">
        <f t="shared" si="58"/>
        <v>11650000</v>
      </c>
    </row>
    <row r="382" spans="1:11" ht="45" customHeight="1">
      <c r="A382" s="16" t="s">
        <v>38</v>
      </c>
      <c r="B382" s="14">
        <v>757</v>
      </c>
      <c r="C382" s="15" t="s">
        <v>68</v>
      </c>
      <c r="D382" s="15" t="s">
        <v>24</v>
      </c>
      <c r="E382" s="15" t="s">
        <v>1022</v>
      </c>
      <c r="F382" s="15" t="s">
        <v>39</v>
      </c>
      <c r="G382" s="120">
        <f>G383</f>
        <v>0</v>
      </c>
      <c r="H382" s="89">
        <f t="shared" si="58"/>
        <v>2705624.5</v>
      </c>
      <c r="I382" s="89">
        <f t="shared" si="58"/>
        <v>11650000</v>
      </c>
      <c r="J382" s="89">
        <f t="shared" si="58"/>
        <v>0</v>
      </c>
      <c r="K382" s="89">
        <f t="shared" si="58"/>
        <v>0</v>
      </c>
    </row>
    <row r="383" spans="1:11" ht="19.5" customHeight="1">
      <c r="A383" s="16" t="s">
        <v>40</v>
      </c>
      <c r="B383" s="14">
        <v>757</v>
      </c>
      <c r="C383" s="15" t="s">
        <v>68</v>
      </c>
      <c r="D383" s="15" t="s">
        <v>24</v>
      </c>
      <c r="E383" s="15" t="s">
        <v>1022</v>
      </c>
      <c r="F383" s="15" t="s">
        <v>41</v>
      </c>
      <c r="G383" s="120">
        <v>0</v>
      </c>
      <c r="H383" s="89">
        <f>2540624.5+165000</f>
        <v>2705624.5</v>
      </c>
      <c r="I383" s="89">
        <f>11415200+234800</f>
        <v>11650000</v>
      </c>
    </row>
    <row r="384" spans="1:11" s="30" customFormat="1" ht="22.5" customHeight="1">
      <c r="A384" s="13" t="s">
        <v>84</v>
      </c>
      <c r="B384" s="14">
        <v>757</v>
      </c>
      <c r="C384" s="15" t="s">
        <v>68</v>
      </c>
      <c r="D384" s="15" t="s">
        <v>85</v>
      </c>
      <c r="E384" s="15"/>
      <c r="F384" s="15"/>
      <c r="G384" s="129">
        <f t="shared" ref="G384:I385" si="59">G385</f>
        <v>8140269</v>
      </c>
      <c r="H384" s="29">
        <f t="shared" si="59"/>
        <v>8326573</v>
      </c>
      <c r="I384" s="29">
        <f t="shared" si="59"/>
        <v>8402348</v>
      </c>
    </row>
    <row r="385" spans="1:9" ht="25.5">
      <c r="A385" s="16" t="s">
        <v>966</v>
      </c>
      <c r="B385" s="14">
        <v>757</v>
      </c>
      <c r="C385" s="15" t="s">
        <v>68</v>
      </c>
      <c r="D385" s="15" t="s">
        <v>85</v>
      </c>
      <c r="E385" s="15" t="s">
        <v>398</v>
      </c>
      <c r="F385" s="15"/>
      <c r="G385" s="128">
        <f t="shared" si="59"/>
        <v>8140269</v>
      </c>
      <c r="H385" s="31">
        <f t="shared" si="59"/>
        <v>8326573</v>
      </c>
      <c r="I385" s="31">
        <f t="shared" si="59"/>
        <v>8402348</v>
      </c>
    </row>
    <row r="386" spans="1:9" s="30" customFormat="1" ht="25.5">
      <c r="A386" s="13" t="s">
        <v>114</v>
      </c>
      <c r="B386" s="14">
        <v>757</v>
      </c>
      <c r="C386" s="15" t="s">
        <v>68</v>
      </c>
      <c r="D386" s="15" t="s">
        <v>85</v>
      </c>
      <c r="E386" s="15" t="s">
        <v>410</v>
      </c>
      <c r="F386" s="15"/>
      <c r="G386" s="128">
        <f>G387+G389+G391</f>
        <v>8140269</v>
      </c>
      <c r="H386" s="31">
        <f>H387+H389+H391</f>
        <v>8326573</v>
      </c>
      <c r="I386" s="31">
        <f>I387+I389+I391</f>
        <v>8402348</v>
      </c>
    </row>
    <row r="387" spans="1:9" s="34" customFormat="1" ht="63.75">
      <c r="A387" s="16" t="s">
        <v>87</v>
      </c>
      <c r="B387" s="14">
        <v>757</v>
      </c>
      <c r="C387" s="15" t="s">
        <v>68</v>
      </c>
      <c r="D387" s="15" t="s">
        <v>85</v>
      </c>
      <c r="E387" s="15" t="s">
        <v>410</v>
      </c>
      <c r="F387" s="15" t="s">
        <v>90</v>
      </c>
      <c r="G387" s="120">
        <f>G388</f>
        <v>7860640</v>
      </c>
      <c r="H387" s="89">
        <f>H388</f>
        <v>7890673</v>
      </c>
      <c r="I387" s="89">
        <f>I388</f>
        <v>7966448</v>
      </c>
    </row>
    <row r="388" spans="1:9" s="34" customFormat="1" ht="25.5">
      <c r="A388" s="16" t="s">
        <v>88</v>
      </c>
      <c r="B388" s="14">
        <v>757</v>
      </c>
      <c r="C388" s="15" t="s">
        <v>68</v>
      </c>
      <c r="D388" s="15" t="s">
        <v>85</v>
      </c>
      <c r="E388" s="15" t="s">
        <v>410</v>
      </c>
      <c r="F388" s="15" t="s">
        <v>91</v>
      </c>
      <c r="G388" s="120">
        <v>7860640</v>
      </c>
      <c r="H388" s="89">
        <v>7890673</v>
      </c>
      <c r="I388" s="89">
        <v>7966448</v>
      </c>
    </row>
    <row r="389" spans="1:9" s="34" customFormat="1" ht="28.5" customHeight="1">
      <c r="A389" s="16" t="s">
        <v>47</v>
      </c>
      <c r="B389" s="14">
        <v>757</v>
      </c>
      <c r="C389" s="15" t="s">
        <v>68</v>
      </c>
      <c r="D389" s="15" t="s">
        <v>85</v>
      </c>
      <c r="E389" s="15" t="s">
        <v>410</v>
      </c>
      <c r="F389" s="15" t="s">
        <v>48</v>
      </c>
      <c r="G389" s="120">
        <f>G390</f>
        <v>279329</v>
      </c>
      <c r="H389" s="89">
        <f>H390</f>
        <v>435600</v>
      </c>
      <c r="I389" s="89">
        <f>I390</f>
        <v>435600</v>
      </c>
    </row>
    <row r="390" spans="1:9" s="34" customFormat="1" ht="25.5">
      <c r="A390" s="16" t="s">
        <v>49</v>
      </c>
      <c r="B390" s="14">
        <v>757</v>
      </c>
      <c r="C390" s="15" t="s">
        <v>68</v>
      </c>
      <c r="D390" s="15" t="s">
        <v>85</v>
      </c>
      <c r="E390" s="15" t="s">
        <v>410</v>
      </c>
      <c r="F390" s="15" t="s">
        <v>50</v>
      </c>
      <c r="G390" s="89">
        <v>279329</v>
      </c>
      <c r="H390" s="89">
        <v>435600</v>
      </c>
      <c r="I390" s="89">
        <v>435600</v>
      </c>
    </row>
    <row r="391" spans="1:9">
      <c r="A391" s="16" t="s">
        <v>95</v>
      </c>
      <c r="B391" s="14">
        <v>757</v>
      </c>
      <c r="C391" s="15" t="s">
        <v>68</v>
      </c>
      <c r="D391" s="15" t="s">
        <v>85</v>
      </c>
      <c r="E391" s="15" t="s">
        <v>410</v>
      </c>
      <c r="F391" s="15" t="s">
        <v>96</v>
      </c>
      <c r="G391" s="29">
        <f>G392</f>
        <v>300</v>
      </c>
      <c r="H391" s="29">
        <f>H392</f>
        <v>300</v>
      </c>
      <c r="I391" s="29">
        <f>I392</f>
        <v>300</v>
      </c>
    </row>
    <row r="392" spans="1:9">
      <c r="A392" s="16" t="s">
        <v>98</v>
      </c>
      <c r="B392" s="14">
        <v>757</v>
      </c>
      <c r="C392" s="15" t="s">
        <v>68</v>
      </c>
      <c r="D392" s="15" t="s">
        <v>85</v>
      </c>
      <c r="E392" s="15" t="s">
        <v>410</v>
      </c>
      <c r="F392" s="15" t="s">
        <v>99</v>
      </c>
      <c r="G392" s="29">
        <v>300</v>
      </c>
      <c r="H392" s="29">
        <v>300</v>
      </c>
      <c r="I392" s="29">
        <v>300</v>
      </c>
    </row>
    <row r="393" spans="1:9" s="18" customFormat="1" hidden="1">
      <c r="A393" s="16"/>
      <c r="B393" s="15"/>
      <c r="C393" s="15"/>
      <c r="D393" s="15"/>
      <c r="E393" s="15"/>
      <c r="F393" s="15"/>
      <c r="G393" s="89"/>
      <c r="H393" s="89"/>
      <c r="I393" s="89"/>
    </row>
    <row r="394" spans="1:9" s="18" customFormat="1" hidden="1">
      <c r="A394" s="16"/>
      <c r="B394" s="15"/>
      <c r="C394" s="15"/>
      <c r="D394" s="15"/>
      <c r="E394" s="15"/>
      <c r="F394" s="15"/>
      <c r="G394" s="89"/>
      <c r="H394" s="89"/>
      <c r="I394" s="89"/>
    </row>
    <row r="395" spans="1:9" s="18" customFormat="1" hidden="1">
      <c r="A395" s="16"/>
      <c r="B395" s="15"/>
      <c r="C395" s="15"/>
      <c r="D395" s="15"/>
      <c r="E395" s="15"/>
      <c r="F395" s="15"/>
      <c r="G395" s="89"/>
      <c r="H395" s="89"/>
      <c r="I395" s="89"/>
    </row>
    <row r="396" spans="1:9" s="18" customFormat="1" hidden="1">
      <c r="A396" s="54"/>
      <c r="B396" s="15"/>
      <c r="C396" s="15"/>
      <c r="D396" s="15"/>
      <c r="E396" s="15"/>
      <c r="F396" s="15"/>
      <c r="G396" s="89"/>
      <c r="H396" s="89"/>
      <c r="I396" s="89"/>
    </row>
    <row r="397" spans="1:9" s="34" customFormat="1" ht="12.75" customHeight="1">
      <c r="A397" s="11" t="s">
        <v>304</v>
      </c>
      <c r="B397" s="21" t="s">
        <v>82</v>
      </c>
      <c r="C397" s="7" t="s">
        <v>103</v>
      </c>
      <c r="D397" s="15"/>
      <c r="E397" s="15"/>
      <c r="F397" s="15"/>
      <c r="G397" s="89">
        <f t="shared" ref="G397:I398" si="60">G398</f>
        <v>14430692.01</v>
      </c>
      <c r="H397" s="89">
        <f t="shared" si="60"/>
        <v>2271304</v>
      </c>
      <c r="I397" s="89">
        <f t="shared" si="60"/>
        <v>2331984</v>
      </c>
    </row>
    <row r="398" spans="1:9" s="34" customFormat="1" ht="12.75" customHeight="1">
      <c r="A398" s="16" t="s">
        <v>102</v>
      </c>
      <c r="B398" s="14">
        <v>757</v>
      </c>
      <c r="C398" s="15" t="s">
        <v>103</v>
      </c>
      <c r="D398" s="15" t="s">
        <v>104</v>
      </c>
      <c r="E398" s="15"/>
      <c r="F398" s="15"/>
      <c r="G398" s="89">
        <f t="shared" si="60"/>
        <v>14430692.01</v>
      </c>
      <c r="H398" s="89">
        <f t="shared" si="60"/>
        <v>2271304</v>
      </c>
      <c r="I398" s="89">
        <f t="shared" si="60"/>
        <v>2331984</v>
      </c>
    </row>
    <row r="399" spans="1:9" s="34" customFormat="1" ht="30.75" customHeight="1">
      <c r="A399" s="184" t="s">
        <v>947</v>
      </c>
      <c r="B399" s="14">
        <v>757</v>
      </c>
      <c r="C399" s="15" t="s">
        <v>103</v>
      </c>
      <c r="D399" s="15" t="s">
        <v>104</v>
      </c>
      <c r="E399" s="15" t="s">
        <v>411</v>
      </c>
      <c r="F399" s="15"/>
      <c r="G399" s="89">
        <f>G400+G403</f>
        <v>14430692.01</v>
      </c>
      <c r="H399" s="89">
        <f>H400+H403</f>
        <v>2271304</v>
      </c>
      <c r="I399" s="89">
        <f>I400+I403</f>
        <v>2331984</v>
      </c>
    </row>
    <row r="400" spans="1:9" ht="33" customHeight="1">
      <c r="A400" s="16" t="s">
        <v>360</v>
      </c>
      <c r="B400" s="14">
        <v>757</v>
      </c>
      <c r="C400" s="15" t="s">
        <v>103</v>
      </c>
      <c r="D400" s="15" t="s">
        <v>104</v>
      </c>
      <c r="E400" s="15" t="s">
        <v>823</v>
      </c>
      <c r="F400" s="15"/>
      <c r="G400" s="89">
        <f t="shared" ref="G400:I401" si="61">G401</f>
        <v>14337947.01</v>
      </c>
      <c r="H400" s="89">
        <f t="shared" si="61"/>
        <v>2271304</v>
      </c>
      <c r="I400" s="89">
        <f t="shared" si="61"/>
        <v>2331984</v>
      </c>
    </row>
    <row r="401" spans="1:9" ht="33" customHeight="1">
      <c r="A401" s="16" t="s">
        <v>312</v>
      </c>
      <c r="B401" s="14">
        <v>757</v>
      </c>
      <c r="C401" s="15" t="s">
        <v>103</v>
      </c>
      <c r="D401" s="15" t="s">
        <v>104</v>
      </c>
      <c r="E401" s="15" t="s">
        <v>823</v>
      </c>
      <c r="F401" s="15" t="s">
        <v>313</v>
      </c>
      <c r="G401" s="89">
        <f t="shared" si="61"/>
        <v>14337947.01</v>
      </c>
      <c r="H401" s="89">
        <f t="shared" si="61"/>
        <v>2271304</v>
      </c>
      <c r="I401" s="89">
        <f t="shared" si="61"/>
        <v>2331984</v>
      </c>
    </row>
    <row r="402" spans="1:9" ht="33" customHeight="1">
      <c r="A402" s="16" t="s">
        <v>314</v>
      </c>
      <c r="B402" s="14">
        <v>757</v>
      </c>
      <c r="C402" s="15" t="s">
        <v>103</v>
      </c>
      <c r="D402" s="15" t="s">
        <v>104</v>
      </c>
      <c r="E402" s="15" t="s">
        <v>823</v>
      </c>
      <c r="F402" s="15" t="s">
        <v>315</v>
      </c>
      <c r="G402" s="89">
        <v>14337947.01</v>
      </c>
      <c r="H402" s="89">
        <v>2271304</v>
      </c>
      <c r="I402" s="89">
        <v>2331984</v>
      </c>
    </row>
    <row r="403" spans="1:9" ht="82.5" customHeight="1">
      <c r="A403" s="54" t="s">
        <v>825</v>
      </c>
      <c r="B403" s="14">
        <v>757</v>
      </c>
      <c r="C403" s="15" t="s">
        <v>103</v>
      </c>
      <c r="D403" s="15" t="s">
        <v>104</v>
      </c>
      <c r="E403" s="15" t="s">
        <v>824</v>
      </c>
      <c r="F403" s="15"/>
      <c r="G403" s="89">
        <f t="shared" ref="G403:I404" si="62">G404</f>
        <v>92745</v>
      </c>
      <c r="H403" s="89">
        <f t="shared" si="62"/>
        <v>0</v>
      </c>
      <c r="I403" s="89">
        <f t="shared" si="62"/>
        <v>0</v>
      </c>
    </row>
    <row r="404" spans="1:9" ht="33" customHeight="1">
      <c r="A404" s="16" t="s">
        <v>312</v>
      </c>
      <c r="B404" s="14">
        <v>757</v>
      </c>
      <c r="C404" s="15" t="s">
        <v>103</v>
      </c>
      <c r="D404" s="15" t="s">
        <v>104</v>
      </c>
      <c r="E404" s="15" t="s">
        <v>824</v>
      </c>
      <c r="F404" s="15" t="s">
        <v>313</v>
      </c>
      <c r="G404" s="89">
        <f t="shared" si="62"/>
        <v>92745</v>
      </c>
      <c r="H404" s="89">
        <f t="shared" si="62"/>
        <v>0</v>
      </c>
      <c r="I404" s="89">
        <f t="shared" si="62"/>
        <v>0</v>
      </c>
    </row>
    <row r="405" spans="1:9" ht="33" customHeight="1">
      <c r="A405" s="16" t="s">
        <v>314</v>
      </c>
      <c r="B405" s="14">
        <v>757</v>
      </c>
      <c r="C405" s="15" t="s">
        <v>103</v>
      </c>
      <c r="D405" s="15" t="s">
        <v>104</v>
      </c>
      <c r="E405" s="15" t="s">
        <v>824</v>
      </c>
      <c r="F405" s="15" t="s">
        <v>315</v>
      </c>
      <c r="G405" s="89">
        <f>92745.5-0.5</f>
        <v>92745</v>
      </c>
      <c r="H405" s="89">
        <v>0</v>
      </c>
      <c r="I405" s="89">
        <v>0</v>
      </c>
    </row>
    <row r="406" spans="1:9" s="34" customFormat="1" ht="17.25" customHeight="1">
      <c r="A406" s="5" t="s">
        <v>693</v>
      </c>
      <c r="B406" s="37">
        <v>757</v>
      </c>
      <c r="C406" s="38" t="s">
        <v>108</v>
      </c>
      <c r="D406" s="38"/>
      <c r="E406" s="38"/>
      <c r="F406" s="38"/>
      <c r="G406" s="90">
        <f>G421+G407</f>
        <v>19596053.5</v>
      </c>
      <c r="H406" s="90">
        <f>H421+H407</f>
        <v>19283788</v>
      </c>
      <c r="I406" s="90">
        <f>I421+I407</f>
        <v>19508165</v>
      </c>
    </row>
    <row r="407" spans="1:9" s="34" customFormat="1" ht="17.25" customHeight="1">
      <c r="A407" s="213" t="s">
        <v>975</v>
      </c>
      <c r="B407" s="14">
        <v>757</v>
      </c>
      <c r="C407" s="15" t="s">
        <v>108</v>
      </c>
      <c r="D407" s="15" t="s">
        <v>24</v>
      </c>
      <c r="E407" s="38"/>
      <c r="F407" s="38"/>
      <c r="G407" s="90">
        <f>G408+G417</f>
        <v>19152238</v>
      </c>
      <c r="H407" s="90">
        <f>H408+H417</f>
        <v>18863863</v>
      </c>
      <c r="I407" s="90">
        <f>I408+I417</f>
        <v>19012640</v>
      </c>
    </row>
    <row r="408" spans="1:9" ht="27.75" customHeight="1">
      <c r="A408" s="39" t="s">
        <v>963</v>
      </c>
      <c r="B408" s="14">
        <v>757</v>
      </c>
      <c r="C408" s="15" t="s">
        <v>108</v>
      </c>
      <c r="D408" s="15" t="s">
        <v>24</v>
      </c>
      <c r="E408" s="15" t="s">
        <v>400</v>
      </c>
      <c r="F408" s="15"/>
      <c r="G408" s="89">
        <f>G410+G415</f>
        <v>19102238</v>
      </c>
      <c r="H408" s="89">
        <f t="shared" ref="H408:I408" si="63">H410</f>
        <v>18813863</v>
      </c>
      <c r="I408" s="89">
        <f t="shared" si="63"/>
        <v>18962640</v>
      </c>
    </row>
    <row r="409" spans="1:9" ht="19.5" customHeight="1">
      <c r="A409" s="16" t="s">
        <v>40</v>
      </c>
      <c r="B409" s="14">
        <v>757</v>
      </c>
      <c r="C409" s="15" t="s">
        <v>108</v>
      </c>
      <c r="D409" s="15" t="s">
        <v>24</v>
      </c>
      <c r="E409" s="15" t="s">
        <v>55</v>
      </c>
      <c r="F409" s="15" t="s">
        <v>41</v>
      </c>
      <c r="G409" s="89"/>
      <c r="H409" s="89"/>
      <c r="I409" s="89"/>
    </row>
    <row r="410" spans="1:9" ht="39" customHeight="1">
      <c r="A410" s="16" t="s">
        <v>193</v>
      </c>
      <c r="B410" s="14">
        <v>757</v>
      </c>
      <c r="C410" s="15" t="s">
        <v>108</v>
      </c>
      <c r="D410" s="15" t="s">
        <v>24</v>
      </c>
      <c r="E410" s="15" t="s">
        <v>401</v>
      </c>
      <c r="F410" s="15"/>
      <c r="G410" s="89">
        <f>G411+G413</f>
        <v>18552238</v>
      </c>
      <c r="H410" s="89">
        <f>H411+H413</f>
        <v>18813863</v>
      </c>
      <c r="I410" s="89">
        <f>I411+I413</f>
        <v>18962640</v>
      </c>
    </row>
    <row r="411" spans="1:9" ht="25.5">
      <c r="A411" s="16" t="s">
        <v>38</v>
      </c>
      <c r="B411" s="14">
        <v>757</v>
      </c>
      <c r="C411" s="15" t="s">
        <v>108</v>
      </c>
      <c r="D411" s="15" t="s">
        <v>24</v>
      </c>
      <c r="E411" s="15" t="s">
        <v>401</v>
      </c>
      <c r="F411" s="15" t="s">
        <v>39</v>
      </c>
      <c r="G411" s="89">
        <f>G412</f>
        <v>18552238</v>
      </c>
      <c r="H411" s="89">
        <f>H412</f>
        <v>18813863</v>
      </c>
      <c r="I411" s="89">
        <f>I412</f>
        <v>18962640</v>
      </c>
    </row>
    <row r="412" spans="1:9" ht="19.5" customHeight="1">
      <c r="A412" s="16" t="s">
        <v>40</v>
      </c>
      <c r="B412" s="14">
        <v>757</v>
      </c>
      <c r="C412" s="15" t="s">
        <v>108</v>
      </c>
      <c r="D412" s="15" t="s">
        <v>24</v>
      </c>
      <c r="E412" s="15" t="s">
        <v>401</v>
      </c>
      <c r="F412" s="15" t="s">
        <v>41</v>
      </c>
      <c r="G412" s="89">
        <v>18552238</v>
      </c>
      <c r="H412" s="89">
        <v>18813863</v>
      </c>
      <c r="I412" s="89">
        <f>1783374+17179266</f>
        <v>18962640</v>
      </c>
    </row>
    <row r="413" spans="1:9" s="34" customFormat="1" ht="17.25" hidden="1" customHeight="1">
      <c r="A413" s="213"/>
      <c r="B413" s="14"/>
      <c r="C413" s="15"/>
      <c r="D413" s="15"/>
      <c r="E413" s="38"/>
      <c r="F413" s="38"/>
      <c r="G413" s="90"/>
      <c r="H413" s="90"/>
      <c r="I413" s="90"/>
    </row>
    <row r="414" spans="1:9" s="34" customFormat="1" ht="17.25" hidden="1" customHeight="1">
      <c r="A414" s="5"/>
      <c r="B414" s="14"/>
      <c r="C414" s="15"/>
      <c r="D414" s="15"/>
      <c r="E414" s="38"/>
      <c r="F414" s="38"/>
      <c r="G414" s="90"/>
      <c r="H414" s="90"/>
      <c r="I414" s="90"/>
    </row>
    <row r="415" spans="1:9" s="34" customFormat="1" ht="17.25" customHeight="1">
      <c r="A415" s="16" t="s">
        <v>38</v>
      </c>
      <c r="B415" s="14">
        <v>757</v>
      </c>
      <c r="C415" s="15" t="s">
        <v>108</v>
      </c>
      <c r="D415" s="15" t="s">
        <v>24</v>
      </c>
      <c r="E415" s="15" t="s">
        <v>1061</v>
      </c>
      <c r="F415" s="15" t="s">
        <v>39</v>
      </c>
      <c r="G415" s="89">
        <f>G416</f>
        <v>550000</v>
      </c>
      <c r="H415" s="89">
        <v>0</v>
      </c>
      <c r="I415" s="89">
        <v>0</v>
      </c>
    </row>
    <row r="416" spans="1:9" s="34" customFormat="1" ht="17.25" customHeight="1">
      <c r="A416" s="16" t="s">
        <v>40</v>
      </c>
      <c r="B416" s="14">
        <v>757</v>
      </c>
      <c r="C416" s="15" t="s">
        <v>108</v>
      </c>
      <c r="D416" s="15" t="s">
        <v>24</v>
      </c>
      <c r="E416" s="15" t="s">
        <v>1061</v>
      </c>
      <c r="F416" s="15" t="s">
        <v>41</v>
      </c>
      <c r="G416" s="89">
        <v>550000</v>
      </c>
      <c r="H416" s="89">
        <v>0</v>
      </c>
      <c r="I416" s="89">
        <v>0</v>
      </c>
    </row>
    <row r="417" spans="1:10" s="18" customFormat="1" ht="25.5">
      <c r="A417" s="16" t="s">
        <v>951</v>
      </c>
      <c r="B417" s="14">
        <v>757</v>
      </c>
      <c r="C417" s="15" t="s">
        <v>108</v>
      </c>
      <c r="D417" s="15" t="s">
        <v>24</v>
      </c>
      <c r="E417" s="15" t="s">
        <v>498</v>
      </c>
      <c r="F417" s="15"/>
      <c r="G417" s="89">
        <f>G418</f>
        <v>50000</v>
      </c>
      <c r="H417" s="89">
        <f t="shared" ref="H417:I419" si="64">H418</f>
        <v>50000</v>
      </c>
      <c r="I417" s="89">
        <f t="shared" si="64"/>
        <v>50000</v>
      </c>
    </row>
    <row r="418" spans="1:10" s="18" customFormat="1" ht="25.5">
      <c r="A418" s="16" t="s">
        <v>950</v>
      </c>
      <c r="B418" s="14">
        <v>757</v>
      </c>
      <c r="C418" s="15" t="s">
        <v>108</v>
      </c>
      <c r="D418" s="15" t="s">
        <v>24</v>
      </c>
      <c r="E418" s="15" t="s">
        <v>916</v>
      </c>
      <c r="F418" s="15"/>
      <c r="G418" s="89">
        <f>G419</f>
        <v>50000</v>
      </c>
      <c r="H418" s="89">
        <f t="shared" si="64"/>
        <v>50000</v>
      </c>
      <c r="I418" s="89">
        <f t="shared" si="64"/>
        <v>50000</v>
      </c>
    </row>
    <row r="419" spans="1:10" s="18" customFormat="1" ht="25.5">
      <c r="A419" s="16" t="s">
        <v>152</v>
      </c>
      <c r="B419" s="14">
        <v>757</v>
      </c>
      <c r="C419" s="15" t="s">
        <v>108</v>
      </c>
      <c r="D419" s="15" t="s">
        <v>24</v>
      </c>
      <c r="E419" s="15" t="s">
        <v>916</v>
      </c>
      <c r="F419" s="15" t="s">
        <v>663</v>
      </c>
      <c r="G419" s="89">
        <f>G420</f>
        <v>50000</v>
      </c>
      <c r="H419" s="89">
        <f t="shared" si="64"/>
        <v>50000</v>
      </c>
      <c r="I419" s="89">
        <f t="shared" si="64"/>
        <v>50000</v>
      </c>
    </row>
    <row r="420" spans="1:10" s="18" customFormat="1" ht="89.25">
      <c r="A420" s="54" t="s">
        <v>846</v>
      </c>
      <c r="B420" s="14">
        <v>757</v>
      </c>
      <c r="C420" s="15" t="s">
        <v>108</v>
      </c>
      <c r="D420" s="15" t="s">
        <v>24</v>
      </c>
      <c r="E420" s="15" t="s">
        <v>916</v>
      </c>
      <c r="F420" s="15" t="s">
        <v>845</v>
      </c>
      <c r="G420" s="89">
        <f>50000</f>
        <v>50000</v>
      </c>
      <c r="H420" s="89">
        <v>50000</v>
      </c>
      <c r="I420" s="89">
        <v>50000</v>
      </c>
    </row>
    <row r="421" spans="1:10" s="35" customFormat="1" ht="15" customHeight="1">
      <c r="A421" s="16" t="s">
        <v>107</v>
      </c>
      <c r="B421" s="14">
        <v>757</v>
      </c>
      <c r="C421" s="15" t="s">
        <v>108</v>
      </c>
      <c r="D421" s="15" t="s">
        <v>35</v>
      </c>
      <c r="E421" s="41"/>
      <c r="F421" s="41"/>
      <c r="G421" s="31">
        <f>G422</f>
        <v>443815.5</v>
      </c>
      <c r="H421" s="31">
        <f>H422+H126</f>
        <v>419925</v>
      </c>
      <c r="I421" s="31">
        <f>I422+I126</f>
        <v>495525</v>
      </c>
    </row>
    <row r="422" spans="1:10" s="30" customFormat="1" ht="28.5" customHeight="1">
      <c r="A422" s="39" t="s">
        <v>963</v>
      </c>
      <c r="B422" s="14">
        <v>757</v>
      </c>
      <c r="C422" s="15" t="s">
        <v>108</v>
      </c>
      <c r="D422" s="15" t="s">
        <v>35</v>
      </c>
      <c r="E422" s="15" t="s">
        <v>400</v>
      </c>
      <c r="F422" s="15"/>
      <c r="G422" s="89">
        <f>G423</f>
        <v>443815.5</v>
      </c>
      <c r="H422" s="89">
        <f>H423</f>
        <v>419925</v>
      </c>
      <c r="I422" s="89">
        <f>I423</f>
        <v>495525</v>
      </c>
    </row>
    <row r="423" spans="1:10" s="30" customFormat="1" ht="27.75" customHeight="1">
      <c r="A423" s="39" t="s">
        <v>109</v>
      </c>
      <c r="B423" s="14">
        <v>757</v>
      </c>
      <c r="C423" s="15" t="s">
        <v>108</v>
      </c>
      <c r="D423" s="15" t="s">
        <v>35</v>
      </c>
      <c r="E423" s="15" t="s">
        <v>412</v>
      </c>
      <c r="F423" s="15"/>
      <c r="G423" s="89">
        <f>G424+G426</f>
        <v>443815.5</v>
      </c>
      <c r="H423" s="89">
        <f>H424+H426</f>
        <v>419925</v>
      </c>
      <c r="I423" s="89">
        <f>I424+I426</f>
        <v>495525</v>
      </c>
    </row>
    <row r="424" spans="1:10" s="34" customFormat="1" ht="63.75" hidden="1">
      <c r="A424" s="16" t="s">
        <v>87</v>
      </c>
      <c r="B424" s="14">
        <v>757</v>
      </c>
      <c r="C424" s="15" t="s">
        <v>108</v>
      </c>
      <c r="D424" s="15" t="s">
        <v>35</v>
      </c>
      <c r="E424" s="15" t="s">
        <v>412</v>
      </c>
      <c r="F424" s="15" t="s">
        <v>90</v>
      </c>
      <c r="G424" s="89">
        <f>G425</f>
        <v>0</v>
      </c>
      <c r="H424" s="89">
        <f>H425</f>
        <v>0</v>
      </c>
      <c r="I424" s="89">
        <f>I425</f>
        <v>0</v>
      </c>
    </row>
    <row r="425" spans="1:10" s="34" customFormat="1" ht="25.5" hidden="1">
      <c r="A425" s="16" t="s">
        <v>88</v>
      </c>
      <c r="B425" s="14">
        <v>757</v>
      </c>
      <c r="C425" s="15" t="s">
        <v>108</v>
      </c>
      <c r="D425" s="15" t="s">
        <v>35</v>
      </c>
      <c r="E425" s="15" t="s">
        <v>412</v>
      </c>
      <c r="F425" s="15" t="s">
        <v>91</v>
      </c>
      <c r="G425" s="89"/>
      <c r="H425" s="89"/>
      <c r="I425" s="89"/>
    </row>
    <row r="426" spans="1:10" s="34" customFormat="1" ht="28.5" customHeight="1">
      <c r="A426" s="16" t="s">
        <v>47</v>
      </c>
      <c r="B426" s="14">
        <v>757</v>
      </c>
      <c r="C426" s="15" t="s">
        <v>108</v>
      </c>
      <c r="D426" s="15" t="s">
        <v>35</v>
      </c>
      <c r="E426" s="15" t="s">
        <v>412</v>
      </c>
      <c r="F426" s="15" t="s">
        <v>48</v>
      </c>
      <c r="G426" s="89">
        <f>G427</f>
        <v>443815.5</v>
      </c>
      <c r="H426" s="89">
        <f>H427</f>
        <v>419925</v>
      </c>
      <c r="I426" s="89">
        <f>I427</f>
        <v>495525</v>
      </c>
    </row>
    <row r="427" spans="1:10" s="34" customFormat="1" ht="25.5">
      <c r="A427" s="16" t="s">
        <v>49</v>
      </c>
      <c r="B427" s="14">
        <v>757</v>
      </c>
      <c r="C427" s="15" t="s">
        <v>108</v>
      </c>
      <c r="D427" s="15" t="s">
        <v>35</v>
      </c>
      <c r="E427" s="15" t="s">
        <v>412</v>
      </c>
      <c r="F427" s="15" t="s">
        <v>50</v>
      </c>
      <c r="G427" s="89">
        <f>543815-100000+0.5</f>
        <v>443815.5</v>
      </c>
      <c r="H427" s="89">
        <v>419925</v>
      </c>
      <c r="I427" s="89">
        <v>495525</v>
      </c>
      <c r="J427" s="33">
        <f>J428-G428</f>
        <v>-32038754.069999993</v>
      </c>
    </row>
    <row r="428" spans="1:10" s="240" customFormat="1">
      <c r="A428" s="220" t="s">
        <v>110</v>
      </c>
      <c r="B428" s="221"/>
      <c r="C428" s="222"/>
      <c r="D428" s="222"/>
      <c r="E428" s="222"/>
      <c r="F428" s="222"/>
      <c r="G428" s="223">
        <f>G406+G397+L194+G31+G15</f>
        <v>185080726.66999999</v>
      </c>
      <c r="H428" s="223">
        <f>H31+H194+H406+H397+H15</f>
        <v>177741099.97</v>
      </c>
      <c r="I428" s="223">
        <f>I31+I194+I406+I397+I15</f>
        <v>176602368</v>
      </c>
      <c r="J428" s="239">
        <f>G24+G46+G77+G115+G151+G216+G222+G246+G253+G341+G362+G388+G390+G392+G402+G405+G427+G377</f>
        <v>153041972.59999999</v>
      </c>
    </row>
    <row r="429" spans="1:10" s="238" customFormat="1" ht="38.25">
      <c r="A429" s="116" t="s">
        <v>111</v>
      </c>
      <c r="B429" s="112">
        <v>763</v>
      </c>
      <c r="C429" s="113"/>
      <c r="D429" s="113"/>
      <c r="E429" s="113"/>
      <c r="F429" s="113"/>
      <c r="G429" s="114"/>
      <c r="H429" s="114"/>
      <c r="I429" s="114"/>
    </row>
    <row r="430" spans="1:10">
      <c r="A430" s="5" t="s">
        <v>23</v>
      </c>
      <c r="B430" s="6">
        <v>763</v>
      </c>
      <c r="C430" s="7" t="s">
        <v>24</v>
      </c>
      <c r="D430" s="7"/>
      <c r="E430" s="7"/>
      <c r="F430" s="7"/>
      <c r="G430" s="40">
        <f>G431+G440</f>
        <v>9841029.4000000004</v>
      </c>
      <c r="H430" s="40">
        <f>H431+H440</f>
        <v>9938355</v>
      </c>
      <c r="I430" s="40">
        <f>I431+I440</f>
        <v>10028603</v>
      </c>
    </row>
    <row r="431" spans="1:10" s="35" customFormat="1" ht="51">
      <c r="A431" s="16" t="s">
        <v>113</v>
      </c>
      <c r="B431" s="14">
        <v>763</v>
      </c>
      <c r="C431" s="15" t="s">
        <v>24</v>
      </c>
      <c r="D431" s="15" t="s">
        <v>85</v>
      </c>
      <c r="E431" s="15"/>
      <c r="F431" s="41"/>
      <c r="G431" s="89">
        <f>SUM(G432)</f>
        <v>9648992</v>
      </c>
      <c r="H431" s="89">
        <f>SUM(H432)</f>
        <v>9738355</v>
      </c>
      <c r="I431" s="89">
        <f>SUM(I432)</f>
        <v>9828603</v>
      </c>
    </row>
    <row r="432" spans="1:10" s="35" customFormat="1" ht="38.25">
      <c r="A432" s="16" t="s">
        <v>910</v>
      </c>
      <c r="B432" s="14">
        <v>763</v>
      </c>
      <c r="C432" s="15" t="s">
        <v>24</v>
      </c>
      <c r="D432" s="15" t="s">
        <v>85</v>
      </c>
      <c r="E432" s="15" t="s">
        <v>413</v>
      </c>
      <c r="F432" s="41"/>
      <c r="G432" s="89">
        <f>G433</f>
        <v>9648992</v>
      </c>
      <c r="H432" s="89">
        <f>H433</f>
        <v>9738355</v>
      </c>
      <c r="I432" s="89">
        <f>I433</f>
        <v>9828603</v>
      </c>
    </row>
    <row r="433" spans="1:9" s="35" customFormat="1" ht="25.5">
      <c r="A433" s="16" t="s">
        <v>114</v>
      </c>
      <c r="B433" s="14">
        <v>763</v>
      </c>
      <c r="C433" s="15" t="s">
        <v>24</v>
      </c>
      <c r="D433" s="15" t="s">
        <v>85</v>
      </c>
      <c r="E433" s="15" t="s">
        <v>415</v>
      </c>
      <c r="F433" s="41"/>
      <c r="G433" s="89">
        <f>SUM(G434+G436+G439)</f>
        <v>9648992</v>
      </c>
      <c r="H433" s="89">
        <f>SUM(H434+H436+H439)</f>
        <v>9738355</v>
      </c>
      <c r="I433" s="89">
        <f>SUM(I434+I436+I439)</f>
        <v>9828603</v>
      </c>
    </row>
    <row r="434" spans="1:9" ht="63.75">
      <c r="A434" s="16" t="s">
        <v>87</v>
      </c>
      <c r="B434" s="14">
        <v>763</v>
      </c>
      <c r="C434" s="15" t="s">
        <v>24</v>
      </c>
      <c r="D434" s="15" t="s">
        <v>85</v>
      </c>
      <c r="E434" s="15" t="s">
        <v>415</v>
      </c>
      <c r="F434" s="15" t="s">
        <v>90</v>
      </c>
      <c r="G434" s="89">
        <f>SUM(G435)</f>
        <v>9066596</v>
      </c>
      <c r="H434" s="89">
        <f>SUM(H435)</f>
        <v>9155959</v>
      </c>
      <c r="I434" s="89">
        <f>SUM(I435)</f>
        <v>9246207</v>
      </c>
    </row>
    <row r="435" spans="1:9" ht="25.5">
      <c r="A435" s="16" t="s">
        <v>88</v>
      </c>
      <c r="B435" s="14">
        <v>763</v>
      </c>
      <c r="C435" s="15" t="s">
        <v>24</v>
      </c>
      <c r="D435" s="15" t="s">
        <v>85</v>
      </c>
      <c r="E435" s="15" t="s">
        <v>415</v>
      </c>
      <c r="F435" s="15" t="s">
        <v>91</v>
      </c>
      <c r="G435" s="89">
        <v>9066596</v>
      </c>
      <c r="H435" s="89">
        <v>9155959</v>
      </c>
      <c r="I435" s="89">
        <v>9246207</v>
      </c>
    </row>
    <row r="436" spans="1:9" ht="25.5">
      <c r="A436" s="16" t="s">
        <v>47</v>
      </c>
      <c r="B436" s="14">
        <v>763</v>
      </c>
      <c r="C436" s="15" t="s">
        <v>24</v>
      </c>
      <c r="D436" s="15" t="s">
        <v>85</v>
      </c>
      <c r="E436" s="15" t="s">
        <v>415</v>
      </c>
      <c r="F436" s="15" t="s">
        <v>48</v>
      </c>
      <c r="G436" s="89">
        <f>SUM(G437)</f>
        <v>567396</v>
      </c>
      <c r="H436" s="89">
        <f>SUM(H437)</f>
        <v>567396</v>
      </c>
      <c r="I436" s="89">
        <f>SUM(I437)</f>
        <v>567396</v>
      </c>
    </row>
    <row r="437" spans="1:9" ht="25.5">
      <c r="A437" s="16" t="s">
        <v>49</v>
      </c>
      <c r="B437" s="14">
        <v>763</v>
      </c>
      <c r="C437" s="15" t="s">
        <v>24</v>
      </c>
      <c r="D437" s="15" t="s">
        <v>85</v>
      </c>
      <c r="E437" s="15" t="s">
        <v>415</v>
      </c>
      <c r="F437" s="15" t="s">
        <v>50</v>
      </c>
      <c r="G437" s="89">
        <v>567396</v>
      </c>
      <c r="H437" s="89">
        <v>567396</v>
      </c>
      <c r="I437" s="89">
        <v>567396</v>
      </c>
    </row>
    <row r="438" spans="1:9" ht="19.5" customHeight="1">
      <c r="A438" s="32" t="s">
        <v>95</v>
      </c>
      <c r="B438" s="14">
        <v>763</v>
      </c>
      <c r="C438" s="15" t="s">
        <v>24</v>
      </c>
      <c r="D438" s="15" t="s">
        <v>85</v>
      </c>
      <c r="E438" s="15" t="s">
        <v>415</v>
      </c>
      <c r="F438" s="15" t="s">
        <v>96</v>
      </c>
      <c r="G438" s="89">
        <f>G439</f>
        <v>15000</v>
      </c>
      <c r="H438" s="89">
        <f>H439</f>
        <v>15000</v>
      </c>
      <c r="I438" s="89">
        <f>I439</f>
        <v>15000</v>
      </c>
    </row>
    <row r="439" spans="1:9" ht="16.5" customHeight="1">
      <c r="A439" s="32" t="s">
        <v>303</v>
      </c>
      <c r="B439" s="14">
        <v>763</v>
      </c>
      <c r="C439" s="15" t="s">
        <v>24</v>
      </c>
      <c r="D439" s="15" t="s">
        <v>85</v>
      </c>
      <c r="E439" s="15" t="s">
        <v>415</v>
      </c>
      <c r="F439" s="15" t="s">
        <v>99</v>
      </c>
      <c r="G439" s="89">
        <v>15000</v>
      </c>
      <c r="H439" s="89">
        <v>15000</v>
      </c>
      <c r="I439" s="89">
        <v>15000</v>
      </c>
    </row>
    <row r="440" spans="1:9" ht="18.75" customHeight="1">
      <c r="A440" s="42" t="s">
        <v>29</v>
      </c>
      <c r="B440" s="14">
        <v>763</v>
      </c>
      <c r="C440" s="15" t="s">
        <v>24</v>
      </c>
      <c r="D440" s="15" t="s">
        <v>30</v>
      </c>
      <c r="E440" s="15"/>
      <c r="F440" s="15"/>
      <c r="G440" s="89">
        <f>G441+G450</f>
        <v>192037.4</v>
      </c>
      <c r="H440" s="89">
        <f>H441</f>
        <v>200000</v>
      </c>
      <c r="I440" s="89">
        <f>I441</f>
        <v>200000</v>
      </c>
    </row>
    <row r="441" spans="1:9" ht="33.75" customHeight="1">
      <c r="A441" s="16" t="s">
        <v>910</v>
      </c>
      <c r="B441" s="14">
        <v>763</v>
      </c>
      <c r="C441" s="15" t="s">
        <v>24</v>
      </c>
      <c r="D441" s="15" t="s">
        <v>30</v>
      </c>
      <c r="E441" s="15" t="s">
        <v>413</v>
      </c>
      <c r="F441" s="15"/>
      <c r="G441" s="89">
        <f>G442+G445</f>
        <v>180000</v>
      </c>
      <c r="H441" s="89">
        <f>H442+H445</f>
        <v>200000</v>
      </c>
      <c r="I441" s="89">
        <f>I442+I445</f>
        <v>200000</v>
      </c>
    </row>
    <row r="442" spans="1:9" ht="28.5" customHeight="1">
      <c r="A442" s="16" t="s">
        <v>130</v>
      </c>
      <c r="B442" s="14">
        <v>763</v>
      </c>
      <c r="C442" s="15" t="s">
        <v>24</v>
      </c>
      <c r="D442" s="15" t="s">
        <v>30</v>
      </c>
      <c r="E442" s="15" t="s">
        <v>416</v>
      </c>
      <c r="F442" s="15"/>
      <c r="G442" s="89">
        <f t="shared" ref="G442:I443" si="65">G443</f>
        <v>180000</v>
      </c>
      <c r="H442" s="89">
        <f t="shared" si="65"/>
        <v>200000</v>
      </c>
      <c r="I442" s="89">
        <f t="shared" si="65"/>
        <v>200000</v>
      </c>
    </row>
    <row r="443" spans="1:9" ht="27.75" customHeight="1">
      <c r="A443" s="16" t="s">
        <v>47</v>
      </c>
      <c r="B443" s="14">
        <v>763</v>
      </c>
      <c r="C443" s="15" t="s">
        <v>24</v>
      </c>
      <c r="D443" s="15" t="s">
        <v>30</v>
      </c>
      <c r="E443" s="15" t="s">
        <v>416</v>
      </c>
      <c r="F443" s="15" t="s">
        <v>48</v>
      </c>
      <c r="G443" s="89">
        <f t="shared" si="65"/>
        <v>180000</v>
      </c>
      <c r="H443" s="89">
        <f t="shared" si="65"/>
        <v>200000</v>
      </c>
      <c r="I443" s="89">
        <f t="shared" si="65"/>
        <v>200000</v>
      </c>
    </row>
    <row r="444" spans="1:9" ht="28.5" customHeight="1">
      <c r="A444" s="16" t="s">
        <v>49</v>
      </c>
      <c r="B444" s="14">
        <v>763</v>
      </c>
      <c r="C444" s="15" t="s">
        <v>24</v>
      </c>
      <c r="D444" s="15" t="s">
        <v>30</v>
      </c>
      <c r="E444" s="15" t="s">
        <v>416</v>
      </c>
      <c r="F444" s="15" t="s">
        <v>50</v>
      </c>
      <c r="G444" s="89">
        <f>200000-20000</f>
        <v>180000</v>
      </c>
      <c r="H444" s="89">
        <v>200000</v>
      </c>
      <c r="I444" s="89">
        <v>200000</v>
      </c>
    </row>
    <row r="445" spans="1:9" ht="34.5" hidden="1" customHeight="1">
      <c r="A445" s="16" t="s">
        <v>767</v>
      </c>
      <c r="B445" s="14">
        <v>763</v>
      </c>
      <c r="C445" s="15" t="s">
        <v>24</v>
      </c>
      <c r="D445" s="15" t="s">
        <v>30</v>
      </c>
      <c r="E445" s="15" t="s">
        <v>766</v>
      </c>
      <c r="F445" s="15"/>
      <c r="G445" s="89">
        <f>G446+G448</f>
        <v>0</v>
      </c>
      <c r="H445" s="89">
        <f>H446+H448</f>
        <v>0</v>
      </c>
      <c r="I445" s="89">
        <f>I446+I448</f>
        <v>0</v>
      </c>
    </row>
    <row r="446" spans="1:9" ht="27.75" hidden="1" customHeight="1">
      <c r="A446" s="16" t="s">
        <v>47</v>
      </c>
      <c r="B446" s="14">
        <v>763</v>
      </c>
      <c r="C446" s="15" t="s">
        <v>24</v>
      </c>
      <c r="D446" s="15" t="s">
        <v>30</v>
      </c>
      <c r="E446" s="15" t="s">
        <v>766</v>
      </c>
      <c r="F446" s="15" t="s">
        <v>48</v>
      </c>
      <c r="G446" s="89">
        <f>G447</f>
        <v>0</v>
      </c>
      <c r="H446" s="89">
        <f>H447</f>
        <v>0</v>
      </c>
      <c r="I446" s="89">
        <f>I447</f>
        <v>0</v>
      </c>
    </row>
    <row r="447" spans="1:9" ht="28.5" hidden="1" customHeight="1">
      <c r="A447" s="16" t="s">
        <v>49</v>
      </c>
      <c r="B447" s="14">
        <v>763</v>
      </c>
      <c r="C447" s="15" t="s">
        <v>24</v>
      </c>
      <c r="D447" s="15" t="s">
        <v>30</v>
      </c>
      <c r="E447" s="15" t="s">
        <v>766</v>
      </c>
      <c r="F447" s="15" t="s">
        <v>50</v>
      </c>
      <c r="G447" s="89"/>
      <c r="H447" s="89"/>
      <c r="I447" s="89"/>
    </row>
    <row r="448" spans="1:9" ht="28.5" hidden="1" customHeight="1">
      <c r="A448" s="32" t="s">
        <v>95</v>
      </c>
      <c r="B448" s="14">
        <v>763</v>
      </c>
      <c r="C448" s="15" t="s">
        <v>24</v>
      </c>
      <c r="D448" s="15" t="s">
        <v>30</v>
      </c>
      <c r="E448" s="15" t="s">
        <v>766</v>
      </c>
      <c r="F448" s="15" t="s">
        <v>96</v>
      </c>
      <c r="G448" s="89">
        <f>G449</f>
        <v>0</v>
      </c>
      <c r="H448" s="89">
        <f>H449</f>
        <v>0</v>
      </c>
      <c r="I448" s="89">
        <f>I449</f>
        <v>0</v>
      </c>
    </row>
    <row r="449" spans="1:10" ht="28.5" hidden="1" customHeight="1">
      <c r="A449" s="32" t="s">
        <v>303</v>
      </c>
      <c r="B449" s="14">
        <v>763</v>
      </c>
      <c r="C449" s="15" t="s">
        <v>24</v>
      </c>
      <c r="D449" s="15" t="s">
        <v>30</v>
      </c>
      <c r="E449" s="15" t="s">
        <v>766</v>
      </c>
      <c r="F449" s="15" t="s">
        <v>99</v>
      </c>
      <c r="G449" s="89"/>
      <c r="H449" s="89"/>
      <c r="I449" s="89"/>
    </row>
    <row r="450" spans="1:10" s="229" customFormat="1" ht="26.25" customHeight="1">
      <c r="A450" s="16" t="s">
        <v>334</v>
      </c>
      <c r="B450" s="14">
        <v>793</v>
      </c>
      <c r="C450" s="15" t="s">
        <v>24</v>
      </c>
      <c r="D450" s="15" t="s">
        <v>30</v>
      </c>
      <c r="E450" s="80" t="s">
        <v>417</v>
      </c>
      <c r="F450" s="227"/>
      <c r="G450" s="89">
        <f>G451</f>
        <v>12037.4</v>
      </c>
      <c r="H450" s="89">
        <v>0</v>
      </c>
      <c r="I450" s="89">
        <v>0</v>
      </c>
      <c r="J450" s="228">
        <v>1487719</v>
      </c>
    </row>
    <row r="451" spans="1:10" ht="30" customHeight="1">
      <c r="A451" s="16" t="s">
        <v>875</v>
      </c>
      <c r="B451" s="14">
        <v>763</v>
      </c>
      <c r="C451" s="15" t="s">
        <v>24</v>
      </c>
      <c r="D451" s="15" t="s">
        <v>30</v>
      </c>
      <c r="E451" s="15" t="s">
        <v>874</v>
      </c>
      <c r="F451" s="15"/>
      <c r="G451" s="120">
        <f>G452</f>
        <v>12037.4</v>
      </c>
      <c r="H451" s="89">
        <v>0</v>
      </c>
      <c r="I451" s="89">
        <v>0</v>
      </c>
      <c r="J451" s="2"/>
    </row>
    <row r="452" spans="1:10">
      <c r="A452" s="16" t="s">
        <v>95</v>
      </c>
      <c r="B452" s="14">
        <v>763</v>
      </c>
      <c r="C452" s="15" t="s">
        <v>24</v>
      </c>
      <c r="D452" s="15" t="s">
        <v>30</v>
      </c>
      <c r="E452" s="15" t="s">
        <v>874</v>
      </c>
      <c r="F452" s="15" t="s">
        <v>96</v>
      </c>
      <c r="G452" s="120">
        <f>G453</f>
        <v>12037.4</v>
      </c>
      <c r="H452" s="89">
        <v>0</v>
      </c>
      <c r="I452" s="89">
        <v>0</v>
      </c>
      <c r="J452" s="2"/>
    </row>
    <row r="453" spans="1:10" ht="15" customHeight="1">
      <c r="A453" s="16" t="s">
        <v>625</v>
      </c>
      <c r="B453" s="14">
        <v>763</v>
      </c>
      <c r="C453" s="15" t="s">
        <v>24</v>
      </c>
      <c r="D453" s="15" t="s">
        <v>30</v>
      </c>
      <c r="E453" s="15" t="s">
        <v>874</v>
      </c>
      <c r="F453" s="15" t="s">
        <v>624</v>
      </c>
      <c r="G453" s="120">
        <v>12037.4</v>
      </c>
      <c r="H453" s="89">
        <v>0</v>
      </c>
      <c r="I453" s="89">
        <v>0</v>
      </c>
      <c r="J453" s="2"/>
    </row>
    <row r="454" spans="1:10" ht="28.5" hidden="1" customHeight="1">
      <c r="A454" s="32"/>
      <c r="B454" s="14"/>
      <c r="C454" s="15"/>
      <c r="D454" s="15"/>
      <c r="E454" s="15"/>
      <c r="F454" s="15"/>
      <c r="G454" s="89"/>
      <c r="H454" s="89"/>
      <c r="I454" s="89"/>
    </row>
    <row r="455" spans="1:10">
      <c r="A455" s="11" t="s">
        <v>131</v>
      </c>
      <c r="B455" s="6">
        <v>763</v>
      </c>
      <c r="C455" s="7" t="s">
        <v>85</v>
      </c>
      <c r="D455" s="7"/>
      <c r="E455" s="7"/>
      <c r="F455" s="7"/>
      <c r="G455" s="40">
        <f>SUM(G456)</f>
        <v>842062.6</v>
      </c>
      <c r="H455" s="40">
        <f>SUM(H456)</f>
        <v>410000</v>
      </c>
      <c r="I455" s="40">
        <f>SUM(I456)</f>
        <v>410000</v>
      </c>
    </row>
    <row r="456" spans="1:10">
      <c r="A456" s="16" t="s">
        <v>132</v>
      </c>
      <c r="B456" s="14">
        <v>763</v>
      </c>
      <c r="C456" s="15" t="s">
        <v>85</v>
      </c>
      <c r="D456" s="15" t="s">
        <v>133</v>
      </c>
      <c r="E456" s="15"/>
      <c r="F456" s="15"/>
      <c r="G456" s="89">
        <f>G457</f>
        <v>842062.6</v>
      </c>
      <c r="H456" s="89">
        <f>H457</f>
        <v>410000</v>
      </c>
      <c r="I456" s="89">
        <f>I457</f>
        <v>410000</v>
      </c>
    </row>
    <row r="457" spans="1:10" ht="38.25">
      <c r="A457" s="16" t="s">
        <v>910</v>
      </c>
      <c r="B457" s="14">
        <v>763</v>
      </c>
      <c r="C457" s="15" t="s">
        <v>85</v>
      </c>
      <c r="D457" s="15" t="s">
        <v>133</v>
      </c>
      <c r="E457" s="15" t="s">
        <v>413</v>
      </c>
      <c r="F457" s="15"/>
      <c r="G457" s="89">
        <f>G458+G471+G476+G479++G482+G485</f>
        <v>842062.6</v>
      </c>
      <c r="H457" s="89">
        <f>H458+H471</f>
        <v>410000</v>
      </c>
      <c r="I457" s="89">
        <f>I458+I471</f>
        <v>410000</v>
      </c>
    </row>
    <row r="458" spans="1:10" ht="116.25" customHeight="1">
      <c r="A458" s="16" t="s">
        <v>539</v>
      </c>
      <c r="B458" s="14">
        <v>763</v>
      </c>
      <c r="C458" s="15" t="s">
        <v>85</v>
      </c>
      <c r="D458" s="15" t="s">
        <v>133</v>
      </c>
      <c r="E458" s="15" t="s">
        <v>419</v>
      </c>
      <c r="F458" s="15"/>
      <c r="G458" s="89">
        <f>SUM(G459)+G469</f>
        <v>216100</v>
      </c>
      <c r="H458" s="89">
        <f>SUM(H459)+H469</f>
        <v>200000</v>
      </c>
      <c r="I458" s="89">
        <f>SUM(I459)+I469</f>
        <v>200000</v>
      </c>
    </row>
    <row r="459" spans="1:10" ht="25.5">
      <c r="A459" s="16" t="s">
        <v>47</v>
      </c>
      <c r="B459" s="14">
        <v>763</v>
      </c>
      <c r="C459" s="15" t="s">
        <v>85</v>
      </c>
      <c r="D459" s="15" t="s">
        <v>133</v>
      </c>
      <c r="E459" s="15" t="s">
        <v>419</v>
      </c>
      <c r="F459" s="15" t="s">
        <v>48</v>
      </c>
      <c r="G459" s="89">
        <f>SUM(G460)</f>
        <v>216100</v>
      </c>
      <c r="H459" s="89">
        <f>SUM(H460)</f>
        <v>200000</v>
      </c>
      <c r="I459" s="89">
        <f>SUM(I460)</f>
        <v>200000</v>
      </c>
    </row>
    <row r="460" spans="1:10" ht="30.75" customHeight="1">
      <c r="A460" s="16" t="s">
        <v>49</v>
      </c>
      <c r="B460" s="14">
        <v>763</v>
      </c>
      <c r="C460" s="15" t="s">
        <v>85</v>
      </c>
      <c r="D460" s="15" t="s">
        <v>133</v>
      </c>
      <c r="E460" s="15" t="s">
        <v>419</v>
      </c>
      <c r="F460" s="15" t="s">
        <v>50</v>
      </c>
      <c r="G460" s="89">
        <f>200000+16100</f>
        <v>216100</v>
      </c>
      <c r="H460" s="89">
        <v>200000</v>
      </c>
      <c r="I460" s="89">
        <v>200000</v>
      </c>
    </row>
    <row r="461" spans="1:10" ht="25.5" hidden="1" customHeight="1">
      <c r="A461" s="16"/>
      <c r="B461" s="14"/>
      <c r="C461" s="15"/>
      <c r="D461" s="15"/>
      <c r="E461" s="15" t="s">
        <v>419</v>
      </c>
      <c r="F461" s="15"/>
      <c r="G461" s="89"/>
      <c r="H461" s="89"/>
      <c r="I461" s="89"/>
    </row>
    <row r="462" spans="1:10" ht="25.5" hidden="1" customHeight="1">
      <c r="A462" s="16"/>
      <c r="B462" s="14"/>
      <c r="C462" s="15"/>
      <c r="D462" s="15"/>
      <c r="E462" s="15" t="s">
        <v>419</v>
      </c>
      <c r="F462" s="15"/>
      <c r="G462" s="89"/>
      <c r="H462" s="89"/>
      <c r="I462" s="89"/>
    </row>
    <row r="463" spans="1:10" ht="25.5" hidden="1" customHeight="1">
      <c r="A463" s="16"/>
      <c r="B463" s="14"/>
      <c r="C463" s="15"/>
      <c r="D463" s="15"/>
      <c r="E463" s="15" t="s">
        <v>419</v>
      </c>
      <c r="F463" s="15"/>
      <c r="G463" s="89"/>
      <c r="H463" s="89"/>
      <c r="I463" s="89"/>
    </row>
    <row r="464" spans="1:10" ht="25.5" hidden="1" customHeight="1">
      <c r="A464" s="16"/>
      <c r="B464" s="14"/>
      <c r="C464" s="15"/>
      <c r="D464" s="15"/>
      <c r="E464" s="15" t="s">
        <v>419</v>
      </c>
      <c r="F464" s="15"/>
      <c r="G464" s="89"/>
      <c r="H464" s="89"/>
      <c r="I464" s="89"/>
    </row>
    <row r="465" spans="1:9" ht="25.5" hidden="1" customHeight="1">
      <c r="A465" s="16"/>
      <c r="B465" s="14"/>
      <c r="C465" s="15"/>
      <c r="D465" s="15"/>
      <c r="E465" s="15" t="s">
        <v>419</v>
      </c>
      <c r="F465" s="15"/>
      <c r="G465" s="89"/>
      <c r="H465" s="89"/>
      <c r="I465" s="89"/>
    </row>
    <row r="466" spans="1:9" ht="25.5" hidden="1" customHeight="1">
      <c r="A466" s="16"/>
      <c r="B466" s="14"/>
      <c r="C466" s="15"/>
      <c r="D466" s="15"/>
      <c r="E466" s="15" t="s">
        <v>419</v>
      </c>
      <c r="F466" s="15"/>
      <c r="G466" s="89"/>
      <c r="H466" s="89"/>
      <c r="I466" s="89"/>
    </row>
    <row r="467" spans="1:9" ht="25.5" hidden="1" customHeight="1">
      <c r="A467" s="16"/>
      <c r="B467" s="14"/>
      <c r="C467" s="15"/>
      <c r="D467" s="15"/>
      <c r="E467" s="15" t="s">
        <v>419</v>
      </c>
      <c r="F467" s="15"/>
      <c r="G467" s="89"/>
      <c r="H467" s="89"/>
      <c r="I467" s="89"/>
    </row>
    <row r="468" spans="1:9" ht="25.5" hidden="1">
      <c r="A468" s="32" t="s">
        <v>86</v>
      </c>
      <c r="B468" s="14">
        <v>763</v>
      </c>
      <c r="C468" s="15" t="s">
        <v>85</v>
      </c>
      <c r="D468" s="15" t="s">
        <v>133</v>
      </c>
      <c r="E468" s="15" t="s">
        <v>419</v>
      </c>
      <c r="F468" s="15" t="s">
        <v>51</v>
      </c>
      <c r="G468" s="89"/>
      <c r="H468" s="89"/>
      <c r="I468" s="89"/>
    </row>
    <row r="469" spans="1:9" ht="25.5" hidden="1" customHeight="1">
      <c r="A469" s="32" t="s">
        <v>95</v>
      </c>
      <c r="B469" s="14">
        <v>763</v>
      </c>
      <c r="C469" s="15" t="s">
        <v>85</v>
      </c>
      <c r="D469" s="15" t="s">
        <v>133</v>
      </c>
      <c r="E469" s="15" t="s">
        <v>419</v>
      </c>
      <c r="F469" s="15" t="s">
        <v>96</v>
      </c>
      <c r="G469" s="89">
        <f>G470</f>
        <v>0</v>
      </c>
      <c r="H469" s="89">
        <f>H470</f>
        <v>0</v>
      </c>
      <c r="I469" s="89">
        <f>I470</f>
        <v>0</v>
      </c>
    </row>
    <row r="470" spans="1:9" ht="25.5" hidden="1" customHeight="1">
      <c r="A470" s="32" t="s">
        <v>303</v>
      </c>
      <c r="B470" s="14">
        <v>763</v>
      </c>
      <c r="C470" s="15" t="s">
        <v>85</v>
      </c>
      <c r="D470" s="15" t="s">
        <v>133</v>
      </c>
      <c r="E470" s="15" t="s">
        <v>419</v>
      </c>
      <c r="F470" s="15" t="s">
        <v>99</v>
      </c>
      <c r="G470" s="89"/>
      <c r="H470" s="89"/>
      <c r="I470" s="89"/>
    </row>
    <row r="471" spans="1:9" ht="130.5" customHeight="1">
      <c r="A471" s="32" t="s">
        <v>530</v>
      </c>
      <c r="B471" s="14">
        <v>763</v>
      </c>
      <c r="C471" s="15" t="s">
        <v>85</v>
      </c>
      <c r="D471" s="15" t="s">
        <v>133</v>
      </c>
      <c r="E471" s="15" t="s">
        <v>420</v>
      </c>
      <c r="F471" s="15"/>
      <c r="G471" s="89">
        <f>G472+G474</f>
        <v>197962.6</v>
      </c>
      <c r="H471" s="89">
        <f>H472+H474</f>
        <v>210000</v>
      </c>
      <c r="I471" s="89">
        <f>I472+I474</f>
        <v>210000</v>
      </c>
    </row>
    <row r="472" spans="1:9" ht="25.5">
      <c r="A472" s="16" t="s">
        <v>47</v>
      </c>
      <c r="B472" s="14">
        <v>763</v>
      </c>
      <c r="C472" s="15" t="s">
        <v>85</v>
      </c>
      <c r="D472" s="15" t="s">
        <v>133</v>
      </c>
      <c r="E472" s="15" t="s">
        <v>420</v>
      </c>
      <c r="F472" s="15" t="s">
        <v>48</v>
      </c>
      <c r="G472" s="89">
        <f>SUM(G473)</f>
        <v>197962.6</v>
      </c>
      <c r="H472" s="89">
        <f>SUM(H473)</f>
        <v>210000</v>
      </c>
      <c r="I472" s="89">
        <f>SUM(I473)</f>
        <v>210000</v>
      </c>
    </row>
    <row r="473" spans="1:9" ht="25.5" customHeight="1">
      <c r="A473" s="16" t="s">
        <v>49</v>
      </c>
      <c r="B473" s="14">
        <v>763</v>
      </c>
      <c r="C473" s="15" t="s">
        <v>85</v>
      </c>
      <c r="D473" s="15" t="s">
        <v>133</v>
      </c>
      <c r="E473" s="15" t="s">
        <v>420</v>
      </c>
      <c r="F473" s="15" t="s">
        <v>50</v>
      </c>
      <c r="G473" s="89">
        <v>197962.6</v>
      </c>
      <c r="H473" s="89">
        <v>210000</v>
      </c>
      <c r="I473" s="89">
        <v>210000</v>
      </c>
    </row>
    <row r="474" spans="1:9" ht="25.5" hidden="1" customHeight="1">
      <c r="A474" s="32" t="s">
        <v>95</v>
      </c>
      <c r="B474" s="14">
        <v>763</v>
      </c>
      <c r="C474" s="15" t="s">
        <v>85</v>
      </c>
      <c r="D474" s="15" t="s">
        <v>133</v>
      </c>
      <c r="E474" s="15" t="s">
        <v>420</v>
      </c>
      <c r="F474" s="15" t="s">
        <v>96</v>
      </c>
      <c r="G474" s="89">
        <f>G475</f>
        <v>0</v>
      </c>
      <c r="H474" s="89">
        <f>H475</f>
        <v>0</v>
      </c>
      <c r="I474" s="89">
        <f>I475</f>
        <v>0</v>
      </c>
    </row>
    <row r="475" spans="1:9" ht="25.5" hidden="1" customHeight="1">
      <c r="A475" s="32" t="s">
        <v>625</v>
      </c>
      <c r="B475" s="14">
        <v>763</v>
      </c>
      <c r="C475" s="15" t="s">
        <v>85</v>
      </c>
      <c r="D475" s="15" t="s">
        <v>133</v>
      </c>
      <c r="E475" s="15" t="s">
        <v>420</v>
      </c>
      <c r="F475" s="15" t="s">
        <v>624</v>
      </c>
      <c r="G475" s="89"/>
      <c r="H475" s="89"/>
      <c r="I475" s="89"/>
    </row>
    <row r="476" spans="1:9" ht="78" customHeight="1">
      <c r="A476" s="32" t="s">
        <v>1126</v>
      </c>
      <c r="B476" s="14">
        <v>763</v>
      </c>
      <c r="C476" s="15" t="s">
        <v>85</v>
      </c>
      <c r="D476" s="15" t="s">
        <v>133</v>
      </c>
      <c r="E476" s="15" t="s">
        <v>1084</v>
      </c>
      <c r="F476" s="15"/>
      <c r="G476" s="89">
        <f>G477</f>
        <v>210000</v>
      </c>
      <c r="H476" s="89">
        <v>0</v>
      </c>
      <c r="I476" s="89">
        <v>0</v>
      </c>
    </row>
    <row r="477" spans="1:9" ht="25.5">
      <c r="A477" s="16" t="s">
        <v>47</v>
      </c>
      <c r="B477" s="14">
        <v>763</v>
      </c>
      <c r="C477" s="15" t="s">
        <v>85</v>
      </c>
      <c r="D477" s="15" t="s">
        <v>133</v>
      </c>
      <c r="E477" s="15" t="s">
        <v>1084</v>
      </c>
      <c r="F477" s="15" t="s">
        <v>48</v>
      </c>
      <c r="G477" s="89">
        <f>SUM(G478)</f>
        <v>210000</v>
      </c>
      <c r="H477" s="89">
        <f>SUM(H478)</f>
        <v>0</v>
      </c>
      <c r="I477" s="89">
        <f>SUM(I478)</f>
        <v>0</v>
      </c>
    </row>
    <row r="478" spans="1:9" ht="25.5" customHeight="1">
      <c r="A478" s="16" t="s">
        <v>49</v>
      </c>
      <c r="B478" s="14">
        <v>763</v>
      </c>
      <c r="C478" s="15" t="s">
        <v>85</v>
      </c>
      <c r="D478" s="15" t="s">
        <v>133</v>
      </c>
      <c r="E478" s="15" t="s">
        <v>1084</v>
      </c>
      <c r="F478" s="15" t="s">
        <v>50</v>
      </c>
      <c r="G478" s="89">
        <v>210000</v>
      </c>
      <c r="H478" s="89">
        <v>0</v>
      </c>
      <c r="I478" s="89">
        <v>0</v>
      </c>
    </row>
    <row r="479" spans="1:9" ht="23.25" customHeight="1">
      <c r="A479" s="231" t="s">
        <v>1086</v>
      </c>
      <c r="B479" s="14">
        <v>763</v>
      </c>
      <c r="C479" s="15" t="s">
        <v>85</v>
      </c>
      <c r="D479" s="15" t="s">
        <v>133</v>
      </c>
      <c r="E479" s="15" t="s">
        <v>1085</v>
      </c>
      <c r="F479" s="15"/>
      <c r="G479" s="89">
        <f>G480</f>
        <v>30000</v>
      </c>
      <c r="H479" s="89">
        <v>0</v>
      </c>
      <c r="I479" s="89">
        <v>0</v>
      </c>
    </row>
    <row r="480" spans="1:9" ht="25.5">
      <c r="A480" s="16" t="s">
        <v>47</v>
      </c>
      <c r="B480" s="14">
        <v>763</v>
      </c>
      <c r="C480" s="15" t="s">
        <v>85</v>
      </c>
      <c r="D480" s="15" t="s">
        <v>133</v>
      </c>
      <c r="E480" s="15" t="s">
        <v>1085</v>
      </c>
      <c r="F480" s="15" t="s">
        <v>48</v>
      </c>
      <c r="G480" s="89">
        <f>SUM(G481)</f>
        <v>30000</v>
      </c>
      <c r="H480" s="89">
        <f>SUM(H481)</f>
        <v>0</v>
      </c>
      <c r="I480" s="89">
        <f>SUM(I481)</f>
        <v>0</v>
      </c>
    </row>
    <row r="481" spans="1:10" ht="25.5" customHeight="1">
      <c r="A481" s="16" t="s">
        <v>49</v>
      </c>
      <c r="B481" s="14">
        <v>763</v>
      </c>
      <c r="C481" s="15" t="s">
        <v>85</v>
      </c>
      <c r="D481" s="15" t="s">
        <v>133</v>
      </c>
      <c r="E481" s="15" t="s">
        <v>1085</v>
      </c>
      <c r="F481" s="15" t="s">
        <v>50</v>
      </c>
      <c r="G481" s="89">
        <v>30000</v>
      </c>
      <c r="H481" s="89">
        <v>0</v>
      </c>
      <c r="I481" s="89">
        <v>0</v>
      </c>
    </row>
    <row r="482" spans="1:10" ht="23.25" customHeight="1">
      <c r="A482" s="231" t="s">
        <v>1088</v>
      </c>
      <c r="B482" s="14">
        <v>763</v>
      </c>
      <c r="C482" s="15" t="s">
        <v>85</v>
      </c>
      <c r="D482" s="15" t="s">
        <v>133</v>
      </c>
      <c r="E482" s="15" t="s">
        <v>1087</v>
      </c>
      <c r="F482" s="15"/>
      <c r="G482" s="89">
        <f>G483</f>
        <v>168000</v>
      </c>
      <c r="H482" s="89">
        <v>0</v>
      </c>
      <c r="I482" s="89">
        <v>0</v>
      </c>
    </row>
    <row r="483" spans="1:10" ht="25.5">
      <c r="A483" s="16" t="s">
        <v>47</v>
      </c>
      <c r="B483" s="14">
        <v>763</v>
      </c>
      <c r="C483" s="15" t="s">
        <v>85</v>
      </c>
      <c r="D483" s="15" t="s">
        <v>133</v>
      </c>
      <c r="E483" s="15" t="s">
        <v>1087</v>
      </c>
      <c r="F483" s="15" t="s">
        <v>48</v>
      </c>
      <c r="G483" s="89">
        <f>SUM(G484)</f>
        <v>168000</v>
      </c>
      <c r="H483" s="89">
        <f>SUM(H484)</f>
        <v>0</v>
      </c>
      <c r="I483" s="89">
        <f>SUM(I484)</f>
        <v>0</v>
      </c>
    </row>
    <row r="484" spans="1:10" ht="25.5" customHeight="1">
      <c r="A484" s="16" t="s">
        <v>49</v>
      </c>
      <c r="B484" s="14">
        <v>763</v>
      </c>
      <c r="C484" s="15" t="s">
        <v>85</v>
      </c>
      <c r="D484" s="15" t="s">
        <v>133</v>
      </c>
      <c r="E484" s="15" t="s">
        <v>1087</v>
      </c>
      <c r="F484" s="15" t="s">
        <v>50</v>
      </c>
      <c r="G484" s="89">
        <v>168000</v>
      </c>
      <c r="H484" s="89">
        <v>0</v>
      </c>
      <c r="I484" s="89">
        <v>0</v>
      </c>
    </row>
    <row r="485" spans="1:10" ht="34.5" customHeight="1">
      <c r="A485" s="16" t="s">
        <v>1102</v>
      </c>
      <c r="B485" s="14">
        <v>763</v>
      </c>
      <c r="C485" s="15" t="s">
        <v>85</v>
      </c>
      <c r="D485" s="15" t="s">
        <v>133</v>
      </c>
      <c r="E485" s="15" t="s">
        <v>1101</v>
      </c>
      <c r="F485" s="15"/>
      <c r="G485" s="89">
        <f>G486</f>
        <v>20000</v>
      </c>
      <c r="H485" s="89">
        <f>SUM(H486)+H496</f>
        <v>0</v>
      </c>
      <c r="I485" s="89">
        <f>SUM(I486)+I496</f>
        <v>0</v>
      </c>
    </row>
    <row r="486" spans="1:10" ht="25.5">
      <c r="A486" s="16" t="s">
        <v>47</v>
      </c>
      <c r="B486" s="14">
        <v>763</v>
      </c>
      <c r="C486" s="15" t="s">
        <v>85</v>
      </c>
      <c r="D486" s="15" t="s">
        <v>133</v>
      </c>
      <c r="E486" s="15" t="s">
        <v>1101</v>
      </c>
      <c r="F486" s="15" t="s">
        <v>48</v>
      </c>
      <c r="G486" s="89">
        <f>SUM(G487)</f>
        <v>20000</v>
      </c>
      <c r="H486" s="89">
        <f>SUM(H487)</f>
        <v>0</v>
      </c>
      <c r="I486" s="89">
        <f>SUM(I487)</f>
        <v>0</v>
      </c>
    </row>
    <row r="487" spans="1:10" ht="30.75" customHeight="1">
      <c r="A487" s="16" t="s">
        <v>49</v>
      </c>
      <c r="B487" s="14">
        <v>763</v>
      </c>
      <c r="C487" s="15" t="s">
        <v>85</v>
      </c>
      <c r="D487" s="15" t="s">
        <v>133</v>
      </c>
      <c r="E487" s="15" t="s">
        <v>1101</v>
      </c>
      <c r="F487" s="15" t="s">
        <v>50</v>
      </c>
      <c r="G487" s="89">
        <v>20000</v>
      </c>
      <c r="H487" s="89">
        <v>0</v>
      </c>
      <c r="I487" s="89">
        <v>0</v>
      </c>
    </row>
    <row r="488" spans="1:10" s="240" customFormat="1">
      <c r="A488" s="220" t="s">
        <v>110</v>
      </c>
      <c r="B488" s="221"/>
      <c r="C488" s="222"/>
      <c r="D488" s="222"/>
      <c r="E488" s="222"/>
      <c r="F488" s="222"/>
      <c r="G488" s="223">
        <f>G430+G455</f>
        <v>10683092</v>
      </c>
      <c r="H488" s="223">
        <f>H430+H455</f>
        <v>10348355</v>
      </c>
      <c r="I488" s="223">
        <f>I430+I455</f>
        <v>10438603</v>
      </c>
    </row>
    <row r="489" spans="1:10" s="241" customFormat="1" ht="34.5" customHeight="1">
      <c r="A489" s="116" t="s">
        <v>134</v>
      </c>
      <c r="B489" s="112">
        <v>774</v>
      </c>
      <c r="C489" s="113"/>
      <c r="D489" s="113"/>
      <c r="E489" s="113"/>
      <c r="F489" s="113"/>
      <c r="G489" s="114"/>
      <c r="H489" s="114"/>
      <c r="I489" s="114"/>
    </row>
    <row r="490" spans="1:10">
      <c r="A490" s="5" t="s">
        <v>23</v>
      </c>
      <c r="B490" s="6">
        <v>774</v>
      </c>
      <c r="C490" s="7" t="s">
        <v>24</v>
      </c>
      <c r="D490" s="7"/>
      <c r="E490" s="7"/>
      <c r="F490" s="7"/>
      <c r="G490" s="40">
        <f>G491</f>
        <v>6227.87</v>
      </c>
      <c r="H490" s="40">
        <v>0</v>
      </c>
      <c r="I490" s="40">
        <v>0</v>
      </c>
    </row>
    <row r="491" spans="1:10" ht="18.75" customHeight="1">
      <c r="A491" s="42" t="s">
        <v>29</v>
      </c>
      <c r="B491" s="14">
        <v>774</v>
      </c>
      <c r="C491" s="15" t="s">
        <v>24</v>
      </c>
      <c r="D491" s="15" t="s">
        <v>30</v>
      </c>
      <c r="E491" s="15"/>
      <c r="F491" s="15"/>
      <c r="G491" s="89">
        <f>G492</f>
        <v>6227.87</v>
      </c>
      <c r="H491" s="89">
        <v>0</v>
      </c>
      <c r="I491" s="89">
        <v>0</v>
      </c>
    </row>
    <row r="492" spans="1:10" s="23" customFormat="1" ht="26.25" customHeight="1">
      <c r="A492" s="16" t="s">
        <v>334</v>
      </c>
      <c r="B492" s="14">
        <v>774</v>
      </c>
      <c r="C492" s="15" t="s">
        <v>24</v>
      </c>
      <c r="D492" s="15" t="s">
        <v>30</v>
      </c>
      <c r="E492" s="80" t="s">
        <v>417</v>
      </c>
      <c r="F492" s="38"/>
      <c r="G492" s="89">
        <f>G494</f>
        <v>6227.87</v>
      </c>
      <c r="H492" s="89">
        <v>0</v>
      </c>
      <c r="I492" s="89">
        <v>0</v>
      </c>
      <c r="J492" s="22">
        <v>1487719</v>
      </c>
    </row>
    <row r="493" spans="1:10" s="23" customFormat="1" ht="26.25" customHeight="1">
      <c r="A493" s="16" t="s">
        <v>875</v>
      </c>
      <c r="B493" s="14">
        <v>774</v>
      </c>
      <c r="C493" s="15" t="s">
        <v>24</v>
      </c>
      <c r="D493" s="15" t="s">
        <v>30</v>
      </c>
      <c r="E493" s="15" t="s">
        <v>1004</v>
      </c>
      <c r="F493" s="38"/>
      <c r="G493" s="89">
        <f>G494</f>
        <v>6227.87</v>
      </c>
      <c r="H493" s="89">
        <v>0</v>
      </c>
      <c r="I493" s="89">
        <v>0</v>
      </c>
      <c r="J493" s="22"/>
    </row>
    <row r="494" spans="1:10" ht="40.5" customHeight="1">
      <c r="A494" s="16" t="s">
        <v>875</v>
      </c>
      <c r="B494" s="14">
        <v>774</v>
      </c>
      <c r="C494" s="15" t="s">
        <v>24</v>
      </c>
      <c r="D494" s="15" t="s">
        <v>30</v>
      </c>
      <c r="E494" s="15" t="s">
        <v>874</v>
      </c>
      <c r="F494" s="15"/>
      <c r="G494" s="120">
        <f>G495</f>
        <v>6227.87</v>
      </c>
      <c r="H494" s="89">
        <v>0</v>
      </c>
      <c r="I494" s="89">
        <v>0</v>
      </c>
      <c r="J494" s="2"/>
    </row>
    <row r="495" spans="1:10">
      <c r="A495" s="16" t="s">
        <v>95</v>
      </c>
      <c r="B495" s="14">
        <v>774</v>
      </c>
      <c r="C495" s="15" t="s">
        <v>24</v>
      </c>
      <c r="D495" s="15" t="s">
        <v>30</v>
      </c>
      <c r="E495" s="15" t="s">
        <v>874</v>
      </c>
      <c r="F495" s="15" t="s">
        <v>96</v>
      </c>
      <c r="G495" s="120">
        <f>G496</f>
        <v>6227.87</v>
      </c>
      <c r="H495" s="89">
        <v>0</v>
      </c>
      <c r="I495" s="89">
        <v>0</v>
      </c>
      <c r="J495" s="2"/>
    </row>
    <row r="496" spans="1:10" ht="15" customHeight="1">
      <c r="A496" s="16" t="s">
        <v>625</v>
      </c>
      <c r="B496" s="14">
        <v>774</v>
      </c>
      <c r="C496" s="15" t="s">
        <v>24</v>
      </c>
      <c r="D496" s="15" t="s">
        <v>30</v>
      </c>
      <c r="E496" s="15" t="s">
        <v>874</v>
      </c>
      <c r="F496" s="15" t="s">
        <v>624</v>
      </c>
      <c r="G496" s="120">
        <v>6227.87</v>
      </c>
      <c r="H496" s="89">
        <v>0</v>
      </c>
      <c r="I496" s="89">
        <v>0</v>
      </c>
      <c r="J496" s="2"/>
    </row>
    <row r="497" spans="1:12" ht="25.5">
      <c r="A497" s="11" t="s">
        <v>338</v>
      </c>
      <c r="B497" s="6">
        <v>774</v>
      </c>
      <c r="C497" s="7" t="s">
        <v>104</v>
      </c>
      <c r="D497" s="7"/>
      <c r="E497" s="7"/>
      <c r="F497" s="7"/>
      <c r="G497" s="40">
        <f>G498+G535+G526</f>
        <v>50000</v>
      </c>
      <c r="H497" s="40">
        <f>H498+H535+H526</f>
        <v>100000</v>
      </c>
      <c r="I497" s="40">
        <f>I498+I535+I526</f>
        <v>100000</v>
      </c>
    </row>
    <row r="498" spans="1:12" s="50" customFormat="1" ht="25.5">
      <c r="A498" s="16" t="s">
        <v>644</v>
      </c>
      <c r="B498" s="14">
        <v>774</v>
      </c>
      <c r="C498" s="15" t="s">
        <v>104</v>
      </c>
      <c r="D498" s="15" t="s">
        <v>596</v>
      </c>
      <c r="E498" s="15"/>
      <c r="F498" s="15"/>
      <c r="G498" s="89">
        <f>G499+G507</f>
        <v>50000</v>
      </c>
      <c r="H498" s="89">
        <f>H499+H507</f>
        <v>100000</v>
      </c>
      <c r="I498" s="89">
        <f>I499+I507</f>
        <v>100000</v>
      </c>
    </row>
    <row r="499" spans="1:12" ht="38.25">
      <c r="A499" s="16" t="s">
        <v>962</v>
      </c>
      <c r="B499" s="14">
        <v>774</v>
      </c>
      <c r="C499" s="15" t="s">
        <v>104</v>
      </c>
      <c r="D499" s="15" t="s">
        <v>596</v>
      </c>
      <c r="E499" s="15" t="s">
        <v>490</v>
      </c>
      <c r="F499" s="15"/>
      <c r="G499" s="89">
        <f t="shared" ref="G499:I501" si="66">G500</f>
        <v>50000</v>
      </c>
      <c r="H499" s="89">
        <f t="shared" si="66"/>
        <v>100000</v>
      </c>
      <c r="I499" s="89">
        <f t="shared" si="66"/>
        <v>100000</v>
      </c>
    </row>
    <row r="500" spans="1:12" ht="38.25">
      <c r="A500" s="16" t="s">
        <v>645</v>
      </c>
      <c r="B500" s="14">
        <v>774</v>
      </c>
      <c r="C500" s="15" t="s">
        <v>104</v>
      </c>
      <c r="D500" s="15" t="s">
        <v>596</v>
      </c>
      <c r="E500" s="15" t="s">
        <v>491</v>
      </c>
      <c r="F500" s="15"/>
      <c r="G500" s="89">
        <f t="shared" si="66"/>
        <v>50000</v>
      </c>
      <c r="H500" s="89">
        <f t="shared" si="66"/>
        <v>100000</v>
      </c>
      <c r="I500" s="89">
        <f t="shared" si="66"/>
        <v>100000</v>
      </c>
    </row>
    <row r="501" spans="1:12" ht="25.5">
      <c r="A501" s="16" t="s">
        <v>49</v>
      </c>
      <c r="B501" s="14">
        <v>774</v>
      </c>
      <c r="C501" s="15" t="s">
        <v>104</v>
      </c>
      <c r="D501" s="15" t="s">
        <v>596</v>
      </c>
      <c r="E501" s="15" t="s">
        <v>491</v>
      </c>
      <c r="F501" s="15" t="s">
        <v>48</v>
      </c>
      <c r="G501" s="89">
        <f t="shared" si="66"/>
        <v>50000</v>
      </c>
      <c r="H501" s="89">
        <f t="shared" si="66"/>
        <v>100000</v>
      </c>
      <c r="I501" s="89">
        <f t="shared" si="66"/>
        <v>100000</v>
      </c>
    </row>
    <row r="502" spans="1:12" ht="31.5" customHeight="1">
      <c r="A502" s="16" t="s">
        <v>49</v>
      </c>
      <c r="B502" s="14">
        <v>774</v>
      </c>
      <c r="C502" s="15" t="s">
        <v>104</v>
      </c>
      <c r="D502" s="15" t="s">
        <v>596</v>
      </c>
      <c r="E502" s="15" t="s">
        <v>491</v>
      </c>
      <c r="F502" s="15" t="s">
        <v>50</v>
      </c>
      <c r="G502" s="89">
        <v>50000</v>
      </c>
      <c r="H502" s="89">
        <v>100000</v>
      </c>
      <c r="I502" s="89">
        <v>100000</v>
      </c>
    </row>
    <row r="503" spans="1:12">
      <c r="A503" s="11" t="s">
        <v>32</v>
      </c>
      <c r="B503" s="6">
        <v>774</v>
      </c>
      <c r="C503" s="7" t="s">
        <v>33</v>
      </c>
      <c r="D503" s="7"/>
      <c r="E503" s="7"/>
      <c r="F503" s="7"/>
      <c r="G503" s="40">
        <f>G504+G574+G798+G831+G725</f>
        <v>931791178.48000002</v>
      </c>
      <c r="H503" s="40">
        <f>H504+H574+H798+H831+H725</f>
        <v>923133799</v>
      </c>
      <c r="I503" s="40">
        <f>I504+I574+I798+I831+I725</f>
        <v>959975245</v>
      </c>
    </row>
    <row r="504" spans="1:12">
      <c r="A504" s="16" t="s">
        <v>135</v>
      </c>
      <c r="B504" s="14">
        <v>774</v>
      </c>
      <c r="C504" s="15" t="s">
        <v>33</v>
      </c>
      <c r="D504" s="15" t="s">
        <v>24</v>
      </c>
      <c r="E504" s="15"/>
      <c r="F504" s="15"/>
      <c r="G504" s="89">
        <f>G505+G565+G569</f>
        <v>319897426.69</v>
      </c>
      <c r="H504" s="89">
        <f t="shared" ref="H504:I504" si="67">H505+H565+H569</f>
        <v>311911601</v>
      </c>
      <c r="I504" s="89">
        <f t="shared" si="67"/>
        <v>323876252</v>
      </c>
    </row>
    <row r="505" spans="1:12" s="18" customFormat="1" ht="25.5">
      <c r="A505" s="16" t="s">
        <v>956</v>
      </c>
      <c r="B505" s="14">
        <v>774</v>
      </c>
      <c r="C505" s="15" t="s">
        <v>33</v>
      </c>
      <c r="D505" s="15" t="s">
        <v>24</v>
      </c>
      <c r="E505" s="15" t="s">
        <v>394</v>
      </c>
      <c r="F505" s="15"/>
      <c r="G505" s="89">
        <f>G509+G537</f>
        <v>299880391.80000001</v>
      </c>
      <c r="H505" s="89">
        <f>H509+H537</f>
        <v>311811601</v>
      </c>
      <c r="I505" s="89">
        <f t="shared" ref="I505" si="68">I509+I537</f>
        <v>323776252</v>
      </c>
      <c r="L505" s="18">
        <v>299880391.80000001</v>
      </c>
    </row>
    <row r="506" spans="1:12" ht="25.5" hidden="1">
      <c r="A506" s="16" t="s">
        <v>362</v>
      </c>
      <c r="B506" s="14">
        <v>774</v>
      </c>
      <c r="C506" s="15" t="s">
        <v>33</v>
      </c>
      <c r="D506" s="15" t="s">
        <v>24</v>
      </c>
      <c r="E506" s="15" t="s">
        <v>238</v>
      </c>
      <c r="F506" s="15"/>
      <c r="G506" s="89">
        <f t="shared" ref="G506:I507" si="69">G507</f>
        <v>0</v>
      </c>
      <c r="H506" s="89">
        <f t="shared" si="69"/>
        <v>0</v>
      </c>
      <c r="I506" s="89">
        <f t="shared" si="69"/>
        <v>0</v>
      </c>
    </row>
    <row r="507" spans="1:12" ht="25.5" hidden="1">
      <c r="A507" s="16" t="s">
        <v>38</v>
      </c>
      <c r="B507" s="14">
        <v>774</v>
      </c>
      <c r="C507" s="15" t="s">
        <v>33</v>
      </c>
      <c r="D507" s="15" t="s">
        <v>24</v>
      </c>
      <c r="E507" s="15" t="s">
        <v>238</v>
      </c>
      <c r="F507" s="15" t="s">
        <v>39</v>
      </c>
      <c r="G507" s="89">
        <f t="shared" si="69"/>
        <v>0</v>
      </c>
      <c r="H507" s="89">
        <f t="shared" si="69"/>
        <v>0</v>
      </c>
      <c r="I507" s="89">
        <f t="shared" si="69"/>
        <v>0</v>
      </c>
    </row>
    <row r="508" spans="1:12" hidden="1">
      <c r="A508" s="16" t="s">
        <v>40</v>
      </c>
      <c r="B508" s="14">
        <v>774</v>
      </c>
      <c r="C508" s="15" t="s">
        <v>33</v>
      </c>
      <c r="D508" s="15" t="s">
        <v>24</v>
      </c>
      <c r="E508" s="15" t="s">
        <v>238</v>
      </c>
      <c r="F508" s="15" t="s">
        <v>41</v>
      </c>
      <c r="G508" s="89"/>
      <c r="H508" s="89"/>
      <c r="I508" s="89"/>
    </row>
    <row r="509" spans="1:12" s="18" customFormat="1" ht="30" customHeight="1">
      <c r="A509" s="16" t="s">
        <v>145</v>
      </c>
      <c r="B509" s="15" t="s">
        <v>149</v>
      </c>
      <c r="C509" s="15" t="s">
        <v>33</v>
      </c>
      <c r="D509" s="15" t="s">
        <v>24</v>
      </c>
      <c r="E509" s="15" t="s">
        <v>422</v>
      </c>
      <c r="F509" s="15"/>
      <c r="G509" s="89">
        <f>G510+G513+G521+G530+G533</f>
        <v>294221428</v>
      </c>
      <c r="H509" s="89">
        <f t="shared" ref="H509:I509" si="70">H510+H513+H521+H530+H533</f>
        <v>309091858</v>
      </c>
      <c r="I509" s="89">
        <f t="shared" si="70"/>
        <v>321056509</v>
      </c>
    </row>
    <row r="510" spans="1:12" ht="50.25" customHeight="1">
      <c r="A510" s="16" t="s">
        <v>6</v>
      </c>
      <c r="B510" s="15" t="s">
        <v>149</v>
      </c>
      <c r="C510" s="15" t="s">
        <v>33</v>
      </c>
      <c r="D510" s="15" t="s">
        <v>24</v>
      </c>
      <c r="E510" s="15" t="s">
        <v>256</v>
      </c>
      <c r="F510" s="15"/>
      <c r="G510" s="89">
        <f t="shared" ref="G510:I511" si="71">G511</f>
        <v>18022488</v>
      </c>
      <c r="H510" s="89">
        <f t="shared" si="71"/>
        <v>18738720</v>
      </c>
      <c r="I510" s="89">
        <f t="shared" si="71"/>
        <v>19480280</v>
      </c>
    </row>
    <row r="511" spans="1:12" s="18" customFormat="1" ht="25.5">
      <c r="A511" s="16" t="s">
        <v>38</v>
      </c>
      <c r="B511" s="15" t="s">
        <v>149</v>
      </c>
      <c r="C511" s="15" t="s">
        <v>33</v>
      </c>
      <c r="D511" s="15" t="s">
        <v>24</v>
      </c>
      <c r="E511" s="15" t="s">
        <v>256</v>
      </c>
      <c r="F511" s="15" t="s">
        <v>39</v>
      </c>
      <c r="G511" s="89">
        <f t="shared" si="71"/>
        <v>18022488</v>
      </c>
      <c r="H511" s="89">
        <f t="shared" si="71"/>
        <v>18738720</v>
      </c>
      <c r="I511" s="89">
        <f t="shared" si="71"/>
        <v>19480280</v>
      </c>
    </row>
    <row r="512" spans="1:12" s="18" customFormat="1">
      <c r="A512" s="16" t="s">
        <v>40</v>
      </c>
      <c r="B512" s="15" t="s">
        <v>149</v>
      </c>
      <c r="C512" s="15" t="s">
        <v>33</v>
      </c>
      <c r="D512" s="15" t="s">
        <v>24</v>
      </c>
      <c r="E512" s="15" t="s">
        <v>256</v>
      </c>
      <c r="F512" s="15" t="s">
        <v>41</v>
      </c>
      <c r="G512" s="89">
        <v>18022488</v>
      </c>
      <c r="H512" s="89">
        <v>18738720</v>
      </c>
      <c r="I512" s="89">
        <v>19480280</v>
      </c>
      <c r="L512" s="17"/>
    </row>
    <row r="513" spans="1:9" s="18" customFormat="1" ht="15" customHeight="1">
      <c r="A513" s="16" t="s">
        <v>146</v>
      </c>
      <c r="B513" s="14">
        <v>774</v>
      </c>
      <c r="C513" s="15" t="s">
        <v>33</v>
      </c>
      <c r="D513" s="15" t="s">
        <v>24</v>
      </c>
      <c r="E513" s="15" t="s">
        <v>255</v>
      </c>
      <c r="F513" s="15"/>
      <c r="G513" s="89">
        <f t="shared" ref="G513:I514" si="72">G514</f>
        <v>175991111</v>
      </c>
      <c r="H513" s="89">
        <f t="shared" si="72"/>
        <v>188298123</v>
      </c>
      <c r="I513" s="89">
        <f t="shared" si="72"/>
        <v>197371668</v>
      </c>
    </row>
    <row r="514" spans="1:9" s="18" customFormat="1" ht="25.5">
      <c r="A514" s="16" t="s">
        <v>38</v>
      </c>
      <c r="B514" s="14">
        <v>774</v>
      </c>
      <c r="C514" s="15" t="s">
        <v>33</v>
      </c>
      <c r="D514" s="15" t="s">
        <v>24</v>
      </c>
      <c r="E514" s="15" t="s">
        <v>255</v>
      </c>
      <c r="F514" s="15" t="s">
        <v>39</v>
      </c>
      <c r="G514" s="89">
        <f t="shared" si="72"/>
        <v>175991111</v>
      </c>
      <c r="H514" s="89">
        <f t="shared" si="72"/>
        <v>188298123</v>
      </c>
      <c r="I514" s="89">
        <f t="shared" si="72"/>
        <v>197371668</v>
      </c>
    </row>
    <row r="515" spans="1:9" s="18" customFormat="1">
      <c r="A515" s="16" t="s">
        <v>40</v>
      </c>
      <c r="B515" s="14">
        <v>774</v>
      </c>
      <c r="C515" s="15" t="s">
        <v>33</v>
      </c>
      <c r="D515" s="15" t="s">
        <v>24</v>
      </c>
      <c r="E515" s="15" t="s">
        <v>255</v>
      </c>
      <c r="F515" s="15" t="s">
        <v>41</v>
      </c>
      <c r="G515" s="89">
        <f>175991111</f>
        <v>175991111</v>
      </c>
      <c r="H515" s="89">
        <v>188298123</v>
      </c>
      <c r="I515" s="89">
        <v>197371668</v>
      </c>
    </row>
    <row r="516" spans="1:9" s="18" customFormat="1" ht="51" hidden="1">
      <c r="A516" s="16" t="s">
        <v>42</v>
      </c>
      <c r="B516" s="14">
        <v>774</v>
      </c>
      <c r="C516" s="15" t="s">
        <v>33</v>
      </c>
      <c r="D516" s="15" t="s">
        <v>24</v>
      </c>
      <c r="E516" s="15" t="s">
        <v>424</v>
      </c>
      <c r="F516" s="15" t="s">
        <v>147</v>
      </c>
      <c r="G516" s="89"/>
      <c r="H516" s="89"/>
      <c r="I516" s="89"/>
    </row>
    <row r="517" spans="1:9" s="18" customFormat="1" ht="25.5" hidden="1">
      <c r="A517" s="16" t="s">
        <v>0</v>
      </c>
      <c r="B517" s="14">
        <v>774</v>
      </c>
      <c r="C517" s="15" t="s">
        <v>33</v>
      </c>
      <c r="D517" s="15" t="s">
        <v>24</v>
      </c>
      <c r="E517" s="15" t="s">
        <v>426</v>
      </c>
      <c r="F517" s="15"/>
      <c r="G517" s="89">
        <f t="shared" ref="G517:I519" si="73">G518</f>
        <v>0</v>
      </c>
      <c r="H517" s="89">
        <f t="shared" si="73"/>
        <v>0</v>
      </c>
      <c r="I517" s="89">
        <f t="shared" si="73"/>
        <v>0</v>
      </c>
    </row>
    <row r="518" spans="1:9" s="18" customFormat="1" ht="25.5" hidden="1">
      <c r="A518" s="16" t="s">
        <v>828</v>
      </c>
      <c r="B518" s="14">
        <v>774</v>
      </c>
      <c r="C518" s="15" t="s">
        <v>33</v>
      </c>
      <c r="D518" s="15" t="s">
        <v>24</v>
      </c>
      <c r="E518" s="15" t="s">
        <v>827</v>
      </c>
      <c r="F518" s="15"/>
      <c r="G518" s="89">
        <f t="shared" si="73"/>
        <v>0</v>
      </c>
      <c r="H518" s="89">
        <f t="shared" si="73"/>
        <v>0</v>
      </c>
      <c r="I518" s="89">
        <f t="shared" si="73"/>
        <v>0</v>
      </c>
    </row>
    <row r="519" spans="1:9" s="18" customFormat="1" ht="25.5" hidden="1">
      <c r="A519" s="16" t="s">
        <v>38</v>
      </c>
      <c r="B519" s="14">
        <v>774</v>
      </c>
      <c r="C519" s="15" t="s">
        <v>33</v>
      </c>
      <c r="D519" s="15" t="s">
        <v>24</v>
      </c>
      <c r="E519" s="15" t="s">
        <v>826</v>
      </c>
      <c r="F519" s="15" t="s">
        <v>39</v>
      </c>
      <c r="G519" s="89">
        <f t="shared" si="73"/>
        <v>0</v>
      </c>
      <c r="H519" s="89">
        <f t="shared" si="73"/>
        <v>0</v>
      </c>
      <c r="I519" s="89">
        <f t="shared" si="73"/>
        <v>0</v>
      </c>
    </row>
    <row r="520" spans="1:9" s="18" customFormat="1" hidden="1">
      <c r="A520" s="16" t="s">
        <v>40</v>
      </c>
      <c r="B520" s="14">
        <v>774</v>
      </c>
      <c r="C520" s="15" t="s">
        <v>33</v>
      </c>
      <c r="D520" s="15" t="s">
        <v>24</v>
      </c>
      <c r="E520" s="15" t="s">
        <v>826</v>
      </c>
      <c r="F520" s="15" t="s">
        <v>41</v>
      </c>
      <c r="G520" s="89"/>
      <c r="H520" s="89"/>
      <c r="I520" s="89"/>
    </row>
    <row r="521" spans="1:9" s="18" customFormat="1" ht="25.5">
      <c r="A521" s="16" t="s">
        <v>148</v>
      </c>
      <c r="B521" s="14">
        <v>774</v>
      </c>
      <c r="C521" s="15" t="s">
        <v>33</v>
      </c>
      <c r="D521" s="15" t="s">
        <v>24</v>
      </c>
      <c r="E521" s="15" t="s">
        <v>425</v>
      </c>
      <c r="F521" s="15"/>
      <c r="G521" s="89">
        <f t="shared" ref="G521:I522" si="74">G522</f>
        <v>97850854</v>
      </c>
      <c r="H521" s="89">
        <f t="shared" si="74"/>
        <v>100473040</v>
      </c>
      <c r="I521" s="89">
        <f t="shared" si="74"/>
        <v>102622586</v>
      </c>
    </row>
    <row r="522" spans="1:9" s="18" customFormat="1" ht="25.5">
      <c r="A522" s="16" t="s">
        <v>38</v>
      </c>
      <c r="B522" s="14">
        <v>774</v>
      </c>
      <c r="C522" s="15" t="s">
        <v>33</v>
      </c>
      <c r="D522" s="15" t="s">
        <v>24</v>
      </c>
      <c r="E522" s="15" t="s">
        <v>425</v>
      </c>
      <c r="F522" s="15" t="s">
        <v>39</v>
      </c>
      <c r="G522" s="89">
        <f t="shared" si="74"/>
        <v>97850854</v>
      </c>
      <c r="H522" s="89">
        <f t="shared" si="74"/>
        <v>100473040</v>
      </c>
      <c r="I522" s="89">
        <f t="shared" si="74"/>
        <v>102622586</v>
      </c>
    </row>
    <row r="523" spans="1:9" s="18" customFormat="1">
      <c r="A523" s="16" t="s">
        <v>40</v>
      </c>
      <c r="B523" s="14">
        <v>774</v>
      </c>
      <c r="C523" s="15" t="s">
        <v>33</v>
      </c>
      <c r="D523" s="15" t="s">
        <v>24</v>
      </c>
      <c r="E523" s="15" t="s">
        <v>425</v>
      </c>
      <c r="F523" s="15" t="s">
        <v>41</v>
      </c>
      <c r="G523" s="89">
        <v>97850854</v>
      </c>
      <c r="H523" s="89">
        <f>101969948+780454-1000000-1277362</f>
        <v>100473040</v>
      </c>
      <c r="I523" s="89">
        <f>104119494+780454-1000000-1277362</f>
        <v>102622586</v>
      </c>
    </row>
    <row r="524" spans="1:9" s="18" customFormat="1" ht="51" hidden="1">
      <c r="A524" s="16" t="s">
        <v>42</v>
      </c>
      <c r="B524" s="14">
        <v>774</v>
      </c>
      <c r="C524" s="15" t="s">
        <v>33</v>
      </c>
      <c r="D524" s="15" t="s">
        <v>24</v>
      </c>
      <c r="E524" s="15" t="s">
        <v>425</v>
      </c>
      <c r="F524" s="15" t="s">
        <v>147</v>
      </c>
      <c r="G524" s="89"/>
      <c r="H524" s="89"/>
      <c r="I524" s="89"/>
    </row>
    <row r="525" spans="1:9" s="3" customFormat="1" hidden="1">
      <c r="A525" s="16" t="s">
        <v>43</v>
      </c>
      <c r="B525" s="14">
        <v>774</v>
      </c>
      <c r="C525" s="15" t="s">
        <v>33</v>
      </c>
      <c r="D525" s="15" t="s">
        <v>24</v>
      </c>
      <c r="E525" s="15" t="s">
        <v>425</v>
      </c>
      <c r="F525" s="15" t="s">
        <v>83</v>
      </c>
      <c r="G525" s="89"/>
      <c r="H525" s="89"/>
      <c r="I525" s="89"/>
    </row>
    <row r="526" spans="1:9" ht="25.5" hidden="1">
      <c r="A526" s="16" t="s">
        <v>242</v>
      </c>
      <c r="B526" s="14">
        <v>757</v>
      </c>
      <c r="C526" s="15" t="s">
        <v>33</v>
      </c>
      <c r="D526" s="15" t="s">
        <v>24</v>
      </c>
      <c r="E526" s="15" t="s">
        <v>246</v>
      </c>
      <c r="F526" s="15"/>
      <c r="G526" s="89">
        <f t="shared" ref="G526:I527" si="75">G527</f>
        <v>0</v>
      </c>
      <c r="H526" s="89">
        <f t="shared" si="75"/>
        <v>0</v>
      </c>
      <c r="I526" s="89">
        <f t="shared" si="75"/>
        <v>0</v>
      </c>
    </row>
    <row r="527" spans="1:9" ht="25.5" hidden="1">
      <c r="A527" s="16" t="s">
        <v>38</v>
      </c>
      <c r="B527" s="14">
        <v>757</v>
      </c>
      <c r="C527" s="15" t="s">
        <v>33</v>
      </c>
      <c r="D527" s="15" t="s">
        <v>24</v>
      </c>
      <c r="E527" s="15" t="s">
        <v>246</v>
      </c>
      <c r="F527" s="15" t="s">
        <v>39</v>
      </c>
      <c r="G527" s="89">
        <f t="shared" si="75"/>
        <v>0</v>
      </c>
      <c r="H527" s="89">
        <f t="shared" si="75"/>
        <v>0</v>
      </c>
      <c r="I527" s="89">
        <f t="shared" si="75"/>
        <v>0</v>
      </c>
    </row>
    <row r="528" spans="1:9" ht="19.5" hidden="1" customHeight="1">
      <c r="A528" s="16" t="s">
        <v>40</v>
      </c>
      <c r="B528" s="14">
        <v>757</v>
      </c>
      <c r="C528" s="15" t="s">
        <v>33</v>
      </c>
      <c r="D528" s="15" t="s">
        <v>24</v>
      </c>
      <c r="E528" s="15" t="s">
        <v>246</v>
      </c>
      <c r="F528" s="15" t="s">
        <v>41</v>
      </c>
      <c r="G528" s="89"/>
      <c r="H528" s="89"/>
      <c r="I528" s="89"/>
    </row>
    <row r="529" spans="1:9" s="18" customFormat="1" ht="30" hidden="1" customHeight="1">
      <c r="A529" s="16"/>
      <c r="B529" s="15"/>
      <c r="C529" s="15"/>
      <c r="D529" s="15"/>
      <c r="E529" s="15"/>
      <c r="F529" s="15"/>
      <c r="G529" s="89"/>
      <c r="H529" s="89"/>
      <c r="I529" s="89"/>
    </row>
    <row r="530" spans="1:9" s="18" customFormat="1" ht="31.5" customHeight="1">
      <c r="A530" s="44" t="s">
        <v>220</v>
      </c>
      <c r="B530" s="15" t="s">
        <v>149</v>
      </c>
      <c r="C530" s="15" t="s">
        <v>33</v>
      </c>
      <c r="D530" s="15" t="s">
        <v>24</v>
      </c>
      <c r="E530" s="15" t="s">
        <v>436</v>
      </c>
      <c r="F530" s="15"/>
      <c r="G530" s="89">
        <f t="shared" ref="G530:I531" si="76">G531</f>
        <v>1481975</v>
      </c>
      <c r="H530" s="89">
        <f t="shared" si="76"/>
        <v>1481975</v>
      </c>
      <c r="I530" s="89">
        <f t="shared" si="76"/>
        <v>1481975</v>
      </c>
    </row>
    <row r="531" spans="1:9" s="18" customFormat="1" ht="25.5">
      <c r="A531" s="16" t="s">
        <v>38</v>
      </c>
      <c r="B531" s="15" t="s">
        <v>149</v>
      </c>
      <c r="C531" s="15" t="s">
        <v>33</v>
      </c>
      <c r="D531" s="15" t="s">
        <v>24</v>
      </c>
      <c r="E531" s="15" t="s">
        <v>436</v>
      </c>
      <c r="F531" s="15" t="s">
        <v>39</v>
      </c>
      <c r="G531" s="89">
        <f t="shared" si="76"/>
        <v>1481975</v>
      </c>
      <c r="H531" s="89">
        <f t="shared" si="76"/>
        <v>1481975</v>
      </c>
      <c r="I531" s="89">
        <f t="shared" si="76"/>
        <v>1481975</v>
      </c>
    </row>
    <row r="532" spans="1:9">
      <c r="A532" s="16" t="s">
        <v>40</v>
      </c>
      <c r="B532" s="15" t="s">
        <v>149</v>
      </c>
      <c r="C532" s="15" t="s">
        <v>33</v>
      </c>
      <c r="D532" s="15" t="s">
        <v>24</v>
      </c>
      <c r="E532" s="15" t="s">
        <v>436</v>
      </c>
      <c r="F532" s="15" t="s">
        <v>41</v>
      </c>
      <c r="G532" s="89">
        <v>1481975</v>
      </c>
      <c r="H532" s="89">
        <v>1481975</v>
      </c>
      <c r="I532" s="89">
        <v>1481975</v>
      </c>
    </row>
    <row r="533" spans="1:9" s="3" customFormat="1" ht="25.5">
      <c r="A533" s="16" t="s">
        <v>866</v>
      </c>
      <c r="B533" s="14">
        <v>774</v>
      </c>
      <c r="C533" s="15" t="s">
        <v>33</v>
      </c>
      <c r="D533" s="15" t="s">
        <v>24</v>
      </c>
      <c r="E533" s="15" t="s">
        <v>1064</v>
      </c>
      <c r="F533" s="15"/>
      <c r="G533" s="89">
        <f>G534</f>
        <v>875000</v>
      </c>
      <c r="H533" s="89">
        <f>H534</f>
        <v>100000</v>
      </c>
      <c r="I533" s="89">
        <f>I534</f>
        <v>100000</v>
      </c>
    </row>
    <row r="534" spans="1:9" s="3" customFormat="1">
      <c r="A534" s="16" t="s">
        <v>40</v>
      </c>
      <c r="B534" s="14">
        <v>774</v>
      </c>
      <c r="C534" s="15" t="s">
        <v>33</v>
      </c>
      <c r="D534" s="15" t="s">
        <v>24</v>
      </c>
      <c r="E534" s="15" t="s">
        <v>1064</v>
      </c>
      <c r="F534" s="15" t="s">
        <v>41</v>
      </c>
      <c r="G534" s="89">
        <v>875000</v>
      </c>
      <c r="H534" s="89">
        <v>100000</v>
      </c>
      <c r="I534" s="89">
        <v>100000</v>
      </c>
    </row>
    <row r="535" spans="1:9" s="3" customFormat="1" ht="25.5" hidden="1">
      <c r="A535" s="16" t="s">
        <v>38</v>
      </c>
      <c r="B535" s="14">
        <v>774</v>
      </c>
      <c r="C535" s="15" t="s">
        <v>33</v>
      </c>
      <c r="D535" s="15" t="s">
        <v>24</v>
      </c>
      <c r="E535" s="15" t="s">
        <v>427</v>
      </c>
      <c r="F535" s="15" t="s">
        <v>39</v>
      </c>
      <c r="G535" s="89">
        <f t="shared" ref="G535:I535" si="77">G536</f>
        <v>0</v>
      </c>
      <c r="H535" s="89">
        <f t="shared" si="77"/>
        <v>0</v>
      </c>
      <c r="I535" s="89">
        <f t="shared" si="77"/>
        <v>0</v>
      </c>
    </row>
    <row r="536" spans="1:9" s="3" customFormat="1" ht="23.25" hidden="1" customHeight="1">
      <c r="A536" s="16" t="s">
        <v>40</v>
      </c>
      <c r="B536" s="14">
        <v>774</v>
      </c>
      <c r="C536" s="15" t="s">
        <v>33</v>
      </c>
      <c r="D536" s="15" t="s">
        <v>24</v>
      </c>
      <c r="E536" s="15" t="s">
        <v>427</v>
      </c>
      <c r="F536" s="15" t="s">
        <v>41</v>
      </c>
      <c r="G536" s="89"/>
      <c r="H536" s="89"/>
      <c r="I536" s="89"/>
    </row>
    <row r="537" spans="1:9" s="3" customFormat="1" ht="25.5">
      <c r="A537" s="16" t="s">
        <v>0</v>
      </c>
      <c r="B537" s="14">
        <v>774</v>
      </c>
      <c r="C537" s="15" t="s">
        <v>33</v>
      </c>
      <c r="D537" s="15" t="s">
        <v>24</v>
      </c>
      <c r="E537" s="15" t="s">
        <v>426</v>
      </c>
      <c r="F537" s="15"/>
      <c r="G537" s="89">
        <f>G540+G551+G559+G563</f>
        <v>5658963.7999999998</v>
      </c>
      <c r="H537" s="89">
        <f t="shared" ref="H537:I537" si="78">H540+H551+H559+H563</f>
        <v>2719743</v>
      </c>
      <c r="I537" s="89">
        <f t="shared" si="78"/>
        <v>2719743</v>
      </c>
    </row>
    <row r="538" spans="1:9" ht="25.5" customHeight="1">
      <c r="A538" s="16" t="s">
        <v>573</v>
      </c>
      <c r="B538" s="14">
        <v>774</v>
      </c>
      <c r="C538" s="15" t="s">
        <v>33</v>
      </c>
      <c r="D538" s="15" t="s">
        <v>24</v>
      </c>
      <c r="E538" s="15" t="s">
        <v>572</v>
      </c>
      <c r="F538" s="14"/>
      <c r="G538" s="89">
        <f t="shared" ref="G538:I539" si="79">G539</f>
        <v>977362</v>
      </c>
      <c r="H538" s="89">
        <f t="shared" si="79"/>
        <v>1277362</v>
      </c>
      <c r="I538" s="89">
        <f t="shared" si="79"/>
        <v>1277362</v>
      </c>
    </row>
    <row r="539" spans="1:9" ht="25.5" customHeight="1">
      <c r="A539" s="16" t="s">
        <v>38</v>
      </c>
      <c r="B539" s="14">
        <v>774</v>
      </c>
      <c r="C539" s="15" t="s">
        <v>33</v>
      </c>
      <c r="D539" s="15" t="s">
        <v>24</v>
      </c>
      <c r="E539" s="15" t="s">
        <v>572</v>
      </c>
      <c r="F539" s="15" t="s">
        <v>39</v>
      </c>
      <c r="G539" s="89">
        <f t="shared" si="79"/>
        <v>977362</v>
      </c>
      <c r="H539" s="89">
        <f t="shared" si="79"/>
        <v>1277362</v>
      </c>
      <c r="I539" s="89">
        <f t="shared" si="79"/>
        <v>1277362</v>
      </c>
    </row>
    <row r="540" spans="1:9" ht="25.5" customHeight="1">
      <c r="A540" s="16" t="s">
        <v>40</v>
      </c>
      <c r="B540" s="14">
        <v>774</v>
      </c>
      <c r="C540" s="15" t="s">
        <v>33</v>
      </c>
      <c r="D540" s="15" t="s">
        <v>24</v>
      </c>
      <c r="E540" s="15" t="s">
        <v>572</v>
      </c>
      <c r="F540" s="15" t="s">
        <v>41</v>
      </c>
      <c r="G540" s="89">
        <v>977362</v>
      </c>
      <c r="H540" s="89">
        <v>1277362</v>
      </c>
      <c r="I540" s="89">
        <v>1277362</v>
      </c>
    </row>
    <row r="541" spans="1:9" ht="96" hidden="1" customHeight="1">
      <c r="A541" s="16" t="s">
        <v>7</v>
      </c>
      <c r="B541" s="14">
        <v>774</v>
      </c>
      <c r="C541" s="15" t="s">
        <v>33</v>
      </c>
      <c r="D541" s="15" t="s">
        <v>24</v>
      </c>
      <c r="E541" s="15" t="s">
        <v>8</v>
      </c>
      <c r="F541" s="14"/>
      <c r="G541" s="89">
        <f t="shared" ref="G541:I542" si="80">G542</f>
        <v>0</v>
      </c>
      <c r="H541" s="89">
        <f t="shared" si="80"/>
        <v>0</v>
      </c>
      <c r="I541" s="89">
        <f t="shared" si="80"/>
        <v>0</v>
      </c>
    </row>
    <row r="542" spans="1:9" ht="25.5" hidden="1" customHeight="1">
      <c r="A542" s="16" t="s">
        <v>38</v>
      </c>
      <c r="B542" s="14">
        <v>774</v>
      </c>
      <c r="C542" s="15" t="s">
        <v>33</v>
      </c>
      <c r="D542" s="15" t="s">
        <v>24</v>
      </c>
      <c r="E542" s="15" t="s">
        <v>8</v>
      </c>
      <c r="F542" s="15" t="s">
        <v>39</v>
      </c>
      <c r="G542" s="89">
        <f t="shared" si="80"/>
        <v>0</v>
      </c>
      <c r="H542" s="89">
        <f t="shared" si="80"/>
        <v>0</v>
      </c>
      <c r="I542" s="89">
        <f t="shared" si="80"/>
        <v>0</v>
      </c>
    </row>
    <row r="543" spans="1:9" ht="25.5" hidden="1" customHeight="1">
      <c r="A543" s="16" t="s">
        <v>40</v>
      </c>
      <c r="B543" s="14">
        <v>774</v>
      </c>
      <c r="C543" s="15" t="s">
        <v>33</v>
      </c>
      <c r="D543" s="15" t="s">
        <v>24</v>
      </c>
      <c r="E543" s="15" t="s">
        <v>8</v>
      </c>
      <c r="F543" s="15" t="s">
        <v>41</v>
      </c>
      <c r="G543" s="89"/>
      <c r="H543" s="89"/>
      <c r="I543" s="89"/>
    </row>
    <row r="544" spans="1:9" ht="96" hidden="1" customHeight="1">
      <c r="A544" s="54" t="s">
        <v>62</v>
      </c>
      <c r="B544" s="14">
        <v>774</v>
      </c>
      <c r="C544" s="15" t="s">
        <v>33</v>
      </c>
      <c r="D544" s="15" t="s">
        <v>24</v>
      </c>
      <c r="E544" s="15" t="s">
        <v>61</v>
      </c>
      <c r="F544" s="14"/>
      <c r="G544" s="89">
        <f t="shared" ref="G544:I545" si="81">G545</f>
        <v>0</v>
      </c>
      <c r="H544" s="89">
        <f t="shared" si="81"/>
        <v>0</v>
      </c>
      <c r="I544" s="89">
        <f t="shared" si="81"/>
        <v>0</v>
      </c>
    </row>
    <row r="545" spans="1:9" ht="25.5" hidden="1" customHeight="1">
      <c r="A545" s="16" t="s">
        <v>38</v>
      </c>
      <c r="B545" s="14">
        <v>774</v>
      </c>
      <c r="C545" s="15" t="s">
        <v>33</v>
      </c>
      <c r="D545" s="15" t="s">
        <v>24</v>
      </c>
      <c r="E545" s="15" t="s">
        <v>8</v>
      </c>
      <c r="F545" s="15" t="s">
        <v>39</v>
      </c>
      <c r="G545" s="89">
        <f t="shared" si="81"/>
        <v>0</v>
      </c>
      <c r="H545" s="89">
        <f t="shared" si="81"/>
        <v>0</v>
      </c>
      <c r="I545" s="89">
        <f t="shared" si="81"/>
        <v>0</v>
      </c>
    </row>
    <row r="546" spans="1:9" ht="25.5" hidden="1" customHeight="1">
      <c r="A546" s="16" t="s">
        <v>40</v>
      </c>
      <c r="B546" s="14">
        <v>774</v>
      </c>
      <c r="C546" s="15" t="s">
        <v>33</v>
      </c>
      <c r="D546" s="15" t="s">
        <v>24</v>
      </c>
      <c r="E546" s="15" t="s">
        <v>8</v>
      </c>
      <c r="F546" s="15" t="s">
        <v>41</v>
      </c>
      <c r="G546" s="89"/>
      <c r="H546" s="89"/>
      <c r="I546" s="89"/>
    </row>
    <row r="547" spans="1:9" ht="48" hidden="1" customHeight="1">
      <c r="A547" s="16" t="s">
        <v>756</v>
      </c>
      <c r="B547" s="14">
        <v>774</v>
      </c>
      <c r="C547" s="15" t="s">
        <v>33</v>
      </c>
      <c r="D547" s="15" t="s">
        <v>24</v>
      </c>
      <c r="E547" s="15" t="s">
        <v>730</v>
      </c>
      <c r="F547" s="15"/>
      <c r="G547" s="89">
        <f>G548</f>
        <v>0</v>
      </c>
      <c r="H547" s="89">
        <f>H548</f>
        <v>0</v>
      </c>
      <c r="I547" s="89">
        <f>I548</f>
        <v>0</v>
      </c>
    </row>
    <row r="548" spans="1:9" ht="25.5" hidden="1" customHeight="1">
      <c r="A548" s="16" t="s">
        <v>40</v>
      </c>
      <c r="B548" s="14">
        <v>774</v>
      </c>
      <c r="C548" s="15" t="s">
        <v>33</v>
      </c>
      <c r="D548" s="15" t="s">
        <v>24</v>
      </c>
      <c r="E548" s="15" t="s">
        <v>730</v>
      </c>
      <c r="F548" s="15" t="s">
        <v>41</v>
      </c>
      <c r="G548" s="89"/>
      <c r="H548" s="89"/>
      <c r="I548" s="89"/>
    </row>
    <row r="549" spans="1:9" s="3" customFormat="1">
      <c r="A549" s="16" t="s">
        <v>1</v>
      </c>
      <c r="B549" s="14">
        <v>774</v>
      </c>
      <c r="C549" s="15" t="s">
        <v>33</v>
      </c>
      <c r="D549" s="15" t="s">
        <v>24</v>
      </c>
      <c r="E549" s="15" t="s">
        <v>427</v>
      </c>
      <c r="F549" s="15"/>
      <c r="G549" s="89">
        <f t="shared" ref="G549:I550" si="82">G550</f>
        <v>442381</v>
      </c>
      <c r="H549" s="89">
        <f t="shared" si="82"/>
        <v>442381</v>
      </c>
      <c r="I549" s="89">
        <f t="shared" si="82"/>
        <v>442381</v>
      </c>
    </row>
    <row r="550" spans="1:9" s="3" customFormat="1" ht="25.5">
      <c r="A550" s="16" t="s">
        <v>38</v>
      </c>
      <c r="B550" s="14">
        <v>774</v>
      </c>
      <c r="C550" s="15" t="s">
        <v>33</v>
      </c>
      <c r="D550" s="15" t="s">
        <v>24</v>
      </c>
      <c r="E550" s="15" t="s">
        <v>427</v>
      </c>
      <c r="F550" s="15" t="s">
        <v>39</v>
      </c>
      <c r="G550" s="89">
        <f t="shared" si="82"/>
        <v>442381</v>
      </c>
      <c r="H550" s="89">
        <f t="shared" si="82"/>
        <v>442381</v>
      </c>
      <c r="I550" s="89">
        <f t="shared" si="82"/>
        <v>442381</v>
      </c>
    </row>
    <row r="551" spans="1:9" s="3" customFormat="1">
      <c r="A551" s="16" t="s">
        <v>40</v>
      </c>
      <c r="B551" s="14">
        <v>774</v>
      </c>
      <c r="C551" s="15" t="s">
        <v>33</v>
      </c>
      <c r="D551" s="15" t="s">
        <v>24</v>
      </c>
      <c r="E551" s="15" t="s">
        <v>427</v>
      </c>
      <c r="F551" s="15" t="s">
        <v>41</v>
      </c>
      <c r="G551" s="89">
        <v>442381</v>
      </c>
      <c r="H551" s="89">
        <v>442381</v>
      </c>
      <c r="I551" s="89">
        <v>442381</v>
      </c>
    </row>
    <row r="552" spans="1:9" s="3" customFormat="1" ht="25.5" hidden="1">
      <c r="A552" s="16" t="s">
        <v>866</v>
      </c>
      <c r="B552" s="14">
        <v>774</v>
      </c>
      <c r="C552" s="15" t="s">
        <v>33</v>
      </c>
      <c r="D552" s="15" t="s">
        <v>24</v>
      </c>
      <c r="E552" s="15" t="s">
        <v>865</v>
      </c>
      <c r="F552" s="15"/>
      <c r="G552" s="89">
        <f>G553</f>
        <v>0</v>
      </c>
      <c r="H552" s="89"/>
      <c r="I552" s="89"/>
    </row>
    <row r="553" spans="1:9" s="3" customFormat="1" hidden="1">
      <c r="A553" s="16" t="s">
        <v>40</v>
      </c>
      <c r="B553" s="14">
        <v>774</v>
      </c>
      <c r="C553" s="15" t="s">
        <v>33</v>
      </c>
      <c r="D553" s="15" t="s">
        <v>24</v>
      </c>
      <c r="E553" s="15" t="s">
        <v>865</v>
      </c>
      <c r="F553" s="15" t="s">
        <v>41</v>
      </c>
      <c r="G553" s="89"/>
    </row>
    <row r="554" spans="1:9" s="3" customFormat="1" ht="38.25" hidden="1">
      <c r="A554" s="16" t="s">
        <v>756</v>
      </c>
      <c r="B554" s="14">
        <v>774</v>
      </c>
      <c r="C554" s="15" t="s">
        <v>33</v>
      </c>
      <c r="D554" s="15" t="s">
        <v>24</v>
      </c>
      <c r="E554" s="15" t="s">
        <v>730</v>
      </c>
      <c r="F554" s="15"/>
      <c r="G554" s="89">
        <f t="shared" ref="G554:I555" si="83">G555</f>
        <v>0</v>
      </c>
      <c r="H554" s="89">
        <f t="shared" si="83"/>
        <v>0</v>
      </c>
      <c r="I554" s="89">
        <f t="shared" si="83"/>
        <v>0</v>
      </c>
    </row>
    <row r="555" spans="1:9" s="3" customFormat="1" ht="25.5" hidden="1">
      <c r="A555" s="16" t="s">
        <v>38</v>
      </c>
      <c r="B555" s="14">
        <v>774</v>
      </c>
      <c r="C555" s="15" t="s">
        <v>33</v>
      </c>
      <c r="D555" s="15" t="s">
        <v>24</v>
      </c>
      <c r="E555" s="15" t="s">
        <v>730</v>
      </c>
      <c r="F555" s="15" t="s">
        <v>39</v>
      </c>
      <c r="G555" s="89">
        <f t="shared" si="83"/>
        <v>0</v>
      </c>
      <c r="H555" s="89">
        <f t="shared" si="83"/>
        <v>0</v>
      </c>
      <c r="I555" s="89">
        <f t="shared" si="83"/>
        <v>0</v>
      </c>
    </row>
    <row r="556" spans="1:9" s="3" customFormat="1" hidden="1">
      <c r="A556" s="16" t="s">
        <v>40</v>
      </c>
      <c r="B556" s="14">
        <v>774</v>
      </c>
      <c r="C556" s="15" t="s">
        <v>33</v>
      </c>
      <c r="D556" s="15" t="s">
        <v>24</v>
      </c>
      <c r="E556" s="15" t="s">
        <v>730</v>
      </c>
      <c r="F556" s="15" t="s">
        <v>41</v>
      </c>
      <c r="G556" s="89"/>
      <c r="H556" s="89"/>
      <c r="I556" s="89"/>
    </row>
    <row r="557" spans="1:9" s="3" customFormat="1" hidden="1">
      <c r="A557" s="16"/>
      <c r="B557" s="14"/>
      <c r="C557" s="15"/>
      <c r="D557" s="15"/>
      <c r="E557" s="15"/>
      <c r="F557" s="15"/>
      <c r="G557" s="89"/>
      <c r="H557" s="89"/>
      <c r="I557" s="89"/>
    </row>
    <row r="558" spans="1:9" s="3" customFormat="1" ht="25.5">
      <c r="A558" s="16" t="s">
        <v>864</v>
      </c>
      <c r="B558" s="14">
        <v>774</v>
      </c>
      <c r="C558" s="15" t="s">
        <v>33</v>
      </c>
      <c r="D558" s="15" t="s">
        <v>24</v>
      </c>
      <c r="E558" s="15" t="s">
        <v>917</v>
      </c>
      <c r="F558" s="15"/>
      <c r="G558" s="89">
        <f>G559</f>
        <v>525000</v>
      </c>
      <c r="H558" s="89">
        <f>H559</f>
        <v>1000000</v>
      </c>
      <c r="I558" s="89">
        <f>I559</f>
        <v>1000000</v>
      </c>
    </row>
    <row r="559" spans="1:9" s="3" customFormat="1">
      <c r="A559" s="16" t="s">
        <v>40</v>
      </c>
      <c r="B559" s="14">
        <v>774</v>
      </c>
      <c r="C559" s="15" t="s">
        <v>33</v>
      </c>
      <c r="D559" s="15" t="s">
        <v>24</v>
      </c>
      <c r="E559" s="15" t="s">
        <v>917</v>
      </c>
      <c r="F559" s="15" t="s">
        <v>41</v>
      </c>
      <c r="G559" s="89">
        <v>525000</v>
      </c>
      <c r="H559" s="89">
        <v>1000000</v>
      </c>
      <c r="I559" s="89">
        <v>1000000</v>
      </c>
    </row>
    <row r="560" spans="1:9" s="3" customFormat="1" ht="25.5" hidden="1">
      <c r="A560" s="16" t="s">
        <v>828</v>
      </c>
      <c r="B560" s="14">
        <v>774</v>
      </c>
      <c r="C560" s="15" t="s">
        <v>33</v>
      </c>
      <c r="D560" s="15" t="s">
        <v>24</v>
      </c>
      <c r="E560" s="15" t="s">
        <v>867</v>
      </c>
      <c r="F560" s="15"/>
      <c r="G560" s="89">
        <f>G561</f>
        <v>0</v>
      </c>
      <c r="H560" s="89">
        <f>H561</f>
        <v>0</v>
      </c>
      <c r="I560" s="89">
        <f>I561</f>
        <v>0</v>
      </c>
    </row>
    <row r="561" spans="1:9" s="3" customFormat="1" hidden="1">
      <c r="A561" s="16" t="s">
        <v>40</v>
      </c>
      <c r="B561" s="14">
        <v>774</v>
      </c>
      <c r="C561" s="15" t="s">
        <v>33</v>
      </c>
      <c r="D561" s="15" t="s">
        <v>24</v>
      </c>
      <c r="E561" s="15" t="s">
        <v>867</v>
      </c>
      <c r="F561" s="15" t="s">
        <v>41</v>
      </c>
      <c r="G561" s="89"/>
      <c r="H561" s="89"/>
      <c r="I561" s="89"/>
    </row>
    <row r="562" spans="1:9" s="3" customFormat="1" ht="25.5">
      <c r="A562" s="16" t="s">
        <v>828</v>
      </c>
      <c r="B562" s="14">
        <v>774</v>
      </c>
      <c r="C562" s="15" t="s">
        <v>33</v>
      </c>
      <c r="D562" s="15" t="s">
        <v>24</v>
      </c>
      <c r="E562" s="15" t="s">
        <v>867</v>
      </c>
      <c r="F562" s="15"/>
      <c r="G562" s="89">
        <f>G563</f>
        <v>3714220.8</v>
      </c>
      <c r="H562" s="89">
        <f>H563</f>
        <v>0</v>
      </c>
      <c r="I562" s="89">
        <f>I563</f>
        <v>0</v>
      </c>
    </row>
    <row r="563" spans="1:9" s="3" customFormat="1">
      <c r="A563" s="16" t="s">
        <v>40</v>
      </c>
      <c r="B563" s="14">
        <v>774</v>
      </c>
      <c r="C563" s="15" t="s">
        <v>33</v>
      </c>
      <c r="D563" s="15" t="s">
        <v>24</v>
      </c>
      <c r="E563" s="15" t="s">
        <v>867</v>
      </c>
      <c r="F563" s="15" t="s">
        <v>41</v>
      </c>
      <c r="G563" s="89">
        <v>3714220.8</v>
      </c>
      <c r="H563" s="89">
        <v>0</v>
      </c>
      <c r="I563" s="89">
        <v>0</v>
      </c>
    </row>
    <row r="564" spans="1:9" s="3" customFormat="1" hidden="1">
      <c r="A564" s="16"/>
      <c r="B564" s="14"/>
      <c r="C564" s="15"/>
      <c r="D564" s="15"/>
      <c r="E564" s="15"/>
      <c r="F564" s="15"/>
      <c r="G564" s="89"/>
      <c r="H564" s="89"/>
      <c r="I564" s="89"/>
    </row>
    <row r="565" spans="1:9" s="18" customFormat="1" ht="25.5" customHeight="1">
      <c r="A565" s="13" t="s">
        <v>961</v>
      </c>
      <c r="B565" s="14">
        <v>774</v>
      </c>
      <c r="C565" s="15" t="s">
        <v>33</v>
      </c>
      <c r="D565" s="15" t="s">
        <v>24</v>
      </c>
      <c r="E565" s="15" t="s">
        <v>428</v>
      </c>
      <c r="F565" s="15"/>
      <c r="G565" s="89">
        <f t="shared" ref="G565:I567" si="84">G566</f>
        <v>81026</v>
      </c>
      <c r="H565" s="89">
        <f t="shared" si="84"/>
        <v>100000</v>
      </c>
      <c r="I565" s="89">
        <f t="shared" si="84"/>
        <v>100000</v>
      </c>
    </row>
    <row r="566" spans="1:9" s="18" customFormat="1" ht="25.5">
      <c r="A566" s="16" t="s">
        <v>172</v>
      </c>
      <c r="B566" s="15" t="s">
        <v>149</v>
      </c>
      <c r="C566" s="15" t="s">
        <v>33</v>
      </c>
      <c r="D566" s="15" t="s">
        <v>24</v>
      </c>
      <c r="E566" s="15" t="s">
        <v>429</v>
      </c>
      <c r="F566" s="15"/>
      <c r="G566" s="89">
        <f t="shared" si="84"/>
        <v>81026</v>
      </c>
      <c r="H566" s="89">
        <f t="shared" si="84"/>
        <v>100000</v>
      </c>
      <c r="I566" s="89">
        <f t="shared" si="84"/>
        <v>100000</v>
      </c>
    </row>
    <row r="567" spans="1:9" s="18" customFormat="1" ht="30.75" customHeight="1">
      <c r="A567" s="16" t="s">
        <v>38</v>
      </c>
      <c r="B567" s="15" t="s">
        <v>149</v>
      </c>
      <c r="C567" s="15" t="s">
        <v>33</v>
      </c>
      <c r="D567" s="15" t="s">
        <v>24</v>
      </c>
      <c r="E567" s="15" t="s">
        <v>429</v>
      </c>
      <c r="F567" s="15" t="s">
        <v>39</v>
      </c>
      <c r="G567" s="89">
        <f t="shared" si="84"/>
        <v>81026</v>
      </c>
      <c r="H567" s="89">
        <f t="shared" si="84"/>
        <v>100000</v>
      </c>
      <c r="I567" s="89">
        <f t="shared" si="84"/>
        <v>100000</v>
      </c>
    </row>
    <row r="568" spans="1:9" s="18" customFormat="1">
      <c r="A568" s="16" t="s">
        <v>40</v>
      </c>
      <c r="B568" s="15" t="s">
        <v>149</v>
      </c>
      <c r="C568" s="15" t="s">
        <v>33</v>
      </c>
      <c r="D568" s="15" t="s">
        <v>24</v>
      </c>
      <c r="E568" s="15" t="s">
        <v>429</v>
      </c>
      <c r="F568" s="15" t="s">
        <v>41</v>
      </c>
      <c r="G568" s="89">
        <v>81026</v>
      </c>
      <c r="H568" s="89">
        <v>100000</v>
      </c>
      <c r="I568" s="89">
        <v>100000</v>
      </c>
    </row>
    <row r="569" spans="1:9" s="18" customFormat="1" ht="25.5">
      <c r="A569" s="16" t="s">
        <v>951</v>
      </c>
      <c r="B569" s="15" t="s">
        <v>149</v>
      </c>
      <c r="C569" s="15" t="s">
        <v>33</v>
      </c>
      <c r="D569" s="15" t="s">
        <v>24</v>
      </c>
      <c r="E569" s="15" t="s">
        <v>498</v>
      </c>
      <c r="F569" s="15"/>
      <c r="G569" s="89">
        <f>G571</f>
        <v>19936008.890000001</v>
      </c>
      <c r="H569" s="89">
        <v>0</v>
      </c>
      <c r="I569" s="89">
        <v>0</v>
      </c>
    </row>
    <row r="570" spans="1:9" s="18" customFormat="1" hidden="1">
      <c r="A570" s="16"/>
      <c r="B570" s="15"/>
      <c r="C570" s="15"/>
      <c r="D570" s="15"/>
      <c r="E570" s="15"/>
      <c r="F570" s="15"/>
      <c r="G570" s="89"/>
      <c r="H570" s="89"/>
      <c r="I570" s="89"/>
    </row>
    <row r="571" spans="1:9" s="18" customFormat="1" ht="47.25" customHeight="1">
      <c r="A571" s="16" t="s">
        <v>1063</v>
      </c>
      <c r="B571" s="15" t="s">
        <v>149</v>
      </c>
      <c r="C571" s="15" t="s">
        <v>33</v>
      </c>
      <c r="D571" s="15" t="s">
        <v>24</v>
      </c>
      <c r="E571" s="15" t="s">
        <v>1062</v>
      </c>
      <c r="F571" s="15"/>
      <c r="G571" s="89">
        <f>G572</f>
        <v>19936008.890000001</v>
      </c>
      <c r="H571" s="89">
        <f t="shared" ref="H571:I572" si="85">H572</f>
        <v>0</v>
      </c>
      <c r="I571" s="89">
        <f t="shared" si="85"/>
        <v>0</v>
      </c>
    </row>
    <row r="572" spans="1:9" s="18" customFormat="1" ht="25.5">
      <c r="A572" s="16" t="s">
        <v>38</v>
      </c>
      <c r="B572" s="15" t="s">
        <v>149</v>
      </c>
      <c r="C572" s="15" t="s">
        <v>33</v>
      </c>
      <c r="D572" s="15" t="s">
        <v>24</v>
      </c>
      <c r="E572" s="15" t="s">
        <v>1062</v>
      </c>
      <c r="F572" s="15" t="s">
        <v>39</v>
      </c>
      <c r="G572" s="89">
        <f>G573</f>
        <v>19936008.890000001</v>
      </c>
      <c r="H572" s="89">
        <f t="shared" si="85"/>
        <v>0</v>
      </c>
      <c r="I572" s="89">
        <f t="shared" si="85"/>
        <v>0</v>
      </c>
    </row>
    <row r="573" spans="1:9" s="18" customFormat="1">
      <c r="A573" s="16" t="s">
        <v>40</v>
      </c>
      <c r="B573" s="15" t="s">
        <v>149</v>
      </c>
      <c r="C573" s="15" t="s">
        <v>33</v>
      </c>
      <c r="D573" s="15" t="s">
        <v>24</v>
      </c>
      <c r="E573" s="15" t="s">
        <v>1062</v>
      </c>
      <c r="F573" s="15" t="s">
        <v>41</v>
      </c>
      <c r="G573" s="89">
        <v>19936008.890000001</v>
      </c>
      <c r="H573" s="89">
        <v>0</v>
      </c>
      <c r="I573" s="89">
        <v>0</v>
      </c>
    </row>
    <row r="574" spans="1:9" ht="22.5" customHeight="1">
      <c r="A574" s="13" t="s">
        <v>34</v>
      </c>
      <c r="B574" s="15" t="s">
        <v>149</v>
      </c>
      <c r="C574" s="15" t="s">
        <v>33</v>
      </c>
      <c r="D574" s="15" t="s">
        <v>35</v>
      </c>
      <c r="E574" s="15"/>
      <c r="F574" s="15"/>
      <c r="G574" s="89">
        <f>G584+G688+G684++G692+G575+G696+G709</f>
        <v>516514124</v>
      </c>
      <c r="H574" s="89">
        <f>H584+H688+H684++H692+H575+H696++H700</f>
        <v>510605117</v>
      </c>
      <c r="I574" s="89">
        <f>I584+I688+I684++I692+I575+I696</f>
        <v>532043267</v>
      </c>
    </row>
    <row r="575" spans="1:9" ht="51" hidden="1">
      <c r="A575" s="16" t="s">
        <v>751</v>
      </c>
      <c r="B575" s="53">
        <v>774</v>
      </c>
      <c r="C575" s="15" t="s">
        <v>33</v>
      </c>
      <c r="D575" s="15" t="s">
        <v>35</v>
      </c>
      <c r="E575" s="15" t="s">
        <v>421</v>
      </c>
      <c r="F575" s="15"/>
      <c r="G575" s="89">
        <f>G576+G581</f>
        <v>0</v>
      </c>
      <c r="H575" s="89">
        <f>H576+H581</f>
        <v>0</v>
      </c>
      <c r="I575" s="89">
        <f>I576+I581</f>
        <v>0</v>
      </c>
    </row>
    <row r="576" spans="1:9" ht="25.5" hidden="1">
      <c r="A576" s="16" t="s">
        <v>775</v>
      </c>
      <c r="B576" s="53">
        <v>774</v>
      </c>
      <c r="C576" s="15" t="s">
        <v>33</v>
      </c>
      <c r="D576" s="15" t="s">
        <v>35</v>
      </c>
      <c r="E576" s="15" t="s">
        <v>873</v>
      </c>
      <c r="F576" s="15"/>
      <c r="G576" s="89">
        <f>G578</f>
        <v>0</v>
      </c>
      <c r="H576" s="89">
        <f>H578</f>
        <v>0</v>
      </c>
      <c r="I576" s="89">
        <f>I578</f>
        <v>0</v>
      </c>
    </row>
    <row r="577" spans="1:13" ht="40.5" hidden="1" customHeight="1">
      <c r="A577" s="16" t="s">
        <v>152</v>
      </c>
      <c r="B577" s="53">
        <v>774</v>
      </c>
      <c r="C577" s="15" t="s">
        <v>33</v>
      </c>
      <c r="D577" s="15" t="s">
        <v>35</v>
      </c>
      <c r="E577" s="15" t="s">
        <v>873</v>
      </c>
      <c r="F577" s="15" t="s">
        <v>663</v>
      </c>
      <c r="G577" s="89">
        <f>G578</f>
        <v>0</v>
      </c>
      <c r="H577" s="89">
        <f>H578</f>
        <v>0</v>
      </c>
      <c r="I577" s="89">
        <f>I578</f>
        <v>0</v>
      </c>
    </row>
    <row r="578" spans="1:13" ht="66" hidden="1" customHeight="1">
      <c r="A578" s="54" t="s">
        <v>846</v>
      </c>
      <c r="B578" s="53">
        <v>774</v>
      </c>
      <c r="C578" s="15" t="s">
        <v>33</v>
      </c>
      <c r="D578" s="15" t="s">
        <v>35</v>
      </c>
      <c r="E578" s="15" t="s">
        <v>873</v>
      </c>
      <c r="F578" s="15" t="s">
        <v>845</v>
      </c>
      <c r="G578" s="89"/>
      <c r="H578" s="89"/>
      <c r="I578" s="89"/>
    </row>
    <row r="579" spans="1:13" hidden="1">
      <c r="A579" s="16" t="s">
        <v>40</v>
      </c>
      <c r="B579" s="53">
        <v>774</v>
      </c>
      <c r="C579" s="15" t="s">
        <v>33</v>
      </c>
      <c r="D579" s="15" t="s">
        <v>35</v>
      </c>
      <c r="E579" s="15" t="s">
        <v>774</v>
      </c>
      <c r="F579" s="15" t="s">
        <v>809</v>
      </c>
      <c r="G579" s="89">
        <v>1400000</v>
      </c>
      <c r="H579" s="89">
        <v>1400000</v>
      </c>
      <c r="I579" s="89">
        <v>1400000</v>
      </c>
    </row>
    <row r="580" spans="1:13" hidden="1">
      <c r="A580" s="16"/>
      <c r="B580" s="53"/>
      <c r="C580" s="15"/>
      <c r="D580" s="15"/>
      <c r="E580" s="15"/>
      <c r="F580" s="15"/>
      <c r="G580" s="89"/>
      <c r="H580" s="89"/>
      <c r="I580" s="89"/>
    </row>
    <row r="581" spans="1:13" ht="25.5" hidden="1">
      <c r="A581" s="16" t="s">
        <v>888</v>
      </c>
      <c r="B581" s="53">
        <v>774</v>
      </c>
      <c r="C581" s="15" t="s">
        <v>33</v>
      </c>
      <c r="D581" s="15" t="s">
        <v>104</v>
      </c>
      <c r="E581" s="15" t="s">
        <v>889</v>
      </c>
      <c r="F581" s="15"/>
      <c r="G581" s="89">
        <f>G583</f>
        <v>0</v>
      </c>
      <c r="H581" s="89">
        <f>H583</f>
        <v>0</v>
      </c>
      <c r="I581" s="89">
        <f>I583</f>
        <v>0</v>
      </c>
    </row>
    <row r="582" spans="1:13" ht="40.5" hidden="1" customHeight="1">
      <c r="A582" s="16" t="s">
        <v>152</v>
      </c>
      <c r="B582" s="53">
        <v>774</v>
      </c>
      <c r="C582" s="15" t="s">
        <v>33</v>
      </c>
      <c r="D582" s="15" t="s">
        <v>104</v>
      </c>
      <c r="E582" s="15" t="s">
        <v>889</v>
      </c>
      <c r="F582" s="15" t="s">
        <v>663</v>
      </c>
      <c r="G582" s="89">
        <f>G583</f>
        <v>0</v>
      </c>
      <c r="H582" s="89">
        <f>H583</f>
        <v>0</v>
      </c>
      <c r="I582" s="89">
        <f>I583</f>
        <v>0</v>
      </c>
    </row>
    <row r="583" spans="1:13" ht="66" hidden="1" customHeight="1">
      <c r="A583" s="54" t="s">
        <v>846</v>
      </c>
      <c r="B583" s="53">
        <v>774</v>
      </c>
      <c r="C583" s="15" t="s">
        <v>33</v>
      </c>
      <c r="D583" s="15" t="s">
        <v>104</v>
      </c>
      <c r="E583" s="15" t="s">
        <v>889</v>
      </c>
      <c r="F583" s="15" t="s">
        <v>845</v>
      </c>
      <c r="G583" s="89"/>
      <c r="H583" s="89"/>
      <c r="I583" s="89"/>
    </row>
    <row r="584" spans="1:13" s="30" customFormat="1" ht="25.5">
      <c r="A584" s="16" t="s">
        <v>956</v>
      </c>
      <c r="B584" s="15" t="s">
        <v>149</v>
      </c>
      <c r="C584" s="15" t="s">
        <v>33</v>
      </c>
      <c r="D584" s="15" t="s">
        <v>35</v>
      </c>
      <c r="E584" s="15" t="s">
        <v>394</v>
      </c>
      <c r="F584" s="41"/>
      <c r="G584" s="89">
        <f>G585+G620+G680</f>
        <v>516313895</v>
      </c>
      <c r="H584" s="89">
        <f>H585+H620+H680</f>
        <v>510305117</v>
      </c>
      <c r="I584" s="89">
        <f>I585+I620+I680</f>
        <v>531943267</v>
      </c>
      <c r="M584" s="191"/>
    </row>
    <row r="585" spans="1:13" ht="30.75" customHeight="1">
      <c r="A585" s="16" t="s">
        <v>145</v>
      </c>
      <c r="B585" s="15" t="s">
        <v>149</v>
      </c>
      <c r="C585" s="15" t="s">
        <v>33</v>
      </c>
      <c r="D585" s="15" t="s">
        <v>35</v>
      </c>
      <c r="E585" s="15" t="s">
        <v>422</v>
      </c>
      <c r="F585" s="15"/>
      <c r="G585" s="89">
        <f>G586+G589+G592+G595+G607+G610+G601+G604+G613+G617</f>
        <v>510134044</v>
      </c>
      <c r="H585" s="89">
        <f>H586+H589+H592+H595+H607+H610+H601+H604</f>
        <v>503840260</v>
      </c>
      <c r="I585" s="89">
        <f>I586+I589+I592+I595+I607+I610+I601+I604</f>
        <v>525278410</v>
      </c>
    </row>
    <row r="586" spans="1:13" ht="50.25" customHeight="1">
      <c r="A586" s="16" t="s">
        <v>6</v>
      </c>
      <c r="B586" s="15" t="s">
        <v>149</v>
      </c>
      <c r="C586" s="15" t="s">
        <v>33</v>
      </c>
      <c r="D586" s="15" t="s">
        <v>35</v>
      </c>
      <c r="E586" s="15" t="s">
        <v>256</v>
      </c>
      <c r="F586" s="15"/>
      <c r="G586" s="89">
        <f t="shared" ref="G586:I587" si="86">G587</f>
        <v>27033732</v>
      </c>
      <c r="H586" s="89">
        <f t="shared" si="86"/>
        <v>28108080</v>
      </c>
      <c r="I586" s="89">
        <f t="shared" si="86"/>
        <v>29220420</v>
      </c>
    </row>
    <row r="587" spans="1:13" s="18" customFormat="1" ht="25.5">
      <c r="A587" s="16" t="s">
        <v>38</v>
      </c>
      <c r="B587" s="15" t="s">
        <v>149</v>
      </c>
      <c r="C587" s="15" t="s">
        <v>33</v>
      </c>
      <c r="D587" s="15" t="s">
        <v>35</v>
      </c>
      <c r="E587" s="15" t="s">
        <v>256</v>
      </c>
      <c r="F587" s="15" t="s">
        <v>39</v>
      </c>
      <c r="G587" s="89">
        <f t="shared" si="86"/>
        <v>27033732</v>
      </c>
      <c r="H587" s="89">
        <f t="shared" si="86"/>
        <v>28108080</v>
      </c>
      <c r="I587" s="89">
        <f t="shared" si="86"/>
        <v>29220420</v>
      </c>
      <c r="L587" s="17">
        <f>G585+G620</f>
        <v>516038895</v>
      </c>
      <c r="M587" s="17">
        <f>L584-L587</f>
        <v>-516038895</v>
      </c>
    </row>
    <row r="588" spans="1:13" s="18" customFormat="1">
      <c r="A588" s="16" t="s">
        <v>40</v>
      </c>
      <c r="B588" s="15" t="s">
        <v>149</v>
      </c>
      <c r="C588" s="15" t="s">
        <v>33</v>
      </c>
      <c r="D588" s="15" t="s">
        <v>35</v>
      </c>
      <c r="E588" s="15" t="s">
        <v>256</v>
      </c>
      <c r="F588" s="15" t="s">
        <v>41</v>
      </c>
      <c r="G588" s="89">
        <v>27033732</v>
      </c>
      <c r="H588" s="89">
        <v>28108080</v>
      </c>
      <c r="I588" s="89">
        <v>29220420</v>
      </c>
    </row>
    <row r="589" spans="1:13" s="18" customFormat="1" ht="15" customHeight="1">
      <c r="A589" s="16" t="s">
        <v>146</v>
      </c>
      <c r="B589" s="15" t="s">
        <v>149</v>
      </c>
      <c r="C589" s="15" t="s">
        <v>33</v>
      </c>
      <c r="D589" s="15" t="s">
        <v>35</v>
      </c>
      <c r="E589" s="15" t="s">
        <v>424</v>
      </c>
      <c r="F589" s="15"/>
      <c r="G589" s="89">
        <f t="shared" ref="G589:I590" si="87">G590</f>
        <v>343697157</v>
      </c>
      <c r="H589" s="89">
        <f t="shared" si="87"/>
        <v>346225581</v>
      </c>
      <c r="I589" s="89">
        <f t="shared" si="87"/>
        <v>362909196</v>
      </c>
    </row>
    <row r="590" spans="1:13" s="18" customFormat="1" ht="25.5">
      <c r="A590" s="16" t="s">
        <v>38</v>
      </c>
      <c r="B590" s="15" t="s">
        <v>149</v>
      </c>
      <c r="C590" s="15" t="s">
        <v>33</v>
      </c>
      <c r="D590" s="15" t="s">
        <v>35</v>
      </c>
      <c r="E590" s="15" t="s">
        <v>424</v>
      </c>
      <c r="F590" s="15" t="s">
        <v>39</v>
      </c>
      <c r="G590" s="89">
        <f t="shared" si="87"/>
        <v>343697157</v>
      </c>
      <c r="H590" s="89">
        <f t="shared" si="87"/>
        <v>346225581</v>
      </c>
      <c r="I590" s="89">
        <f t="shared" si="87"/>
        <v>362909196</v>
      </c>
    </row>
    <row r="591" spans="1:13" s="18" customFormat="1">
      <c r="A591" s="16" t="s">
        <v>40</v>
      </c>
      <c r="B591" s="15" t="s">
        <v>149</v>
      </c>
      <c r="C591" s="15" t="s">
        <v>33</v>
      </c>
      <c r="D591" s="15" t="s">
        <v>35</v>
      </c>
      <c r="E591" s="15" t="s">
        <v>255</v>
      </c>
      <c r="F591" s="15" t="s">
        <v>41</v>
      </c>
      <c r="G591" s="89">
        <f>327071457+16625700</f>
        <v>343697157</v>
      </c>
      <c r="H591" s="89">
        <v>346225581</v>
      </c>
      <c r="I591" s="89">
        <v>362909196</v>
      </c>
    </row>
    <row r="592" spans="1:13" s="18" customFormat="1" ht="38.25">
      <c r="A592" s="16" t="s">
        <v>580</v>
      </c>
      <c r="B592" s="15" t="s">
        <v>149</v>
      </c>
      <c r="C592" s="15" t="s">
        <v>33</v>
      </c>
      <c r="D592" s="15" t="s">
        <v>35</v>
      </c>
      <c r="E592" s="15" t="s">
        <v>255</v>
      </c>
      <c r="F592" s="15"/>
      <c r="G592" s="89">
        <f t="shared" ref="G592:I593" si="88">G593</f>
        <v>5705049</v>
      </c>
      <c r="H592" s="89">
        <f t="shared" si="88"/>
        <v>6074133</v>
      </c>
      <c r="I592" s="89">
        <f t="shared" si="88"/>
        <v>6366828</v>
      </c>
    </row>
    <row r="593" spans="1:9" s="18" customFormat="1">
      <c r="A593" s="16" t="s">
        <v>95</v>
      </c>
      <c r="B593" s="15" t="s">
        <v>149</v>
      </c>
      <c r="C593" s="15" t="s">
        <v>33</v>
      </c>
      <c r="D593" s="15" t="s">
        <v>35</v>
      </c>
      <c r="E593" s="15" t="s">
        <v>255</v>
      </c>
      <c r="F593" s="15" t="s">
        <v>96</v>
      </c>
      <c r="G593" s="89">
        <f t="shared" si="88"/>
        <v>5705049</v>
      </c>
      <c r="H593" s="89">
        <f t="shared" si="88"/>
        <v>6074133</v>
      </c>
      <c r="I593" s="89">
        <f t="shared" si="88"/>
        <v>6366828</v>
      </c>
    </row>
    <row r="594" spans="1:9" s="18" customFormat="1">
      <c r="A594" s="16" t="s">
        <v>353</v>
      </c>
      <c r="B594" s="15" t="s">
        <v>149</v>
      </c>
      <c r="C594" s="15" t="s">
        <v>33</v>
      </c>
      <c r="D594" s="15" t="s">
        <v>35</v>
      </c>
      <c r="E594" s="15" t="s">
        <v>255</v>
      </c>
      <c r="F594" s="15" t="s">
        <v>354</v>
      </c>
      <c r="G594" s="89">
        <v>5705049</v>
      </c>
      <c r="H594" s="89">
        <v>6074133</v>
      </c>
      <c r="I594" s="89">
        <v>6366828</v>
      </c>
    </row>
    <row r="595" spans="1:9" ht="39.75" customHeight="1">
      <c r="A595" s="16" t="s">
        <v>212</v>
      </c>
      <c r="B595" s="15" t="s">
        <v>149</v>
      </c>
      <c r="C595" s="15" t="s">
        <v>33</v>
      </c>
      <c r="D595" s="15" t="s">
        <v>35</v>
      </c>
      <c r="E595" s="15" t="s">
        <v>431</v>
      </c>
      <c r="F595" s="15"/>
      <c r="G595" s="89">
        <f t="shared" ref="G595:I596" si="89">G596</f>
        <v>121177455</v>
      </c>
      <c r="H595" s="89">
        <f t="shared" si="89"/>
        <v>123332466</v>
      </c>
      <c r="I595" s="89">
        <f t="shared" si="89"/>
        <v>126681966</v>
      </c>
    </row>
    <row r="596" spans="1:9" ht="25.5">
      <c r="A596" s="16" t="s">
        <v>38</v>
      </c>
      <c r="B596" s="15" t="s">
        <v>149</v>
      </c>
      <c r="C596" s="15" t="s">
        <v>33</v>
      </c>
      <c r="D596" s="15" t="s">
        <v>35</v>
      </c>
      <c r="E596" s="15" t="s">
        <v>431</v>
      </c>
      <c r="F596" s="15" t="s">
        <v>39</v>
      </c>
      <c r="G596" s="89">
        <f t="shared" si="89"/>
        <v>121177455</v>
      </c>
      <c r="H596" s="89">
        <f t="shared" si="89"/>
        <v>123332466</v>
      </c>
      <c r="I596" s="89">
        <f t="shared" si="89"/>
        <v>126681966</v>
      </c>
    </row>
    <row r="597" spans="1:9">
      <c r="A597" s="16" t="s">
        <v>40</v>
      </c>
      <c r="B597" s="15" t="s">
        <v>149</v>
      </c>
      <c r="C597" s="15" t="s">
        <v>33</v>
      </c>
      <c r="D597" s="15" t="s">
        <v>35</v>
      </c>
      <c r="E597" s="15" t="s">
        <v>431</v>
      </c>
      <c r="F597" s="15" t="s">
        <v>41</v>
      </c>
      <c r="G597" s="89">
        <v>121177455</v>
      </c>
      <c r="H597" s="89">
        <f>125066397+1006307+100000-1832238-100000-408000-500000</f>
        <v>123332466</v>
      </c>
      <c r="I597" s="89">
        <f>128415897+1006307+100000-1832238-100000-408000-500000</f>
        <v>126681966</v>
      </c>
    </row>
    <row r="598" spans="1:9" ht="33" hidden="1" customHeight="1">
      <c r="A598" s="16" t="s">
        <v>242</v>
      </c>
      <c r="B598" s="15" t="s">
        <v>149</v>
      </c>
      <c r="C598" s="15" t="s">
        <v>33</v>
      </c>
      <c r="D598" s="15" t="s">
        <v>35</v>
      </c>
      <c r="E598" s="15" t="s">
        <v>247</v>
      </c>
      <c r="F598" s="15"/>
      <c r="G598" s="89">
        <f t="shared" ref="G598:I599" si="90">G599</f>
        <v>0</v>
      </c>
      <c r="H598" s="89">
        <f t="shared" si="90"/>
        <v>0</v>
      </c>
      <c r="I598" s="89">
        <f t="shared" si="90"/>
        <v>0</v>
      </c>
    </row>
    <row r="599" spans="1:9" ht="25.5" hidden="1">
      <c r="A599" s="16" t="s">
        <v>38</v>
      </c>
      <c r="B599" s="15" t="s">
        <v>149</v>
      </c>
      <c r="C599" s="15" t="s">
        <v>33</v>
      </c>
      <c r="D599" s="15" t="s">
        <v>35</v>
      </c>
      <c r="E599" s="15" t="s">
        <v>247</v>
      </c>
      <c r="F599" s="15" t="s">
        <v>39</v>
      </c>
      <c r="G599" s="89">
        <f t="shared" si="90"/>
        <v>0</v>
      </c>
      <c r="H599" s="89">
        <f t="shared" si="90"/>
        <v>0</v>
      </c>
      <c r="I599" s="89">
        <f t="shared" si="90"/>
        <v>0</v>
      </c>
    </row>
    <row r="600" spans="1:9" hidden="1">
      <c r="A600" s="16" t="s">
        <v>40</v>
      </c>
      <c r="B600" s="15" t="s">
        <v>149</v>
      </c>
      <c r="C600" s="15" t="s">
        <v>33</v>
      </c>
      <c r="D600" s="15" t="s">
        <v>35</v>
      </c>
      <c r="E600" s="15" t="s">
        <v>247</v>
      </c>
      <c r="F600" s="15" t="s">
        <v>41</v>
      </c>
      <c r="G600" s="89"/>
      <c r="H600" s="89"/>
      <c r="I600" s="89"/>
    </row>
    <row r="601" spans="1:9" s="3" customFormat="1" hidden="1">
      <c r="A601" s="16" t="s">
        <v>754</v>
      </c>
      <c r="B601" s="14">
        <v>774</v>
      </c>
      <c r="C601" s="15" t="s">
        <v>33</v>
      </c>
      <c r="D601" s="15" t="s">
        <v>35</v>
      </c>
      <c r="E601" s="15" t="s">
        <v>782</v>
      </c>
      <c r="F601" s="15"/>
      <c r="G601" s="89">
        <f t="shared" ref="G601:I602" si="91">G602</f>
        <v>0</v>
      </c>
      <c r="H601" s="89">
        <f t="shared" si="91"/>
        <v>0</v>
      </c>
      <c r="I601" s="89">
        <f t="shared" si="91"/>
        <v>0</v>
      </c>
    </row>
    <row r="602" spans="1:9" s="3" customFormat="1" ht="25.5" hidden="1">
      <c r="A602" s="16" t="s">
        <v>38</v>
      </c>
      <c r="B602" s="14">
        <v>774</v>
      </c>
      <c r="C602" s="15" t="s">
        <v>33</v>
      </c>
      <c r="D602" s="15" t="s">
        <v>35</v>
      </c>
      <c r="E602" s="15" t="s">
        <v>782</v>
      </c>
      <c r="F602" s="15" t="s">
        <v>39</v>
      </c>
      <c r="G602" s="89">
        <f t="shared" si="91"/>
        <v>0</v>
      </c>
      <c r="H602" s="89">
        <f t="shared" si="91"/>
        <v>0</v>
      </c>
      <c r="I602" s="89">
        <f t="shared" si="91"/>
        <v>0</v>
      </c>
    </row>
    <row r="603" spans="1:9" s="3" customFormat="1" hidden="1">
      <c r="A603" s="16" t="s">
        <v>40</v>
      </c>
      <c r="B603" s="14">
        <v>774</v>
      </c>
      <c r="C603" s="15" t="s">
        <v>33</v>
      </c>
      <c r="D603" s="15" t="s">
        <v>35</v>
      </c>
      <c r="E603" s="15" t="s">
        <v>782</v>
      </c>
      <c r="F603" s="15" t="s">
        <v>41</v>
      </c>
      <c r="G603" s="89"/>
      <c r="H603" s="89"/>
      <c r="I603" s="89"/>
    </row>
    <row r="604" spans="1:9" s="3" customFormat="1" ht="38.25" hidden="1">
      <c r="A604" s="16" t="s">
        <v>801</v>
      </c>
      <c r="B604" s="14">
        <v>774</v>
      </c>
      <c r="C604" s="15" t="s">
        <v>33</v>
      </c>
      <c r="D604" s="15" t="s">
        <v>35</v>
      </c>
      <c r="E604" s="15" t="s">
        <v>800</v>
      </c>
      <c r="F604" s="15"/>
      <c r="G604" s="89">
        <f t="shared" ref="G604:I605" si="92">G605</f>
        <v>0</v>
      </c>
      <c r="H604" s="89">
        <f t="shared" si="92"/>
        <v>0</v>
      </c>
      <c r="I604" s="89">
        <f t="shared" si="92"/>
        <v>0</v>
      </c>
    </row>
    <row r="605" spans="1:9" s="3" customFormat="1" ht="25.5" hidden="1">
      <c r="A605" s="16" t="s">
        <v>38</v>
      </c>
      <c r="B605" s="14">
        <v>774</v>
      </c>
      <c r="C605" s="15" t="s">
        <v>33</v>
      </c>
      <c r="D605" s="15" t="s">
        <v>35</v>
      </c>
      <c r="E605" s="15" t="s">
        <v>800</v>
      </c>
      <c r="F605" s="15" t="s">
        <v>39</v>
      </c>
      <c r="G605" s="89">
        <f t="shared" si="92"/>
        <v>0</v>
      </c>
      <c r="H605" s="89">
        <f t="shared" si="92"/>
        <v>0</v>
      </c>
      <c r="I605" s="89">
        <f t="shared" si="92"/>
        <v>0</v>
      </c>
    </row>
    <row r="606" spans="1:9" s="3" customFormat="1" hidden="1">
      <c r="A606" s="16" t="s">
        <v>40</v>
      </c>
      <c r="B606" s="14">
        <v>774</v>
      </c>
      <c r="C606" s="15" t="s">
        <v>33</v>
      </c>
      <c r="D606" s="15" t="s">
        <v>35</v>
      </c>
      <c r="E606" s="15" t="s">
        <v>800</v>
      </c>
      <c r="F606" s="15" t="s">
        <v>41</v>
      </c>
      <c r="G606" s="89"/>
      <c r="H606" s="89"/>
      <c r="I606" s="89"/>
    </row>
    <row r="607" spans="1:9" s="18" customFormat="1" ht="63.75">
      <c r="A607" s="16" t="s">
        <v>216</v>
      </c>
      <c r="B607" s="15" t="s">
        <v>149</v>
      </c>
      <c r="C607" s="15" t="s">
        <v>33</v>
      </c>
      <c r="D607" s="15" t="s">
        <v>35</v>
      </c>
      <c r="E607" s="15" t="s">
        <v>745</v>
      </c>
      <c r="F607" s="15"/>
      <c r="G607" s="89">
        <f t="shared" ref="G607:I608" si="93">G608</f>
        <v>100000</v>
      </c>
      <c r="H607" s="89">
        <f t="shared" si="93"/>
        <v>100000</v>
      </c>
      <c r="I607" s="89">
        <f t="shared" si="93"/>
        <v>100000</v>
      </c>
    </row>
    <row r="608" spans="1:9" s="18" customFormat="1" ht="25.5">
      <c r="A608" s="16" t="s">
        <v>38</v>
      </c>
      <c r="B608" s="15" t="s">
        <v>149</v>
      </c>
      <c r="C608" s="15" t="s">
        <v>33</v>
      </c>
      <c r="D608" s="15" t="s">
        <v>35</v>
      </c>
      <c r="E608" s="15" t="s">
        <v>745</v>
      </c>
      <c r="F608" s="15" t="s">
        <v>39</v>
      </c>
      <c r="G608" s="89">
        <f t="shared" si="93"/>
        <v>100000</v>
      </c>
      <c r="H608" s="89">
        <f t="shared" si="93"/>
        <v>100000</v>
      </c>
      <c r="I608" s="89">
        <f t="shared" si="93"/>
        <v>100000</v>
      </c>
    </row>
    <row r="609" spans="1:9" s="18" customFormat="1">
      <c r="A609" s="16" t="s">
        <v>40</v>
      </c>
      <c r="B609" s="15" t="s">
        <v>149</v>
      </c>
      <c r="C609" s="15" t="s">
        <v>33</v>
      </c>
      <c r="D609" s="15" t="s">
        <v>35</v>
      </c>
      <c r="E609" s="15" t="s">
        <v>745</v>
      </c>
      <c r="F609" s="15" t="s">
        <v>41</v>
      </c>
      <c r="G609" s="89">
        <v>100000</v>
      </c>
      <c r="H609" s="89">
        <v>100000</v>
      </c>
      <c r="I609" s="89">
        <v>100000</v>
      </c>
    </row>
    <row r="610" spans="1:9" s="3" customFormat="1" ht="12.75" hidden="1" customHeight="1">
      <c r="A610" s="16"/>
      <c r="B610" s="14"/>
      <c r="C610" s="15"/>
      <c r="D610" s="15"/>
      <c r="E610" s="15"/>
      <c r="F610" s="15"/>
      <c r="G610" s="89"/>
      <c r="H610" s="89"/>
      <c r="I610" s="89"/>
    </row>
    <row r="611" spans="1:9" s="3" customFormat="1" ht="12.75" hidden="1" customHeight="1">
      <c r="A611" s="16"/>
      <c r="B611" s="14"/>
      <c r="C611" s="15"/>
      <c r="D611" s="15"/>
      <c r="E611" s="15"/>
      <c r="F611" s="15"/>
      <c r="G611" s="89"/>
      <c r="H611" s="89"/>
      <c r="I611" s="89"/>
    </row>
    <row r="612" spans="1:9" s="3" customFormat="1" ht="12.75" hidden="1" customHeight="1">
      <c r="A612" s="16"/>
      <c r="B612" s="14"/>
      <c r="C612" s="15"/>
      <c r="D612" s="15"/>
      <c r="E612" s="15"/>
      <c r="F612" s="15"/>
      <c r="G612" s="89"/>
      <c r="H612" s="89"/>
      <c r="I612" s="89"/>
    </row>
    <row r="613" spans="1:9" s="3" customFormat="1">
      <c r="A613" s="16" t="s">
        <v>1</v>
      </c>
      <c r="B613" s="14">
        <v>774</v>
      </c>
      <c r="C613" s="15" t="s">
        <v>33</v>
      </c>
      <c r="D613" s="15" t="s">
        <v>35</v>
      </c>
      <c r="E613" s="15" t="s">
        <v>1065</v>
      </c>
      <c r="F613" s="15"/>
      <c r="G613" s="89">
        <f t="shared" ref="G613:I614" si="94">G614</f>
        <v>393480</v>
      </c>
      <c r="H613" s="89">
        <f t="shared" si="94"/>
        <v>0</v>
      </c>
      <c r="I613" s="89">
        <f t="shared" si="94"/>
        <v>0</v>
      </c>
    </row>
    <row r="614" spans="1:9" s="3" customFormat="1" ht="25.5">
      <c r="A614" s="16" t="s">
        <v>38</v>
      </c>
      <c r="B614" s="14">
        <v>774</v>
      </c>
      <c r="C614" s="15" t="s">
        <v>33</v>
      </c>
      <c r="D614" s="15" t="s">
        <v>35</v>
      </c>
      <c r="E614" s="15" t="s">
        <v>1065</v>
      </c>
      <c r="F614" s="15" t="s">
        <v>39</v>
      </c>
      <c r="G614" s="89">
        <f t="shared" si="94"/>
        <v>393480</v>
      </c>
      <c r="H614" s="89">
        <f t="shared" si="94"/>
        <v>0</v>
      </c>
      <c r="I614" s="89">
        <f t="shared" si="94"/>
        <v>0</v>
      </c>
    </row>
    <row r="615" spans="1:9" s="3" customFormat="1">
      <c r="A615" s="16" t="s">
        <v>40</v>
      </c>
      <c r="B615" s="14">
        <v>774</v>
      </c>
      <c r="C615" s="15" t="s">
        <v>33</v>
      </c>
      <c r="D615" s="15" t="s">
        <v>35</v>
      </c>
      <c r="E615" s="15" t="s">
        <v>1065</v>
      </c>
      <c r="F615" s="15" t="s">
        <v>41</v>
      </c>
      <c r="G615" s="89">
        <v>393480</v>
      </c>
      <c r="H615" s="89">
        <v>0</v>
      </c>
      <c r="I615" s="89">
        <v>0</v>
      </c>
    </row>
    <row r="616" spans="1:9" hidden="1">
      <c r="A616" s="16" t="s">
        <v>40</v>
      </c>
      <c r="B616" s="14">
        <v>774</v>
      </c>
      <c r="C616" s="15" t="s">
        <v>33</v>
      </c>
      <c r="D616" s="15" t="s">
        <v>35</v>
      </c>
      <c r="E616" s="15" t="s">
        <v>63</v>
      </c>
      <c r="F616" s="15" t="s">
        <v>41</v>
      </c>
      <c r="G616" s="8"/>
      <c r="H616" s="8"/>
      <c r="I616" s="8"/>
    </row>
    <row r="617" spans="1:9" s="3" customFormat="1" ht="52.5" customHeight="1">
      <c r="A617" s="16" t="s">
        <v>831</v>
      </c>
      <c r="B617" s="14">
        <v>774</v>
      </c>
      <c r="C617" s="15" t="s">
        <v>33</v>
      </c>
      <c r="D617" s="15" t="s">
        <v>35</v>
      </c>
      <c r="E617" s="15" t="s">
        <v>1145</v>
      </c>
      <c r="F617" s="15"/>
      <c r="G617" s="89">
        <f t="shared" ref="G617:I618" si="95">G618</f>
        <v>12027171</v>
      </c>
      <c r="H617" s="89">
        <f t="shared" si="95"/>
        <v>0</v>
      </c>
      <c r="I617" s="89">
        <f t="shared" si="95"/>
        <v>0</v>
      </c>
    </row>
    <row r="618" spans="1:9" s="3" customFormat="1" ht="25.5">
      <c r="A618" s="16" t="s">
        <v>38</v>
      </c>
      <c r="B618" s="14">
        <v>774</v>
      </c>
      <c r="C618" s="15" t="s">
        <v>33</v>
      </c>
      <c r="D618" s="15" t="s">
        <v>35</v>
      </c>
      <c r="E618" s="15" t="s">
        <v>1145</v>
      </c>
      <c r="F618" s="15" t="s">
        <v>39</v>
      </c>
      <c r="G618" s="89">
        <f t="shared" si="95"/>
        <v>12027171</v>
      </c>
      <c r="H618" s="89">
        <f t="shared" si="95"/>
        <v>0</v>
      </c>
      <c r="I618" s="89">
        <f t="shared" si="95"/>
        <v>0</v>
      </c>
    </row>
    <row r="619" spans="1:9" s="3" customFormat="1">
      <c r="A619" s="16" t="s">
        <v>40</v>
      </c>
      <c r="B619" s="14">
        <v>774</v>
      </c>
      <c r="C619" s="15" t="s">
        <v>33</v>
      </c>
      <c r="D619" s="15" t="s">
        <v>35</v>
      </c>
      <c r="E619" s="106" t="s">
        <v>1145</v>
      </c>
      <c r="F619" s="15" t="s">
        <v>41</v>
      </c>
      <c r="G619" s="89">
        <v>12027171</v>
      </c>
      <c r="H619" s="89"/>
      <c r="I619" s="89"/>
    </row>
    <row r="620" spans="1:9" ht="25.5">
      <c r="A620" s="16" t="s">
        <v>0</v>
      </c>
      <c r="B620" s="14">
        <v>774</v>
      </c>
      <c r="C620" s="15" t="s">
        <v>33</v>
      </c>
      <c r="D620" s="15" t="s">
        <v>35</v>
      </c>
      <c r="E620" s="106" t="s">
        <v>426</v>
      </c>
      <c r="F620" s="15"/>
      <c r="G620" s="8">
        <f>G623+G632+G635+G672+G676+G677</f>
        <v>5904851</v>
      </c>
      <c r="H620" s="8">
        <f t="shared" ref="H620:I620" si="96">H623+H632+H635+H672+H676</f>
        <v>6189857</v>
      </c>
      <c r="I620" s="8">
        <f t="shared" si="96"/>
        <v>6389857</v>
      </c>
    </row>
    <row r="621" spans="1:9" ht="38.25">
      <c r="A621" s="16" t="s">
        <v>829</v>
      </c>
      <c r="B621" s="14">
        <v>774</v>
      </c>
      <c r="C621" s="15" t="s">
        <v>33</v>
      </c>
      <c r="D621" s="15" t="s">
        <v>35</v>
      </c>
      <c r="E621" s="106" t="s">
        <v>870</v>
      </c>
      <c r="F621" s="15"/>
      <c r="G621" s="8">
        <f>G622</f>
        <v>1000000</v>
      </c>
      <c r="H621" s="8">
        <f t="shared" ref="G621:I622" si="97">H622</f>
        <v>1000000</v>
      </c>
      <c r="I621" s="8">
        <f t="shared" si="97"/>
        <v>1000000</v>
      </c>
    </row>
    <row r="622" spans="1:9" ht="25.5">
      <c r="A622" s="16" t="s">
        <v>38</v>
      </c>
      <c r="B622" s="14">
        <v>774</v>
      </c>
      <c r="C622" s="15" t="s">
        <v>33</v>
      </c>
      <c r="D622" s="15" t="s">
        <v>35</v>
      </c>
      <c r="E622" s="106" t="s">
        <v>870</v>
      </c>
      <c r="F622" s="15" t="s">
        <v>39</v>
      </c>
      <c r="G622" s="8">
        <f t="shared" si="97"/>
        <v>1000000</v>
      </c>
      <c r="H622" s="8">
        <f t="shared" si="97"/>
        <v>1000000</v>
      </c>
      <c r="I622" s="8">
        <f t="shared" si="97"/>
        <v>1000000</v>
      </c>
    </row>
    <row r="623" spans="1:9">
      <c r="A623" s="16" t="s">
        <v>40</v>
      </c>
      <c r="B623" s="14">
        <v>774</v>
      </c>
      <c r="C623" s="15" t="s">
        <v>33</v>
      </c>
      <c r="D623" s="15" t="s">
        <v>35</v>
      </c>
      <c r="E623" s="106" t="s">
        <v>870</v>
      </c>
      <c r="F623" s="15" t="s">
        <v>41</v>
      </c>
      <c r="G623" s="8">
        <v>1000000</v>
      </c>
      <c r="H623" s="8">
        <v>1000000</v>
      </c>
      <c r="I623" s="8">
        <v>1000000</v>
      </c>
    </row>
    <row r="624" spans="1:9" hidden="1">
      <c r="A624" s="16" t="s">
        <v>515</v>
      </c>
      <c r="B624" s="14">
        <v>774</v>
      </c>
      <c r="C624" s="15" t="s">
        <v>33</v>
      </c>
      <c r="D624" s="15" t="s">
        <v>35</v>
      </c>
      <c r="E624" s="106" t="s">
        <v>63</v>
      </c>
      <c r="F624" s="15"/>
      <c r="G624" s="8">
        <f>G625</f>
        <v>0</v>
      </c>
      <c r="H624" s="8">
        <f>H625</f>
        <v>0</v>
      </c>
      <c r="I624" s="8">
        <f>I625</f>
        <v>0</v>
      </c>
    </row>
    <row r="625" spans="1:9" hidden="1">
      <c r="A625" s="16" t="s">
        <v>40</v>
      </c>
      <c r="B625" s="14">
        <v>774</v>
      </c>
      <c r="C625" s="15" t="s">
        <v>33</v>
      </c>
      <c r="D625" s="15" t="s">
        <v>35</v>
      </c>
      <c r="E625" s="106" t="s">
        <v>63</v>
      </c>
      <c r="F625" s="15" t="s">
        <v>41</v>
      </c>
      <c r="G625" s="8"/>
      <c r="H625" s="8"/>
      <c r="I625" s="8"/>
    </row>
    <row r="626" spans="1:9" ht="25.5" hidden="1">
      <c r="A626" s="16" t="s">
        <v>869</v>
      </c>
      <c r="B626" s="14">
        <v>774</v>
      </c>
      <c r="C626" s="15" t="s">
        <v>33</v>
      </c>
      <c r="D626" s="15" t="s">
        <v>35</v>
      </c>
      <c r="E626" s="106" t="s">
        <v>868</v>
      </c>
      <c r="F626" s="15"/>
      <c r="G626" s="8">
        <f>G627</f>
        <v>0</v>
      </c>
      <c r="H626" s="8">
        <f>H627</f>
        <v>0</v>
      </c>
      <c r="I626" s="8">
        <f>I627</f>
        <v>0</v>
      </c>
    </row>
    <row r="627" spans="1:9" hidden="1">
      <c r="A627" s="16" t="s">
        <v>40</v>
      </c>
      <c r="B627" s="14">
        <v>774</v>
      </c>
      <c r="C627" s="15" t="s">
        <v>33</v>
      </c>
      <c r="D627" s="15" t="s">
        <v>35</v>
      </c>
      <c r="E627" s="106" t="s">
        <v>868</v>
      </c>
      <c r="F627" s="15" t="s">
        <v>41</v>
      </c>
      <c r="G627" s="8"/>
      <c r="H627" s="8"/>
      <c r="I627" s="8"/>
    </row>
    <row r="628" spans="1:9" ht="25.5" hidden="1">
      <c r="A628" s="16" t="s">
        <v>864</v>
      </c>
      <c r="B628" s="14">
        <v>774</v>
      </c>
      <c r="C628" s="15" t="s">
        <v>33</v>
      </c>
      <c r="D628" s="15" t="s">
        <v>35</v>
      </c>
      <c r="E628" s="106" t="s">
        <v>863</v>
      </c>
      <c r="F628" s="15"/>
      <c r="G628" s="8">
        <f>G629</f>
        <v>0</v>
      </c>
      <c r="H628" s="8">
        <f>H629</f>
        <v>0</v>
      </c>
      <c r="I628" s="8">
        <f>I629</f>
        <v>0</v>
      </c>
    </row>
    <row r="629" spans="1:9" hidden="1">
      <c r="A629" s="16" t="s">
        <v>40</v>
      </c>
      <c r="B629" s="14">
        <v>774</v>
      </c>
      <c r="C629" s="15" t="s">
        <v>33</v>
      </c>
      <c r="D629" s="15" t="s">
        <v>35</v>
      </c>
      <c r="E629" s="106" t="s">
        <v>863</v>
      </c>
      <c r="F629" s="15" t="s">
        <v>41</v>
      </c>
      <c r="G629" s="8"/>
      <c r="H629" s="8"/>
      <c r="I629" s="8"/>
    </row>
    <row r="630" spans="1:9" s="3" customFormat="1">
      <c r="A630" s="16" t="s">
        <v>1</v>
      </c>
      <c r="B630" s="14">
        <v>774</v>
      </c>
      <c r="C630" s="15" t="s">
        <v>33</v>
      </c>
      <c r="D630" s="15" t="s">
        <v>35</v>
      </c>
      <c r="E630" s="106" t="s">
        <v>427</v>
      </c>
      <c r="F630" s="15"/>
      <c r="G630" s="89">
        <f t="shared" ref="G630:I631" si="98">G631</f>
        <v>2264139</v>
      </c>
      <c r="H630" s="89">
        <f t="shared" si="98"/>
        <v>3357619</v>
      </c>
      <c r="I630" s="89">
        <f t="shared" si="98"/>
        <v>3557619</v>
      </c>
    </row>
    <row r="631" spans="1:9" s="3" customFormat="1" ht="25.5">
      <c r="A631" s="16" t="s">
        <v>38</v>
      </c>
      <c r="B631" s="14">
        <v>774</v>
      </c>
      <c r="C631" s="15" t="s">
        <v>33</v>
      </c>
      <c r="D631" s="15" t="s">
        <v>35</v>
      </c>
      <c r="E631" s="106" t="s">
        <v>427</v>
      </c>
      <c r="F631" s="15" t="s">
        <v>39</v>
      </c>
      <c r="G631" s="89">
        <f t="shared" si="98"/>
        <v>2264139</v>
      </c>
      <c r="H631" s="89">
        <f t="shared" si="98"/>
        <v>3357619</v>
      </c>
      <c r="I631" s="89">
        <f t="shared" si="98"/>
        <v>3557619</v>
      </c>
    </row>
    <row r="632" spans="1:9" s="3" customFormat="1">
      <c r="A632" s="16" t="s">
        <v>40</v>
      </c>
      <c r="B632" s="14">
        <v>774</v>
      </c>
      <c r="C632" s="15" t="s">
        <v>33</v>
      </c>
      <c r="D632" s="15" t="s">
        <v>35</v>
      </c>
      <c r="E632" s="106" t="s">
        <v>427</v>
      </c>
      <c r="F632" s="15" t="s">
        <v>41</v>
      </c>
      <c r="G632" s="89">
        <v>2264139</v>
      </c>
      <c r="H632" s="89">
        <f>3557619-100000-100000</f>
        <v>3357619</v>
      </c>
      <c r="I632" s="89">
        <v>3557619</v>
      </c>
    </row>
    <row r="633" spans="1:9" s="3" customFormat="1" ht="25.5">
      <c r="A633" s="16" t="s">
        <v>573</v>
      </c>
      <c r="B633" s="14">
        <v>774</v>
      </c>
      <c r="C633" s="15" t="s">
        <v>33</v>
      </c>
      <c r="D633" s="15" t="s">
        <v>35</v>
      </c>
      <c r="E633" s="106" t="s">
        <v>572</v>
      </c>
      <c r="F633" s="15"/>
      <c r="G633" s="89">
        <f t="shared" ref="G633:I634" si="99">G634</f>
        <v>1832238</v>
      </c>
      <c r="H633" s="89">
        <f t="shared" si="99"/>
        <v>1832238</v>
      </c>
      <c r="I633" s="89">
        <f t="shared" si="99"/>
        <v>1832238</v>
      </c>
    </row>
    <row r="634" spans="1:9" s="3" customFormat="1" ht="25.5">
      <c r="A634" s="16" t="s">
        <v>38</v>
      </c>
      <c r="B634" s="14">
        <v>774</v>
      </c>
      <c r="C634" s="15" t="s">
        <v>33</v>
      </c>
      <c r="D634" s="15" t="s">
        <v>35</v>
      </c>
      <c r="E634" s="106" t="s">
        <v>572</v>
      </c>
      <c r="F634" s="15" t="s">
        <v>39</v>
      </c>
      <c r="G634" s="89">
        <f t="shared" si="99"/>
        <v>1832238</v>
      </c>
      <c r="H634" s="89">
        <f t="shared" si="99"/>
        <v>1832238</v>
      </c>
      <c r="I634" s="89">
        <f t="shared" si="99"/>
        <v>1832238</v>
      </c>
    </row>
    <row r="635" spans="1:9" s="3" customFormat="1">
      <c r="A635" s="16" t="s">
        <v>40</v>
      </c>
      <c r="B635" s="14">
        <v>774</v>
      </c>
      <c r="C635" s="15" t="s">
        <v>33</v>
      </c>
      <c r="D635" s="15" t="s">
        <v>35</v>
      </c>
      <c r="E635" s="106" t="s">
        <v>572</v>
      </c>
      <c r="F635" s="15" t="s">
        <v>41</v>
      </c>
      <c r="G635" s="89">
        <v>1832238</v>
      </c>
      <c r="H635" s="89">
        <v>1832238</v>
      </c>
      <c r="I635" s="89">
        <v>1832238</v>
      </c>
    </row>
    <row r="636" spans="1:9" s="3" customFormat="1" ht="51" hidden="1">
      <c r="A636" s="16" t="s">
        <v>371</v>
      </c>
      <c r="B636" s="14">
        <v>774</v>
      </c>
      <c r="C636" s="15" t="s">
        <v>33</v>
      </c>
      <c r="D636" s="15" t="s">
        <v>35</v>
      </c>
      <c r="E636" s="106" t="s">
        <v>368</v>
      </c>
      <c r="F636" s="15"/>
      <c r="G636" s="89">
        <f t="shared" ref="G636:I637" si="100">G637</f>
        <v>0</v>
      </c>
      <c r="H636" s="89">
        <f t="shared" si="100"/>
        <v>0</v>
      </c>
      <c r="I636" s="89">
        <f t="shared" si="100"/>
        <v>0</v>
      </c>
    </row>
    <row r="637" spans="1:9" s="3" customFormat="1" ht="25.5" hidden="1">
      <c r="A637" s="16" t="s">
        <v>38</v>
      </c>
      <c r="B637" s="14">
        <v>774</v>
      </c>
      <c r="C637" s="15" t="s">
        <v>33</v>
      </c>
      <c r="D637" s="15" t="s">
        <v>35</v>
      </c>
      <c r="E637" s="106" t="s">
        <v>368</v>
      </c>
      <c r="F637" s="15" t="s">
        <v>39</v>
      </c>
      <c r="G637" s="89">
        <f t="shared" si="100"/>
        <v>0</v>
      </c>
      <c r="H637" s="89">
        <f t="shared" si="100"/>
        <v>0</v>
      </c>
      <c r="I637" s="89">
        <f t="shared" si="100"/>
        <v>0</v>
      </c>
    </row>
    <row r="638" spans="1:9" s="3" customFormat="1" hidden="1">
      <c r="A638" s="16" t="s">
        <v>40</v>
      </c>
      <c r="B638" s="14">
        <v>774</v>
      </c>
      <c r="C638" s="15" t="s">
        <v>33</v>
      </c>
      <c r="D638" s="15" t="s">
        <v>35</v>
      </c>
      <c r="E638" s="106" t="s">
        <v>368</v>
      </c>
      <c r="F638" s="15" t="s">
        <v>41</v>
      </c>
      <c r="G638" s="89"/>
      <c r="H638" s="89"/>
      <c r="I638" s="89"/>
    </row>
    <row r="639" spans="1:9" s="3" customFormat="1" ht="51" hidden="1">
      <c r="A639" s="16" t="s">
        <v>373</v>
      </c>
      <c r="B639" s="14">
        <v>774</v>
      </c>
      <c r="C639" s="15" t="s">
        <v>33</v>
      </c>
      <c r="D639" s="15" t="s">
        <v>35</v>
      </c>
      <c r="E639" s="106" t="s">
        <v>372</v>
      </c>
      <c r="F639" s="15"/>
      <c r="G639" s="89">
        <f t="shared" ref="G639:I640" si="101">G640</f>
        <v>0</v>
      </c>
      <c r="H639" s="89">
        <f t="shared" si="101"/>
        <v>0</v>
      </c>
      <c r="I639" s="89">
        <f t="shared" si="101"/>
        <v>0</v>
      </c>
    </row>
    <row r="640" spans="1:9" s="3" customFormat="1" ht="25.5" hidden="1">
      <c r="A640" s="16" t="s">
        <v>38</v>
      </c>
      <c r="B640" s="14">
        <v>774</v>
      </c>
      <c r="C640" s="15" t="s">
        <v>33</v>
      </c>
      <c r="D640" s="15" t="s">
        <v>35</v>
      </c>
      <c r="E640" s="106" t="s">
        <v>372</v>
      </c>
      <c r="F640" s="15" t="s">
        <v>39</v>
      </c>
      <c r="G640" s="89">
        <f t="shared" si="101"/>
        <v>0</v>
      </c>
      <c r="H640" s="89">
        <f t="shared" si="101"/>
        <v>0</v>
      </c>
      <c r="I640" s="89">
        <f t="shared" si="101"/>
        <v>0</v>
      </c>
    </row>
    <row r="641" spans="1:9" s="3" customFormat="1" hidden="1">
      <c r="A641" s="16" t="s">
        <v>40</v>
      </c>
      <c r="B641" s="14">
        <v>774</v>
      </c>
      <c r="C641" s="15" t="s">
        <v>33</v>
      </c>
      <c r="D641" s="15" t="s">
        <v>35</v>
      </c>
      <c r="E641" s="106" t="s">
        <v>372</v>
      </c>
      <c r="F641" s="15" t="s">
        <v>41</v>
      </c>
      <c r="G641" s="89"/>
      <c r="H641" s="89"/>
      <c r="I641" s="89"/>
    </row>
    <row r="642" spans="1:9" s="18" customFormat="1" ht="21.75" hidden="1" customHeight="1">
      <c r="A642" s="13" t="s">
        <v>213</v>
      </c>
      <c r="B642" s="14">
        <v>774</v>
      </c>
      <c r="C642" s="15" t="s">
        <v>33</v>
      </c>
      <c r="D642" s="15" t="s">
        <v>35</v>
      </c>
      <c r="E642" s="106" t="s">
        <v>395</v>
      </c>
      <c r="F642" s="15"/>
      <c r="G642" s="89">
        <f>G643+G646</f>
        <v>0</v>
      </c>
      <c r="H642" s="89">
        <f>H643+H646</f>
        <v>0</v>
      </c>
      <c r="I642" s="89">
        <f>I643+I646</f>
        <v>0</v>
      </c>
    </row>
    <row r="643" spans="1:9" s="18" customFormat="1" ht="25.5" hidden="1">
      <c r="A643" s="13" t="s">
        <v>214</v>
      </c>
      <c r="B643" s="14">
        <v>774</v>
      </c>
      <c r="C643" s="15" t="s">
        <v>33</v>
      </c>
      <c r="D643" s="15" t="s">
        <v>35</v>
      </c>
      <c r="E643" s="106" t="s">
        <v>396</v>
      </c>
      <c r="F643" s="15"/>
      <c r="G643" s="89">
        <f t="shared" ref="G643:I644" si="102">G644</f>
        <v>0</v>
      </c>
      <c r="H643" s="89">
        <f t="shared" si="102"/>
        <v>0</v>
      </c>
      <c r="I643" s="89">
        <f t="shared" si="102"/>
        <v>0</v>
      </c>
    </row>
    <row r="644" spans="1:9" s="18" customFormat="1" ht="25.5" hidden="1">
      <c r="A644" s="16" t="s">
        <v>38</v>
      </c>
      <c r="B644" s="14">
        <v>774</v>
      </c>
      <c r="C644" s="15" t="s">
        <v>33</v>
      </c>
      <c r="D644" s="15" t="s">
        <v>35</v>
      </c>
      <c r="E644" s="106" t="s">
        <v>396</v>
      </c>
      <c r="F644" s="15" t="s">
        <v>39</v>
      </c>
      <c r="G644" s="89">
        <f t="shared" si="102"/>
        <v>0</v>
      </c>
      <c r="H644" s="89">
        <f t="shared" si="102"/>
        <v>0</v>
      </c>
      <c r="I644" s="89">
        <f t="shared" si="102"/>
        <v>0</v>
      </c>
    </row>
    <row r="645" spans="1:9" s="18" customFormat="1" ht="13.5" hidden="1" customHeight="1">
      <c r="A645" s="16" t="s">
        <v>40</v>
      </c>
      <c r="B645" s="14">
        <v>774</v>
      </c>
      <c r="C645" s="15" t="s">
        <v>33</v>
      </c>
      <c r="D645" s="15" t="s">
        <v>35</v>
      </c>
      <c r="E645" s="106" t="s">
        <v>396</v>
      </c>
      <c r="F645" s="15" t="s">
        <v>41</v>
      </c>
      <c r="G645" s="89"/>
      <c r="H645" s="89"/>
      <c r="I645" s="89"/>
    </row>
    <row r="646" spans="1:9" s="18" customFormat="1" ht="61.5" hidden="1" customHeight="1">
      <c r="A646" s="13" t="s">
        <v>671</v>
      </c>
      <c r="B646" s="14">
        <v>774</v>
      </c>
      <c r="C646" s="15" t="s">
        <v>33</v>
      </c>
      <c r="D646" s="15" t="s">
        <v>35</v>
      </c>
      <c r="E646" s="106" t="s">
        <v>397</v>
      </c>
      <c r="F646" s="15"/>
      <c r="G646" s="89">
        <f t="shared" ref="G646:I647" si="103">G647</f>
        <v>0</v>
      </c>
      <c r="H646" s="89">
        <f t="shared" si="103"/>
        <v>0</v>
      </c>
      <c r="I646" s="89">
        <f t="shared" si="103"/>
        <v>0</v>
      </c>
    </row>
    <row r="647" spans="1:9" s="18" customFormat="1" ht="25.5" hidden="1">
      <c r="A647" s="16" t="s">
        <v>38</v>
      </c>
      <c r="B647" s="14">
        <v>774</v>
      </c>
      <c r="C647" s="15" t="s">
        <v>33</v>
      </c>
      <c r="D647" s="15" t="s">
        <v>35</v>
      </c>
      <c r="E647" s="106" t="s">
        <v>397</v>
      </c>
      <c r="F647" s="15" t="s">
        <v>39</v>
      </c>
      <c r="G647" s="89">
        <f t="shared" si="103"/>
        <v>0</v>
      </c>
      <c r="H647" s="89">
        <f t="shared" si="103"/>
        <v>0</v>
      </c>
      <c r="I647" s="89">
        <f t="shared" si="103"/>
        <v>0</v>
      </c>
    </row>
    <row r="648" spans="1:9" s="18" customFormat="1" hidden="1">
      <c r="A648" s="16" t="s">
        <v>40</v>
      </c>
      <c r="B648" s="14">
        <v>774</v>
      </c>
      <c r="C648" s="15" t="s">
        <v>33</v>
      </c>
      <c r="D648" s="15" t="s">
        <v>35</v>
      </c>
      <c r="E648" s="106" t="s">
        <v>397</v>
      </c>
      <c r="F648" s="15" t="s">
        <v>41</v>
      </c>
      <c r="G648" s="89"/>
      <c r="H648" s="89"/>
      <c r="I648" s="89"/>
    </row>
    <row r="649" spans="1:9" s="3" customFormat="1" ht="38.25" hidden="1">
      <c r="A649" s="16" t="s">
        <v>756</v>
      </c>
      <c r="B649" s="14">
        <v>774</v>
      </c>
      <c r="C649" s="15" t="s">
        <v>33</v>
      </c>
      <c r="D649" s="15" t="s">
        <v>35</v>
      </c>
      <c r="E649" s="106" t="s">
        <v>730</v>
      </c>
      <c r="F649" s="15"/>
      <c r="G649" s="89">
        <f t="shared" ref="G649:I650" si="104">G650</f>
        <v>0</v>
      </c>
      <c r="H649" s="89">
        <f t="shared" si="104"/>
        <v>0</v>
      </c>
      <c r="I649" s="89">
        <f t="shared" si="104"/>
        <v>0</v>
      </c>
    </row>
    <row r="650" spans="1:9" s="3" customFormat="1" ht="25.5" hidden="1">
      <c r="A650" s="16" t="s">
        <v>38</v>
      </c>
      <c r="B650" s="14">
        <v>774</v>
      </c>
      <c r="C650" s="15" t="s">
        <v>33</v>
      </c>
      <c r="D650" s="15" t="s">
        <v>35</v>
      </c>
      <c r="E650" s="106" t="s">
        <v>730</v>
      </c>
      <c r="F650" s="15" t="s">
        <v>39</v>
      </c>
      <c r="G650" s="89">
        <f t="shared" si="104"/>
        <v>0</v>
      </c>
      <c r="H650" s="89">
        <f t="shared" si="104"/>
        <v>0</v>
      </c>
      <c r="I650" s="89">
        <f t="shared" si="104"/>
        <v>0</v>
      </c>
    </row>
    <row r="651" spans="1:9" s="3" customFormat="1" hidden="1">
      <c r="A651" s="16" t="s">
        <v>40</v>
      </c>
      <c r="B651" s="14">
        <v>774</v>
      </c>
      <c r="C651" s="15" t="s">
        <v>33</v>
      </c>
      <c r="D651" s="15" t="s">
        <v>35</v>
      </c>
      <c r="E651" s="106" t="s">
        <v>730</v>
      </c>
      <c r="F651" s="15" t="s">
        <v>41</v>
      </c>
      <c r="G651" s="89"/>
      <c r="H651" s="89"/>
      <c r="I651" s="89"/>
    </row>
    <row r="652" spans="1:9" s="3" customFormat="1" ht="25.5" hidden="1">
      <c r="A652" s="16" t="s">
        <v>755</v>
      </c>
      <c r="B652" s="14">
        <v>774</v>
      </c>
      <c r="C652" s="15" t="s">
        <v>33</v>
      </c>
      <c r="D652" s="15" t="s">
        <v>35</v>
      </c>
      <c r="E652" s="106" t="s">
        <v>731</v>
      </c>
      <c r="F652" s="15"/>
      <c r="G652" s="89">
        <f t="shared" ref="G652:I653" si="105">G653</f>
        <v>0</v>
      </c>
      <c r="H652" s="89">
        <f t="shared" si="105"/>
        <v>0</v>
      </c>
      <c r="I652" s="89">
        <f t="shared" si="105"/>
        <v>0</v>
      </c>
    </row>
    <row r="653" spans="1:9" s="3" customFormat="1" ht="25.5" hidden="1">
      <c r="A653" s="16" t="s">
        <v>38</v>
      </c>
      <c r="B653" s="14">
        <v>774</v>
      </c>
      <c r="C653" s="15" t="s">
        <v>33</v>
      </c>
      <c r="D653" s="15" t="s">
        <v>35</v>
      </c>
      <c r="E653" s="106" t="s">
        <v>731</v>
      </c>
      <c r="F653" s="15" t="s">
        <v>39</v>
      </c>
      <c r="G653" s="89">
        <f t="shared" si="105"/>
        <v>0</v>
      </c>
      <c r="H653" s="89">
        <f t="shared" si="105"/>
        <v>0</v>
      </c>
      <c r="I653" s="89">
        <f t="shared" si="105"/>
        <v>0</v>
      </c>
    </row>
    <row r="654" spans="1:9" s="3" customFormat="1" hidden="1">
      <c r="A654" s="16" t="s">
        <v>40</v>
      </c>
      <c r="B654" s="14">
        <v>774</v>
      </c>
      <c r="C654" s="15" t="s">
        <v>33</v>
      </c>
      <c r="D654" s="15" t="s">
        <v>35</v>
      </c>
      <c r="E654" s="106" t="s">
        <v>731</v>
      </c>
      <c r="F654" s="15" t="s">
        <v>41</v>
      </c>
      <c r="G654" s="89"/>
      <c r="H654" s="89"/>
      <c r="I654" s="89"/>
    </row>
    <row r="655" spans="1:9" s="3" customFormat="1" hidden="1">
      <c r="A655" s="16" t="s">
        <v>754</v>
      </c>
      <c r="B655" s="14">
        <v>774</v>
      </c>
      <c r="C655" s="15" t="s">
        <v>33</v>
      </c>
      <c r="D655" s="15" t="s">
        <v>35</v>
      </c>
      <c r="E655" s="106" t="s">
        <v>732</v>
      </c>
      <c r="F655" s="15"/>
      <c r="G655" s="89">
        <f t="shared" ref="G655:I656" si="106">G656</f>
        <v>0</v>
      </c>
      <c r="H655" s="89">
        <f t="shared" si="106"/>
        <v>0</v>
      </c>
      <c r="I655" s="89">
        <f t="shared" si="106"/>
        <v>0</v>
      </c>
    </row>
    <row r="656" spans="1:9" s="3" customFormat="1" ht="25.5" hidden="1">
      <c r="A656" s="16" t="s">
        <v>38</v>
      </c>
      <c r="B656" s="14">
        <v>774</v>
      </c>
      <c r="C656" s="15" t="s">
        <v>33</v>
      </c>
      <c r="D656" s="15" t="s">
        <v>35</v>
      </c>
      <c r="E656" s="106" t="s">
        <v>732</v>
      </c>
      <c r="F656" s="15" t="s">
        <v>39</v>
      </c>
      <c r="G656" s="89">
        <f t="shared" si="106"/>
        <v>0</v>
      </c>
      <c r="H656" s="89">
        <f t="shared" si="106"/>
        <v>0</v>
      </c>
      <c r="I656" s="89">
        <f t="shared" si="106"/>
        <v>0</v>
      </c>
    </row>
    <row r="657" spans="1:9" s="3" customFormat="1" hidden="1">
      <c r="A657" s="16" t="s">
        <v>40</v>
      </c>
      <c r="B657" s="14">
        <v>774</v>
      </c>
      <c r="C657" s="15" t="s">
        <v>33</v>
      </c>
      <c r="D657" s="15" t="s">
        <v>35</v>
      </c>
      <c r="E657" s="106" t="s">
        <v>732</v>
      </c>
      <c r="F657" s="15" t="s">
        <v>41</v>
      </c>
      <c r="G657" s="89">
        <v>0</v>
      </c>
      <c r="H657" s="89">
        <v>0</v>
      </c>
      <c r="I657" s="89">
        <v>0</v>
      </c>
    </row>
    <row r="658" spans="1:9" ht="25.5" hidden="1">
      <c r="A658" s="16" t="s">
        <v>362</v>
      </c>
      <c r="B658" s="14">
        <v>774</v>
      </c>
      <c r="C658" s="15" t="s">
        <v>33</v>
      </c>
      <c r="D658" s="15" t="s">
        <v>35</v>
      </c>
      <c r="E658" s="106" t="s">
        <v>238</v>
      </c>
      <c r="F658" s="15"/>
      <c r="G658" s="89">
        <f t="shared" ref="G658:I659" si="107">G659</f>
        <v>0</v>
      </c>
      <c r="H658" s="89">
        <f t="shared" si="107"/>
        <v>0</v>
      </c>
      <c r="I658" s="89">
        <f t="shared" si="107"/>
        <v>0</v>
      </c>
    </row>
    <row r="659" spans="1:9" ht="25.5" hidden="1">
      <c r="A659" s="16" t="s">
        <v>38</v>
      </c>
      <c r="B659" s="14">
        <v>774</v>
      </c>
      <c r="C659" s="15" t="s">
        <v>33</v>
      </c>
      <c r="D659" s="15" t="s">
        <v>35</v>
      </c>
      <c r="E659" s="106" t="s">
        <v>238</v>
      </c>
      <c r="F659" s="15" t="s">
        <v>39</v>
      </c>
      <c r="G659" s="89">
        <f t="shared" si="107"/>
        <v>0</v>
      </c>
      <c r="H659" s="89">
        <f t="shared" si="107"/>
        <v>0</v>
      </c>
      <c r="I659" s="89">
        <f t="shared" si="107"/>
        <v>0</v>
      </c>
    </row>
    <row r="660" spans="1:9" hidden="1">
      <c r="A660" s="16" t="s">
        <v>40</v>
      </c>
      <c r="B660" s="14">
        <v>774</v>
      </c>
      <c r="C660" s="15" t="s">
        <v>33</v>
      </c>
      <c r="D660" s="15" t="s">
        <v>35</v>
      </c>
      <c r="E660" s="106" t="s">
        <v>238</v>
      </c>
      <c r="F660" s="15" t="s">
        <v>41</v>
      </c>
      <c r="G660" s="89"/>
      <c r="H660" s="89"/>
      <c r="I660" s="89"/>
    </row>
    <row r="661" spans="1:9" ht="25.5" hidden="1">
      <c r="A661" s="16" t="s">
        <v>340</v>
      </c>
      <c r="B661" s="14">
        <v>774</v>
      </c>
      <c r="C661" s="15" t="s">
        <v>33</v>
      </c>
      <c r="D661" s="15" t="s">
        <v>35</v>
      </c>
      <c r="E661" s="106" t="s">
        <v>764</v>
      </c>
      <c r="F661" s="15"/>
      <c r="G661" s="89">
        <f>G662</f>
        <v>0</v>
      </c>
      <c r="H661" s="89">
        <f>H662</f>
        <v>0</v>
      </c>
      <c r="I661" s="89">
        <f>I662</f>
        <v>0</v>
      </c>
    </row>
    <row r="662" spans="1:9" hidden="1">
      <c r="A662" s="16" t="s">
        <v>40</v>
      </c>
      <c r="B662" s="14">
        <v>774</v>
      </c>
      <c r="C662" s="15" t="s">
        <v>33</v>
      </c>
      <c r="D662" s="15" t="s">
        <v>35</v>
      </c>
      <c r="E662" s="106" t="s">
        <v>764</v>
      </c>
      <c r="F662" s="15" t="s">
        <v>41</v>
      </c>
      <c r="G662" s="89"/>
      <c r="H662" s="89"/>
      <c r="I662" s="89"/>
    </row>
    <row r="663" spans="1:9" hidden="1">
      <c r="A663" s="16"/>
      <c r="B663" s="14"/>
      <c r="C663" s="15"/>
      <c r="D663" s="15"/>
      <c r="E663" s="106"/>
      <c r="F663" s="15"/>
      <c r="G663" s="89"/>
      <c r="H663" s="89"/>
      <c r="I663" s="89"/>
    </row>
    <row r="664" spans="1:9" hidden="1">
      <c r="A664" s="16"/>
      <c r="B664" s="14"/>
      <c r="C664" s="15"/>
      <c r="D664" s="15"/>
      <c r="E664" s="106"/>
      <c r="F664" s="15"/>
      <c r="G664" s="89"/>
      <c r="H664" s="89"/>
      <c r="I664" s="89"/>
    </row>
    <row r="665" spans="1:9" hidden="1">
      <c r="A665" s="16"/>
      <c r="B665" s="14"/>
      <c r="C665" s="15"/>
      <c r="D665" s="15"/>
      <c r="E665" s="106"/>
      <c r="F665" s="15"/>
      <c r="G665" s="89"/>
      <c r="H665" s="89"/>
      <c r="I665" s="89"/>
    </row>
    <row r="666" spans="1:9" hidden="1">
      <c r="A666" s="16"/>
      <c r="B666" s="14"/>
      <c r="C666" s="15"/>
      <c r="D666" s="15"/>
      <c r="E666" s="106"/>
      <c r="F666" s="15"/>
      <c r="G666" s="89"/>
      <c r="H666" s="89"/>
      <c r="I666" s="89"/>
    </row>
    <row r="667" spans="1:9" ht="41.25" hidden="1" customHeight="1">
      <c r="A667" s="16" t="s">
        <v>831</v>
      </c>
      <c r="B667" s="14">
        <v>774</v>
      </c>
      <c r="C667" s="15" t="s">
        <v>33</v>
      </c>
      <c r="D667" s="15" t="s">
        <v>35</v>
      </c>
      <c r="E667" s="106" t="s">
        <v>830</v>
      </c>
      <c r="F667" s="15"/>
      <c r="G667" s="89">
        <f t="shared" ref="G667:I668" si="108">G668</f>
        <v>0</v>
      </c>
      <c r="H667" s="89">
        <f t="shared" si="108"/>
        <v>0</v>
      </c>
      <c r="I667" s="89">
        <f t="shared" si="108"/>
        <v>0</v>
      </c>
    </row>
    <row r="668" spans="1:9" ht="25.5" hidden="1">
      <c r="A668" s="16" t="s">
        <v>38</v>
      </c>
      <c r="B668" s="14">
        <v>774</v>
      </c>
      <c r="C668" s="15" t="s">
        <v>33</v>
      </c>
      <c r="D668" s="15" t="s">
        <v>35</v>
      </c>
      <c r="E668" s="106" t="s">
        <v>830</v>
      </c>
      <c r="F668" s="15" t="s">
        <v>39</v>
      </c>
      <c r="G668" s="89">
        <f t="shared" si="108"/>
        <v>0</v>
      </c>
      <c r="H668" s="89">
        <f t="shared" si="108"/>
        <v>0</v>
      </c>
      <c r="I668" s="89">
        <f t="shared" si="108"/>
        <v>0</v>
      </c>
    </row>
    <row r="669" spans="1:9" hidden="1">
      <c r="A669" s="16" t="s">
        <v>40</v>
      </c>
      <c r="B669" s="14">
        <v>774</v>
      </c>
      <c r="C669" s="15" t="s">
        <v>33</v>
      </c>
      <c r="D669" s="15" t="s">
        <v>35</v>
      </c>
      <c r="E669" s="106" t="s">
        <v>830</v>
      </c>
      <c r="F669" s="15" t="s">
        <v>41</v>
      </c>
      <c r="G669" s="89"/>
      <c r="H669" s="89"/>
      <c r="I669" s="89"/>
    </row>
    <row r="670" spans="1:9" s="3" customFormat="1" ht="52.5" hidden="1" customHeight="1">
      <c r="A670" s="16" t="s">
        <v>831</v>
      </c>
      <c r="B670" s="14">
        <v>774</v>
      </c>
      <c r="C670" s="15" t="s">
        <v>33</v>
      </c>
      <c r="D670" s="15" t="s">
        <v>35</v>
      </c>
      <c r="E670" s="106" t="s">
        <v>1005</v>
      </c>
      <c r="F670" s="15"/>
      <c r="G670" s="89">
        <f t="shared" ref="G670:I671" si="109">G671</f>
        <v>0</v>
      </c>
      <c r="H670" s="89">
        <f t="shared" si="109"/>
        <v>0</v>
      </c>
      <c r="I670" s="89">
        <f t="shared" si="109"/>
        <v>0</v>
      </c>
    </row>
    <row r="671" spans="1:9" s="3" customFormat="1" ht="25.5" hidden="1">
      <c r="A671" s="16" t="s">
        <v>38</v>
      </c>
      <c r="B671" s="14">
        <v>774</v>
      </c>
      <c r="C671" s="15" t="s">
        <v>33</v>
      </c>
      <c r="D671" s="15" t="s">
        <v>35</v>
      </c>
      <c r="E671" s="106" t="s">
        <v>1005</v>
      </c>
      <c r="F671" s="15" t="s">
        <v>39</v>
      </c>
      <c r="G671" s="89">
        <f t="shared" si="109"/>
        <v>0</v>
      </c>
      <c r="H671" s="89">
        <f t="shared" si="109"/>
        <v>0</v>
      </c>
      <c r="I671" s="89">
        <f t="shared" si="109"/>
        <v>0</v>
      </c>
    </row>
    <row r="672" spans="1:9" s="3" customFormat="1" hidden="1">
      <c r="A672" s="16" t="s">
        <v>40</v>
      </c>
      <c r="B672" s="14">
        <v>774</v>
      </c>
      <c r="C672" s="15" t="s">
        <v>33</v>
      </c>
      <c r="D672" s="15" t="s">
        <v>35</v>
      </c>
      <c r="E672" s="106" t="s">
        <v>1005</v>
      </c>
      <c r="F672" s="15" t="s">
        <v>41</v>
      </c>
      <c r="G672" s="89"/>
      <c r="H672" s="89"/>
      <c r="I672" s="89"/>
    </row>
    <row r="673" spans="1:9" hidden="1">
      <c r="A673" s="16"/>
      <c r="B673" s="14"/>
      <c r="C673" s="15"/>
      <c r="D673" s="15"/>
      <c r="E673" s="15"/>
      <c r="F673" s="15"/>
      <c r="G673" s="89"/>
      <c r="H673" s="89"/>
      <c r="I673" s="89"/>
    </row>
    <row r="674" spans="1:9" s="3" customFormat="1" ht="25.5">
      <c r="A674" s="16" t="s">
        <v>1021</v>
      </c>
      <c r="B674" s="14">
        <v>774</v>
      </c>
      <c r="C674" s="15" t="s">
        <v>33</v>
      </c>
      <c r="D674" s="15" t="s">
        <v>35</v>
      </c>
      <c r="E674" s="15" t="s">
        <v>1020</v>
      </c>
      <c r="F674" s="15"/>
      <c r="G674" s="89">
        <f t="shared" ref="G674:I678" si="110">G675</f>
        <v>335974</v>
      </c>
      <c r="H674" s="89">
        <f t="shared" si="110"/>
        <v>0</v>
      </c>
      <c r="I674" s="89">
        <f t="shared" si="110"/>
        <v>0</v>
      </c>
    </row>
    <row r="675" spans="1:9" s="3" customFormat="1" ht="25.5">
      <c r="A675" s="16" t="s">
        <v>38</v>
      </c>
      <c r="B675" s="14">
        <v>774</v>
      </c>
      <c r="C675" s="15" t="s">
        <v>33</v>
      </c>
      <c r="D675" s="15" t="s">
        <v>35</v>
      </c>
      <c r="E675" s="15" t="s">
        <v>1020</v>
      </c>
      <c r="F675" s="15" t="s">
        <v>39</v>
      </c>
      <c r="G675" s="89">
        <f t="shared" si="110"/>
        <v>335974</v>
      </c>
      <c r="H675" s="89">
        <f t="shared" si="110"/>
        <v>0</v>
      </c>
      <c r="I675" s="89">
        <f t="shared" si="110"/>
        <v>0</v>
      </c>
    </row>
    <row r="676" spans="1:9" s="3" customFormat="1">
      <c r="A676" s="16" t="s">
        <v>40</v>
      </c>
      <c r="B676" s="14">
        <v>774</v>
      </c>
      <c r="C676" s="15" t="s">
        <v>33</v>
      </c>
      <c r="D676" s="15" t="s">
        <v>35</v>
      </c>
      <c r="E676" s="15" t="s">
        <v>1020</v>
      </c>
      <c r="F676" s="15" t="s">
        <v>41</v>
      </c>
      <c r="G676" s="89">
        <v>335974</v>
      </c>
      <c r="H676" s="89"/>
      <c r="I676" s="89"/>
    </row>
    <row r="677" spans="1:9" s="3" customFormat="1" ht="25.5">
      <c r="A677" s="16" t="s">
        <v>1112</v>
      </c>
      <c r="B677" s="14">
        <v>774</v>
      </c>
      <c r="C677" s="15" t="s">
        <v>33</v>
      </c>
      <c r="D677" s="15" t="s">
        <v>35</v>
      </c>
      <c r="E677" s="15" t="s">
        <v>1113</v>
      </c>
      <c r="F677" s="15"/>
      <c r="G677" s="89">
        <f t="shared" si="110"/>
        <v>472500</v>
      </c>
      <c r="H677" s="89">
        <f t="shared" si="110"/>
        <v>0</v>
      </c>
      <c r="I677" s="89">
        <f t="shared" si="110"/>
        <v>0</v>
      </c>
    </row>
    <row r="678" spans="1:9" s="3" customFormat="1" ht="25.5">
      <c r="A678" s="16" t="s">
        <v>38</v>
      </c>
      <c r="B678" s="14">
        <v>774</v>
      </c>
      <c r="C678" s="15" t="s">
        <v>33</v>
      </c>
      <c r="D678" s="15" t="s">
        <v>35</v>
      </c>
      <c r="E678" s="15" t="s">
        <v>1113</v>
      </c>
      <c r="F678" s="15" t="s">
        <v>39</v>
      </c>
      <c r="G678" s="89">
        <f t="shared" si="110"/>
        <v>472500</v>
      </c>
      <c r="H678" s="89">
        <f t="shared" si="110"/>
        <v>0</v>
      </c>
      <c r="I678" s="89">
        <f t="shared" si="110"/>
        <v>0</v>
      </c>
    </row>
    <row r="679" spans="1:9" s="3" customFormat="1">
      <c r="A679" s="16" t="s">
        <v>40</v>
      </c>
      <c r="B679" s="14">
        <v>774</v>
      </c>
      <c r="C679" s="15" t="s">
        <v>33</v>
      </c>
      <c r="D679" s="15" t="s">
        <v>35</v>
      </c>
      <c r="E679" s="15" t="s">
        <v>1113</v>
      </c>
      <c r="F679" s="15" t="s">
        <v>41</v>
      </c>
      <c r="G679" s="89">
        <v>472500</v>
      </c>
      <c r="H679" s="89"/>
      <c r="I679" s="89"/>
    </row>
    <row r="680" spans="1:9" s="3" customFormat="1" ht="30" customHeight="1">
      <c r="A680" s="16" t="s">
        <v>31</v>
      </c>
      <c r="B680" s="14">
        <v>774</v>
      </c>
      <c r="C680" s="15" t="s">
        <v>33</v>
      </c>
      <c r="D680" s="15" t="s">
        <v>35</v>
      </c>
      <c r="E680" s="15" t="s">
        <v>433</v>
      </c>
      <c r="F680" s="15"/>
      <c r="G680" s="89">
        <f t="shared" ref="G680:I682" si="111">G681</f>
        <v>275000</v>
      </c>
      <c r="H680" s="89">
        <f t="shared" si="111"/>
        <v>275000</v>
      </c>
      <c r="I680" s="89">
        <f t="shared" si="111"/>
        <v>275000</v>
      </c>
    </row>
    <row r="681" spans="1:9" s="3" customFormat="1" ht="24.75" customHeight="1">
      <c r="A681" s="16" t="s">
        <v>301</v>
      </c>
      <c r="B681" s="14">
        <v>774</v>
      </c>
      <c r="C681" s="15" t="s">
        <v>33</v>
      </c>
      <c r="D681" s="15" t="s">
        <v>35</v>
      </c>
      <c r="E681" s="15" t="s">
        <v>434</v>
      </c>
      <c r="F681" s="15"/>
      <c r="G681" s="89">
        <f t="shared" si="111"/>
        <v>275000</v>
      </c>
      <c r="H681" s="89">
        <f t="shared" si="111"/>
        <v>275000</v>
      </c>
      <c r="I681" s="89">
        <f t="shared" si="111"/>
        <v>275000</v>
      </c>
    </row>
    <row r="682" spans="1:9" s="18" customFormat="1" ht="25.5">
      <c r="A682" s="16" t="s">
        <v>38</v>
      </c>
      <c r="B682" s="15" t="s">
        <v>149</v>
      </c>
      <c r="C682" s="15" t="s">
        <v>33</v>
      </c>
      <c r="D682" s="15" t="s">
        <v>35</v>
      </c>
      <c r="E682" s="15" t="s">
        <v>434</v>
      </c>
      <c r="F682" s="15" t="s">
        <v>39</v>
      </c>
      <c r="G682" s="89">
        <f t="shared" si="111"/>
        <v>275000</v>
      </c>
      <c r="H682" s="89">
        <f t="shared" si="111"/>
        <v>275000</v>
      </c>
      <c r="I682" s="89">
        <f t="shared" si="111"/>
        <v>275000</v>
      </c>
    </row>
    <row r="683" spans="1:9" s="18" customFormat="1">
      <c r="A683" s="16" t="s">
        <v>40</v>
      </c>
      <c r="B683" s="15" t="s">
        <v>149</v>
      </c>
      <c r="C683" s="15" t="s">
        <v>33</v>
      </c>
      <c r="D683" s="15" t="s">
        <v>35</v>
      </c>
      <c r="E683" s="15" t="s">
        <v>434</v>
      </c>
      <c r="F683" s="15" t="s">
        <v>41</v>
      </c>
      <c r="G683" s="89">
        <f>125000+150000</f>
        <v>275000</v>
      </c>
      <c r="H683" s="89">
        <f>125000+150000</f>
        <v>275000</v>
      </c>
      <c r="I683" s="89">
        <f>125000+150000</f>
        <v>275000</v>
      </c>
    </row>
    <row r="684" spans="1:9" ht="25.5" hidden="1">
      <c r="A684" s="39" t="s">
        <v>340</v>
      </c>
      <c r="B684" s="15" t="s">
        <v>149</v>
      </c>
      <c r="C684" s="15" t="s">
        <v>33</v>
      </c>
      <c r="D684" s="15" t="s">
        <v>35</v>
      </c>
      <c r="E684" s="15" t="s">
        <v>448</v>
      </c>
      <c r="F684" s="15"/>
      <c r="G684" s="8">
        <f t="shared" ref="G684:I686" si="112">G685</f>
        <v>0</v>
      </c>
      <c r="H684" s="8">
        <f t="shared" si="112"/>
        <v>0</v>
      </c>
      <c r="I684" s="8">
        <f t="shared" si="112"/>
        <v>0</v>
      </c>
    </row>
    <row r="685" spans="1:9" ht="25.5" hidden="1">
      <c r="A685" s="39" t="s">
        <v>340</v>
      </c>
      <c r="B685" s="15" t="s">
        <v>149</v>
      </c>
      <c r="C685" s="15" t="s">
        <v>33</v>
      </c>
      <c r="D685" s="15" t="s">
        <v>35</v>
      </c>
      <c r="E685" s="15" t="s">
        <v>535</v>
      </c>
      <c r="F685" s="15"/>
      <c r="G685" s="8">
        <f t="shared" si="112"/>
        <v>0</v>
      </c>
      <c r="H685" s="8">
        <f t="shared" si="112"/>
        <v>0</v>
      </c>
      <c r="I685" s="8">
        <f t="shared" si="112"/>
        <v>0</v>
      </c>
    </row>
    <row r="686" spans="1:9" ht="25.5" hidden="1">
      <c r="A686" s="16" t="s">
        <v>38</v>
      </c>
      <c r="B686" s="15" t="s">
        <v>149</v>
      </c>
      <c r="C686" s="15" t="s">
        <v>33</v>
      </c>
      <c r="D686" s="15" t="s">
        <v>35</v>
      </c>
      <c r="E686" s="15" t="s">
        <v>535</v>
      </c>
      <c r="F686" s="15" t="s">
        <v>39</v>
      </c>
      <c r="G686" s="8">
        <f t="shared" si="112"/>
        <v>0</v>
      </c>
      <c r="H686" s="8">
        <f t="shared" si="112"/>
        <v>0</v>
      </c>
      <c r="I686" s="8">
        <f t="shared" si="112"/>
        <v>0</v>
      </c>
    </row>
    <row r="687" spans="1:9" hidden="1">
      <c r="A687" s="16" t="s">
        <v>40</v>
      </c>
      <c r="B687" s="15" t="s">
        <v>149</v>
      </c>
      <c r="C687" s="15" t="s">
        <v>33</v>
      </c>
      <c r="D687" s="15" t="s">
        <v>35</v>
      </c>
      <c r="E687" s="15" t="s">
        <v>535</v>
      </c>
      <c r="F687" s="15" t="s">
        <v>41</v>
      </c>
      <c r="G687" s="8"/>
      <c r="H687" s="8"/>
      <c r="I687" s="8"/>
    </row>
    <row r="688" spans="1:9" s="30" customFormat="1" ht="12" hidden="1" customHeight="1">
      <c r="A688" s="16" t="s">
        <v>45</v>
      </c>
      <c r="B688" s="15" t="s">
        <v>149</v>
      </c>
      <c r="C688" s="15" t="s">
        <v>33</v>
      </c>
      <c r="D688" s="15" t="s">
        <v>35</v>
      </c>
      <c r="E688" s="15" t="s">
        <v>402</v>
      </c>
      <c r="F688" s="41"/>
      <c r="G688" s="89">
        <f t="shared" ref="G688:I690" si="113">G689</f>
        <v>0</v>
      </c>
      <c r="H688" s="89">
        <f t="shared" si="113"/>
        <v>0</v>
      </c>
      <c r="I688" s="89">
        <f t="shared" si="113"/>
        <v>0</v>
      </c>
    </row>
    <row r="689" spans="1:9" s="18" customFormat="1" ht="63.75" hidden="1">
      <c r="A689" s="16" t="s">
        <v>216</v>
      </c>
      <c r="B689" s="15" t="s">
        <v>149</v>
      </c>
      <c r="C689" s="15" t="s">
        <v>33</v>
      </c>
      <c r="D689" s="15" t="s">
        <v>35</v>
      </c>
      <c r="E689" s="15" t="s">
        <v>435</v>
      </c>
      <c r="F689" s="15"/>
      <c r="G689" s="89">
        <f t="shared" si="113"/>
        <v>0</v>
      </c>
      <c r="H689" s="89">
        <f t="shared" si="113"/>
        <v>0</v>
      </c>
      <c r="I689" s="89">
        <f t="shared" si="113"/>
        <v>0</v>
      </c>
    </row>
    <row r="690" spans="1:9" s="18" customFormat="1" ht="25.5" hidden="1">
      <c r="A690" s="16" t="s">
        <v>38</v>
      </c>
      <c r="B690" s="15" t="s">
        <v>149</v>
      </c>
      <c r="C690" s="15" t="s">
        <v>33</v>
      </c>
      <c r="D690" s="15" t="s">
        <v>35</v>
      </c>
      <c r="E690" s="15" t="s">
        <v>435</v>
      </c>
      <c r="F690" s="15" t="s">
        <v>39</v>
      </c>
      <c r="G690" s="89">
        <f t="shared" si="113"/>
        <v>0</v>
      </c>
      <c r="H690" s="89">
        <f t="shared" si="113"/>
        <v>0</v>
      </c>
      <c r="I690" s="89">
        <f t="shared" si="113"/>
        <v>0</v>
      </c>
    </row>
    <row r="691" spans="1:9" s="18" customFormat="1" hidden="1">
      <c r="A691" s="16" t="s">
        <v>40</v>
      </c>
      <c r="B691" s="15" t="s">
        <v>149</v>
      </c>
      <c r="C691" s="15" t="s">
        <v>33</v>
      </c>
      <c r="D691" s="15" t="s">
        <v>35</v>
      </c>
      <c r="E691" s="15" t="s">
        <v>435</v>
      </c>
      <c r="F691" s="15" t="s">
        <v>41</v>
      </c>
      <c r="G691" s="89"/>
      <c r="H691" s="89"/>
      <c r="I691" s="89"/>
    </row>
    <row r="692" spans="1:9" s="18" customFormat="1" ht="25.5" customHeight="1">
      <c r="A692" s="13" t="s">
        <v>961</v>
      </c>
      <c r="B692" s="14">
        <v>774</v>
      </c>
      <c r="C692" s="15" t="s">
        <v>33</v>
      </c>
      <c r="D692" s="15" t="s">
        <v>35</v>
      </c>
      <c r="E692" s="15" t="s">
        <v>428</v>
      </c>
      <c r="F692" s="15"/>
      <c r="G692" s="89">
        <f t="shared" ref="G692:I694" si="114">G693</f>
        <v>0</v>
      </c>
      <c r="H692" s="89">
        <f t="shared" si="114"/>
        <v>50000</v>
      </c>
      <c r="I692" s="89">
        <f t="shared" si="114"/>
        <v>50000</v>
      </c>
    </row>
    <row r="693" spans="1:9" s="18" customFormat="1" ht="25.5">
      <c r="A693" s="16" t="s">
        <v>172</v>
      </c>
      <c r="B693" s="15" t="s">
        <v>149</v>
      </c>
      <c r="C693" s="15" t="s">
        <v>33</v>
      </c>
      <c r="D693" s="15" t="s">
        <v>35</v>
      </c>
      <c r="E693" s="15" t="s">
        <v>429</v>
      </c>
      <c r="F693" s="15"/>
      <c r="G693" s="89">
        <f t="shared" si="114"/>
        <v>0</v>
      </c>
      <c r="H693" s="89">
        <f t="shared" si="114"/>
        <v>50000</v>
      </c>
      <c r="I693" s="89">
        <f t="shared" si="114"/>
        <v>50000</v>
      </c>
    </row>
    <row r="694" spans="1:9" s="18" customFormat="1" ht="30.75" customHeight="1">
      <c r="A694" s="16" t="s">
        <v>38</v>
      </c>
      <c r="B694" s="15" t="s">
        <v>149</v>
      </c>
      <c r="C694" s="15" t="s">
        <v>33</v>
      </c>
      <c r="D694" s="15" t="s">
        <v>35</v>
      </c>
      <c r="E694" s="15" t="s">
        <v>429</v>
      </c>
      <c r="F694" s="15" t="s">
        <v>39</v>
      </c>
      <c r="G694" s="89">
        <f t="shared" si="114"/>
        <v>0</v>
      </c>
      <c r="H694" s="89">
        <f t="shared" si="114"/>
        <v>50000</v>
      </c>
      <c r="I694" s="89">
        <f t="shared" si="114"/>
        <v>50000</v>
      </c>
    </row>
    <row r="695" spans="1:9" s="18" customFormat="1">
      <c r="A695" s="16" t="s">
        <v>40</v>
      </c>
      <c r="B695" s="15" t="s">
        <v>149</v>
      </c>
      <c r="C695" s="15" t="s">
        <v>33</v>
      </c>
      <c r="D695" s="15" t="s">
        <v>35</v>
      </c>
      <c r="E695" s="15" t="s">
        <v>429</v>
      </c>
      <c r="F695" s="15" t="s">
        <v>41</v>
      </c>
      <c r="G695" s="89"/>
      <c r="H695" s="89">
        <v>50000</v>
      </c>
      <c r="I695" s="89">
        <v>50000</v>
      </c>
    </row>
    <row r="696" spans="1:9" s="18" customFormat="1" ht="25.5">
      <c r="A696" s="16" t="s">
        <v>951</v>
      </c>
      <c r="B696" s="15" t="s">
        <v>149</v>
      </c>
      <c r="C696" s="15" t="s">
        <v>33</v>
      </c>
      <c r="D696" s="15" t="s">
        <v>35</v>
      </c>
      <c r="E696" s="15" t="s">
        <v>498</v>
      </c>
      <c r="F696" s="15"/>
      <c r="G696" s="89">
        <f>G697</f>
        <v>50000</v>
      </c>
      <c r="H696" s="89">
        <f t="shared" ref="H696:I696" si="115">H697</f>
        <v>50000</v>
      </c>
      <c r="I696" s="89">
        <f t="shared" si="115"/>
        <v>50000</v>
      </c>
    </row>
    <row r="697" spans="1:9" s="18" customFormat="1" ht="25.5">
      <c r="A697" s="16" t="s">
        <v>950</v>
      </c>
      <c r="B697" s="15" t="s">
        <v>149</v>
      </c>
      <c r="C697" s="15" t="s">
        <v>33</v>
      </c>
      <c r="D697" s="15" t="s">
        <v>35</v>
      </c>
      <c r="E697" s="15" t="s">
        <v>916</v>
      </c>
      <c r="F697" s="15"/>
      <c r="G697" s="89">
        <f>G698</f>
        <v>50000</v>
      </c>
      <c r="H697" s="89">
        <f t="shared" ref="H697:I697" si="116">H698</f>
        <v>50000</v>
      </c>
      <c r="I697" s="89">
        <f t="shared" si="116"/>
        <v>50000</v>
      </c>
    </row>
    <row r="698" spans="1:9" s="18" customFormat="1" ht="25.5">
      <c r="A698" s="16" t="s">
        <v>152</v>
      </c>
      <c r="B698" s="15" t="s">
        <v>149</v>
      </c>
      <c r="C698" s="15" t="s">
        <v>33</v>
      </c>
      <c r="D698" s="15" t="s">
        <v>35</v>
      </c>
      <c r="E698" s="15" t="s">
        <v>916</v>
      </c>
      <c r="F698" s="15" t="s">
        <v>663</v>
      </c>
      <c r="G698" s="89">
        <f>G699</f>
        <v>50000</v>
      </c>
      <c r="H698" s="89">
        <f t="shared" ref="H698:I698" si="117">H699</f>
        <v>50000</v>
      </c>
      <c r="I698" s="89">
        <f t="shared" si="117"/>
        <v>50000</v>
      </c>
    </row>
    <row r="699" spans="1:9" s="18" customFormat="1" ht="89.25">
      <c r="A699" s="54" t="s">
        <v>846</v>
      </c>
      <c r="B699" s="15" t="s">
        <v>149</v>
      </c>
      <c r="C699" s="15" t="s">
        <v>33</v>
      </c>
      <c r="D699" s="15" t="s">
        <v>35</v>
      </c>
      <c r="E699" s="15" t="s">
        <v>916</v>
      </c>
      <c r="F699" s="15" t="s">
        <v>845</v>
      </c>
      <c r="G699" s="89">
        <f>50000</f>
        <v>50000</v>
      </c>
      <c r="H699" s="89">
        <v>50000</v>
      </c>
      <c r="I699" s="89">
        <v>50000</v>
      </c>
    </row>
    <row r="700" spans="1:9" s="18" customFormat="1" ht="51">
      <c r="A700" s="16" t="s">
        <v>1003</v>
      </c>
      <c r="B700" s="15" t="s">
        <v>149</v>
      </c>
      <c r="C700" s="15" t="s">
        <v>33</v>
      </c>
      <c r="D700" s="15" t="s">
        <v>35</v>
      </c>
      <c r="E700" s="15" t="s">
        <v>421</v>
      </c>
      <c r="F700" s="15"/>
      <c r="G700" s="89">
        <f>G701</f>
        <v>0</v>
      </c>
      <c r="H700" s="89">
        <f>H701+H706</f>
        <v>200000</v>
      </c>
      <c r="I700" s="89">
        <f t="shared" ref="H700:I702" si="118">I701</f>
        <v>0</v>
      </c>
    </row>
    <row r="701" spans="1:9" s="18" customFormat="1" ht="25.5">
      <c r="A701" s="16" t="s">
        <v>994</v>
      </c>
      <c r="B701" s="15" t="s">
        <v>149</v>
      </c>
      <c r="C701" s="15" t="s">
        <v>33</v>
      </c>
      <c r="D701" s="15" t="s">
        <v>35</v>
      </c>
      <c r="E701" s="15" t="s">
        <v>993</v>
      </c>
      <c r="F701" s="15"/>
      <c r="G701" s="89">
        <f>G702</f>
        <v>0</v>
      </c>
      <c r="H701" s="89">
        <f t="shared" si="118"/>
        <v>100000</v>
      </c>
      <c r="I701" s="89">
        <f t="shared" si="118"/>
        <v>0</v>
      </c>
    </row>
    <row r="702" spans="1:9" s="18" customFormat="1" ht="36" customHeight="1">
      <c r="A702" s="16" t="s">
        <v>152</v>
      </c>
      <c r="B702" s="15" t="s">
        <v>149</v>
      </c>
      <c r="C702" s="15" t="s">
        <v>33</v>
      </c>
      <c r="D702" s="15" t="s">
        <v>35</v>
      </c>
      <c r="E702" s="15" t="s">
        <v>993</v>
      </c>
      <c r="F702" s="15" t="s">
        <v>663</v>
      </c>
      <c r="G702" s="89">
        <f>G703</f>
        <v>0</v>
      </c>
      <c r="H702" s="89">
        <f t="shared" si="118"/>
        <v>100000</v>
      </c>
      <c r="I702" s="89">
        <f t="shared" si="118"/>
        <v>0</v>
      </c>
    </row>
    <row r="703" spans="1:9" s="18" customFormat="1" ht="99" customHeight="1">
      <c r="A703" s="54" t="s">
        <v>846</v>
      </c>
      <c r="B703" s="15" t="s">
        <v>149</v>
      </c>
      <c r="C703" s="15" t="s">
        <v>33</v>
      </c>
      <c r="D703" s="15" t="s">
        <v>35</v>
      </c>
      <c r="E703" s="15" t="s">
        <v>993</v>
      </c>
      <c r="F703" s="15" t="s">
        <v>845</v>
      </c>
      <c r="G703" s="89">
        <v>0</v>
      </c>
      <c r="H703" s="89">
        <v>100000</v>
      </c>
      <c r="I703" s="89">
        <v>0</v>
      </c>
    </row>
    <row r="704" spans="1:9" s="18" customFormat="1" hidden="1">
      <c r="A704" s="16"/>
      <c r="B704" s="15"/>
      <c r="C704" s="15"/>
      <c r="D704" s="15"/>
      <c r="E704" s="15"/>
      <c r="F704" s="15"/>
      <c r="G704" s="89"/>
      <c r="H704" s="89"/>
      <c r="I704" s="89"/>
    </row>
    <row r="705" spans="1:10" s="18" customFormat="1" hidden="1">
      <c r="A705" s="16"/>
      <c r="B705" s="15"/>
      <c r="C705" s="15"/>
      <c r="D705" s="15"/>
      <c r="E705" s="15"/>
      <c r="F705" s="15"/>
      <c r="G705" s="89"/>
      <c r="H705" s="89"/>
      <c r="I705" s="89"/>
    </row>
    <row r="706" spans="1:10" s="18" customFormat="1" ht="25.5">
      <c r="A706" s="16" t="s">
        <v>996</v>
      </c>
      <c r="B706" s="15" t="s">
        <v>149</v>
      </c>
      <c r="C706" s="15" t="s">
        <v>33</v>
      </c>
      <c r="D706" s="15" t="s">
        <v>35</v>
      </c>
      <c r="E706" s="15" t="s">
        <v>995</v>
      </c>
      <c r="F706" s="15"/>
      <c r="G706" s="89">
        <f>G707</f>
        <v>0</v>
      </c>
      <c r="H706" s="89">
        <f t="shared" ref="H706:I707" si="119">H707</f>
        <v>100000</v>
      </c>
      <c r="I706" s="89">
        <f t="shared" si="119"/>
        <v>0</v>
      </c>
    </row>
    <row r="707" spans="1:10" s="18" customFormat="1" ht="36" customHeight="1">
      <c r="A707" s="16" t="s">
        <v>152</v>
      </c>
      <c r="B707" s="15" t="s">
        <v>149</v>
      </c>
      <c r="C707" s="15" t="s">
        <v>33</v>
      </c>
      <c r="D707" s="15" t="s">
        <v>35</v>
      </c>
      <c r="E707" s="15" t="s">
        <v>995</v>
      </c>
      <c r="F707" s="15" t="s">
        <v>663</v>
      </c>
      <c r="G707" s="89">
        <f>G708</f>
        <v>0</v>
      </c>
      <c r="H707" s="89">
        <f t="shared" si="119"/>
        <v>100000</v>
      </c>
      <c r="I707" s="89">
        <f t="shared" si="119"/>
        <v>0</v>
      </c>
    </row>
    <row r="708" spans="1:10" s="18" customFormat="1" ht="99" customHeight="1">
      <c r="A708" s="54" t="s">
        <v>846</v>
      </c>
      <c r="B708" s="15" t="s">
        <v>149</v>
      </c>
      <c r="C708" s="15" t="s">
        <v>33</v>
      </c>
      <c r="D708" s="15" t="s">
        <v>35</v>
      </c>
      <c r="E708" s="15" t="s">
        <v>995</v>
      </c>
      <c r="F708" s="15" t="s">
        <v>845</v>
      </c>
      <c r="G708" s="89">
        <v>0</v>
      </c>
      <c r="H708" s="89">
        <v>100000</v>
      </c>
      <c r="I708" s="89">
        <v>0</v>
      </c>
    </row>
    <row r="709" spans="1:10" s="97" customFormat="1" ht="24.75" customHeight="1">
      <c r="A709" s="39" t="s">
        <v>340</v>
      </c>
      <c r="B709" s="15" t="s">
        <v>149</v>
      </c>
      <c r="C709" s="15" t="s">
        <v>33</v>
      </c>
      <c r="D709" s="15" t="s">
        <v>35</v>
      </c>
      <c r="E709" s="15" t="s">
        <v>448</v>
      </c>
      <c r="F709" s="96"/>
      <c r="G709" s="89">
        <f>G710</f>
        <v>150229</v>
      </c>
      <c r="H709" s="89">
        <v>0</v>
      </c>
      <c r="I709" s="89">
        <v>0</v>
      </c>
      <c r="J709" s="209">
        <v>1000000</v>
      </c>
    </row>
    <row r="710" spans="1:10" ht="25.5">
      <c r="A710" s="39" t="s">
        <v>340</v>
      </c>
      <c r="B710" s="15" t="s">
        <v>149</v>
      </c>
      <c r="C710" s="15" t="s">
        <v>33</v>
      </c>
      <c r="D710" s="15" t="s">
        <v>35</v>
      </c>
      <c r="E710" s="15" t="s">
        <v>535</v>
      </c>
      <c r="F710" s="14"/>
      <c r="G710" s="120">
        <f>G723</f>
        <v>150229</v>
      </c>
      <c r="H710" s="120">
        <v>0</v>
      </c>
      <c r="I710" s="120">
        <v>0</v>
      </c>
      <c r="J710" s="2"/>
    </row>
    <row r="711" spans="1:10" ht="24" hidden="1" customHeight="1">
      <c r="A711" s="16" t="s">
        <v>618</v>
      </c>
      <c r="B711" s="15" t="s">
        <v>149</v>
      </c>
      <c r="C711" s="15" t="s">
        <v>33</v>
      </c>
      <c r="D711" s="15" t="s">
        <v>35</v>
      </c>
      <c r="E711" s="15" t="s">
        <v>535</v>
      </c>
      <c r="F711" s="15" t="s">
        <v>48</v>
      </c>
      <c r="G711" s="120">
        <f>G712</f>
        <v>500000</v>
      </c>
      <c r="H711" s="120">
        <f>H712</f>
        <v>0</v>
      </c>
      <c r="I711" s="120">
        <f>I712</f>
        <v>0</v>
      </c>
      <c r="J711" s="2"/>
    </row>
    <row r="712" spans="1:10" ht="29.25" hidden="1" customHeight="1">
      <c r="A712" s="16" t="s">
        <v>49</v>
      </c>
      <c r="B712" s="15" t="s">
        <v>149</v>
      </c>
      <c r="C712" s="15" t="s">
        <v>33</v>
      </c>
      <c r="D712" s="15" t="s">
        <v>35</v>
      </c>
      <c r="E712" s="15" t="s">
        <v>535</v>
      </c>
      <c r="F712" s="15" t="s">
        <v>50</v>
      </c>
      <c r="G712" s="120">
        <f>'прил 7'!G1076+'прил 7'!G448+'прил 7'!G1155</f>
        <v>500000</v>
      </c>
      <c r="H712" s="120">
        <f>'прил 7'!AG1076+'прил 7'!AG448+'прил 7'!AG1155</f>
        <v>0</v>
      </c>
      <c r="I712" s="120">
        <f>'прил 7'!AH1076+'прил 7'!AH448+'прил 7'!AH1155</f>
        <v>0</v>
      </c>
      <c r="J712" s="2"/>
    </row>
    <row r="713" spans="1:10" s="30" customFormat="1" hidden="1">
      <c r="A713" s="16" t="s">
        <v>312</v>
      </c>
      <c r="B713" s="15" t="s">
        <v>149</v>
      </c>
      <c r="C713" s="15" t="s">
        <v>33</v>
      </c>
      <c r="D713" s="15" t="s">
        <v>35</v>
      </c>
      <c r="E713" s="15" t="s">
        <v>535</v>
      </c>
      <c r="F713" s="15" t="s">
        <v>313</v>
      </c>
      <c r="G713" s="120">
        <f>G714</f>
        <v>0</v>
      </c>
      <c r="H713" s="120">
        <f>H714</f>
        <v>0</v>
      </c>
      <c r="I713" s="120">
        <f>I714</f>
        <v>0</v>
      </c>
      <c r="J713" s="191"/>
    </row>
    <row r="714" spans="1:10" ht="30.75" hidden="1" customHeight="1">
      <c r="A714" s="16" t="s">
        <v>316</v>
      </c>
      <c r="B714" s="15" t="s">
        <v>149</v>
      </c>
      <c r="C714" s="15" t="s">
        <v>33</v>
      </c>
      <c r="D714" s="15" t="s">
        <v>35</v>
      </c>
      <c r="E714" s="15" t="s">
        <v>535</v>
      </c>
      <c r="F714" s="15" t="s">
        <v>315</v>
      </c>
      <c r="G714" s="120">
        <f>'прил 7'!G700</f>
        <v>0</v>
      </c>
      <c r="H714" s="120">
        <f>'прил 7'!AG700</f>
        <v>0</v>
      </c>
      <c r="I714" s="120">
        <f>'прил 7'!AH700</f>
        <v>0</v>
      </c>
      <c r="J714" s="2"/>
    </row>
    <row r="715" spans="1:10" s="3" customFormat="1" ht="21" hidden="1" customHeight="1">
      <c r="A715" s="16" t="s">
        <v>323</v>
      </c>
      <c r="B715" s="15" t="s">
        <v>149</v>
      </c>
      <c r="C715" s="15" t="s">
        <v>33</v>
      </c>
      <c r="D715" s="15" t="s">
        <v>35</v>
      </c>
      <c r="E715" s="15" t="s">
        <v>535</v>
      </c>
      <c r="F715" s="15" t="s">
        <v>324</v>
      </c>
      <c r="G715" s="120">
        <f>G716</f>
        <v>0</v>
      </c>
      <c r="H715" s="120">
        <f>H716</f>
        <v>0</v>
      </c>
      <c r="I715" s="120">
        <f>I716</f>
        <v>0</v>
      </c>
      <c r="J715" s="194"/>
    </row>
    <row r="716" spans="1:10" s="18" customFormat="1" ht="19.5" hidden="1" customHeight="1">
      <c r="A716" s="16" t="s">
        <v>351</v>
      </c>
      <c r="B716" s="15" t="s">
        <v>149</v>
      </c>
      <c r="C716" s="15" t="s">
        <v>33</v>
      </c>
      <c r="D716" s="15" t="s">
        <v>35</v>
      </c>
      <c r="E716" s="15" t="s">
        <v>535</v>
      </c>
      <c r="F716" s="15" t="s">
        <v>352</v>
      </c>
      <c r="G716" s="120">
        <f>'прил 7'!G629</f>
        <v>0</v>
      </c>
      <c r="H716" s="120">
        <f>'прил 7'!AG629</f>
        <v>0</v>
      </c>
      <c r="I716" s="120">
        <f>'прил 7'!AH629</f>
        <v>0</v>
      </c>
      <c r="J716" s="17"/>
    </row>
    <row r="717" spans="1:10" s="18" customFormat="1" ht="36.75" hidden="1" customHeight="1">
      <c r="A717" s="16" t="s">
        <v>38</v>
      </c>
      <c r="B717" s="15" t="s">
        <v>149</v>
      </c>
      <c r="C717" s="15" t="s">
        <v>33</v>
      </c>
      <c r="D717" s="15" t="s">
        <v>35</v>
      </c>
      <c r="E717" s="15" t="s">
        <v>535</v>
      </c>
      <c r="F717" s="15" t="s">
        <v>39</v>
      </c>
      <c r="G717" s="120">
        <f>G718</f>
        <v>0</v>
      </c>
      <c r="H717" s="120">
        <f>H718</f>
        <v>0</v>
      </c>
      <c r="I717" s="120">
        <f>I718</f>
        <v>0</v>
      </c>
      <c r="J717" s="17"/>
    </row>
    <row r="718" spans="1:10" s="18" customFormat="1" ht="19.5" hidden="1" customHeight="1">
      <c r="A718" s="16" t="s">
        <v>40</v>
      </c>
      <c r="B718" s="15" t="s">
        <v>149</v>
      </c>
      <c r="C718" s="15" t="s">
        <v>33</v>
      </c>
      <c r="D718" s="15" t="s">
        <v>35</v>
      </c>
      <c r="E718" s="15" t="s">
        <v>535</v>
      </c>
      <c r="F718" s="15" t="s">
        <v>41</v>
      </c>
      <c r="G718" s="120"/>
      <c r="H718" s="120"/>
      <c r="I718" s="120"/>
      <c r="J718" s="17"/>
    </row>
    <row r="719" spans="1:10" s="50" customFormat="1" hidden="1">
      <c r="A719" s="16" t="s">
        <v>323</v>
      </c>
      <c r="B719" s="15" t="s">
        <v>149</v>
      </c>
      <c r="C719" s="15" t="s">
        <v>33</v>
      </c>
      <c r="D719" s="15" t="s">
        <v>35</v>
      </c>
      <c r="E719" s="15" t="s">
        <v>535</v>
      </c>
      <c r="F719" s="15" t="s">
        <v>324</v>
      </c>
      <c r="G719" s="120" t="e">
        <f>G720</f>
        <v>#REF!</v>
      </c>
      <c r="H719" s="120" t="e">
        <f>H720</f>
        <v>#REF!</v>
      </c>
      <c r="I719" s="120" t="e">
        <f>I720</f>
        <v>#REF!</v>
      </c>
      <c r="J719" s="192"/>
    </row>
    <row r="720" spans="1:10" s="50" customFormat="1" hidden="1">
      <c r="A720" s="16" t="s">
        <v>351</v>
      </c>
      <c r="B720" s="15" t="s">
        <v>149</v>
      </c>
      <c r="C720" s="15" t="s">
        <v>33</v>
      </c>
      <c r="D720" s="15" t="s">
        <v>35</v>
      </c>
      <c r="E720" s="15" t="s">
        <v>535</v>
      </c>
      <c r="F720" s="15" t="s">
        <v>352</v>
      </c>
      <c r="G720" s="120" t="e">
        <f>'прил 7'!G743+'прил 7'!G629+'прил 7'!G1194+'прил 7'!#REF!</f>
        <v>#REF!</v>
      </c>
      <c r="H720" s="120" t="e">
        <f>'прил 7'!AG743+'прил 7'!AG629+'прил 7'!AG1194+'прил 7'!#REF!</f>
        <v>#REF!</v>
      </c>
      <c r="I720" s="120" t="e">
        <f>'прил 7'!AH743+'прил 7'!AH629+'прил 7'!AH1194+'прил 7'!#REF!</f>
        <v>#REF!</v>
      </c>
      <c r="J720" s="192"/>
    </row>
    <row r="721" spans="1:10" s="30" customFormat="1" ht="25.5" hidden="1">
      <c r="A721" s="16" t="s">
        <v>38</v>
      </c>
      <c r="B721" s="15" t="s">
        <v>149</v>
      </c>
      <c r="C721" s="15" t="s">
        <v>33</v>
      </c>
      <c r="D721" s="15" t="s">
        <v>35</v>
      </c>
      <c r="E721" s="15" t="s">
        <v>535</v>
      </c>
      <c r="F721" s="15" t="s">
        <v>39</v>
      </c>
      <c r="G721" s="120">
        <f>G722</f>
        <v>0</v>
      </c>
      <c r="H721" s="120">
        <f>H722</f>
        <v>0</v>
      </c>
      <c r="I721" s="120">
        <f>I722</f>
        <v>0</v>
      </c>
      <c r="J721" s="191"/>
    </row>
    <row r="722" spans="1:10" hidden="1">
      <c r="A722" s="16" t="s">
        <v>40</v>
      </c>
      <c r="B722" s="15" t="s">
        <v>149</v>
      </c>
      <c r="C722" s="15" t="s">
        <v>33</v>
      </c>
      <c r="D722" s="15" t="s">
        <v>35</v>
      </c>
      <c r="E722" s="15" t="s">
        <v>535</v>
      </c>
      <c r="F722" s="15" t="s">
        <v>41</v>
      </c>
      <c r="G722" s="120">
        <f>'прил 7'!G4</f>
        <v>0</v>
      </c>
      <c r="H722" s="120">
        <f>'прил 7'!AG4</f>
        <v>0</v>
      </c>
      <c r="I722" s="120">
        <f>'прил 7'!AH4</f>
        <v>0</v>
      </c>
      <c r="J722" s="2"/>
    </row>
    <row r="723" spans="1:10">
      <c r="A723" s="16" t="s">
        <v>95</v>
      </c>
      <c r="B723" s="15" t="s">
        <v>149</v>
      </c>
      <c r="C723" s="15" t="s">
        <v>33</v>
      </c>
      <c r="D723" s="15" t="s">
        <v>35</v>
      </c>
      <c r="E723" s="15" t="s">
        <v>535</v>
      </c>
      <c r="F723" s="15" t="s">
        <v>39</v>
      </c>
      <c r="G723" s="120">
        <f>G724</f>
        <v>150229</v>
      </c>
      <c r="H723" s="120">
        <f>H724</f>
        <v>0</v>
      </c>
      <c r="I723" s="120">
        <f>I724</f>
        <v>0</v>
      </c>
      <c r="J723" s="2"/>
    </row>
    <row r="724" spans="1:10" ht="19.5" customHeight="1">
      <c r="A724" s="16" t="s">
        <v>353</v>
      </c>
      <c r="B724" s="15" t="s">
        <v>149</v>
      </c>
      <c r="C724" s="15" t="s">
        <v>33</v>
      </c>
      <c r="D724" s="15" t="s">
        <v>35</v>
      </c>
      <c r="E724" s="15" t="s">
        <v>535</v>
      </c>
      <c r="F724" s="15" t="s">
        <v>41</v>
      </c>
      <c r="G724" s="89">
        <v>150229</v>
      </c>
      <c r="H724" s="120">
        <f>'прил 7'!H367</f>
        <v>0</v>
      </c>
      <c r="I724" s="120">
        <f>'прил 7'!I367</f>
        <v>0</v>
      </c>
      <c r="J724" s="2"/>
    </row>
    <row r="725" spans="1:10" ht="18.75" customHeight="1">
      <c r="A725" s="16" t="s">
        <v>150</v>
      </c>
      <c r="B725" s="14">
        <v>774</v>
      </c>
      <c r="C725" s="15" t="s">
        <v>33</v>
      </c>
      <c r="D725" s="15" t="s">
        <v>104</v>
      </c>
      <c r="E725" s="15"/>
      <c r="F725" s="14"/>
      <c r="G725" s="89">
        <f>G732+G765+G727+G769+G791+G773</f>
        <v>75759220</v>
      </c>
      <c r="H725" s="89">
        <f t="shared" ref="H725:I725" si="120">H732+H765+H727+H769</f>
        <v>80542359</v>
      </c>
      <c r="I725" s="89">
        <f t="shared" si="120"/>
        <v>83962004</v>
      </c>
    </row>
    <row r="726" spans="1:10" ht="18.75" hidden="1" customHeight="1">
      <c r="A726" s="16"/>
      <c r="B726" s="14"/>
      <c r="C726" s="15"/>
      <c r="D726" s="15"/>
      <c r="E726" s="15"/>
      <c r="F726" s="14"/>
      <c r="G726" s="89"/>
      <c r="H726" s="89"/>
      <c r="I726" s="89"/>
    </row>
    <row r="727" spans="1:10" ht="51" hidden="1">
      <c r="A727" s="16" t="s">
        <v>751</v>
      </c>
      <c r="B727" s="53">
        <v>774</v>
      </c>
      <c r="C727" s="15" t="s">
        <v>33</v>
      </c>
      <c r="D727" s="15" t="s">
        <v>104</v>
      </c>
      <c r="E727" s="15" t="s">
        <v>421</v>
      </c>
      <c r="F727" s="15"/>
      <c r="G727" s="89">
        <f>G728</f>
        <v>0</v>
      </c>
      <c r="H727" s="89">
        <f>H728</f>
        <v>0</v>
      </c>
      <c r="I727" s="89">
        <f>I728</f>
        <v>0</v>
      </c>
    </row>
    <row r="728" spans="1:10" ht="25.5" hidden="1">
      <c r="A728" s="16" t="s">
        <v>887</v>
      </c>
      <c r="B728" s="53">
        <v>774</v>
      </c>
      <c r="C728" s="15" t="s">
        <v>33</v>
      </c>
      <c r="D728" s="15" t="s">
        <v>104</v>
      </c>
      <c r="E728" s="15" t="s">
        <v>890</v>
      </c>
      <c r="F728" s="15"/>
      <c r="G728" s="89">
        <f>G730</f>
        <v>0</v>
      </c>
      <c r="H728" s="89">
        <f>H730</f>
        <v>0</v>
      </c>
      <c r="I728" s="89">
        <f>I730</f>
        <v>0</v>
      </c>
    </row>
    <row r="729" spans="1:10" ht="40.5" hidden="1" customHeight="1">
      <c r="A729" s="16" t="s">
        <v>152</v>
      </c>
      <c r="B729" s="53">
        <v>774</v>
      </c>
      <c r="C729" s="15" t="s">
        <v>33</v>
      </c>
      <c r="D729" s="15" t="s">
        <v>104</v>
      </c>
      <c r="E729" s="15" t="s">
        <v>890</v>
      </c>
      <c r="F729" s="15" t="s">
        <v>663</v>
      </c>
      <c r="G729" s="89">
        <f>G730</f>
        <v>0</v>
      </c>
      <c r="H729" s="89">
        <f>H730</f>
        <v>0</v>
      </c>
      <c r="I729" s="89">
        <f>I730</f>
        <v>0</v>
      </c>
    </row>
    <row r="730" spans="1:10" ht="66" hidden="1" customHeight="1">
      <c r="A730" s="54" t="s">
        <v>846</v>
      </c>
      <c r="B730" s="53">
        <v>774</v>
      </c>
      <c r="C730" s="15" t="s">
        <v>33</v>
      </c>
      <c r="D730" s="15" t="s">
        <v>104</v>
      </c>
      <c r="E730" s="15" t="s">
        <v>890</v>
      </c>
      <c r="F730" s="15" t="s">
        <v>845</v>
      </c>
      <c r="G730" s="89"/>
      <c r="H730" s="89"/>
      <c r="I730" s="89"/>
    </row>
    <row r="731" spans="1:10" ht="18.75" hidden="1" customHeight="1">
      <c r="A731" s="16"/>
      <c r="B731" s="14"/>
      <c r="C731" s="15"/>
      <c r="D731" s="15"/>
      <c r="E731" s="15"/>
      <c r="F731" s="14"/>
      <c r="G731" s="89"/>
      <c r="H731" s="89"/>
      <c r="I731" s="89"/>
    </row>
    <row r="732" spans="1:10" s="30" customFormat="1" ht="25.5">
      <c r="A732" s="16" t="s">
        <v>956</v>
      </c>
      <c r="B732" s="15" t="s">
        <v>149</v>
      </c>
      <c r="C732" s="15" t="s">
        <v>33</v>
      </c>
      <c r="D732" s="15" t="s">
        <v>104</v>
      </c>
      <c r="E732" s="15" t="s">
        <v>394</v>
      </c>
      <c r="F732" s="41"/>
      <c r="G732" s="89">
        <f>G733+G761+G752+G749+G746+G755+G758</f>
        <v>75309959</v>
      </c>
      <c r="H732" s="89">
        <f>H733+H761+H752+H749+H746+H755+H758</f>
        <v>80542359</v>
      </c>
      <c r="I732" s="89">
        <f>I733+I761+I752+I749+I746+I755+I758</f>
        <v>83962004</v>
      </c>
    </row>
    <row r="733" spans="1:10" ht="30.75" customHeight="1">
      <c r="A733" s="16" t="s">
        <v>145</v>
      </c>
      <c r="B733" s="15" t="s">
        <v>149</v>
      </c>
      <c r="C733" s="15" t="s">
        <v>33</v>
      </c>
      <c r="D733" s="15" t="s">
        <v>104</v>
      </c>
      <c r="E733" s="15" t="s">
        <v>422</v>
      </c>
      <c r="F733" s="15"/>
      <c r="G733" s="89">
        <f>G740+G743+G734+G737</f>
        <v>75179559</v>
      </c>
      <c r="H733" s="89">
        <f>H740+H743+H734+H737</f>
        <v>80411959</v>
      </c>
      <c r="I733" s="89">
        <f>I740+I743+I734+I737</f>
        <v>83831604</v>
      </c>
    </row>
    <row r="734" spans="1:10" ht="45" customHeight="1">
      <c r="A734" s="16" t="s">
        <v>6</v>
      </c>
      <c r="B734" s="15" t="s">
        <v>149</v>
      </c>
      <c r="C734" s="15" t="s">
        <v>33</v>
      </c>
      <c r="D734" s="15" t="s">
        <v>104</v>
      </c>
      <c r="E734" s="15" t="s">
        <v>256</v>
      </c>
      <c r="F734" s="15"/>
      <c r="G734" s="89">
        <f t="shared" ref="G734:I735" si="121">G735</f>
        <v>1913280</v>
      </c>
      <c r="H734" s="89">
        <f t="shared" si="121"/>
        <v>2097500</v>
      </c>
      <c r="I734" s="89">
        <f t="shared" si="121"/>
        <v>2297500</v>
      </c>
    </row>
    <row r="735" spans="1:10" s="18" customFormat="1" ht="25.5">
      <c r="A735" s="16" t="s">
        <v>38</v>
      </c>
      <c r="B735" s="15" t="s">
        <v>149</v>
      </c>
      <c r="C735" s="15" t="s">
        <v>33</v>
      </c>
      <c r="D735" s="15" t="s">
        <v>104</v>
      </c>
      <c r="E735" s="15" t="s">
        <v>256</v>
      </c>
      <c r="F735" s="15" t="s">
        <v>39</v>
      </c>
      <c r="G735" s="89">
        <f t="shared" si="121"/>
        <v>1913280</v>
      </c>
      <c r="H735" s="89">
        <f t="shared" si="121"/>
        <v>2097500</v>
      </c>
      <c r="I735" s="89">
        <f t="shared" si="121"/>
        <v>2297500</v>
      </c>
    </row>
    <row r="736" spans="1:10" s="18" customFormat="1">
      <c r="A736" s="16" t="s">
        <v>40</v>
      </c>
      <c r="B736" s="15" t="s">
        <v>149</v>
      </c>
      <c r="C736" s="15" t="s">
        <v>33</v>
      </c>
      <c r="D736" s="15" t="s">
        <v>104</v>
      </c>
      <c r="E736" s="15" t="s">
        <v>256</v>
      </c>
      <c r="F736" s="15" t="s">
        <v>41</v>
      </c>
      <c r="G736" s="89">
        <v>1913280</v>
      </c>
      <c r="H736" s="89">
        <v>2097500</v>
      </c>
      <c r="I736" s="89">
        <v>2297500</v>
      </c>
    </row>
    <row r="737" spans="1:9" ht="33.75" hidden="1" customHeight="1">
      <c r="A737" s="16" t="s">
        <v>808</v>
      </c>
      <c r="B737" s="15" t="s">
        <v>149</v>
      </c>
      <c r="C737" s="15" t="s">
        <v>33</v>
      </c>
      <c r="D737" s="15" t="s">
        <v>104</v>
      </c>
      <c r="E737" s="15" t="s">
        <v>792</v>
      </c>
      <c r="F737" s="15"/>
      <c r="G737" s="89">
        <f t="shared" ref="G737:I738" si="122">G738</f>
        <v>0</v>
      </c>
      <c r="H737" s="89">
        <f t="shared" si="122"/>
        <v>0</v>
      </c>
      <c r="I737" s="89">
        <f t="shared" si="122"/>
        <v>0</v>
      </c>
    </row>
    <row r="738" spans="1:9" ht="25.5" hidden="1">
      <c r="A738" s="16" t="s">
        <v>38</v>
      </c>
      <c r="B738" s="15" t="s">
        <v>149</v>
      </c>
      <c r="C738" s="15" t="s">
        <v>33</v>
      </c>
      <c r="D738" s="15" t="s">
        <v>104</v>
      </c>
      <c r="E738" s="15" t="s">
        <v>792</v>
      </c>
      <c r="F738" s="15" t="s">
        <v>39</v>
      </c>
      <c r="G738" s="89">
        <f t="shared" si="122"/>
        <v>0</v>
      </c>
      <c r="H738" s="89">
        <f t="shared" si="122"/>
        <v>0</v>
      </c>
      <c r="I738" s="89">
        <f t="shared" si="122"/>
        <v>0</v>
      </c>
    </row>
    <row r="739" spans="1:9" hidden="1">
      <c r="A739" s="16" t="s">
        <v>40</v>
      </c>
      <c r="B739" s="15" t="s">
        <v>149</v>
      </c>
      <c r="C739" s="15" t="s">
        <v>33</v>
      </c>
      <c r="D739" s="15" t="s">
        <v>104</v>
      </c>
      <c r="E739" s="15" t="s">
        <v>792</v>
      </c>
      <c r="F739" s="15" t="s">
        <v>41</v>
      </c>
      <c r="G739" s="89">
        <f>1195000-1195000</f>
        <v>0</v>
      </c>
      <c r="H739" s="89">
        <f>1195000-1195000</f>
        <v>0</v>
      </c>
      <c r="I739" s="89">
        <f>1195000-1195000</f>
        <v>0</v>
      </c>
    </row>
    <row r="740" spans="1:9" s="18" customFormat="1" ht="15" customHeight="1">
      <c r="A740" s="16" t="s">
        <v>146</v>
      </c>
      <c r="B740" s="15" t="s">
        <v>149</v>
      </c>
      <c r="C740" s="15" t="s">
        <v>33</v>
      </c>
      <c r="D740" s="15" t="s">
        <v>104</v>
      </c>
      <c r="E740" s="15" t="s">
        <v>255</v>
      </c>
      <c r="F740" s="15"/>
      <c r="G740" s="89">
        <f t="shared" ref="G740:I741" si="123">G741</f>
        <v>61737283</v>
      </c>
      <c r="H740" s="89">
        <f t="shared" si="123"/>
        <v>66815463</v>
      </c>
      <c r="I740" s="89">
        <f t="shared" si="123"/>
        <v>70035108</v>
      </c>
    </row>
    <row r="741" spans="1:9" s="18" customFormat="1" ht="25.5">
      <c r="A741" s="16" t="s">
        <v>38</v>
      </c>
      <c r="B741" s="15" t="s">
        <v>149</v>
      </c>
      <c r="C741" s="15" t="s">
        <v>33</v>
      </c>
      <c r="D741" s="15" t="s">
        <v>104</v>
      </c>
      <c r="E741" s="15" t="s">
        <v>255</v>
      </c>
      <c r="F741" s="15" t="s">
        <v>39</v>
      </c>
      <c r="G741" s="89">
        <f t="shared" si="123"/>
        <v>61737283</v>
      </c>
      <c r="H741" s="89">
        <f t="shared" si="123"/>
        <v>66815463</v>
      </c>
      <c r="I741" s="89">
        <f t="shared" si="123"/>
        <v>70035108</v>
      </c>
    </row>
    <row r="742" spans="1:9" s="18" customFormat="1">
      <c r="A742" s="16" t="s">
        <v>40</v>
      </c>
      <c r="B742" s="15" t="s">
        <v>149</v>
      </c>
      <c r="C742" s="15" t="s">
        <v>33</v>
      </c>
      <c r="D742" s="15" t="s">
        <v>104</v>
      </c>
      <c r="E742" s="15" t="s">
        <v>255</v>
      </c>
      <c r="F742" s="15" t="s">
        <v>41</v>
      </c>
      <c r="G742" s="89">
        <v>61737283</v>
      </c>
      <c r="H742" s="89">
        <v>66815463</v>
      </c>
      <c r="I742" s="89">
        <v>70035108</v>
      </c>
    </row>
    <row r="743" spans="1:9" ht="25.5">
      <c r="A743" s="16" t="s">
        <v>37</v>
      </c>
      <c r="B743" s="15" t="s">
        <v>149</v>
      </c>
      <c r="C743" s="15" t="s">
        <v>33</v>
      </c>
      <c r="D743" s="15" t="s">
        <v>104</v>
      </c>
      <c r="E743" s="15" t="s">
        <v>432</v>
      </c>
      <c r="F743" s="15"/>
      <c r="G743" s="89">
        <f t="shared" ref="G743:I744" si="124">G744</f>
        <v>11528996</v>
      </c>
      <c r="H743" s="89">
        <f t="shared" si="124"/>
        <v>11498996</v>
      </c>
      <c r="I743" s="89">
        <f t="shared" si="124"/>
        <v>11498996</v>
      </c>
    </row>
    <row r="744" spans="1:9" ht="25.5">
      <c r="A744" s="16" t="s">
        <v>38</v>
      </c>
      <c r="B744" s="15" t="s">
        <v>149</v>
      </c>
      <c r="C744" s="15" t="s">
        <v>33</v>
      </c>
      <c r="D744" s="15" t="s">
        <v>104</v>
      </c>
      <c r="E744" s="15" t="s">
        <v>432</v>
      </c>
      <c r="F744" s="15" t="s">
        <v>39</v>
      </c>
      <c r="G744" s="89">
        <f t="shared" si="124"/>
        <v>11528996</v>
      </c>
      <c r="H744" s="89">
        <f t="shared" si="124"/>
        <v>11498996</v>
      </c>
      <c r="I744" s="89">
        <f t="shared" si="124"/>
        <v>11498996</v>
      </c>
    </row>
    <row r="745" spans="1:9">
      <c r="A745" s="16" t="s">
        <v>40</v>
      </c>
      <c r="B745" s="15" t="s">
        <v>149</v>
      </c>
      <c r="C745" s="15" t="s">
        <v>33</v>
      </c>
      <c r="D745" s="15" t="s">
        <v>104</v>
      </c>
      <c r="E745" s="15" t="s">
        <v>432</v>
      </c>
      <c r="F745" s="15" t="s">
        <v>41</v>
      </c>
      <c r="G745" s="89">
        <f>11105858+483538-90400+30000</f>
        <v>11528996</v>
      </c>
      <c r="H745" s="89">
        <f>11105858+483538-90400</f>
        <v>11498996</v>
      </c>
      <c r="I745" s="89">
        <f>11105858+483538-90400</f>
        <v>11498996</v>
      </c>
    </row>
    <row r="746" spans="1:9" ht="16.5" hidden="1" customHeight="1">
      <c r="A746" s="16" t="s">
        <v>1</v>
      </c>
      <c r="B746" s="14">
        <v>774</v>
      </c>
      <c r="C746" s="15" t="s">
        <v>33</v>
      </c>
      <c r="D746" s="15" t="s">
        <v>104</v>
      </c>
      <c r="E746" s="15" t="s">
        <v>427</v>
      </c>
      <c r="F746" s="15"/>
      <c r="G746" s="89">
        <f t="shared" ref="G746:I747" si="125">G747</f>
        <v>0</v>
      </c>
      <c r="H746" s="89">
        <f t="shared" si="125"/>
        <v>0</v>
      </c>
      <c r="I746" s="89">
        <f t="shared" si="125"/>
        <v>0</v>
      </c>
    </row>
    <row r="747" spans="1:9" ht="25.5" hidden="1">
      <c r="A747" s="16" t="s">
        <v>38</v>
      </c>
      <c r="B747" s="14">
        <v>774</v>
      </c>
      <c r="C747" s="15" t="s">
        <v>33</v>
      </c>
      <c r="D747" s="15" t="s">
        <v>104</v>
      </c>
      <c r="E747" s="15" t="s">
        <v>427</v>
      </c>
      <c r="F747" s="15" t="s">
        <v>39</v>
      </c>
      <c r="G747" s="89">
        <f t="shared" si="125"/>
        <v>0</v>
      </c>
      <c r="H747" s="89">
        <f t="shared" si="125"/>
        <v>0</v>
      </c>
      <c r="I747" s="89">
        <f t="shared" si="125"/>
        <v>0</v>
      </c>
    </row>
    <row r="748" spans="1:9" ht="15" hidden="1" customHeight="1">
      <c r="A748" s="16" t="s">
        <v>40</v>
      </c>
      <c r="B748" s="14">
        <v>774</v>
      </c>
      <c r="C748" s="15" t="s">
        <v>33</v>
      </c>
      <c r="D748" s="15" t="s">
        <v>104</v>
      </c>
      <c r="E748" s="15" t="s">
        <v>427</v>
      </c>
      <c r="F748" s="15" t="s">
        <v>41</v>
      </c>
      <c r="G748" s="89">
        <f>310000+29000-339000</f>
        <v>0</v>
      </c>
      <c r="H748" s="89">
        <f>310000+29000-339000</f>
        <v>0</v>
      </c>
      <c r="I748" s="89">
        <f>310000+29000-339000</f>
        <v>0</v>
      </c>
    </row>
    <row r="749" spans="1:9" s="3" customFormat="1" ht="25.5">
      <c r="A749" s="16" t="s">
        <v>573</v>
      </c>
      <c r="B749" s="14">
        <v>774</v>
      </c>
      <c r="C749" s="15" t="s">
        <v>33</v>
      </c>
      <c r="D749" s="15" t="s">
        <v>104</v>
      </c>
      <c r="E749" s="15" t="s">
        <v>572</v>
      </c>
      <c r="F749" s="15"/>
      <c r="G749" s="89">
        <f t="shared" ref="G749:I750" si="126">G750</f>
        <v>90400</v>
      </c>
      <c r="H749" s="89">
        <f t="shared" si="126"/>
        <v>90400</v>
      </c>
      <c r="I749" s="89">
        <f t="shared" si="126"/>
        <v>90400</v>
      </c>
    </row>
    <row r="750" spans="1:9" s="3" customFormat="1" ht="25.5">
      <c r="A750" s="16" t="s">
        <v>38</v>
      </c>
      <c r="B750" s="14">
        <v>774</v>
      </c>
      <c r="C750" s="15" t="s">
        <v>33</v>
      </c>
      <c r="D750" s="15" t="s">
        <v>104</v>
      </c>
      <c r="E750" s="15" t="s">
        <v>572</v>
      </c>
      <c r="F750" s="15" t="s">
        <v>39</v>
      </c>
      <c r="G750" s="89">
        <f t="shared" si="126"/>
        <v>90400</v>
      </c>
      <c r="H750" s="89">
        <f t="shared" si="126"/>
        <v>90400</v>
      </c>
      <c r="I750" s="89">
        <f t="shared" si="126"/>
        <v>90400</v>
      </c>
    </row>
    <row r="751" spans="1:9" s="3" customFormat="1">
      <c r="A751" s="16" t="s">
        <v>40</v>
      </c>
      <c r="B751" s="14">
        <v>774</v>
      </c>
      <c r="C751" s="15" t="s">
        <v>33</v>
      </c>
      <c r="D751" s="15" t="s">
        <v>104</v>
      </c>
      <c r="E751" s="15" t="s">
        <v>572</v>
      </c>
      <c r="F751" s="15" t="s">
        <v>41</v>
      </c>
      <c r="G751" s="89">
        <v>90400</v>
      </c>
      <c r="H751" s="89">
        <v>90400</v>
      </c>
      <c r="I751" s="89">
        <v>90400</v>
      </c>
    </row>
    <row r="752" spans="1:9" ht="25.5" hidden="1">
      <c r="A752" s="16" t="s">
        <v>362</v>
      </c>
      <c r="B752" s="14">
        <v>774</v>
      </c>
      <c r="C752" s="15" t="s">
        <v>33</v>
      </c>
      <c r="D752" s="15" t="s">
        <v>104</v>
      </c>
      <c r="E752" s="15" t="s">
        <v>238</v>
      </c>
      <c r="F752" s="15"/>
      <c r="G752" s="89">
        <f t="shared" ref="G752:I753" si="127">G753</f>
        <v>0</v>
      </c>
      <c r="H752" s="89">
        <f t="shared" si="127"/>
        <v>0</v>
      </c>
      <c r="I752" s="89">
        <f t="shared" si="127"/>
        <v>0</v>
      </c>
    </row>
    <row r="753" spans="1:9" ht="25.5" hidden="1">
      <c r="A753" s="16" t="s">
        <v>38</v>
      </c>
      <c r="B753" s="14">
        <v>774</v>
      </c>
      <c r="C753" s="15" t="s">
        <v>33</v>
      </c>
      <c r="D753" s="15" t="s">
        <v>104</v>
      </c>
      <c r="E753" s="15" t="s">
        <v>238</v>
      </c>
      <c r="F753" s="15" t="s">
        <v>39</v>
      </c>
      <c r="G753" s="89">
        <f t="shared" si="127"/>
        <v>0</v>
      </c>
      <c r="H753" s="89">
        <f t="shared" si="127"/>
        <v>0</v>
      </c>
      <c r="I753" s="89">
        <f t="shared" si="127"/>
        <v>0</v>
      </c>
    </row>
    <row r="754" spans="1:9" hidden="1">
      <c r="A754" s="16" t="s">
        <v>40</v>
      </c>
      <c r="B754" s="14">
        <v>774</v>
      </c>
      <c r="C754" s="15" t="s">
        <v>33</v>
      </c>
      <c r="D754" s="15" t="s">
        <v>104</v>
      </c>
      <c r="E754" s="15" t="s">
        <v>238</v>
      </c>
      <c r="F754" s="15" t="s">
        <v>41</v>
      </c>
      <c r="G754" s="89"/>
      <c r="H754" s="89"/>
      <c r="I754" s="89"/>
    </row>
    <row r="755" spans="1:9" hidden="1">
      <c r="A755" s="16"/>
      <c r="B755" s="14">
        <v>774</v>
      </c>
      <c r="C755" s="15" t="s">
        <v>33</v>
      </c>
      <c r="D755" s="15" t="s">
        <v>104</v>
      </c>
      <c r="E755" s="15" t="s">
        <v>872</v>
      </c>
      <c r="F755" s="15"/>
      <c r="G755" s="89">
        <f t="shared" ref="G755:I756" si="128">G756</f>
        <v>0</v>
      </c>
      <c r="H755" s="89">
        <f t="shared" si="128"/>
        <v>0</v>
      </c>
      <c r="I755" s="89">
        <f t="shared" si="128"/>
        <v>0</v>
      </c>
    </row>
    <row r="756" spans="1:9" ht="25.5" hidden="1">
      <c r="A756" s="16" t="s">
        <v>38</v>
      </c>
      <c r="B756" s="14">
        <v>774</v>
      </c>
      <c r="C756" s="15" t="s">
        <v>33</v>
      </c>
      <c r="D756" s="15" t="s">
        <v>104</v>
      </c>
      <c r="E756" s="15" t="s">
        <v>872</v>
      </c>
      <c r="F756" s="15" t="s">
        <v>39</v>
      </c>
      <c r="G756" s="89">
        <f t="shared" si="128"/>
        <v>0</v>
      </c>
      <c r="H756" s="89">
        <f t="shared" si="128"/>
        <v>0</v>
      </c>
      <c r="I756" s="89">
        <f t="shared" si="128"/>
        <v>0</v>
      </c>
    </row>
    <row r="757" spans="1:9" ht="20.25" hidden="1" customHeight="1">
      <c r="A757" s="16" t="s">
        <v>40</v>
      </c>
      <c r="B757" s="14">
        <v>774</v>
      </c>
      <c r="C757" s="15" t="s">
        <v>33</v>
      </c>
      <c r="D757" s="15" t="s">
        <v>104</v>
      </c>
      <c r="E757" s="15" t="s">
        <v>872</v>
      </c>
      <c r="F757" s="15" t="s">
        <v>41</v>
      </c>
      <c r="G757" s="89"/>
      <c r="H757" s="89"/>
      <c r="I757" s="89"/>
    </row>
    <row r="758" spans="1:9" ht="34.5" hidden="1" customHeight="1">
      <c r="A758" s="16" t="s">
        <v>834</v>
      </c>
      <c r="B758" s="15" t="s">
        <v>149</v>
      </c>
      <c r="C758" s="15" t="s">
        <v>33</v>
      </c>
      <c r="D758" s="15" t="s">
        <v>104</v>
      </c>
      <c r="E758" s="15" t="s">
        <v>871</v>
      </c>
      <c r="F758" s="15"/>
      <c r="G758" s="89">
        <f t="shared" ref="G758:I759" si="129">G759</f>
        <v>0</v>
      </c>
      <c r="H758" s="89">
        <f t="shared" si="129"/>
        <v>0</v>
      </c>
      <c r="I758" s="89">
        <f t="shared" si="129"/>
        <v>0</v>
      </c>
    </row>
    <row r="759" spans="1:9" ht="25.5" hidden="1">
      <c r="A759" s="16" t="s">
        <v>38</v>
      </c>
      <c r="B759" s="15" t="s">
        <v>149</v>
      </c>
      <c r="C759" s="15" t="s">
        <v>33</v>
      </c>
      <c r="D759" s="15" t="s">
        <v>104</v>
      </c>
      <c r="E759" s="15" t="s">
        <v>871</v>
      </c>
      <c r="F759" s="15" t="s">
        <v>39</v>
      </c>
      <c r="G759" s="89">
        <f t="shared" si="129"/>
        <v>0</v>
      </c>
      <c r="H759" s="89">
        <f t="shared" si="129"/>
        <v>0</v>
      </c>
      <c r="I759" s="89">
        <f t="shared" si="129"/>
        <v>0</v>
      </c>
    </row>
    <row r="760" spans="1:9" hidden="1">
      <c r="A760" s="16" t="s">
        <v>40</v>
      </c>
      <c r="B760" s="15" t="s">
        <v>149</v>
      </c>
      <c r="C760" s="15" t="s">
        <v>33</v>
      </c>
      <c r="D760" s="15" t="s">
        <v>104</v>
      </c>
      <c r="E760" s="15" t="s">
        <v>871</v>
      </c>
      <c r="F760" s="15" t="s">
        <v>41</v>
      </c>
      <c r="G760" s="89"/>
      <c r="H760" s="89"/>
      <c r="I760" s="89"/>
    </row>
    <row r="761" spans="1:9" ht="25.5">
      <c r="A761" s="16" t="s">
        <v>31</v>
      </c>
      <c r="B761" s="15" t="s">
        <v>149</v>
      </c>
      <c r="C761" s="15" t="s">
        <v>33</v>
      </c>
      <c r="D761" s="15" t="s">
        <v>104</v>
      </c>
      <c r="E761" s="15" t="s">
        <v>433</v>
      </c>
      <c r="F761" s="15"/>
      <c r="G761" s="89">
        <f t="shared" ref="G761:I763" si="130">G762</f>
        <v>40000</v>
      </c>
      <c r="H761" s="89">
        <f t="shared" si="130"/>
        <v>40000</v>
      </c>
      <c r="I761" s="89">
        <f t="shared" si="130"/>
        <v>40000</v>
      </c>
    </row>
    <row r="762" spans="1:9" ht="27" customHeight="1">
      <c r="A762" s="16" t="s">
        <v>301</v>
      </c>
      <c r="B762" s="15" t="s">
        <v>149</v>
      </c>
      <c r="C762" s="15" t="s">
        <v>33</v>
      </c>
      <c r="D762" s="15" t="s">
        <v>104</v>
      </c>
      <c r="E762" s="15" t="s">
        <v>434</v>
      </c>
      <c r="F762" s="15"/>
      <c r="G762" s="89">
        <f t="shared" si="130"/>
        <v>40000</v>
      </c>
      <c r="H762" s="89">
        <f t="shared" si="130"/>
        <v>40000</v>
      </c>
      <c r="I762" s="89">
        <f t="shared" si="130"/>
        <v>40000</v>
      </c>
    </row>
    <row r="763" spans="1:9" ht="25.5">
      <c r="A763" s="16" t="s">
        <v>38</v>
      </c>
      <c r="B763" s="15" t="s">
        <v>149</v>
      </c>
      <c r="C763" s="15" t="s">
        <v>33</v>
      </c>
      <c r="D763" s="15" t="s">
        <v>104</v>
      </c>
      <c r="E763" s="15" t="s">
        <v>434</v>
      </c>
      <c r="F763" s="15" t="s">
        <v>39</v>
      </c>
      <c r="G763" s="89">
        <f t="shared" si="130"/>
        <v>40000</v>
      </c>
      <c r="H763" s="89">
        <f t="shared" si="130"/>
        <v>40000</v>
      </c>
      <c r="I763" s="89">
        <f t="shared" si="130"/>
        <v>40000</v>
      </c>
    </row>
    <row r="764" spans="1:9">
      <c r="A764" s="16" t="s">
        <v>40</v>
      </c>
      <c r="B764" s="15" t="s">
        <v>149</v>
      </c>
      <c r="C764" s="15" t="s">
        <v>33</v>
      </c>
      <c r="D764" s="15" t="s">
        <v>104</v>
      </c>
      <c r="E764" s="15" t="s">
        <v>434</v>
      </c>
      <c r="F764" s="15" t="s">
        <v>41</v>
      </c>
      <c r="G764" s="89">
        <v>40000</v>
      </c>
      <c r="H764" s="89">
        <v>40000</v>
      </c>
      <c r="I764" s="89">
        <v>40000</v>
      </c>
    </row>
    <row r="765" spans="1:9" s="18" customFormat="1" ht="25.5" hidden="1">
      <c r="A765" s="13" t="s">
        <v>340</v>
      </c>
      <c r="B765" s="15" t="s">
        <v>149</v>
      </c>
      <c r="C765" s="15" t="s">
        <v>33</v>
      </c>
      <c r="D765" s="15" t="s">
        <v>104</v>
      </c>
      <c r="E765" s="15" t="s">
        <v>448</v>
      </c>
      <c r="F765" s="15"/>
      <c r="G765" s="89">
        <f t="shared" ref="G765:I767" si="131">G766</f>
        <v>0</v>
      </c>
      <c r="H765" s="89">
        <f t="shared" si="131"/>
        <v>0</v>
      </c>
      <c r="I765" s="89">
        <f t="shared" si="131"/>
        <v>0</v>
      </c>
    </row>
    <row r="766" spans="1:9" s="18" customFormat="1" ht="25.5" hidden="1">
      <c r="A766" s="16" t="s">
        <v>340</v>
      </c>
      <c r="B766" s="15" t="s">
        <v>149</v>
      </c>
      <c r="C766" s="15" t="s">
        <v>33</v>
      </c>
      <c r="D766" s="15" t="s">
        <v>104</v>
      </c>
      <c r="E766" s="15" t="s">
        <v>535</v>
      </c>
      <c r="F766" s="15"/>
      <c r="G766" s="89">
        <f t="shared" si="131"/>
        <v>0</v>
      </c>
      <c r="H766" s="89">
        <f t="shared" si="131"/>
        <v>0</v>
      </c>
      <c r="I766" s="89">
        <f t="shared" si="131"/>
        <v>0</v>
      </c>
    </row>
    <row r="767" spans="1:9" s="18" customFormat="1" ht="24.75" hidden="1" customHeight="1">
      <c r="A767" s="16" t="s">
        <v>38</v>
      </c>
      <c r="B767" s="15" t="s">
        <v>149</v>
      </c>
      <c r="C767" s="15" t="s">
        <v>33</v>
      </c>
      <c r="D767" s="15" t="s">
        <v>104</v>
      </c>
      <c r="E767" s="15" t="s">
        <v>535</v>
      </c>
      <c r="F767" s="15" t="s">
        <v>39</v>
      </c>
      <c r="G767" s="89">
        <f t="shared" si="131"/>
        <v>0</v>
      </c>
      <c r="H767" s="89">
        <f t="shared" si="131"/>
        <v>0</v>
      </c>
      <c r="I767" s="89">
        <f t="shared" si="131"/>
        <v>0</v>
      </c>
    </row>
    <row r="768" spans="1:9" s="18" customFormat="1" hidden="1">
      <c r="A768" s="16" t="s">
        <v>40</v>
      </c>
      <c r="B768" s="15" t="s">
        <v>149</v>
      </c>
      <c r="C768" s="15" t="s">
        <v>33</v>
      </c>
      <c r="D768" s="15" t="s">
        <v>104</v>
      </c>
      <c r="E768" s="15" t="s">
        <v>535</v>
      </c>
      <c r="F768" s="15" t="s">
        <v>41</v>
      </c>
      <c r="G768" s="89"/>
      <c r="H768" s="89"/>
      <c r="I768" s="89"/>
    </row>
    <row r="769" spans="1:9" s="18" customFormat="1" hidden="1">
      <c r="A769" s="16"/>
      <c r="B769" s="15"/>
      <c r="C769" s="15"/>
      <c r="D769" s="15"/>
      <c r="E769" s="15"/>
      <c r="F769" s="15"/>
      <c r="G769" s="89"/>
      <c r="H769" s="89"/>
      <c r="I769" s="89"/>
    </row>
    <row r="770" spans="1:9" s="18" customFormat="1" hidden="1">
      <c r="A770" s="16"/>
      <c r="B770" s="15"/>
      <c r="C770" s="15"/>
      <c r="D770" s="15"/>
      <c r="E770" s="15"/>
      <c r="F770" s="15"/>
      <c r="G770" s="89"/>
      <c r="H770" s="89"/>
      <c r="I770" s="89"/>
    </row>
    <row r="771" spans="1:9" s="18" customFormat="1" hidden="1">
      <c r="A771" s="16"/>
      <c r="B771" s="15"/>
      <c r="C771" s="15"/>
      <c r="D771" s="15"/>
      <c r="E771" s="15"/>
      <c r="F771" s="15"/>
      <c r="G771" s="89"/>
      <c r="H771" s="89"/>
      <c r="I771" s="89"/>
    </row>
    <row r="772" spans="1:9" s="18" customFormat="1" hidden="1">
      <c r="A772" s="16"/>
      <c r="B772" s="15"/>
      <c r="C772" s="15"/>
      <c r="D772" s="15"/>
      <c r="E772" s="15"/>
      <c r="F772" s="15"/>
      <c r="G772" s="89"/>
      <c r="H772" s="89"/>
      <c r="I772" s="89"/>
    </row>
    <row r="773" spans="1:9" ht="35.25" customHeight="1">
      <c r="A773" s="39" t="s">
        <v>963</v>
      </c>
      <c r="B773" s="15" t="s">
        <v>149</v>
      </c>
      <c r="C773" s="15" t="s">
        <v>33</v>
      </c>
      <c r="D773" s="15" t="s">
        <v>104</v>
      </c>
      <c r="E773" s="15" t="s">
        <v>400</v>
      </c>
      <c r="F773" s="15"/>
      <c r="G773" s="89">
        <f>G788</f>
        <v>349261</v>
      </c>
      <c r="H773" s="89">
        <f t="shared" ref="H773:I773" si="132">H788</f>
        <v>0</v>
      </c>
      <c r="I773" s="89">
        <f t="shared" si="132"/>
        <v>0</v>
      </c>
    </row>
    <row r="774" spans="1:9" s="18" customFormat="1" ht="25.5" hidden="1">
      <c r="A774" s="13" t="s">
        <v>214</v>
      </c>
      <c r="B774" s="15" t="s">
        <v>149</v>
      </c>
      <c r="C774" s="15" t="s">
        <v>33</v>
      </c>
      <c r="D774" s="15" t="s">
        <v>104</v>
      </c>
      <c r="E774" s="15" t="s">
        <v>366</v>
      </c>
      <c r="F774" s="15"/>
      <c r="G774" s="89">
        <f t="shared" ref="G774:I775" si="133">G775</f>
        <v>0</v>
      </c>
      <c r="H774" s="89">
        <f t="shared" si="133"/>
        <v>0</v>
      </c>
      <c r="I774" s="89">
        <f t="shared" si="133"/>
        <v>0</v>
      </c>
    </row>
    <row r="775" spans="1:9" s="18" customFormat="1" ht="25.5" hidden="1">
      <c r="A775" s="16" t="s">
        <v>38</v>
      </c>
      <c r="B775" s="15" t="s">
        <v>149</v>
      </c>
      <c r="C775" s="15" t="s">
        <v>33</v>
      </c>
      <c r="D775" s="15" t="s">
        <v>104</v>
      </c>
      <c r="E775" s="15" t="s">
        <v>366</v>
      </c>
      <c r="F775" s="15" t="s">
        <v>39</v>
      </c>
      <c r="G775" s="89">
        <f t="shared" si="133"/>
        <v>0</v>
      </c>
      <c r="H775" s="89">
        <f t="shared" si="133"/>
        <v>0</v>
      </c>
      <c r="I775" s="89">
        <f t="shared" si="133"/>
        <v>0</v>
      </c>
    </row>
    <row r="776" spans="1:9" s="18" customFormat="1" hidden="1">
      <c r="A776" s="16" t="s">
        <v>40</v>
      </c>
      <c r="B776" s="15" t="s">
        <v>149</v>
      </c>
      <c r="C776" s="15" t="s">
        <v>33</v>
      </c>
      <c r="D776" s="15" t="s">
        <v>104</v>
      </c>
      <c r="E776" s="15" t="s">
        <v>366</v>
      </c>
      <c r="F776" s="15" t="s">
        <v>41</v>
      </c>
      <c r="G776" s="89"/>
      <c r="H776" s="89"/>
      <c r="I776" s="89"/>
    </row>
    <row r="777" spans="1:9" s="18" customFormat="1" ht="61.5" hidden="1" customHeight="1">
      <c r="A777" s="13" t="s">
        <v>671</v>
      </c>
      <c r="B777" s="15" t="s">
        <v>149</v>
      </c>
      <c r="C777" s="15" t="s">
        <v>33</v>
      </c>
      <c r="D777" s="15" t="s">
        <v>104</v>
      </c>
      <c r="E777" s="15" t="s">
        <v>646</v>
      </c>
      <c r="F777" s="15"/>
      <c r="G777" s="89">
        <f t="shared" ref="G777:I778" si="134">G778</f>
        <v>0</v>
      </c>
      <c r="H777" s="89">
        <f t="shared" si="134"/>
        <v>0</v>
      </c>
      <c r="I777" s="89">
        <f t="shared" si="134"/>
        <v>0</v>
      </c>
    </row>
    <row r="778" spans="1:9" s="18" customFormat="1" ht="25.5" hidden="1">
      <c r="A778" s="16" t="s">
        <v>38</v>
      </c>
      <c r="B778" s="15" t="s">
        <v>149</v>
      </c>
      <c r="C778" s="15" t="s">
        <v>33</v>
      </c>
      <c r="D778" s="15" t="s">
        <v>104</v>
      </c>
      <c r="E778" s="15" t="s">
        <v>646</v>
      </c>
      <c r="F778" s="15" t="s">
        <v>39</v>
      </c>
      <c r="G778" s="89">
        <f t="shared" si="134"/>
        <v>0</v>
      </c>
      <c r="H778" s="89">
        <f t="shared" si="134"/>
        <v>0</v>
      </c>
      <c r="I778" s="89">
        <f t="shared" si="134"/>
        <v>0</v>
      </c>
    </row>
    <row r="779" spans="1:9" s="18" customFormat="1" hidden="1">
      <c r="A779" s="16" t="s">
        <v>40</v>
      </c>
      <c r="B779" s="15" t="s">
        <v>149</v>
      </c>
      <c r="C779" s="15" t="s">
        <v>33</v>
      </c>
      <c r="D779" s="15" t="s">
        <v>104</v>
      </c>
      <c r="E779" s="15" t="s">
        <v>646</v>
      </c>
      <c r="F779" s="15" t="s">
        <v>41</v>
      </c>
      <c r="G779" s="89"/>
      <c r="H779" s="89"/>
      <c r="I779" s="89"/>
    </row>
    <row r="780" spans="1:9" ht="25.5" hidden="1">
      <c r="A780" s="16" t="s">
        <v>362</v>
      </c>
      <c r="B780" s="15" t="s">
        <v>149</v>
      </c>
      <c r="C780" s="15" t="s">
        <v>33</v>
      </c>
      <c r="D780" s="15" t="s">
        <v>104</v>
      </c>
      <c r="E780" s="15" t="s">
        <v>236</v>
      </c>
      <c r="F780" s="15"/>
      <c r="G780" s="89">
        <f t="shared" ref="G780:I781" si="135">G781</f>
        <v>0</v>
      </c>
      <c r="H780" s="89">
        <f t="shared" si="135"/>
        <v>0</v>
      </c>
      <c r="I780" s="89">
        <f t="shared" si="135"/>
        <v>0</v>
      </c>
    </row>
    <row r="781" spans="1:9" ht="25.5" hidden="1">
      <c r="A781" s="16" t="s">
        <v>38</v>
      </c>
      <c r="B781" s="15" t="s">
        <v>149</v>
      </c>
      <c r="C781" s="15" t="s">
        <v>33</v>
      </c>
      <c r="D781" s="15" t="s">
        <v>104</v>
      </c>
      <c r="E781" s="15" t="s">
        <v>236</v>
      </c>
      <c r="F781" s="15" t="s">
        <v>39</v>
      </c>
      <c r="G781" s="89">
        <f t="shared" si="135"/>
        <v>0</v>
      </c>
      <c r="H781" s="89">
        <f t="shared" si="135"/>
        <v>0</v>
      </c>
      <c r="I781" s="89">
        <f t="shared" si="135"/>
        <v>0</v>
      </c>
    </row>
    <row r="782" spans="1:9" hidden="1">
      <c r="A782" s="16" t="s">
        <v>40</v>
      </c>
      <c r="B782" s="15" t="s">
        <v>149</v>
      </c>
      <c r="C782" s="15" t="s">
        <v>33</v>
      </c>
      <c r="D782" s="15" t="s">
        <v>104</v>
      </c>
      <c r="E782" s="15" t="s">
        <v>236</v>
      </c>
      <c r="F782" s="15" t="s">
        <v>41</v>
      </c>
      <c r="G782" s="89"/>
      <c r="H782" s="89"/>
      <c r="I782" s="89"/>
    </row>
    <row r="783" spans="1:9" ht="54.75" hidden="1" customHeight="1">
      <c r="A783" s="24" t="s">
        <v>532</v>
      </c>
      <c r="B783" s="15" t="s">
        <v>149</v>
      </c>
      <c r="C783" s="15" t="s">
        <v>33</v>
      </c>
      <c r="D783" s="15" t="s">
        <v>104</v>
      </c>
      <c r="E783" s="15" t="s">
        <v>3</v>
      </c>
      <c r="F783" s="14"/>
      <c r="G783" s="8">
        <f>G786</f>
        <v>0</v>
      </c>
      <c r="H783" s="8">
        <f>H786</f>
        <v>0</v>
      </c>
      <c r="I783" s="8">
        <f>I786</f>
        <v>0</v>
      </c>
    </row>
    <row r="784" spans="1:9" ht="57.75" hidden="1" customHeight="1">
      <c r="A784" s="16" t="s">
        <v>54</v>
      </c>
      <c r="B784" s="15" t="s">
        <v>149</v>
      </c>
      <c r="C784" s="15" t="s">
        <v>33</v>
      </c>
      <c r="D784" s="15" t="s">
        <v>104</v>
      </c>
      <c r="E784" s="15" t="s">
        <v>55</v>
      </c>
      <c r="F784" s="15"/>
      <c r="G784" s="89">
        <f>G786</f>
        <v>0</v>
      </c>
      <c r="H784" s="89">
        <f>H786</f>
        <v>0</v>
      </c>
      <c r="I784" s="89">
        <f>I786</f>
        <v>0</v>
      </c>
    </row>
    <row r="785" spans="1:9" ht="57.75" hidden="1" customHeight="1">
      <c r="A785" s="16"/>
      <c r="B785" s="15" t="s">
        <v>149</v>
      </c>
      <c r="C785" s="15" t="s">
        <v>33</v>
      </c>
      <c r="D785" s="15" t="s">
        <v>104</v>
      </c>
      <c r="E785" s="15"/>
      <c r="F785" s="15"/>
      <c r="G785" s="89"/>
      <c r="H785" s="89"/>
      <c r="I785" s="89"/>
    </row>
    <row r="786" spans="1:9" ht="25.5" hidden="1">
      <c r="A786" s="16" t="s">
        <v>38</v>
      </c>
      <c r="B786" s="15" t="s">
        <v>149</v>
      </c>
      <c r="C786" s="15" t="s">
        <v>33</v>
      </c>
      <c r="D786" s="15" t="s">
        <v>104</v>
      </c>
      <c r="E786" s="15" t="s">
        <v>55</v>
      </c>
      <c r="F786" s="15" t="s">
        <v>39</v>
      </c>
      <c r="G786" s="89">
        <f>G787</f>
        <v>0</v>
      </c>
      <c r="H786" s="89">
        <f>H787</f>
        <v>0</v>
      </c>
      <c r="I786" s="89">
        <f>I787</f>
        <v>0</v>
      </c>
    </row>
    <row r="787" spans="1:9" ht="19.5" hidden="1" customHeight="1">
      <c r="A787" s="16" t="s">
        <v>40</v>
      </c>
      <c r="B787" s="15" t="s">
        <v>149</v>
      </c>
      <c r="C787" s="15" t="s">
        <v>33</v>
      </c>
      <c r="D787" s="15" t="s">
        <v>104</v>
      </c>
      <c r="E787" s="15" t="s">
        <v>55</v>
      </c>
      <c r="F787" s="15" t="s">
        <v>41</v>
      </c>
      <c r="G787" s="89"/>
      <c r="H787" s="89"/>
      <c r="I787" s="89"/>
    </row>
    <row r="788" spans="1:9" ht="62.25" customHeight="1">
      <c r="A788" s="16" t="s">
        <v>1040</v>
      </c>
      <c r="B788" s="15" t="s">
        <v>149</v>
      </c>
      <c r="C788" s="15" t="s">
        <v>33</v>
      </c>
      <c r="D788" s="15" t="s">
        <v>104</v>
      </c>
      <c r="E788" s="15" t="s">
        <v>1039</v>
      </c>
      <c r="F788" s="15"/>
      <c r="G788" s="89">
        <f>G789</f>
        <v>349261</v>
      </c>
      <c r="H788" s="89">
        <f>H789+H791</f>
        <v>0</v>
      </c>
      <c r="I788" s="89">
        <f>I789+I791</f>
        <v>0</v>
      </c>
    </row>
    <row r="789" spans="1:9" ht="25.5">
      <c r="A789" s="16" t="s">
        <v>38</v>
      </c>
      <c r="B789" s="15" t="s">
        <v>149</v>
      </c>
      <c r="C789" s="15" t="s">
        <v>33</v>
      </c>
      <c r="D789" s="15" t="s">
        <v>104</v>
      </c>
      <c r="E789" s="15" t="s">
        <v>1039</v>
      </c>
      <c r="F789" s="15" t="s">
        <v>39</v>
      </c>
      <c r="G789" s="89">
        <f>G790</f>
        <v>349261</v>
      </c>
      <c r="H789" s="89">
        <f>H790</f>
        <v>0</v>
      </c>
      <c r="I789" s="89">
        <f>I790</f>
        <v>0</v>
      </c>
    </row>
    <row r="790" spans="1:9" ht="19.5" customHeight="1">
      <c r="A790" s="16" t="s">
        <v>40</v>
      </c>
      <c r="B790" s="15" t="s">
        <v>149</v>
      </c>
      <c r="C790" s="15" t="s">
        <v>33</v>
      </c>
      <c r="D790" s="15" t="s">
        <v>104</v>
      </c>
      <c r="E790" s="15" t="s">
        <v>1039</v>
      </c>
      <c r="F790" s="15" t="s">
        <v>41</v>
      </c>
      <c r="G790" s="89">
        <v>349261</v>
      </c>
      <c r="H790" s="89"/>
      <c r="I790" s="89"/>
    </row>
    <row r="791" spans="1:9" ht="47.25" customHeight="1">
      <c r="A791" s="16" t="s">
        <v>930</v>
      </c>
      <c r="B791" s="15" t="s">
        <v>149</v>
      </c>
      <c r="C791" s="15" t="s">
        <v>33</v>
      </c>
      <c r="D791" s="15" t="s">
        <v>104</v>
      </c>
      <c r="E791" s="15" t="s">
        <v>929</v>
      </c>
      <c r="F791" s="15"/>
      <c r="G791" s="89">
        <f>G792+G795</f>
        <v>100000</v>
      </c>
      <c r="H791" s="89">
        <f t="shared" ref="H791:I796" si="136">H792</f>
        <v>0</v>
      </c>
      <c r="I791" s="89">
        <f t="shared" si="136"/>
        <v>0</v>
      </c>
    </row>
    <row r="792" spans="1:9" ht="33.75" hidden="1" customHeight="1">
      <c r="A792" s="16" t="s">
        <v>928</v>
      </c>
      <c r="B792" s="15" t="s">
        <v>149</v>
      </c>
      <c r="C792" s="15" t="s">
        <v>33</v>
      </c>
      <c r="D792" s="15" t="s">
        <v>104</v>
      </c>
      <c r="E792" s="15" t="s">
        <v>926</v>
      </c>
      <c r="F792" s="15"/>
      <c r="G792" s="89">
        <f>G793</f>
        <v>0</v>
      </c>
      <c r="H792" s="89">
        <f t="shared" si="136"/>
        <v>0</v>
      </c>
      <c r="I792" s="89">
        <f t="shared" si="136"/>
        <v>0</v>
      </c>
    </row>
    <row r="793" spans="1:9" ht="31.5" hidden="1" customHeight="1">
      <c r="A793" s="16" t="s">
        <v>38</v>
      </c>
      <c r="B793" s="15" t="s">
        <v>149</v>
      </c>
      <c r="C793" s="15" t="s">
        <v>33</v>
      </c>
      <c r="D793" s="15" t="s">
        <v>104</v>
      </c>
      <c r="E793" s="15" t="s">
        <v>926</v>
      </c>
      <c r="F793" s="15" t="s">
        <v>39</v>
      </c>
      <c r="G793" s="89">
        <f>G794</f>
        <v>0</v>
      </c>
      <c r="H793" s="89">
        <f t="shared" si="136"/>
        <v>0</v>
      </c>
      <c r="I793" s="89">
        <f t="shared" si="136"/>
        <v>0</v>
      </c>
    </row>
    <row r="794" spans="1:9" ht="17.25" hidden="1" customHeight="1">
      <c r="A794" s="16" t="s">
        <v>40</v>
      </c>
      <c r="B794" s="15" t="s">
        <v>149</v>
      </c>
      <c r="C794" s="15" t="s">
        <v>33</v>
      </c>
      <c r="D794" s="15" t="s">
        <v>104</v>
      </c>
      <c r="E794" s="15" t="s">
        <v>926</v>
      </c>
      <c r="F794" s="15" t="s">
        <v>41</v>
      </c>
      <c r="G794" s="89">
        <f>16000-16000</f>
        <v>0</v>
      </c>
      <c r="H794" s="141"/>
      <c r="I794" s="141"/>
    </row>
    <row r="795" spans="1:9" ht="74.25" customHeight="1">
      <c r="A795" s="16" t="s">
        <v>1144</v>
      </c>
      <c r="B795" s="15" t="s">
        <v>149</v>
      </c>
      <c r="C795" s="15" t="s">
        <v>33</v>
      </c>
      <c r="D795" s="15" t="s">
        <v>104</v>
      </c>
      <c r="E795" s="15" t="s">
        <v>1143</v>
      </c>
      <c r="F795" s="15"/>
      <c r="G795" s="89">
        <f>G796</f>
        <v>100000</v>
      </c>
      <c r="H795" s="89">
        <f t="shared" si="136"/>
        <v>0</v>
      </c>
      <c r="I795" s="89">
        <f t="shared" si="136"/>
        <v>0</v>
      </c>
    </row>
    <row r="796" spans="1:9" ht="31.5" customHeight="1">
      <c r="A796" s="16" t="s">
        <v>38</v>
      </c>
      <c r="B796" s="15" t="s">
        <v>149</v>
      </c>
      <c r="C796" s="15" t="s">
        <v>33</v>
      </c>
      <c r="D796" s="15" t="s">
        <v>104</v>
      </c>
      <c r="E796" s="15" t="s">
        <v>1143</v>
      </c>
      <c r="F796" s="15" t="s">
        <v>39</v>
      </c>
      <c r="G796" s="89">
        <f>G797</f>
        <v>100000</v>
      </c>
      <c r="H796" s="89">
        <f t="shared" si="136"/>
        <v>0</v>
      </c>
      <c r="I796" s="89">
        <f t="shared" si="136"/>
        <v>0</v>
      </c>
    </row>
    <row r="797" spans="1:9" ht="17.25" customHeight="1">
      <c r="A797" s="16" t="s">
        <v>40</v>
      </c>
      <c r="B797" s="15" t="s">
        <v>149</v>
      </c>
      <c r="C797" s="15" t="s">
        <v>33</v>
      </c>
      <c r="D797" s="15" t="s">
        <v>104</v>
      </c>
      <c r="E797" s="15" t="s">
        <v>1143</v>
      </c>
      <c r="F797" s="15" t="s">
        <v>41</v>
      </c>
      <c r="G797" s="89">
        <v>100000</v>
      </c>
      <c r="H797" s="141"/>
      <c r="I797" s="141"/>
    </row>
    <row r="798" spans="1:9">
      <c r="A798" s="16" t="s">
        <v>543</v>
      </c>
      <c r="B798" s="15" t="s">
        <v>149</v>
      </c>
      <c r="C798" s="15" t="s">
        <v>33</v>
      </c>
      <c r="D798" s="15" t="s">
        <v>33</v>
      </c>
      <c r="E798" s="15"/>
      <c r="F798" s="15"/>
      <c r="G798" s="89">
        <f>G799+G827</f>
        <v>6229985.6600000001</v>
      </c>
      <c r="H798" s="89">
        <f>H799+H827</f>
        <v>6080300</v>
      </c>
      <c r="I798" s="89">
        <f>I799+I827</f>
        <v>6080300</v>
      </c>
    </row>
    <row r="799" spans="1:9" s="30" customFormat="1" ht="25.5">
      <c r="A799" s="16" t="s">
        <v>956</v>
      </c>
      <c r="B799" s="15" t="s">
        <v>149</v>
      </c>
      <c r="C799" s="15" t="s">
        <v>33</v>
      </c>
      <c r="D799" s="15" t="s">
        <v>33</v>
      </c>
      <c r="E799" s="15" t="s">
        <v>394</v>
      </c>
      <c r="F799" s="41"/>
      <c r="G799" s="89">
        <f>G800+G820</f>
        <v>6129985.6600000001</v>
      </c>
      <c r="H799" s="89">
        <f t="shared" ref="H799:I799" si="137">H800</f>
        <v>5980300</v>
      </c>
      <c r="I799" s="89">
        <f t="shared" si="137"/>
        <v>5980300</v>
      </c>
    </row>
    <row r="800" spans="1:9" s="18" customFormat="1" ht="21.75" customHeight="1">
      <c r="A800" s="13" t="s">
        <v>213</v>
      </c>
      <c r="B800" s="15" t="s">
        <v>149</v>
      </c>
      <c r="C800" s="15" t="s">
        <v>33</v>
      </c>
      <c r="D800" s="15" t="s">
        <v>33</v>
      </c>
      <c r="E800" s="15" t="s">
        <v>395</v>
      </c>
      <c r="F800" s="15"/>
      <c r="G800" s="89">
        <f>G806+G811+G801+G804+G821+G826</f>
        <v>6129985.6600000001</v>
      </c>
      <c r="H800" s="89">
        <f>H806+H811+H801+H804</f>
        <v>5980300</v>
      </c>
      <c r="I800" s="89">
        <f>I806+I811+I801+I804</f>
        <v>5980300</v>
      </c>
    </row>
    <row r="801" spans="1:9" hidden="1">
      <c r="A801" s="16" t="s">
        <v>515</v>
      </c>
      <c r="B801" s="15" t="s">
        <v>149</v>
      </c>
      <c r="C801" s="15" t="s">
        <v>33</v>
      </c>
      <c r="D801" s="15" t="s">
        <v>33</v>
      </c>
      <c r="E801" s="15" t="s">
        <v>64</v>
      </c>
      <c r="F801" s="15"/>
      <c r="G801" s="8">
        <f t="shared" ref="G801:I802" si="138">G802</f>
        <v>0</v>
      </c>
      <c r="H801" s="8">
        <f t="shared" si="138"/>
        <v>0</v>
      </c>
      <c r="I801" s="8">
        <f t="shared" si="138"/>
        <v>0</v>
      </c>
    </row>
    <row r="802" spans="1:9" ht="25.5" hidden="1">
      <c r="A802" s="16" t="s">
        <v>38</v>
      </c>
      <c r="B802" s="15" t="s">
        <v>149</v>
      </c>
      <c r="C802" s="15" t="s">
        <v>33</v>
      </c>
      <c r="D802" s="15" t="s">
        <v>33</v>
      </c>
      <c r="E802" s="15" t="s">
        <v>64</v>
      </c>
      <c r="F802" s="15" t="s">
        <v>39</v>
      </c>
      <c r="G802" s="8">
        <f t="shared" si="138"/>
        <v>0</v>
      </c>
      <c r="H802" s="8">
        <f t="shared" si="138"/>
        <v>0</v>
      </c>
      <c r="I802" s="8">
        <f t="shared" si="138"/>
        <v>0</v>
      </c>
    </row>
    <row r="803" spans="1:9" hidden="1">
      <c r="A803" s="16" t="s">
        <v>40</v>
      </c>
      <c r="B803" s="15" t="s">
        <v>149</v>
      </c>
      <c r="C803" s="15" t="s">
        <v>33</v>
      </c>
      <c r="D803" s="15" t="s">
        <v>33</v>
      </c>
      <c r="E803" s="15" t="s">
        <v>64</v>
      </c>
      <c r="F803" s="15" t="s">
        <v>41</v>
      </c>
      <c r="G803" s="8"/>
      <c r="H803" s="8"/>
      <c r="I803" s="8"/>
    </row>
    <row r="804" spans="1:9" ht="25.5" hidden="1">
      <c r="A804" s="16" t="s">
        <v>38</v>
      </c>
      <c r="B804" s="15" t="s">
        <v>149</v>
      </c>
      <c r="C804" s="15" t="s">
        <v>33</v>
      </c>
      <c r="D804" s="15" t="s">
        <v>33</v>
      </c>
      <c r="E804" s="15" t="s">
        <v>859</v>
      </c>
      <c r="F804" s="15" t="s">
        <v>39</v>
      </c>
      <c r="G804" s="8">
        <f>G805</f>
        <v>0</v>
      </c>
      <c r="H804" s="8">
        <f>H805</f>
        <v>0</v>
      </c>
      <c r="I804" s="8">
        <f>I805</f>
        <v>0</v>
      </c>
    </row>
    <row r="805" spans="1:9" hidden="1">
      <c r="A805" s="16" t="s">
        <v>40</v>
      </c>
      <c r="B805" s="15" t="s">
        <v>149</v>
      </c>
      <c r="C805" s="15" t="s">
        <v>33</v>
      </c>
      <c r="D805" s="15" t="s">
        <v>33</v>
      </c>
      <c r="E805" s="15" t="s">
        <v>859</v>
      </c>
      <c r="F805" s="15" t="s">
        <v>41</v>
      </c>
      <c r="G805" s="8"/>
      <c r="H805" s="8"/>
      <c r="I805" s="8"/>
    </row>
    <row r="806" spans="1:9" s="18" customFormat="1" ht="52.5" customHeight="1">
      <c r="A806" s="13" t="s">
        <v>226</v>
      </c>
      <c r="B806" s="15" t="s">
        <v>149</v>
      </c>
      <c r="C806" s="15" t="s">
        <v>33</v>
      </c>
      <c r="D806" s="15" t="s">
        <v>33</v>
      </c>
      <c r="E806" s="15" t="s">
        <v>396</v>
      </c>
      <c r="F806" s="15"/>
      <c r="G806" s="89">
        <f>G807+G809</f>
        <v>4462166</v>
      </c>
      <c r="H806" s="89">
        <f>H807+H809</f>
        <v>5480300</v>
      </c>
      <c r="I806" s="89">
        <f>I807+I809</f>
        <v>5480300</v>
      </c>
    </row>
    <row r="807" spans="1:9" s="18" customFormat="1" ht="25.5" hidden="1">
      <c r="A807" s="16" t="s">
        <v>47</v>
      </c>
      <c r="B807" s="15" t="s">
        <v>149</v>
      </c>
      <c r="C807" s="15" t="s">
        <v>33</v>
      </c>
      <c r="D807" s="15" t="s">
        <v>33</v>
      </c>
      <c r="E807" s="15" t="s">
        <v>261</v>
      </c>
      <c r="F807" s="15" t="s">
        <v>48</v>
      </c>
      <c r="G807" s="89">
        <f>G808</f>
        <v>0</v>
      </c>
      <c r="H807" s="89">
        <f>H808</f>
        <v>0</v>
      </c>
      <c r="I807" s="89">
        <f>I808</f>
        <v>0</v>
      </c>
    </row>
    <row r="808" spans="1:9" s="18" customFormat="1" ht="25.5" hidden="1">
      <c r="A808" s="16" t="s">
        <v>49</v>
      </c>
      <c r="B808" s="15" t="s">
        <v>149</v>
      </c>
      <c r="C808" s="15" t="s">
        <v>33</v>
      </c>
      <c r="D808" s="15" t="s">
        <v>33</v>
      </c>
      <c r="E808" s="15" t="s">
        <v>261</v>
      </c>
      <c r="F808" s="15" t="s">
        <v>50</v>
      </c>
      <c r="G808" s="89"/>
      <c r="H808" s="89"/>
      <c r="I808" s="89"/>
    </row>
    <row r="809" spans="1:9" s="18" customFormat="1" ht="25.5">
      <c r="A809" s="16" t="s">
        <v>38</v>
      </c>
      <c r="B809" s="15" t="s">
        <v>149</v>
      </c>
      <c r="C809" s="15" t="s">
        <v>33</v>
      </c>
      <c r="D809" s="15" t="s">
        <v>33</v>
      </c>
      <c r="E809" s="15" t="s">
        <v>396</v>
      </c>
      <c r="F809" s="15" t="s">
        <v>39</v>
      </c>
      <c r="G809" s="89">
        <f>G810</f>
        <v>4462166</v>
      </c>
      <c r="H809" s="89">
        <f>H810</f>
        <v>5480300</v>
      </c>
      <c r="I809" s="89">
        <f>I810</f>
        <v>5480300</v>
      </c>
    </row>
    <row r="810" spans="1:9" s="18" customFormat="1" ht="13.5" customHeight="1">
      <c r="A810" s="16" t="s">
        <v>40</v>
      </c>
      <c r="B810" s="15" t="s">
        <v>149</v>
      </c>
      <c r="C810" s="15" t="s">
        <v>33</v>
      </c>
      <c r="D810" s="15" t="s">
        <v>33</v>
      </c>
      <c r="E810" s="15" t="s">
        <v>396</v>
      </c>
      <c r="F810" s="15" t="s">
        <v>41</v>
      </c>
      <c r="G810" s="89">
        <f>5480300-1018134</f>
        <v>4462166</v>
      </c>
      <c r="H810" s="89">
        <v>5480300</v>
      </c>
      <c r="I810" s="89">
        <v>5480300</v>
      </c>
    </row>
    <row r="811" spans="1:9" s="18" customFormat="1" ht="61.5" customHeight="1">
      <c r="A811" s="13" t="s">
        <v>671</v>
      </c>
      <c r="B811" s="15" t="s">
        <v>149</v>
      </c>
      <c r="C811" s="15" t="s">
        <v>33</v>
      </c>
      <c r="D811" s="15" t="s">
        <v>33</v>
      </c>
      <c r="E811" s="15" t="s">
        <v>397</v>
      </c>
      <c r="F811" s="15"/>
      <c r="G811" s="89">
        <f>G812+G816+G814+G818</f>
        <v>467819.66</v>
      </c>
      <c r="H811" s="89">
        <f>H812+H816+H814+H818</f>
        <v>500000</v>
      </c>
      <c r="I811" s="89">
        <f>I812+I816+I814+I818</f>
        <v>500000</v>
      </c>
    </row>
    <row r="812" spans="1:9" s="18" customFormat="1" ht="25.5" hidden="1">
      <c r="A812" s="16" t="s">
        <v>47</v>
      </c>
      <c r="B812" s="15" t="s">
        <v>149</v>
      </c>
      <c r="C812" s="15" t="s">
        <v>33</v>
      </c>
      <c r="D812" s="15" t="s">
        <v>33</v>
      </c>
      <c r="E812" s="15" t="s">
        <v>397</v>
      </c>
      <c r="F812" s="15" t="s">
        <v>48</v>
      </c>
      <c r="G812" s="89">
        <f>G813</f>
        <v>0</v>
      </c>
      <c r="H812" s="89">
        <f>H813</f>
        <v>0</v>
      </c>
      <c r="I812" s="89">
        <f>I813</f>
        <v>0</v>
      </c>
    </row>
    <row r="813" spans="1:9" s="18" customFormat="1" ht="25.5" hidden="1">
      <c r="A813" s="16" t="s">
        <v>49</v>
      </c>
      <c r="B813" s="15" t="s">
        <v>149</v>
      </c>
      <c r="C813" s="15" t="s">
        <v>33</v>
      </c>
      <c r="D813" s="15" t="s">
        <v>33</v>
      </c>
      <c r="E813" s="15" t="s">
        <v>397</v>
      </c>
      <c r="F813" s="15" t="s">
        <v>50</v>
      </c>
      <c r="G813" s="89"/>
      <c r="H813" s="89"/>
      <c r="I813" s="89"/>
    </row>
    <row r="814" spans="1:9" s="18" customFormat="1" hidden="1">
      <c r="A814" s="16" t="s">
        <v>312</v>
      </c>
      <c r="B814" s="15" t="s">
        <v>149</v>
      </c>
      <c r="C814" s="15" t="s">
        <v>33</v>
      </c>
      <c r="D814" s="15" t="s">
        <v>33</v>
      </c>
      <c r="E814" s="15" t="s">
        <v>397</v>
      </c>
      <c r="F814" s="15" t="s">
        <v>313</v>
      </c>
      <c r="G814" s="89">
        <f>G815</f>
        <v>0</v>
      </c>
      <c r="H814" s="89">
        <f>H815</f>
        <v>0</v>
      </c>
      <c r="I814" s="89">
        <f>I815</f>
        <v>0</v>
      </c>
    </row>
    <row r="815" spans="1:9" s="18" customFormat="1" ht="25.5" hidden="1">
      <c r="A815" s="16" t="s">
        <v>314</v>
      </c>
      <c r="B815" s="15" t="s">
        <v>149</v>
      </c>
      <c r="C815" s="15" t="s">
        <v>33</v>
      </c>
      <c r="D815" s="15" t="s">
        <v>33</v>
      </c>
      <c r="E815" s="15" t="s">
        <v>397</v>
      </c>
      <c r="F815" s="15" t="s">
        <v>315</v>
      </c>
      <c r="G815" s="89"/>
      <c r="H815" s="89"/>
      <c r="I815" s="89"/>
    </row>
    <row r="816" spans="1:9" s="18" customFormat="1" ht="25.5" hidden="1">
      <c r="A816" s="16" t="s">
        <v>38</v>
      </c>
      <c r="B816" s="15" t="s">
        <v>149</v>
      </c>
      <c r="C816" s="15" t="s">
        <v>33</v>
      </c>
      <c r="D816" s="15" t="s">
        <v>33</v>
      </c>
      <c r="E816" s="15" t="s">
        <v>397</v>
      </c>
      <c r="F816" s="15" t="s">
        <v>39</v>
      </c>
      <c r="G816" s="89">
        <f>G817</f>
        <v>0</v>
      </c>
      <c r="H816" s="89">
        <f>H817</f>
        <v>0</v>
      </c>
      <c r="I816" s="89">
        <f>I817</f>
        <v>0</v>
      </c>
    </row>
    <row r="817" spans="1:9" s="18" customFormat="1" hidden="1">
      <c r="A817" s="16" t="s">
        <v>40</v>
      </c>
      <c r="B817" s="15" t="s">
        <v>149</v>
      </c>
      <c r="C817" s="15" t="s">
        <v>33</v>
      </c>
      <c r="D817" s="15" t="s">
        <v>33</v>
      </c>
      <c r="E817" s="15" t="s">
        <v>397</v>
      </c>
      <c r="F817" s="15" t="s">
        <v>41</v>
      </c>
      <c r="G817" s="89"/>
      <c r="H817" s="89"/>
      <c r="I817" s="89"/>
    </row>
    <row r="818" spans="1:9" s="18" customFormat="1" ht="25.5">
      <c r="A818" s="16" t="s">
        <v>38</v>
      </c>
      <c r="B818" s="15" t="s">
        <v>149</v>
      </c>
      <c r="C818" s="15" t="s">
        <v>33</v>
      </c>
      <c r="D818" s="15" t="s">
        <v>33</v>
      </c>
      <c r="E818" s="15" t="s">
        <v>397</v>
      </c>
      <c r="F818" s="15" t="s">
        <v>39</v>
      </c>
      <c r="G818" s="89">
        <f>G819</f>
        <v>467819.66</v>
      </c>
      <c r="H818" s="89">
        <f>H819</f>
        <v>500000</v>
      </c>
      <c r="I818" s="89">
        <f>I819</f>
        <v>500000</v>
      </c>
    </row>
    <row r="819" spans="1:9" s="18" customFormat="1">
      <c r="A819" s="16" t="s">
        <v>40</v>
      </c>
      <c r="B819" s="15" t="s">
        <v>149</v>
      </c>
      <c r="C819" s="15" t="s">
        <v>33</v>
      </c>
      <c r="D819" s="15" t="s">
        <v>33</v>
      </c>
      <c r="E819" s="15" t="s">
        <v>397</v>
      </c>
      <c r="F819" s="15" t="s">
        <v>41</v>
      </c>
      <c r="G819" s="89">
        <f>500000-32180.34</f>
        <v>467819.66</v>
      </c>
      <c r="H819" s="89">
        <v>500000</v>
      </c>
      <c r="I819" s="89">
        <v>500000</v>
      </c>
    </row>
    <row r="820" spans="1:9" s="3" customFormat="1" ht="25.5" hidden="1">
      <c r="A820" s="16" t="s">
        <v>0</v>
      </c>
      <c r="B820" s="14">
        <v>774</v>
      </c>
      <c r="C820" s="15" t="s">
        <v>33</v>
      </c>
      <c r="D820" s="15" t="s">
        <v>33</v>
      </c>
      <c r="E820" s="15" t="s">
        <v>426</v>
      </c>
      <c r="F820" s="15"/>
      <c r="G820" s="89"/>
      <c r="H820" s="89"/>
      <c r="I820" s="89"/>
    </row>
    <row r="821" spans="1:9" s="3" customFormat="1" ht="38.25">
      <c r="A821" s="16" t="s">
        <v>1032</v>
      </c>
      <c r="B821" s="14">
        <v>774</v>
      </c>
      <c r="C821" s="15" t="s">
        <v>33</v>
      </c>
      <c r="D821" s="15" t="s">
        <v>33</v>
      </c>
      <c r="E821" s="15" t="s">
        <v>1079</v>
      </c>
      <c r="F821" s="15"/>
      <c r="G821" s="89">
        <f t="shared" ref="G821:I825" si="139">G822</f>
        <v>1000000</v>
      </c>
      <c r="H821" s="89">
        <f t="shared" si="139"/>
        <v>0</v>
      </c>
      <c r="I821" s="89">
        <f t="shared" si="139"/>
        <v>0</v>
      </c>
    </row>
    <row r="822" spans="1:9" s="3" customFormat="1" ht="25.5">
      <c r="A822" s="16" t="s">
        <v>38</v>
      </c>
      <c r="B822" s="14">
        <v>774</v>
      </c>
      <c r="C822" s="15" t="s">
        <v>33</v>
      </c>
      <c r="D822" s="15" t="s">
        <v>33</v>
      </c>
      <c r="E822" s="15" t="s">
        <v>1079</v>
      </c>
      <c r="F822" s="15" t="s">
        <v>39</v>
      </c>
      <c r="G822" s="89">
        <f t="shared" si="139"/>
        <v>1000000</v>
      </c>
      <c r="H822" s="89">
        <f t="shared" si="139"/>
        <v>0</v>
      </c>
      <c r="I822" s="89">
        <f t="shared" si="139"/>
        <v>0</v>
      </c>
    </row>
    <row r="823" spans="1:9" s="3" customFormat="1">
      <c r="A823" s="16" t="s">
        <v>40</v>
      </c>
      <c r="B823" s="14">
        <v>774</v>
      </c>
      <c r="C823" s="15" t="s">
        <v>33</v>
      </c>
      <c r="D823" s="15" t="s">
        <v>33</v>
      </c>
      <c r="E823" s="15" t="s">
        <v>1079</v>
      </c>
      <c r="F823" s="15" t="s">
        <v>41</v>
      </c>
      <c r="G823" s="89">
        <v>1000000</v>
      </c>
      <c r="H823" s="89"/>
      <c r="I823" s="89"/>
    </row>
    <row r="824" spans="1:9" s="3" customFormat="1" ht="25.5">
      <c r="A824" s="16" t="s">
        <v>581</v>
      </c>
      <c r="B824" s="14">
        <v>774</v>
      </c>
      <c r="C824" s="15" t="s">
        <v>33</v>
      </c>
      <c r="D824" s="15" t="s">
        <v>33</v>
      </c>
      <c r="E824" s="15" t="s">
        <v>1106</v>
      </c>
      <c r="F824" s="15"/>
      <c r="G824" s="89">
        <f t="shared" si="139"/>
        <v>200000</v>
      </c>
      <c r="H824" s="89">
        <f t="shared" si="139"/>
        <v>0</v>
      </c>
      <c r="I824" s="89">
        <f t="shared" si="139"/>
        <v>0</v>
      </c>
    </row>
    <row r="825" spans="1:9" s="3" customFormat="1" ht="25.5">
      <c r="A825" s="16" t="s">
        <v>38</v>
      </c>
      <c r="B825" s="14">
        <v>774</v>
      </c>
      <c r="C825" s="15" t="s">
        <v>33</v>
      </c>
      <c r="D825" s="15" t="s">
        <v>33</v>
      </c>
      <c r="E825" s="15" t="s">
        <v>1106</v>
      </c>
      <c r="F825" s="15" t="s">
        <v>39</v>
      </c>
      <c r="G825" s="89">
        <f t="shared" si="139"/>
        <v>200000</v>
      </c>
      <c r="H825" s="89">
        <f t="shared" si="139"/>
        <v>0</v>
      </c>
      <c r="I825" s="89">
        <f t="shared" si="139"/>
        <v>0</v>
      </c>
    </row>
    <row r="826" spans="1:9" s="3" customFormat="1">
      <c r="A826" s="16" t="s">
        <v>40</v>
      </c>
      <c r="B826" s="14">
        <v>774</v>
      </c>
      <c r="C826" s="15" t="s">
        <v>33</v>
      </c>
      <c r="D826" s="15" t="s">
        <v>33</v>
      </c>
      <c r="E826" s="15" t="s">
        <v>1106</v>
      </c>
      <c r="F826" s="15" t="s">
        <v>41</v>
      </c>
      <c r="G826" s="89">
        <v>200000</v>
      </c>
      <c r="H826" s="89">
        <v>0</v>
      </c>
      <c r="I826" s="89">
        <v>0</v>
      </c>
    </row>
    <row r="827" spans="1:9" s="18" customFormat="1" ht="25.5">
      <c r="A827" s="16" t="s">
        <v>960</v>
      </c>
      <c r="B827" s="15" t="s">
        <v>149</v>
      </c>
      <c r="C827" s="15" t="s">
        <v>33</v>
      </c>
      <c r="D827" s="15" t="s">
        <v>33</v>
      </c>
      <c r="E827" s="15" t="s">
        <v>403</v>
      </c>
      <c r="F827" s="15"/>
      <c r="G827" s="89">
        <f>G828</f>
        <v>100000</v>
      </c>
      <c r="H827" s="89">
        <f>H828</f>
        <v>100000</v>
      </c>
      <c r="I827" s="89">
        <f>I828</f>
        <v>100000</v>
      </c>
    </row>
    <row r="828" spans="1:9" s="18" customFormat="1">
      <c r="A828" s="16" t="s">
        <v>651</v>
      </c>
      <c r="B828" s="15" t="s">
        <v>149</v>
      </c>
      <c r="C828" s="15" t="s">
        <v>33</v>
      </c>
      <c r="D828" s="15" t="s">
        <v>33</v>
      </c>
      <c r="E828" s="15" t="s">
        <v>404</v>
      </c>
      <c r="F828" s="15"/>
      <c r="G828" s="89">
        <f>G829</f>
        <v>100000</v>
      </c>
      <c r="H828" s="89">
        <f t="shared" ref="H828:I829" si="140">H829</f>
        <v>100000</v>
      </c>
      <c r="I828" s="89">
        <f t="shared" si="140"/>
        <v>100000</v>
      </c>
    </row>
    <row r="829" spans="1:9" s="18" customFormat="1" ht="25.5">
      <c r="A829" s="16" t="s">
        <v>38</v>
      </c>
      <c r="B829" s="15" t="s">
        <v>149</v>
      </c>
      <c r="C829" s="15" t="s">
        <v>33</v>
      </c>
      <c r="D829" s="15" t="s">
        <v>33</v>
      </c>
      <c r="E829" s="15" t="s">
        <v>404</v>
      </c>
      <c r="F829" s="15" t="s">
        <v>39</v>
      </c>
      <c r="G829" s="89">
        <f>G830</f>
        <v>100000</v>
      </c>
      <c r="H829" s="89">
        <f t="shared" si="140"/>
        <v>100000</v>
      </c>
      <c r="I829" s="89">
        <f t="shared" si="140"/>
        <v>100000</v>
      </c>
    </row>
    <row r="830" spans="1:9" s="18" customFormat="1">
      <c r="A830" s="16" t="s">
        <v>40</v>
      </c>
      <c r="B830" s="15" t="s">
        <v>149</v>
      </c>
      <c r="C830" s="15" t="s">
        <v>33</v>
      </c>
      <c r="D830" s="15" t="s">
        <v>33</v>
      </c>
      <c r="E830" s="15" t="s">
        <v>404</v>
      </c>
      <c r="F830" s="15" t="s">
        <v>41</v>
      </c>
      <c r="G830" s="89">
        <v>100000</v>
      </c>
      <c r="H830" s="89">
        <v>100000</v>
      </c>
      <c r="I830" s="89">
        <v>100000</v>
      </c>
    </row>
    <row r="831" spans="1:9">
      <c r="A831" s="16" t="s">
        <v>217</v>
      </c>
      <c r="B831" s="15" t="s">
        <v>149</v>
      </c>
      <c r="C831" s="15" t="s">
        <v>33</v>
      </c>
      <c r="D831" s="15" t="s">
        <v>218</v>
      </c>
      <c r="E831" s="15"/>
      <c r="F831" s="15"/>
      <c r="G831" s="89">
        <f>G833+G855</f>
        <v>13390422.130000001</v>
      </c>
      <c r="H831" s="89">
        <f t="shared" ref="H831:I831" si="141">H833+H855</f>
        <v>13994422</v>
      </c>
      <c r="I831" s="89">
        <f t="shared" si="141"/>
        <v>14013422</v>
      </c>
    </row>
    <row r="832" spans="1:9" ht="51" hidden="1">
      <c r="A832" s="13" t="s">
        <v>219</v>
      </c>
      <c r="B832" s="15" t="s">
        <v>149</v>
      </c>
      <c r="C832" s="15" t="s">
        <v>33</v>
      </c>
      <c r="D832" s="15" t="s">
        <v>218</v>
      </c>
      <c r="E832" s="15"/>
      <c r="F832" s="15"/>
      <c r="G832" s="89"/>
      <c r="H832" s="89"/>
      <c r="I832" s="89"/>
    </row>
    <row r="833" spans="1:9" ht="25.5">
      <c r="A833" s="16" t="s">
        <v>956</v>
      </c>
      <c r="B833" s="15" t="s">
        <v>149</v>
      </c>
      <c r="C833" s="15" t="s">
        <v>33</v>
      </c>
      <c r="D833" s="15" t="s">
        <v>218</v>
      </c>
      <c r="E833" s="15" t="s">
        <v>394</v>
      </c>
      <c r="F833" s="15"/>
      <c r="G833" s="89">
        <f>G838+G834</f>
        <v>13390422.130000001</v>
      </c>
      <c r="H833" s="89">
        <f>H838+H834</f>
        <v>13650871</v>
      </c>
      <c r="I833" s="89">
        <f>I838+I834</f>
        <v>13650871</v>
      </c>
    </row>
    <row r="834" spans="1:9" s="18" customFormat="1" ht="30" hidden="1" customHeight="1">
      <c r="A834" s="16" t="s">
        <v>145</v>
      </c>
      <c r="B834" s="15" t="s">
        <v>149</v>
      </c>
      <c r="C834" s="15" t="s">
        <v>33</v>
      </c>
      <c r="D834" s="15" t="s">
        <v>218</v>
      </c>
      <c r="E834" s="15" t="s">
        <v>422</v>
      </c>
      <c r="F834" s="15"/>
      <c r="G834" s="89">
        <f t="shared" ref="G834:I836" si="142">G835</f>
        <v>0</v>
      </c>
      <c r="H834" s="89">
        <f t="shared" si="142"/>
        <v>0</v>
      </c>
      <c r="I834" s="89">
        <f t="shared" si="142"/>
        <v>0</v>
      </c>
    </row>
    <row r="835" spans="1:9" s="18" customFormat="1" ht="31.5" hidden="1" customHeight="1">
      <c r="A835" s="44" t="s">
        <v>220</v>
      </c>
      <c r="B835" s="15" t="s">
        <v>149</v>
      </c>
      <c r="C835" s="15" t="s">
        <v>33</v>
      </c>
      <c r="D835" s="15" t="s">
        <v>218</v>
      </c>
      <c r="E835" s="15" t="s">
        <v>436</v>
      </c>
      <c r="F835" s="15"/>
      <c r="G835" s="89">
        <f t="shared" si="142"/>
        <v>0</v>
      </c>
      <c r="H835" s="89">
        <f t="shared" si="142"/>
        <v>0</v>
      </c>
      <c r="I835" s="89">
        <f t="shared" si="142"/>
        <v>0</v>
      </c>
    </row>
    <row r="836" spans="1:9" s="18" customFormat="1" ht="25.5" hidden="1">
      <c r="A836" s="16" t="s">
        <v>38</v>
      </c>
      <c r="B836" s="15" t="s">
        <v>149</v>
      </c>
      <c r="C836" s="15" t="s">
        <v>33</v>
      </c>
      <c r="D836" s="15" t="s">
        <v>218</v>
      </c>
      <c r="E836" s="15" t="s">
        <v>436</v>
      </c>
      <c r="F836" s="15" t="s">
        <v>39</v>
      </c>
      <c r="G836" s="89">
        <f t="shared" si="142"/>
        <v>0</v>
      </c>
      <c r="H836" s="89">
        <f t="shared" si="142"/>
        <v>0</v>
      </c>
      <c r="I836" s="89">
        <f t="shared" si="142"/>
        <v>0</v>
      </c>
    </row>
    <row r="837" spans="1:9" hidden="1">
      <c r="A837" s="16" t="s">
        <v>40</v>
      </c>
      <c r="B837" s="15" t="s">
        <v>149</v>
      </c>
      <c r="C837" s="15" t="s">
        <v>33</v>
      </c>
      <c r="D837" s="15" t="s">
        <v>218</v>
      </c>
      <c r="E837" s="15" t="s">
        <v>436</v>
      </c>
      <c r="F837" s="15" t="s">
        <v>41</v>
      </c>
      <c r="G837" s="89"/>
      <c r="H837" s="89"/>
      <c r="I837" s="89"/>
    </row>
    <row r="838" spans="1:9" s="18" customFormat="1" ht="32.25" customHeight="1">
      <c r="A838" s="16" t="s">
        <v>302</v>
      </c>
      <c r="B838" s="15" t="s">
        <v>149</v>
      </c>
      <c r="C838" s="15" t="s">
        <v>33</v>
      </c>
      <c r="D838" s="15" t="s">
        <v>218</v>
      </c>
      <c r="E838" s="15" t="s">
        <v>437</v>
      </c>
      <c r="F838" s="15"/>
      <c r="G838" s="89">
        <f>G839</f>
        <v>13390422.130000001</v>
      </c>
      <c r="H838" s="89">
        <f>H839</f>
        <v>13650871</v>
      </c>
      <c r="I838" s="89">
        <f>I839</f>
        <v>13650871</v>
      </c>
    </row>
    <row r="839" spans="1:9" s="18" customFormat="1" ht="25.5">
      <c r="A839" s="16" t="s">
        <v>114</v>
      </c>
      <c r="B839" s="15" t="s">
        <v>149</v>
      </c>
      <c r="C839" s="15" t="s">
        <v>33</v>
      </c>
      <c r="D839" s="15" t="s">
        <v>218</v>
      </c>
      <c r="E839" s="15" t="s">
        <v>438</v>
      </c>
      <c r="F839" s="15"/>
      <c r="G839" s="89">
        <f>G840+G844+G846</f>
        <v>13390422.130000001</v>
      </c>
      <c r="H839" s="89">
        <f>H840+H844+H846</f>
        <v>13650871</v>
      </c>
      <c r="I839" s="89">
        <f>I840+I844+I846</f>
        <v>13650871</v>
      </c>
    </row>
    <row r="840" spans="1:9" ht="63.75">
      <c r="A840" s="16" t="s">
        <v>87</v>
      </c>
      <c r="B840" s="15" t="s">
        <v>149</v>
      </c>
      <c r="C840" s="15" t="s">
        <v>33</v>
      </c>
      <c r="D840" s="15" t="s">
        <v>218</v>
      </c>
      <c r="E840" s="15" t="s">
        <v>438</v>
      </c>
      <c r="F840" s="15" t="s">
        <v>90</v>
      </c>
      <c r="G840" s="89">
        <f>G841</f>
        <v>13063181</v>
      </c>
      <c r="H840" s="89">
        <f>H841</f>
        <v>12965665</v>
      </c>
      <c r="I840" s="89">
        <f>I841</f>
        <v>13093401</v>
      </c>
    </row>
    <row r="841" spans="1:9" ht="25.5">
      <c r="A841" s="16" t="s">
        <v>88</v>
      </c>
      <c r="B841" s="15" t="s">
        <v>149</v>
      </c>
      <c r="C841" s="15" t="s">
        <v>33</v>
      </c>
      <c r="D841" s="15" t="s">
        <v>218</v>
      </c>
      <c r="E841" s="15" t="s">
        <v>438</v>
      </c>
      <c r="F841" s="15" t="s">
        <v>91</v>
      </c>
      <c r="G841" s="89">
        <v>13063181</v>
      </c>
      <c r="H841" s="89">
        <f>12902665+63000</f>
        <v>12965665</v>
      </c>
      <c r="I841" s="89">
        <f>13030401+63000</f>
        <v>13093401</v>
      </c>
    </row>
    <row r="842" spans="1:9" ht="38.25" hidden="1">
      <c r="A842" s="32" t="s">
        <v>89</v>
      </c>
      <c r="B842" s="15" t="s">
        <v>149</v>
      </c>
      <c r="C842" s="15" t="s">
        <v>33</v>
      </c>
      <c r="D842" s="15" t="s">
        <v>218</v>
      </c>
      <c r="E842" s="15" t="s">
        <v>438</v>
      </c>
      <c r="F842" s="15" t="s">
        <v>92</v>
      </c>
      <c r="G842" s="89"/>
      <c r="H842" s="89"/>
      <c r="I842" s="89"/>
    </row>
    <row r="843" spans="1:9" ht="38.25" hidden="1">
      <c r="A843" s="32" t="s">
        <v>93</v>
      </c>
      <c r="B843" s="15" t="s">
        <v>149</v>
      </c>
      <c r="C843" s="15" t="s">
        <v>33</v>
      </c>
      <c r="D843" s="15" t="s">
        <v>218</v>
      </c>
      <c r="E843" s="15" t="s">
        <v>438</v>
      </c>
      <c r="F843" s="15" t="s">
        <v>94</v>
      </c>
      <c r="G843" s="89"/>
      <c r="H843" s="89"/>
      <c r="I843" s="89"/>
    </row>
    <row r="844" spans="1:9" ht="25.5">
      <c r="A844" s="16" t="s">
        <v>47</v>
      </c>
      <c r="B844" s="15" t="s">
        <v>149</v>
      </c>
      <c r="C844" s="15" t="s">
        <v>33</v>
      </c>
      <c r="D844" s="15" t="s">
        <v>218</v>
      </c>
      <c r="E844" s="15" t="s">
        <v>438</v>
      </c>
      <c r="F844" s="15" t="s">
        <v>48</v>
      </c>
      <c r="G844" s="89">
        <f>G845</f>
        <v>307241.13</v>
      </c>
      <c r="H844" s="89">
        <f>H845</f>
        <v>685206</v>
      </c>
      <c r="I844" s="89">
        <f>I845</f>
        <v>557470</v>
      </c>
    </row>
    <row r="845" spans="1:9" ht="25.5">
      <c r="A845" s="16" t="s">
        <v>49</v>
      </c>
      <c r="B845" s="15" t="s">
        <v>149</v>
      </c>
      <c r="C845" s="15" t="s">
        <v>33</v>
      </c>
      <c r="D845" s="15" t="s">
        <v>218</v>
      </c>
      <c r="E845" s="15" t="s">
        <v>438</v>
      </c>
      <c r="F845" s="15" t="s">
        <v>50</v>
      </c>
      <c r="G845" s="89">
        <v>307241.13</v>
      </c>
      <c r="H845" s="89">
        <v>685206</v>
      </c>
      <c r="I845" s="89">
        <v>557470</v>
      </c>
    </row>
    <row r="846" spans="1:9">
      <c r="A846" s="16" t="s">
        <v>95</v>
      </c>
      <c r="B846" s="15" t="s">
        <v>149</v>
      </c>
      <c r="C846" s="15" t="s">
        <v>33</v>
      </c>
      <c r="D846" s="15" t="s">
        <v>218</v>
      </c>
      <c r="E846" s="15" t="s">
        <v>438</v>
      </c>
      <c r="F846" s="15" t="s">
        <v>96</v>
      </c>
      <c r="G846" s="29">
        <f>G848+G847</f>
        <v>20000</v>
      </c>
      <c r="H846" s="29">
        <f>H848</f>
        <v>0</v>
      </c>
      <c r="I846" s="29">
        <f>I848</f>
        <v>0</v>
      </c>
    </row>
    <row r="847" spans="1:9">
      <c r="A847" s="16" t="s">
        <v>625</v>
      </c>
      <c r="B847" s="15" t="s">
        <v>149</v>
      </c>
      <c r="C847" s="15" t="s">
        <v>33</v>
      </c>
      <c r="D847" s="15" t="s">
        <v>218</v>
      </c>
      <c r="E847" s="15" t="s">
        <v>438</v>
      </c>
      <c r="F847" s="15" t="s">
        <v>624</v>
      </c>
      <c r="G847" s="29">
        <v>19900</v>
      </c>
      <c r="H847" s="29">
        <v>0</v>
      </c>
      <c r="I847" s="29">
        <v>0</v>
      </c>
    </row>
    <row r="848" spans="1:9">
      <c r="A848" s="16" t="s">
        <v>98</v>
      </c>
      <c r="B848" s="15" t="s">
        <v>149</v>
      </c>
      <c r="C848" s="15" t="s">
        <v>33</v>
      </c>
      <c r="D848" s="15" t="s">
        <v>218</v>
      </c>
      <c r="E848" s="15" t="s">
        <v>438</v>
      </c>
      <c r="F848" s="15" t="s">
        <v>99</v>
      </c>
      <c r="G848" s="29">
        <v>100</v>
      </c>
      <c r="H848" s="29">
        <v>0</v>
      </c>
      <c r="I848" s="29">
        <v>0</v>
      </c>
    </row>
    <row r="849" spans="1:9" ht="19.5" customHeight="1">
      <c r="A849" s="16" t="s">
        <v>343</v>
      </c>
      <c r="B849" s="15" t="s">
        <v>149</v>
      </c>
      <c r="C849" s="15" t="s">
        <v>33</v>
      </c>
      <c r="D849" s="15" t="s">
        <v>218</v>
      </c>
      <c r="E849" s="15"/>
      <c r="F849" s="15"/>
      <c r="G849" s="89">
        <f>G850+G855</f>
        <v>0</v>
      </c>
      <c r="H849" s="89">
        <f t="shared" ref="H849:I849" si="143">H850+H855</f>
        <v>343551</v>
      </c>
      <c r="I849" s="89">
        <f t="shared" si="143"/>
        <v>362551</v>
      </c>
    </row>
    <row r="850" spans="1:9" ht="36.75" hidden="1" customHeight="1">
      <c r="A850" s="16" t="s">
        <v>748</v>
      </c>
      <c r="B850" s="15" t="s">
        <v>1006</v>
      </c>
      <c r="C850" s="15" t="s">
        <v>33</v>
      </c>
      <c r="D850" s="15" t="s">
        <v>218</v>
      </c>
      <c r="E850" s="15" t="s">
        <v>451</v>
      </c>
      <c r="F850" s="15"/>
      <c r="G850" s="89">
        <f t="shared" ref="G850:I853" si="144">G851</f>
        <v>0</v>
      </c>
      <c r="H850" s="89">
        <f t="shared" si="144"/>
        <v>0</v>
      </c>
      <c r="I850" s="89">
        <f t="shared" si="144"/>
        <v>0</v>
      </c>
    </row>
    <row r="851" spans="1:9" ht="24.75" hidden="1" customHeight="1">
      <c r="A851" s="16" t="s">
        <v>799</v>
      </c>
      <c r="B851" s="15" t="s">
        <v>1007</v>
      </c>
      <c r="C851" s="15" t="s">
        <v>33</v>
      </c>
      <c r="D851" s="15" t="s">
        <v>218</v>
      </c>
      <c r="E851" s="15" t="s">
        <v>798</v>
      </c>
      <c r="F851" s="15"/>
      <c r="G851" s="89">
        <f t="shared" si="144"/>
        <v>0</v>
      </c>
      <c r="H851" s="89">
        <f t="shared" si="144"/>
        <v>0</v>
      </c>
      <c r="I851" s="89">
        <f t="shared" si="144"/>
        <v>0</v>
      </c>
    </row>
    <row r="852" spans="1:9" ht="75" hidden="1" customHeight="1">
      <c r="A852" s="16" t="s">
        <v>297</v>
      </c>
      <c r="B852" s="15" t="s">
        <v>1008</v>
      </c>
      <c r="C852" s="15" t="s">
        <v>33</v>
      </c>
      <c r="D852" s="15" t="s">
        <v>218</v>
      </c>
      <c r="E852" s="15" t="s">
        <v>797</v>
      </c>
      <c r="F852" s="15"/>
      <c r="G852" s="89">
        <f t="shared" si="144"/>
        <v>0</v>
      </c>
      <c r="H852" s="89">
        <f t="shared" si="144"/>
        <v>0</v>
      </c>
      <c r="I852" s="89">
        <f t="shared" si="144"/>
        <v>0</v>
      </c>
    </row>
    <row r="853" spans="1:9" ht="18" hidden="1" customHeight="1">
      <c r="A853" s="16" t="s">
        <v>323</v>
      </c>
      <c r="B853" s="15" t="s">
        <v>1009</v>
      </c>
      <c r="C853" s="15" t="s">
        <v>33</v>
      </c>
      <c r="D853" s="15" t="s">
        <v>218</v>
      </c>
      <c r="E853" s="15" t="s">
        <v>797</v>
      </c>
      <c r="F853" s="15" t="s">
        <v>324</v>
      </c>
      <c r="G853" s="89">
        <f t="shared" si="144"/>
        <v>0</v>
      </c>
      <c r="H853" s="89">
        <f t="shared" si="144"/>
        <v>0</v>
      </c>
      <c r="I853" s="89">
        <f t="shared" si="144"/>
        <v>0</v>
      </c>
    </row>
    <row r="854" spans="1:9" ht="17.25" hidden="1" customHeight="1">
      <c r="A854" s="16" t="s">
        <v>351</v>
      </c>
      <c r="B854" s="15" t="s">
        <v>1010</v>
      </c>
      <c r="C854" s="15" t="s">
        <v>33</v>
      </c>
      <c r="D854" s="15" t="s">
        <v>218</v>
      </c>
      <c r="E854" s="15" t="s">
        <v>797</v>
      </c>
      <c r="F854" s="15" t="s">
        <v>352</v>
      </c>
      <c r="G854" s="89"/>
      <c r="H854" s="89"/>
      <c r="I854" s="89"/>
    </row>
    <row r="855" spans="1:9" ht="47.25" customHeight="1">
      <c r="A855" s="16" t="s">
        <v>930</v>
      </c>
      <c r="B855" s="15" t="s">
        <v>149</v>
      </c>
      <c r="C855" s="15" t="s">
        <v>33</v>
      </c>
      <c r="D855" s="15" t="s">
        <v>218</v>
      </c>
      <c r="E855" s="15" t="s">
        <v>929</v>
      </c>
      <c r="F855" s="15"/>
      <c r="G855" s="89">
        <f>G856</f>
        <v>0</v>
      </c>
      <c r="H855" s="89">
        <f t="shared" ref="H855:I857" si="145">H856</f>
        <v>343551</v>
      </c>
      <c r="I855" s="89">
        <f t="shared" si="145"/>
        <v>362551</v>
      </c>
    </row>
    <row r="856" spans="1:9" ht="33.75" customHeight="1">
      <c r="A856" s="16" t="s">
        <v>928</v>
      </c>
      <c r="B856" s="15" t="s">
        <v>149</v>
      </c>
      <c r="C856" s="15" t="s">
        <v>33</v>
      </c>
      <c r="D856" s="15" t="s">
        <v>218</v>
      </c>
      <c r="E856" s="15" t="s">
        <v>926</v>
      </c>
      <c r="F856" s="15"/>
      <c r="G856" s="89">
        <f>G857</f>
        <v>0</v>
      </c>
      <c r="H856" s="89">
        <f t="shared" si="145"/>
        <v>343551</v>
      </c>
      <c r="I856" s="89">
        <f t="shared" si="145"/>
        <v>362551</v>
      </c>
    </row>
    <row r="857" spans="1:9" ht="17.25" customHeight="1">
      <c r="A857" s="16" t="s">
        <v>927</v>
      </c>
      <c r="B857" s="15" t="s">
        <v>149</v>
      </c>
      <c r="C857" s="15" t="s">
        <v>33</v>
      </c>
      <c r="D857" s="15" t="s">
        <v>218</v>
      </c>
      <c r="E857" s="15" t="s">
        <v>926</v>
      </c>
      <c r="F857" s="15" t="s">
        <v>48</v>
      </c>
      <c r="G857" s="89">
        <f>G858</f>
        <v>0</v>
      </c>
      <c r="H857" s="89">
        <f t="shared" si="145"/>
        <v>343551</v>
      </c>
      <c r="I857" s="89">
        <f t="shared" si="145"/>
        <v>362551</v>
      </c>
    </row>
    <row r="858" spans="1:9" ht="17.25" customHeight="1">
      <c r="A858" s="16" t="s">
        <v>49</v>
      </c>
      <c r="B858" s="15" t="s">
        <v>149</v>
      </c>
      <c r="C858" s="15" t="s">
        <v>33</v>
      </c>
      <c r="D858" s="15" t="s">
        <v>218</v>
      </c>
      <c r="E858" s="15" t="s">
        <v>926</v>
      </c>
      <c r="F858" s="15" t="s">
        <v>50</v>
      </c>
      <c r="G858" s="89">
        <f>16000-16000</f>
        <v>0</v>
      </c>
      <c r="H858" s="141">
        <v>343551</v>
      </c>
      <c r="I858" s="141">
        <v>362551</v>
      </c>
    </row>
    <row r="859" spans="1:9">
      <c r="A859" s="11" t="s">
        <v>304</v>
      </c>
      <c r="B859" s="21" t="s">
        <v>149</v>
      </c>
      <c r="C859" s="7" t="s">
        <v>103</v>
      </c>
      <c r="D859" s="7"/>
      <c r="E859" s="7"/>
      <c r="F859" s="7"/>
      <c r="G859" s="40">
        <f>G862+G869</f>
        <v>11925000</v>
      </c>
      <c r="H859" s="40">
        <f>H862+H869</f>
        <v>9915600</v>
      </c>
      <c r="I859" s="40">
        <f>I862+I869</f>
        <v>9925300</v>
      </c>
    </row>
    <row r="860" spans="1:9" hidden="1">
      <c r="A860" s="11"/>
      <c r="B860" s="21"/>
      <c r="C860" s="7"/>
      <c r="D860" s="7"/>
      <c r="E860" s="7"/>
      <c r="F860" s="7"/>
      <c r="G860" s="40"/>
      <c r="H860" s="40"/>
      <c r="I860" s="40"/>
    </row>
    <row r="861" spans="1:9" hidden="1">
      <c r="A861" s="11"/>
      <c r="B861" s="21"/>
      <c r="C861" s="7"/>
      <c r="D861" s="7"/>
      <c r="E861" s="7"/>
      <c r="F861" s="7"/>
      <c r="G861" s="40"/>
      <c r="H861" s="40"/>
      <c r="I861" s="40"/>
    </row>
    <row r="862" spans="1:9">
      <c r="A862" s="16" t="s">
        <v>305</v>
      </c>
      <c r="B862" s="15" t="s">
        <v>149</v>
      </c>
      <c r="C862" s="15" t="s">
        <v>103</v>
      </c>
      <c r="D862" s="15" t="s">
        <v>24</v>
      </c>
      <c r="E862" s="15"/>
      <c r="F862" s="15"/>
      <c r="G862" s="89">
        <f>G864</f>
        <v>78000</v>
      </c>
      <c r="H862" s="89">
        <f>H864</f>
        <v>78000</v>
      </c>
      <c r="I862" s="89">
        <f>I864</f>
        <v>78000</v>
      </c>
    </row>
    <row r="863" spans="1:9" s="30" customFormat="1" ht="25.5" hidden="1">
      <c r="A863" s="46" t="s">
        <v>306</v>
      </c>
      <c r="B863" s="15" t="s">
        <v>149</v>
      </c>
      <c r="C863" s="41" t="s">
        <v>103</v>
      </c>
      <c r="D863" s="41" t="s">
        <v>24</v>
      </c>
      <c r="E863" s="41" t="s">
        <v>307</v>
      </c>
      <c r="F863" s="41" t="s">
        <v>308</v>
      </c>
      <c r="G863" s="91"/>
      <c r="H863" s="91"/>
      <c r="I863" s="91"/>
    </row>
    <row r="864" spans="1:9" s="47" customFormat="1" ht="30.75" customHeight="1">
      <c r="A864" s="16" t="s">
        <v>965</v>
      </c>
      <c r="B864" s="15" t="s">
        <v>149</v>
      </c>
      <c r="C864" s="15" t="s">
        <v>103</v>
      </c>
      <c r="D864" s="15" t="s">
        <v>24</v>
      </c>
      <c r="E864" s="15" t="s">
        <v>556</v>
      </c>
      <c r="F864" s="41"/>
      <c r="G864" s="89">
        <f t="shared" ref="G864:I866" si="146">G865</f>
        <v>78000</v>
      </c>
      <c r="H864" s="89">
        <f t="shared" si="146"/>
        <v>78000</v>
      </c>
      <c r="I864" s="89">
        <f t="shared" si="146"/>
        <v>78000</v>
      </c>
    </row>
    <row r="865" spans="1:9" s="47" customFormat="1">
      <c r="A865" s="16" t="s">
        <v>311</v>
      </c>
      <c r="B865" s="15" t="s">
        <v>149</v>
      </c>
      <c r="C865" s="15" t="s">
        <v>103</v>
      </c>
      <c r="D865" s="15" t="s">
        <v>24</v>
      </c>
      <c r="E865" s="15" t="s">
        <v>562</v>
      </c>
      <c r="F865" s="41"/>
      <c r="G865" s="89">
        <f t="shared" si="146"/>
        <v>78000</v>
      </c>
      <c r="H865" s="89">
        <f t="shared" si="146"/>
        <v>78000</v>
      </c>
      <c r="I865" s="89">
        <f t="shared" si="146"/>
        <v>78000</v>
      </c>
    </row>
    <row r="866" spans="1:9" s="47" customFormat="1">
      <c r="A866" s="16" t="s">
        <v>312</v>
      </c>
      <c r="B866" s="15" t="s">
        <v>149</v>
      </c>
      <c r="C866" s="15" t="s">
        <v>103</v>
      </c>
      <c r="D866" s="15" t="s">
        <v>24</v>
      </c>
      <c r="E866" s="15" t="s">
        <v>562</v>
      </c>
      <c r="F866" s="15" t="s">
        <v>313</v>
      </c>
      <c r="G866" s="89">
        <f t="shared" si="146"/>
        <v>78000</v>
      </c>
      <c r="H866" s="89">
        <f t="shared" si="146"/>
        <v>78000</v>
      </c>
      <c r="I866" s="89">
        <f t="shared" si="146"/>
        <v>78000</v>
      </c>
    </row>
    <row r="867" spans="1:9" s="48" customFormat="1" ht="25.5">
      <c r="A867" s="16" t="s">
        <v>314</v>
      </c>
      <c r="B867" s="15" t="s">
        <v>149</v>
      </c>
      <c r="C867" s="15" t="s">
        <v>103</v>
      </c>
      <c r="D867" s="15" t="s">
        <v>24</v>
      </c>
      <c r="E867" s="15" t="s">
        <v>562</v>
      </c>
      <c r="F867" s="15" t="s">
        <v>315</v>
      </c>
      <c r="G867" s="89">
        <v>78000</v>
      </c>
      <c r="H867" s="89">
        <v>78000</v>
      </c>
      <c r="I867" s="89">
        <v>78000</v>
      </c>
    </row>
    <row r="868" spans="1:9" s="48" customFormat="1" ht="25.5" hidden="1">
      <c r="A868" s="32" t="s">
        <v>316</v>
      </c>
      <c r="B868" s="15" t="s">
        <v>149</v>
      </c>
      <c r="C868" s="15" t="s">
        <v>103</v>
      </c>
      <c r="D868" s="15" t="s">
        <v>24</v>
      </c>
      <c r="E868" s="15" t="s">
        <v>562</v>
      </c>
      <c r="F868" s="15" t="s">
        <v>317</v>
      </c>
      <c r="G868" s="89"/>
      <c r="H868" s="89"/>
      <c r="I868" s="89"/>
    </row>
    <row r="869" spans="1:9">
      <c r="A869" s="13" t="s">
        <v>318</v>
      </c>
      <c r="B869" s="15" t="s">
        <v>149</v>
      </c>
      <c r="C869" s="15" t="s">
        <v>103</v>
      </c>
      <c r="D869" s="15" t="s">
        <v>85</v>
      </c>
      <c r="E869" s="15"/>
      <c r="F869" s="15"/>
      <c r="G869" s="89">
        <f>G885+G870</f>
        <v>11847000</v>
      </c>
      <c r="H869" s="89">
        <f>H885+H870</f>
        <v>9837600</v>
      </c>
      <c r="I869" s="89">
        <f>I885+I870</f>
        <v>9847300</v>
      </c>
    </row>
    <row r="870" spans="1:9" s="30" customFormat="1" ht="25.5">
      <c r="A870" s="16" t="s">
        <v>956</v>
      </c>
      <c r="B870" s="15" t="s">
        <v>149</v>
      </c>
      <c r="C870" s="15" t="s">
        <v>103</v>
      </c>
      <c r="D870" s="15" t="s">
        <v>85</v>
      </c>
      <c r="E870" s="15" t="s">
        <v>394</v>
      </c>
      <c r="F870" s="41"/>
      <c r="G870" s="89">
        <f>G871</f>
        <v>11847000</v>
      </c>
      <c r="H870" s="89">
        <f t="shared" ref="H870:I870" si="147">H871</f>
        <v>9837600</v>
      </c>
      <c r="I870" s="89">
        <f t="shared" si="147"/>
        <v>9847300</v>
      </c>
    </row>
    <row r="871" spans="1:9" ht="30.75" customHeight="1">
      <c r="A871" s="16" t="s">
        <v>145</v>
      </c>
      <c r="B871" s="15" t="s">
        <v>149</v>
      </c>
      <c r="C871" s="15" t="s">
        <v>103</v>
      </c>
      <c r="D871" s="15" t="s">
        <v>85</v>
      </c>
      <c r="E871" s="15" t="s">
        <v>422</v>
      </c>
      <c r="F871" s="15"/>
      <c r="G871" s="89">
        <f>G872+G886+G890</f>
        <v>11847000</v>
      </c>
      <c r="H871" s="89">
        <f t="shared" ref="H871:I871" si="148">H872+H886</f>
        <v>9837600</v>
      </c>
      <c r="I871" s="89">
        <f t="shared" si="148"/>
        <v>9847300</v>
      </c>
    </row>
    <row r="872" spans="1:9" s="18" customFormat="1" ht="56.25" customHeight="1">
      <c r="A872" s="102" t="s">
        <v>97</v>
      </c>
      <c r="B872" s="15" t="s">
        <v>149</v>
      </c>
      <c r="C872" s="15" t="s">
        <v>103</v>
      </c>
      <c r="D872" s="15" t="s">
        <v>85</v>
      </c>
      <c r="E872" s="15" t="s">
        <v>898</v>
      </c>
      <c r="F872" s="15"/>
      <c r="G872" s="89">
        <f t="shared" ref="G872:I873" si="149">G873</f>
        <v>616700</v>
      </c>
      <c r="H872" s="89">
        <f t="shared" si="149"/>
        <v>649200</v>
      </c>
      <c r="I872" s="89">
        <f t="shared" si="149"/>
        <v>658900</v>
      </c>
    </row>
    <row r="873" spans="1:9" s="18" customFormat="1" ht="25.5">
      <c r="A873" s="16" t="s">
        <v>38</v>
      </c>
      <c r="B873" s="15" t="s">
        <v>149</v>
      </c>
      <c r="C873" s="15" t="s">
        <v>103</v>
      </c>
      <c r="D873" s="15" t="s">
        <v>85</v>
      </c>
      <c r="E873" s="15" t="s">
        <v>898</v>
      </c>
      <c r="F873" s="15" t="s">
        <v>39</v>
      </c>
      <c r="G873" s="89">
        <f t="shared" si="149"/>
        <v>616700</v>
      </c>
      <c r="H873" s="89">
        <f t="shared" si="149"/>
        <v>649200</v>
      </c>
      <c r="I873" s="89">
        <f t="shared" si="149"/>
        <v>658900</v>
      </c>
    </row>
    <row r="874" spans="1:9" s="18" customFormat="1">
      <c r="A874" s="16" t="s">
        <v>40</v>
      </c>
      <c r="B874" s="15" t="s">
        <v>149</v>
      </c>
      <c r="C874" s="15" t="s">
        <v>103</v>
      </c>
      <c r="D874" s="15" t="s">
        <v>85</v>
      </c>
      <c r="E874" s="15" t="s">
        <v>898</v>
      </c>
      <c r="F874" s="15" t="s">
        <v>41</v>
      </c>
      <c r="G874" s="89">
        <f>208700+408000</f>
        <v>616700</v>
      </c>
      <c r="H874" s="89">
        <f>241200+408000</f>
        <v>649200</v>
      </c>
      <c r="I874" s="89">
        <f>250900+408000</f>
        <v>658900</v>
      </c>
    </row>
    <row r="875" spans="1:9" s="18" customFormat="1" ht="51" hidden="1">
      <c r="A875" s="16" t="s">
        <v>42</v>
      </c>
      <c r="B875" s="15" t="s">
        <v>149</v>
      </c>
      <c r="C875" s="15" t="s">
        <v>103</v>
      </c>
      <c r="D875" s="15" t="s">
        <v>85</v>
      </c>
      <c r="E875" s="15" t="s">
        <v>430</v>
      </c>
      <c r="F875" s="15" t="s">
        <v>147</v>
      </c>
      <c r="G875" s="89"/>
      <c r="H875" s="89"/>
      <c r="I875" s="89"/>
    </row>
    <row r="876" spans="1:9" s="18" customFormat="1" ht="63.75" hidden="1">
      <c r="A876" s="16" t="s">
        <v>575</v>
      </c>
      <c r="B876" s="15" t="s">
        <v>149</v>
      </c>
      <c r="C876" s="15" t="s">
        <v>103</v>
      </c>
      <c r="D876" s="15" t="s">
        <v>85</v>
      </c>
      <c r="E876" s="15" t="s">
        <v>574</v>
      </c>
      <c r="F876" s="15"/>
      <c r="G876" s="89">
        <f t="shared" ref="G876:I877" si="150">G877</f>
        <v>0</v>
      </c>
      <c r="H876" s="89">
        <f t="shared" si="150"/>
        <v>0</v>
      </c>
      <c r="I876" s="89">
        <f t="shared" si="150"/>
        <v>0</v>
      </c>
    </row>
    <row r="877" spans="1:9" s="18" customFormat="1" ht="25.5" hidden="1">
      <c r="A877" s="16" t="s">
        <v>38</v>
      </c>
      <c r="B877" s="15" t="s">
        <v>149</v>
      </c>
      <c r="C877" s="15" t="s">
        <v>103</v>
      </c>
      <c r="D877" s="15" t="s">
        <v>85</v>
      </c>
      <c r="E877" s="15" t="s">
        <v>574</v>
      </c>
      <c r="F877" s="15" t="s">
        <v>39</v>
      </c>
      <c r="G877" s="89">
        <f t="shared" si="150"/>
        <v>0</v>
      </c>
      <c r="H877" s="89">
        <f t="shared" si="150"/>
        <v>0</v>
      </c>
      <c r="I877" s="89">
        <f t="shared" si="150"/>
        <v>0</v>
      </c>
    </row>
    <row r="878" spans="1:9" s="18" customFormat="1" hidden="1">
      <c r="A878" s="16" t="s">
        <v>40</v>
      </c>
      <c r="B878" s="15" t="s">
        <v>149</v>
      </c>
      <c r="C878" s="15" t="s">
        <v>103</v>
      </c>
      <c r="D878" s="15" t="s">
        <v>85</v>
      </c>
      <c r="E878" s="15" t="s">
        <v>574</v>
      </c>
      <c r="F878" s="15" t="s">
        <v>41</v>
      </c>
      <c r="G878" s="89"/>
      <c r="H878" s="89"/>
      <c r="I878" s="89"/>
    </row>
    <row r="879" spans="1:9" ht="50.25" hidden="1" customHeight="1">
      <c r="A879" s="16" t="s">
        <v>6</v>
      </c>
      <c r="B879" s="15" t="s">
        <v>149</v>
      </c>
      <c r="C879" s="15" t="s">
        <v>103</v>
      </c>
      <c r="D879" s="15" t="s">
        <v>85</v>
      </c>
      <c r="E879" s="15" t="s">
        <v>423</v>
      </c>
      <c r="F879" s="15"/>
      <c r="G879" s="89">
        <f t="shared" ref="G879:I880" si="151">G880</f>
        <v>0</v>
      </c>
      <c r="H879" s="89">
        <f t="shared" si="151"/>
        <v>0</v>
      </c>
      <c r="I879" s="89">
        <f t="shared" si="151"/>
        <v>0</v>
      </c>
    </row>
    <row r="880" spans="1:9" s="18" customFormat="1" ht="25.5" hidden="1">
      <c r="A880" s="16" t="s">
        <v>38</v>
      </c>
      <c r="B880" s="15" t="s">
        <v>149</v>
      </c>
      <c r="C880" s="15" t="s">
        <v>103</v>
      </c>
      <c r="D880" s="15" t="s">
        <v>85</v>
      </c>
      <c r="E880" s="15" t="s">
        <v>423</v>
      </c>
      <c r="F880" s="15" t="s">
        <v>39</v>
      </c>
      <c r="G880" s="89">
        <f t="shared" si="151"/>
        <v>0</v>
      </c>
      <c r="H880" s="89">
        <f t="shared" si="151"/>
        <v>0</v>
      </c>
      <c r="I880" s="89">
        <f t="shared" si="151"/>
        <v>0</v>
      </c>
    </row>
    <row r="881" spans="1:9" s="18" customFormat="1" hidden="1">
      <c r="A881" s="16" t="s">
        <v>40</v>
      </c>
      <c r="B881" s="15" t="s">
        <v>149</v>
      </c>
      <c r="C881" s="15" t="s">
        <v>103</v>
      </c>
      <c r="D881" s="15" t="s">
        <v>85</v>
      </c>
      <c r="E881" s="15" t="s">
        <v>423</v>
      </c>
      <c r="F881" s="15" t="s">
        <v>41</v>
      </c>
      <c r="G881" s="89"/>
      <c r="H881" s="89"/>
      <c r="I881" s="89"/>
    </row>
    <row r="882" spans="1:9" s="18" customFormat="1" ht="56.25" hidden="1" customHeight="1">
      <c r="A882" s="16" t="s">
        <v>575</v>
      </c>
      <c r="B882" s="15" t="s">
        <v>149</v>
      </c>
      <c r="C882" s="15" t="s">
        <v>103</v>
      </c>
      <c r="D882" s="15" t="s">
        <v>85</v>
      </c>
      <c r="E882" s="15" t="s">
        <v>574</v>
      </c>
      <c r="F882" s="15"/>
      <c r="G882" s="89">
        <f t="shared" ref="G882:I883" si="152">G883</f>
        <v>0</v>
      </c>
      <c r="H882" s="89">
        <f t="shared" si="152"/>
        <v>0</v>
      </c>
      <c r="I882" s="89">
        <f t="shared" si="152"/>
        <v>0</v>
      </c>
    </row>
    <row r="883" spans="1:9" s="18" customFormat="1" ht="25.5" hidden="1">
      <c r="A883" s="16" t="s">
        <v>38</v>
      </c>
      <c r="B883" s="15" t="s">
        <v>149</v>
      </c>
      <c r="C883" s="15" t="s">
        <v>103</v>
      </c>
      <c r="D883" s="15" t="s">
        <v>85</v>
      </c>
      <c r="E883" s="15" t="s">
        <v>574</v>
      </c>
      <c r="F883" s="15" t="s">
        <v>39</v>
      </c>
      <c r="G883" s="89">
        <f t="shared" si="152"/>
        <v>0</v>
      </c>
      <c r="H883" s="89">
        <f t="shared" si="152"/>
        <v>0</v>
      </c>
      <c r="I883" s="89">
        <f t="shared" si="152"/>
        <v>0</v>
      </c>
    </row>
    <row r="884" spans="1:9" s="18" customFormat="1" hidden="1">
      <c r="A884" s="16" t="s">
        <v>40</v>
      </c>
      <c r="B884" s="15" t="s">
        <v>149</v>
      </c>
      <c r="C884" s="15" t="s">
        <v>103</v>
      </c>
      <c r="D884" s="15" t="s">
        <v>85</v>
      </c>
      <c r="E884" s="15" t="s">
        <v>574</v>
      </c>
      <c r="F884" s="15" t="s">
        <v>41</v>
      </c>
      <c r="G884" s="89"/>
      <c r="H884" s="89"/>
      <c r="I884" s="89"/>
    </row>
    <row r="885" spans="1:9" s="30" customFormat="1" hidden="1">
      <c r="A885" s="16" t="s">
        <v>310</v>
      </c>
      <c r="B885" s="15" t="s">
        <v>149</v>
      </c>
      <c r="C885" s="15" t="s">
        <v>103</v>
      </c>
      <c r="D885" s="15" t="s">
        <v>85</v>
      </c>
      <c r="E885" s="15" t="s">
        <v>439</v>
      </c>
      <c r="F885" s="41"/>
      <c r="G885" s="89"/>
      <c r="H885" s="89"/>
      <c r="I885" s="89"/>
    </row>
    <row r="886" spans="1:9" s="30" customFormat="1" ht="42.75" customHeight="1">
      <c r="A886" s="13" t="s">
        <v>319</v>
      </c>
      <c r="B886" s="15" t="s">
        <v>149</v>
      </c>
      <c r="C886" s="15" t="s">
        <v>103</v>
      </c>
      <c r="D886" s="15" t="s">
        <v>85</v>
      </c>
      <c r="E886" s="15" t="s">
        <v>901</v>
      </c>
      <c r="F886" s="41"/>
      <c r="G886" s="89">
        <f t="shared" ref="G886:I887" si="153">G887</f>
        <v>9166200</v>
      </c>
      <c r="H886" s="89">
        <f t="shared" si="153"/>
        <v>9188400</v>
      </c>
      <c r="I886" s="89">
        <f t="shared" si="153"/>
        <v>9188400</v>
      </c>
    </row>
    <row r="887" spans="1:9" s="30" customFormat="1" ht="25.5">
      <c r="A887" s="16" t="s">
        <v>38</v>
      </c>
      <c r="B887" s="15" t="s">
        <v>149</v>
      </c>
      <c r="C887" s="15" t="s">
        <v>103</v>
      </c>
      <c r="D887" s="15" t="s">
        <v>85</v>
      </c>
      <c r="E887" s="15" t="s">
        <v>901</v>
      </c>
      <c r="F887" s="15" t="s">
        <v>39</v>
      </c>
      <c r="G887" s="89">
        <f t="shared" si="153"/>
        <v>9166200</v>
      </c>
      <c r="H887" s="89">
        <f t="shared" si="153"/>
        <v>9188400</v>
      </c>
      <c r="I887" s="89">
        <f t="shared" si="153"/>
        <v>9188400</v>
      </c>
    </row>
    <row r="888" spans="1:9">
      <c r="A888" s="16" t="s">
        <v>40</v>
      </c>
      <c r="B888" s="15" t="s">
        <v>149</v>
      </c>
      <c r="C888" s="15" t="s">
        <v>103</v>
      </c>
      <c r="D888" s="15" t="s">
        <v>85</v>
      </c>
      <c r="E888" s="15" t="s">
        <v>901</v>
      </c>
      <c r="F888" s="15" t="s">
        <v>41</v>
      </c>
      <c r="G888" s="89">
        <v>9166200</v>
      </c>
      <c r="H888" s="89">
        <v>9188400</v>
      </c>
      <c r="I888" s="89">
        <v>9188400</v>
      </c>
    </row>
    <row r="889" spans="1:9" ht="14.25" hidden="1" customHeight="1">
      <c r="A889" s="16" t="s">
        <v>43</v>
      </c>
      <c r="B889" s="15" t="s">
        <v>149</v>
      </c>
      <c r="C889" s="15" t="s">
        <v>103</v>
      </c>
      <c r="D889" s="15" t="s">
        <v>85</v>
      </c>
      <c r="E889" s="15" t="s">
        <v>440</v>
      </c>
      <c r="F889" s="15" t="s">
        <v>83</v>
      </c>
      <c r="G889" s="89"/>
      <c r="H889" s="89"/>
      <c r="I889" s="89"/>
    </row>
    <row r="890" spans="1:9" s="30" customFormat="1" ht="45" customHeight="1">
      <c r="A890" s="13" t="s">
        <v>1111</v>
      </c>
      <c r="B890" s="15" t="s">
        <v>149</v>
      </c>
      <c r="C890" s="15" t="s">
        <v>103</v>
      </c>
      <c r="D890" s="15" t="s">
        <v>85</v>
      </c>
      <c r="E890" s="15" t="s">
        <v>1110</v>
      </c>
      <c r="F890" s="41"/>
      <c r="G890" s="89">
        <f t="shared" ref="G890:I891" si="154">G891</f>
        <v>2064100</v>
      </c>
      <c r="H890" s="89">
        <f t="shared" si="154"/>
        <v>0</v>
      </c>
      <c r="I890" s="89">
        <f t="shared" si="154"/>
        <v>0</v>
      </c>
    </row>
    <row r="891" spans="1:9" s="30" customFormat="1" ht="25.5">
      <c r="A891" s="16" t="s">
        <v>38</v>
      </c>
      <c r="B891" s="15" t="s">
        <v>149</v>
      </c>
      <c r="C891" s="15" t="s">
        <v>103</v>
      </c>
      <c r="D891" s="15" t="s">
        <v>85</v>
      </c>
      <c r="E891" s="15" t="s">
        <v>1110</v>
      </c>
      <c r="F891" s="15" t="s">
        <v>39</v>
      </c>
      <c r="G891" s="89">
        <f t="shared" si="154"/>
        <v>2064100</v>
      </c>
      <c r="H891" s="89">
        <f t="shared" si="154"/>
        <v>0</v>
      </c>
      <c r="I891" s="89">
        <f t="shared" si="154"/>
        <v>0</v>
      </c>
    </row>
    <row r="892" spans="1:9">
      <c r="A892" s="16" t="s">
        <v>40</v>
      </c>
      <c r="B892" s="15" t="s">
        <v>149</v>
      </c>
      <c r="C892" s="15" t="s">
        <v>103</v>
      </c>
      <c r="D892" s="15" t="s">
        <v>85</v>
      </c>
      <c r="E892" s="15" t="s">
        <v>1110</v>
      </c>
      <c r="F892" s="15" t="s">
        <v>41</v>
      </c>
      <c r="G892" s="89">
        <v>2064100</v>
      </c>
      <c r="H892" s="89">
        <v>0</v>
      </c>
      <c r="I892" s="89">
        <v>0</v>
      </c>
    </row>
    <row r="893" spans="1:9" s="240" customFormat="1">
      <c r="A893" s="220" t="s">
        <v>110</v>
      </c>
      <c r="B893" s="221"/>
      <c r="C893" s="222"/>
      <c r="D893" s="222"/>
      <c r="E893" s="222"/>
      <c r="F893" s="222"/>
      <c r="G893" s="223">
        <f>G503+G859+G497+G490</f>
        <v>943772406.35000002</v>
      </c>
      <c r="H893" s="223">
        <f>H503+H859+H497</f>
        <v>933149399</v>
      </c>
      <c r="I893" s="223">
        <f>I503+I859+I497</f>
        <v>970000545</v>
      </c>
    </row>
    <row r="894" spans="1:9" s="123" customFormat="1" ht="36" customHeight="1">
      <c r="A894" s="116" t="s">
        <v>320</v>
      </c>
      <c r="B894" s="112">
        <v>792</v>
      </c>
      <c r="C894" s="112"/>
      <c r="D894" s="112"/>
      <c r="E894" s="112"/>
      <c r="F894" s="112"/>
      <c r="G894" s="114"/>
      <c r="H894" s="114"/>
      <c r="I894" s="114"/>
    </row>
    <row r="895" spans="1:9">
      <c r="A895" s="5" t="s">
        <v>23</v>
      </c>
      <c r="B895" s="20">
        <v>792</v>
      </c>
      <c r="C895" s="7" t="s">
        <v>24</v>
      </c>
      <c r="D895" s="7"/>
      <c r="E895" s="7"/>
      <c r="F895" s="7"/>
      <c r="G895" s="40">
        <f>G896+G902+G918</f>
        <v>18689183</v>
      </c>
      <c r="H895" s="40">
        <f>H896+H902+H918</f>
        <v>15485445</v>
      </c>
      <c r="I895" s="40">
        <f>I896+I902+I918</f>
        <v>15601597</v>
      </c>
    </row>
    <row r="896" spans="1:9" ht="51">
      <c r="A896" s="16" t="s">
        <v>113</v>
      </c>
      <c r="B896" s="14">
        <v>792</v>
      </c>
      <c r="C896" s="15" t="s">
        <v>24</v>
      </c>
      <c r="D896" s="15" t="s">
        <v>85</v>
      </c>
      <c r="E896" s="15"/>
      <c r="F896" s="15"/>
      <c r="G896" s="89">
        <f>G897</f>
        <v>1012500</v>
      </c>
      <c r="H896" s="89">
        <f>H897</f>
        <v>1012500</v>
      </c>
      <c r="I896" s="89">
        <f>I897</f>
        <v>1012500</v>
      </c>
    </row>
    <row r="897" spans="1:9" s="30" customFormat="1" ht="38.25">
      <c r="A897" s="16" t="s">
        <v>913</v>
      </c>
      <c r="B897" s="14">
        <v>792</v>
      </c>
      <c r="C897" s="15" t="s">
        <v>24</v>
      </c>
      <c r="D897" s="15" t="s">
        <v>85</v>
      </c>
      <c r="E897" s="15" t="s">
        <v>441</v>
      </c>
      <c r="F897" s="41"/>
      <c r="G897" s="89">
        <f>G899</f>
        <v>1012500</v>
      </c>
      <c r="H897" s="89">
        <f>H899</f>
        <v>1012500</v>
      </c>
      <c r="I897" s="89">
        <f>I899</f>
        <v>1012500</v>
      </c>
    </row>
    <row r="898" spans="1:9" s="30" customFormat="1" ht="38.25">
      <c r="A898" s="16" t="s">
        <v>321</v>
      </c>
      <c r="B898" s="14">
        <v>792</v>
      </c>
      <c r="C898" s="15" t="s">
        <v>24</v>
      </c>
      <c r="D898" s="15" t="s">
        <v>85</v>
      </c>
      <c r="E898" s="15" t="s">
        <v>742</v>
      </c>
      <c r="F898" s="41"/>
      <c r="G898" s="89">
        <f t="shared" ref="G898:I900" si="155">G899</f>
        <v>1012500</v>
      </c>
      <c r="H898" s="89">
        <f t="shared" si="155"/>
        <v>1012500</v>
      </c>
      <c r="I898" s="89">
        <f t="shared" si="155"/>
        <v>1012500</v>
      </c>
    </row>
    <row r="899" spans="1:9" ht="25.5">
      <c r="A899" s="16" t="s">
        <v>322</v>
      </c>
      <c r="B899" s="14">
        <v>792</v>
      </c>
      <c r="C899" s="15" t="s">
        <v>24</v>
      </c>
      <c r="D899" s="15" t="s">
        <v>85</v>
      </c>
      <c r="E899" s="15" t="s">
        <v>742</v>
      </c>
      <c r="F899" s="15"/>
      <c r="G899" s="89">
        <f t="shared" si="155"/>
        <v>1012500</v>
      </c>
      <c r="H899" s="89">
        <f t="shared" si="155"/>
        <v>1012500</v>
      </c>
      <c r="I899" s="89">
        <f t="shared" si="155"/>
        <v>1012500</v>
      </c>
    </row>
    <row r="900" spans="1:9">
      <c r="A900" s="16" t="s">
        <v>323</v>
      </c>
      <c r="B900" s="14">
        <v>792</v>
      </c>
      <c r="C900" s="15" t="s">
        <v>24</v>
      </c>
      <c r="D900" s="15" t="s">
        <v>85</v>
      </c>
      <c r="E900" s="15" t="s">
        <v>742</v>
      </c>
      <c r="F900" s="15" t="s">
        <v>324</v>
      </c>
      <c r="G900" s="89">
        <f t="shared" si="155"/>
        <v>1012500</v>
      </c>
      <c r="H900" s="89">
        <f t="shared" si="155"/>
        <v>1012500</v>
      </c>
      <c r="I900" s="89">
        <f t="shared" si="155"/>
        <v>1012500</v>
      </c>
    </row>
    <row r="901" spans="1:9">
      <c r="A901" s="16" t="s">
        <v>325</v>
      </c>
      <c r="B901" s="14">
        <v>792</v>
      </c>
      <c r="C901" s="15" t="s">
        <v>24</v>
      </c>
      <c r="D901" s="15" t="s">
        <v>85</v>
      </c>
      <c r="E901" s="15" t="s">
        <v>742</v>
      </c>
      <c r="F901" s="15" t="s">
        <v>326</v>
      </c>
      <c r="G901" s="89">
        <v>1012500</v>
      </c>
      <c r="H901" s="89">
        <v>1012500</v>
      </c>
      <c r="I901" s="89">
        <v>1012500</v>
      </c>
    </row>
    <row r="902" spans="1:9" ht="38.25">
      <c r="A902" s="16" t="s">
        <v>327</v>
      </c>
      <c r="B902" s="14">
        <v>792</v>
      </c>
      <c r="C902" s="15" t="s">
        <v>24</v>
      </c>
      <c r="D902" s="15" t="s">
        <v>328</v>
      </c>
      <c r="E902" s="15"/>
      <c r="F902" s="15"/>
      <c r="G902" s="89">
        <f t="shared" ref="G902:I904" si="156">G903</f>
        <v>12857932</v>
      </c>
      <c r="H902" s="89">
        <f t="shared" si="156"/>
        <v>12985226</v>
      </c>
      <c r="I902" s="89">
        <f t="shared" si="156"/>
        <v>13113780</v>
      </c>
    </row>
    <row r="903" spans="1:9" s="35" customFormat="1" ht="31.5" customHeight="1">
      <c r="A903" s="16" t="s">
        <v>913</v>
      </c>
      <c r="B903" s="14">
        <v>792</v>
      </c>
      <c r="C903" s="15" t="s">
        <v>24</v>
      </c>
      <c r="D903" s="15" t="s">
        <v>328</v>
      </c>
      <c r="E903" s="15" t="s">
        <v>441</v>
      </c>
      <c r="F903" s="41"/>
      <c r="G903" s="89">
        <f t="shared" si="156"/>
        <v>12857932</v>
      </c>
      <c r="H903" s="89">
        <f t="shared" si="156"/>
        <v>12985226</v>
      </c>
      <c r="I903" s="89">
        <f t="shared" si="156"/>
        <v>13113780</v>
      </c>
    </row>
    <row r="904" spans="1:9" s="50" customFormat="1" ht="41.25" customHeight="1">
      <c r="A904" s="16" t="s">
        <v>329</v>
      </c>
      <c r="B904" s="14">
        <v>792</v>
      </c>
      <c r="C904" s="15" t="s">
        <v>24</v>
      </c>
      <c r="D904" s="15" t="s">
        <v>328</v>
      </c>
      <c r="E904" s="15" t="s">
        <v>446</v>
      </c>
      <c r="F904" s="15"/>
      <c r="G904" s="89">
        <f t="shared" si="156"/>
        <v>12857932</v>
      </c>
      <c r="H904" s="89">
        <f t="shared" si="156"/>
        <v>12985226</v>
      </c>
      <c r="I904" s="89">
        <f t="shared" si="156"/>
        <v>13113780</v>
      </c>
    </row>
    <row r="905" spans="1:9" s="50" customFormat="1" ht="27.75" customHeight="1">
      <c r="A905" s="16" t="s">
        <v>114</v>
      </c>
      <c r="B905" s="14">
        <v>792</v>
      </c>
      <c r="C905" s="15" t="s">
        <v>24</v>
      </c>
      <c r="D905" s="15" t="s">
        <v>328</v>
      </c>
      <c r="E905" s="15" t="s">
        <v>447</v>
      </c>
      <c r="F905" s="15"/>
      <c r="G905" s="89">
        <f>G906+G910+G914+G916</f>
        <v>12857932</v>
      </c>
      <c r="H905" s="89">
        <f>H906+H910+H914+H916</f>
        <v>12985226</v>
      </c>
      <c r="I905" s="89">
        <f>I906+I910+I914+I916</f>
        <v>13113780</v>
      </c>
    </row>
    <row r="906" spans="1:9" s="50" customFormat="1" ht="51" customHeight="1">
      <c r="A906" s="16" t="s">
        <v>87</v>
      </c>
      <c r="B906" s="14">
        <v>792</v>
      </c>
      <c r="C906" s="15" t="s">
        <v>24</v>
      </c>
      <c r="D906" s="15" t="s">
        <v>328</v>
      </c>
      <c r="E906" s="15" t="s">
        <v>447</v>
      </c>
      <c r="F906" s="15" t="s">
        <v>90</v>
      </c>
      <c r="G906" s="89">
        <f>G907</f>
        <v>11875530</v>
      </c>
      <c r="H906" s="89">
        <f>H907</f>
        <v>11992167</v>
      </c>
      <c r="I906" s="89">
        <f>I907</f>
        <v>12109960</v>
      </c>
    </row>
    <row r="907" spans="1:9" s="50" customFormat="1" ht="25.5">
      <c r="A907" s="16" t="s">
        <v>88</v>
      </c>
      <c r="B907" s="14">
        <v>792</v>
      </c>
      <c r="C907" s="15" t="s">
        <v>24</v>
      </c>
      <c r="D907" s="15" t="s">
        <v>328</v>
      </c>
      <c r="E907" s="15" t="s">
        <v>447</v>
      </c>
      <c r="F907" s="15" t="s">
        <v>91</v>
      </c>
      <c r="G907" s="89">
        <v>11875530</v>
      </c>
      <c r="H907" s="89">
        <v>11992167</v>
      </c>
      <c r="I907" s="89">
        <v>12109960</v>
      </c>
    </row>
    <row r="908" spans="1:9" s="50" customFormat="1" ht="38.25" hidden="1">
      <c r="A908" s="84" t="s">
        <v>89</v>
      </c>
      <c r="B908" s="14">
        <v>792</v>
      </c>
      <c r="C908" s="15" t="s">
        <v>24</v>
      </c>
      <c r="D908" s="15" t="s">
        <v>328</v>
      </c>
      <c r="E908" s="15" t="s">
        <v>447</v>
      </c>
      <c r="F908" s="15" t="s">
        <v>92</v>
      </c>
      <c r="G908" s="89"/>
      <c r="H908" s="89"/>
      <c r="I908" s="89"/>
    </row>
    <row r="909" spans="1:9" s="50" customFormat="1" ht="38.25" hidden="1">
      <c r="A909" s="84" t="s">
        <v>93</v>
      </c>
      <c r="B909" s="14">
        <v>792</v>
      </c>
      <c r="C909" s="15" t="s">
        <v>24</v>
      </c>
      <c r="D909" s="15" t="s">
        <v>328</v>
      </c>
      <c r="E909" s="15" t="s">
        <v>447</v>
      </c>
      <c r="F909" s="15" t="s">
        <v>94</v>
      </c>
      <c r="G909" s="89"/>
      <c r="H909" s="89"/>
      <c r="I909" s="89"/>
    </row>
    <row r="910" spans="1:9" s="50" customFormat="1" ht="25.5">
      <c r="A910" s="16" t="s">
        <v>47</v>
      </c>
      <c r="B910" s="14">
        <v>792</v>
      </c>
      <c r="C910" s="15" t="s">
        <v>24</v>
      </c>
      <c r="D910" s="15" t="s">
        <v>328</v>
      </c>
      <c r="E910" s="15" t="s">
        <v>447</v>
      </c>
      <c r="F910" s="15" t="s">
        <v>48</v>
      </c>
      <c r="G910" s="89">
        <f>G911</f>
        <v>957402</v>
      </c>
      <c r="H910" s="89">
        <f>H911</f>
        <v>967059</v>
      </c>
      <c r="I910" s="89">
        <f>I911</f>
        <v>976820</v>
      </c>
    </row>
    <row r="911" spans="1:9" s="50" customFormat="1" ht="25.5">
      <c r="A911" s="16" t="s">
        <v>49</v>
      </c>
      <c r="B911" s="14">
        <v>792</v>
      </c>
      <c r="C911" s="15" t="s">
        <v>24</v>
      </c>
      <c r="D911" s="15" t="s">
        <v>328</v>
      </c>
      <c r="E911" s="15" t="s">
        <v>447</v>
      </c>
      <c r="F911" s="15" t="s">
        <v>50</v>
      </c>
      <c r="G911" s="89">
        <v>957402</v>
      </c>
      <c r="H911" s="89">
        <v>967059</v>
      </c>
      <c r="I911" s="89">
        <v>976820</v>
      </c>
    </row>
    <row r="912" spans="1:9" s="50" customFormat="1" ht="25.5" hidden="1">
      <c r="A912" s="16" t="s">
        <v>330</v>
      </c>
      <c r="B912" s="14">
        <v>792</v>
      </c>
      <c r="C912" s="15" t="s">
        <v>24</v>
      </c>
      <c r="D912" s="15" t="s">
        <v>328</v>
      </c>
      <c r="E912" s="15" t="s">
        <v>447</v>
      </c>
      <c r="F912" s="15" t="s">
        <v>331</v>
      </c>
      <c r="G912" s="89"/>
      <c r="H912" s="89"/>
      <c r="I912" s="89"/>
    </row>
    <row r="913" spans="1:9" s="50" customFormat="1" ht="39" hidden="1" customHeight="1">
      <c r="A913" s="16" t="s">
        <v>619</v>
      </c>
      <c r="B913" s="14">
        <v>792</v>
      </c>
      <c r="C913" s="15" t="s">
        <v>24</v>
      </c>
      <c r="D913" s="15" t="s">
        <v>328</v>
      </c>
      <c r="E913" s="15" t="s">
        <v>447</v>
      </c>
      <c r="F913" s="15" t="s">
        <v>51</v>
      </c>
      <c r="G913" s="89"/>
      <c r="H913" s="89"/>
      <c r="I913" s="89"/>
    </row>
    <row r="914" spans="1:9" s="50" customFormat="1" ht="25.5" hidden="1">
      <c r="A914" s="16" t="s">
        <v>49</v>
      </c>
      <c r="B914" s="14">
        <v>792</v>
      </c>
      <c r="C914" s="15" t="s">
        <v>24</v>
      </c>
      <c r="D914" s="15" t="s">
        <v>328</v>
      </c>
      <c r="E914" s="15" t="s">
        <v>447</v>
      </c>
      <c r="F914" s="15" t="s">
        <v>96</v>
      </c>
      <c r="G914" s="89">
        <f>G915</f>
        <v>0</v>
      </c>
      <c r="H914" s="89">
        <f>H915</f>
        <v>0</v>
      </c>
      <c r="I914" s="89">
        <f>I915</f>
        <v>0</v>
      </c>
    </row>
    <row r="915" spans="1:9" s="50" customFormat="1" hidden="1">
      <c r="A915" s="16" t="s">
        <v>303</v>
      </c>
      <c r="B915" s="14">
        <v>792</v>
      </c>
      <c r="C915" s="15" t="s">
        <v>24</v>
      </c>
      <c r="D915" s="15" t="s">
        <v>328</v>
      </c>
      <c r="E915" s="15" t="s">
        <v>447</v>
      </c>
      <c r="F915" s="15" t="s">
        <v>99</v>
      </c>
      <c r="G915" s="89"/>
      <c r="H915" s="89"/>
      <c r="I915" s="89"/>
    </row>
    <row r="916" spans="1:9" s="50" customFormat="1">
      <c r="A916" s="32" t="s">
        <v>95</v>
      </c>
      <c r="B916" s="14">
        <v>792</v>
      </c>
      <c r="C916" s="15" t="s">
        <v>24</v>
      </c>
      <c r="D916" s="15" t="s">
        <v>328</v>
      </c>
      <c r="E916" s="15" t="s">
        <v>447</v>
      </c>
      <c r="F916" s="15" t="s">
        <v>96</v>
      </c>
      <c r="G916" s="89">
        <f>G917</f>
        <v>25000</v>
      </c>
      <c r="H916" s="89">
        <f>H917</f>
        <v>26000</v>
      </c>
      <c r="I916" s="89">
        <f>I917</f>
        <v>27000</v>
      </c>
    </row>
    <row r="917" spans="1:9" s="50" customFormat="1">
      <c r="A917" s="32" t="s">
        <v>303</v>
      </c>
      <c r="B917" s="14">
        <v>792</v>
      </c>
      <c r="C917" s="15" t="s">
        <v>24</v>
      </c>
      <c r="D917" s="15" t="s">
        <v>328</v>
      </c>
      <c r="E917" s="15" t="s">
        <v>447</v>
      </c>
      <c r="F917" s="15" t="s">
        <v>99</v>
      </c>
      <c r="G917" s="89">
        <v>25000</v>
      </c>
      <c r="H917" s="89">
        <v>26000</v>
      </c>
      <c r="I917" s="89">
        <v>27000</v>
      </c>
    </row>
    <row r="918" spans="1:9">
      <c r="A918" s="42" t="s">
        <v>29</v>
      </c>
      <c r="B918" s="14">
        <v>792</v>
      </c>
      <c r="C918" s="15" t="s">
        <v>24</v>
      </c>
      <c r="D918" s="15" t="s">
        <v>30</v>
      </c>
      <c r="E918" s="15"/>
      <c r="F918" s="15"/>
      <c r="G918" s="89">
        <f>G923+G919</f>
        <v>4818751</v>
      </c>
      <c r="H918" s="89">
        <f>H923+H919</f>
        <v>1487719</v>
      </c>
      <c r="I918" s="89">
        <f>I923+I919</f>
        <v>1475317</v>
      </c>
    </row>
    <row r="919" spans="1:9" ht="25.5" hidden="1" customHeight="1">
      <c r="A919" s="16" t="s">
        <v>913</v>
      </c>
      <c r="B919" s="14">
        <v>792</v>
      </c>
      <c r="C919" s="15" t="s">
        <v>24</v>
      </c>
      <c r="D919" s="15" t="s">
        <v>30</v>
      </c>
      <c r="E919" s="15" t="s">
        <v>441</v>
      </c>
      <c r="F919" s="15"/>
      <c r="G919" s="89">
        <f t="shared" ref="G919:I921" si="157">G920</f>
        <v>0</v>
      </c>
      <c r="H919" s="89">
        <f t="shared" si="157"/>
        <v>0</v>
      </c>
      <c r="I919" s="89">
        <f t="shared" si="157"/>
        <v>0</v>
      </c>
    </row>
    <row r="920" spans="1:9" ht="38.25" hidden="1">
      <c r="A920" s="42" t="s">
        <v>321</v>
      </c>
      <c r="B920" s="14">
        <v>792</v>
      </c>
      <c r="C920" s="15" t="s">
        <v>24</v>
      </c>
      <c r="D920" s="15" t="s">
        <v>30</v>
      </c>
      <c r="E920" s="15" t="s">
        <v>442</v>
      </c>
      <c r="F920" s="15"/>
      <c r="G920" s="89">
        <f t="shared" si="157"/>
        <v>0</v>
      </c>
      <c r="H920" s="89">
        <f t="shared" si="157"/>
        <v>0</v>
      </c>
      <c r="I920" s="89">
        <f t="shared" si="157"/>
        <v>0</v>
      </c>
    </row>
    <row r="921" spans="1:9" ht="38.25" hidden="1">
      <c r="A921" s="42" t="s">
        <v>877</v>
      </c>
      <c r="B921" s="14">
        <v>792</v>
      </c>
      <c r="C921" s="15" t="s">
        <v>24</v>
      </c>
      <c r="D921" s="15" t="s">
        <v>30</v>
      </c>
      <c r="E921" s="15" t="s">
        <v>876</v>
      </c>
      <c r="F921" s="15"/>
      <c r="G921" s="89">
        <f t="shared" si="157"/>
        <v>0</v>
      </c>
      <c r="H921" s="89">
        <f t="shared" si="157"/>
        <v>0</v>
      </c>
      <c r="I921" s="89">
        <f t="shared" si="157"/>
        <v>0</v>
      </c>
    </row>
    <row r="922" spans="1:9" hidden="1">
      <c r="A922" s="42" t="s">
        <v>353</v>
      </c>
      <c r="B922" s="14">
        <v>792</v>
      </c>
      <c r="C922" s="15" t="s">
        <v>24</v>
      </c>
      <c r="D922" s="15" t="s">
        <v>30</v>
      </c>
      <c r="E922" s="15" t="s">
        <v>876</v>
      </c>
      <c r="F922" s="15" t="s">
        <v>354</v>
      </c>
      <c r="G922" s="89"/>
      <c r="H922" s="89"/>
      <c r="I922" s="89"/>
    </row>
    <row r="923" spans="1:9" s="35" customFormat="1" ht="15" customHeight="1">
      <c r="A923" s="16" t="s">
        <v>161</v>
      </c>
      <c r="B923" s="14">
        <v>792</v>
      </c>
      <c r="C923" s="15" t="s">
        <v>24</v>
      </c>
      <c r="D923" s="15" t="s">
        <v>30</v>
      </c>
      <c r="E923" s="14" t="s">
        <v>417</v>
      </c>
      <c r="F923" s="15"/>
      <c r="G923" s="89">
        <f>G933+G924+G931+G936+G939</f>
        <v>4818751</v>
      </c>
      <c r="H923" s="89">
        <f>H933+H924+H931+H936+H939</f>
        <v>1487719</v>
      </c>
      <c r="I923" s="89">
        <f>I933+I924+I931+I936+I939</f>
        <v>1475317</v>
      </c>
    </row>
    <row r="924" spans="1:9" ht="18.75" hidden="1" customHeight="1">
      <c r="A924" s="16" t="s">
        <v>625</v>
      </c>
      <c r="B924" s="14">
        <v>792</v>
      </c>
      <c r="C924" s="15" t="s">
        <v>24</v>
      </c>
      <c r="D924" s="15" t="s">
        <v>30</v>
      </c>
      <c r="E924" s="15" t="s">
        <v>418</v>
      </c>
      <c r="F924" s="15"/>
      <c r="G924" s="89">
        <f>G925</f>
        <v>0</v>
      </c>
      <c r="H924" s="89">
        <f>H925</f>
        <v>0</v>
      </c>
      <c r="I924" s="89">
        <f>I925</f>
        <v>0</v>
      </c>
    </row>
    <row r="925" spans="1:9" ht="19.5" hidden="1" customHeight="1">
      <c r="A925" s="16" t="s">
        <v>95</v>
      </c>
      <c r="B925" s="14">
        <v>792</v>
      </c>
      <c r="C925" s="15" t="s">
        <v>24</v>
      </c>
      <c r="D925" s="15" t="s">
        <v>30</v>
      </c>
      <c r="E925" s="15" t="s">
        <v>418</v>
      </c>
      <c r="F925" s="15" t="s">
        <v>96</v>
      </c>
      <c r="G925" s="89">
        <f>G926+G927</f>
        <v>0</v>
      </c>
      <c r="H925" s="89">
        <f>H926+H927</f>
        <v>0</v>
      </c>
      <c r="I925" s="89">
        <f>I926+I927</f>
        <v>0</v>
      </c>
    </row>
    <row r="926" spans="1:9" ht="18.75" hidden="1" customHeight="1">
      <c r="A926" s="16" t="s">
        <v>625</v>
      </c>
      <c r="B926" s="14">
        <v>792</v>
      </c>
      <c r="C926" s="15" t="s">
        <v>24</v>
      </c>
      <c r="D926" s="15" t="s">
        <v>30</v>
      </c>
      <c r="E926" s="15" t="s">
        <v>418</v>
      </c>
      <c r="F926" s="15" t="s">
        <v>624</v>
      </c>
      <c r="G926" s="89"/>
      <c r="H926" s="89"/>
      <c r="I926" s="89"/>
    </row>
    <row r="927" spans="1:9" ht="18.75" hidden="1" customHeight="1">
      <c r="A927" s="16" t="s">
        <v>303</v>
      </c>
      <c r="B927" s="14">
        <v>792</v>
      </c>
      <c r="C927" s="15" t="s">
        <v>24</v>
      </c>
      <c r="D927" s="15" t="s">
        <v>30</v>
      </c>
      <c r="E927" s="15" t="s">
        <v>418</v>
      </c>
      <c r="F927" s="15" t="s">
        <v>99</v>
      </c>
      <c r="G927" s="89"/>
      <c r="H927" s="89"/>
      <c r="I927" s="89"/>
    </row>
    <row r="928" spans="1:9" ht="18.75" hidden="1" customHeight="1">
      <c r="A928" s="16"/>
      <c r="B928" s="14"/>
      <c r="C928" s="15"/>
      <c r="D928" s="15"/>
      <c r="E928" s="15"/>
      <c r="F928" s="15"/>
      <c r="G928" s="89"/>
      <c r="H928" s="89"/>
      <c r="I928" s="89"/>
    </row>
    <row r="929" spans="1:9" ht="18.75" customHeight="1">
      <c r="A929" s="16" t="s">
        <v>641</v>
      </c>
      <c r="B929" s="14">
        <v>792</v>
      </c>
      <c r="C929" s="15" t="s">
        <v>24</v>
      </c>
      <c r="D929" s="15" t="s">
        <v>30</v>
      </c>
      <c r="E929" s="15" t="s">
        <v>418</v>
      </c>
      <c r="F929" s="15"/>
      <c r="G929" s="89">
        <f>G930+G932</f>
        <v>4818751</v>
      </c>
      <c r="H929" s="89">
        <f>H930+H932</f>
        <v>1487719</v>
      </c>
      <c r="I929" s="89">
        <f>I930+I932</f>
        <v>1475317</v>
      </c>
    </row>
    <row r="930" spans="1:9" ht="18.75" customHeight="1">
      <c r="A930" s="16" t="s">
        <v>95</v>
      </c>
      <c r="B930" s="14">
        <v>792</v>
      </c>
      <c r="C930" s="15" t="s">
        <v>24</v>
      </c>
      <c r="D930" s="15" t="s">
        <v>30</v>
      </c>
      <c r="E930" s="15" t="s">
        <v>418</v>
      </c>
      <c r="F930" s="15" t="s">
        <v>96</v>
      </c>
      <c r="G930" s="89">
        <f>G931</f>
        <v>4818751</v>
      </c>
      <c r="H930" s="89">
        <f>H931</f>
        <v>1487719</v>
      </c>
      <c r="I930" s="89">
        <f>I931</f>
        <v>1475317</v>
      </c>
    </row>
    <row r="931" spans="1:9" ht="18.75" customHeight="1">
      <c r="A931" s="16" t="s">
        <v>625</v>
      </c>
      <c r="B931" s="14">
        <v>792</v>
      </c>
      <c r="C931" s="15" t="s">
        <v>24</v>
      </c>
      <c r="D931" s="15" t="s">
        <v>30</v>
      </c>
      <c r="E931" s="15" t="s">
        <v>418</v>
      </c>
      <c r="F931" s="15" t="s">
        <v>624</v>
      </c>
      <c r="G931" s="89">
        <f>3434960-126412-126378-192500-50000-600000-302500-454700-17010-516904-30000+417800+5281539-441144-1000000-795334+337334</f>
        <v>4818751</v>
      </c>
      <c r="H931" s="89">
        <v>1487719</v>
      </c>
      <c r="I931" s="89">
        <v>1475317</v>
      </c>
    </row>
    <row r="932" spans="1:9" hidden="1">
      <c r="A932" s="16" t="s">
        <v>95</v>
      </c>
      <c r="B932" s="14">
        <v>792</v>
      </c>
      <c r="C932" s="15" t="s">
        <v>24</v>
      </c>
      <c r="D932" s="15" t="s">
        <v>30</v>
      </c>
      <c r="E932" s="15" t="s">
        <v>160</v>
      </c>
      <c r="F932" s="15" t="s">
        <v>96</v>
      </c>
      <c r="G932" s="89">
        <f>G933</f>
        <v>0</v>
      </c>
      <c r="H932" s="89">
        <f>H933</f>
        <v>0</v>
      </c>
      <c r="I932" s="89">
        <f>I933</f>
        <v>0</v>
      </c>
    </row>
    <row r="933" spans="1:9" hidden="1">
      <c r="A933" s="16" t="s">
        <v>353</v>
      </c>
      <c r="B933" s="14">
        <v>792</v>
      </c>
      <c r="C933" s="15" t="s">
        <v>24</v>
      </c>
      <c r="D933" s="15" t="s">
        <v>30</v>
      </c>
      <c r="E933" s="15" t="s">
        <v>160</v>
      </c>
      <c r="F933" s="15" t="s">
        <v>354</v>
      </c>
      <c r="G933" s="89"/>
      <c r="H933" s="89"/>
      <c r="I933" s="89"/>
    </row>
    <row r="934" spans="1:9" hidden="1">
      <c r="A934" s="16" t="s">
        <v>95</v>
      </c>
      <c r="B934" s="14">
        <v>792</v>
      </c>
      <c r="C934" s="15" t="s">
        <v>24</v>
      </c>
      <c r="D934" s="15" t="s">
        <v>30</v>
      </c>
      <c r="E934" s="15" t="s">
        <v>160</v>
      </c>
      <c r="F934" s="15" t="s">
        <v>96</v>
      </c>
      <c r="G934" s="89">
        <f>G935</f>
        <v>0</v>
      </c>
      <c r="H934" s="89">
        <f>H935</f>
        <v>0</v>
      </c>
      <c r="I934" s="89">
        <f>I935</f>
        <v>0</v>
      </c>
    </row>
    <row r="935" spans="1:9" hidden="1">
      <c r="A935" s="16" t="s">
        <v>353</v>
      </c>
      <c r="B935" s="14">
        <v>792</v>
      </c>
      <c r="C935" s="15" t="s">
        <v>24</v>
      </c>
      <c r="D935" s="15" t="s">
        <v>30</v>
      </c>
      <c r="E935" s="15" t="s">
        <v>160</v>
      </c>
      <c r="F935" s="15" t="s">
        <v>354</v>
      </c>
      <c r="G935" s="89"/>
      <c r="H935" s="89"/>
      <c r="I935" s="89"/>
    </row>
    <row r="936" spans="1:9" ht="25.5" hidden="1">
      <c r="A936" s="16" t="s">
        <v>811</v>
      </c>
      <c r="B936" s="14">
        <v>792</v>
      </c>
      <c r="C936" s="15" t="s">
        <v>24</v>
      </c>
      <c r="D936" s="15" t="s">
        <v>30</v>
      </c>
      <c r="E936" s="15" t="s">
        <v>810</v>
      </c>
      <c r="F936" s="15"/>
      <c r="G936" s="89">
        <f>G938</f>
        <v>0</v>
      </c>
      <c r="H936" s="89">
        <f>H938</f>
        <v>0</v>
      </c>
      <c r="I936" s="89">
        <f>I938</f>
        <v>0</v>
      </c>
    </row>
    <row r="937" spans="1:9" hidden="1">
      <c r="A937" s="16" t="s">
        <v>95</v>
      </c>
      <c r="B937" s="14">
        <v>792</v>
      </c>
      <c r="C937" s="15" t="s">
        <v>24</v>
      </c>
      <c r="D937" s="15" t="s">
        <v>30</v>
      </c>
      <c r="E937" s="15" t="s">
        <v>810</v>
      </c>
      <c r="F937" s="15" t="s">
        <v>96</v>
      </c>
      <c r="G937" s="89">
        <f>G938</f>
        <v>0</v>
      </c>
      <c r="H937" s="89">
        <f>H938</f>
        <v>0</v>
      </c>
      <c r="I937" s="89">
        <f>I938</f>
        <v>0</v>
      </c>
    </row>
    <row r="938" spans="1:9" hidden="1">
      <c r="A938" s="16" t="s">
        <v>851</v>
      </c>
      <c r="B938" s="14">
        <v>792</v>
      </c>
      <c r="C938" s="15" t="s">
        <v>24</v>
      </c>
      <c r="D938" s="15" t="s">
        <v>30</v>
      </c>
      <c r="E938" s="15" t="s">
        <v>810</v>
      </c>
      <c r="F938" s="15" t="s">
        <v>624</v>
      </c>
      <c r="G938" s="89"/>
      <c r="H938" s="89"/>
      <c r="I938" s="89"/>
    </row>
    <row r="939" spans="1:9" ht="25.5" hidden="1" customHeight="1">
      <c r="A939" s="16" t="s">
        <v>875</v>
      </c>
      <c r="B939" s="14">
        <v>792</v>
      </c>
      <c r="C939" s="15" t="s">
        <v>24</v>
      </c>
      <c r="D939" s="15" t="s">
        <v>30</v>
      </c>
      <c r="E939" s="15" t="s">
        <v>874</v>
      </c>
      <c r="F939" s="15"/>
      <c r="G939" s="89">
        <f>G941</f>
        <v>0</v>
      </c>
      <c r="H939" s="89">
        <f>H941</f>
        <v>0</v>
      </c>
      <c r="I939" s="89">
        <f>I941</f>
        <v>0</v>
      </c>
    </row>
    <row r="940" spans="1:9" hidden="1">
      <c r="A940" s="16" t="s">
        <v>95</v>
      </c>
      <c r="B940" s="14">
        <v>792</v>
      </c>
      <c r="C940" s="15" t="s">
        <v>24</v>
      </c>
      <c r="D940" s="15" t="s">
        <v>30</v>
      </c>
      <c r="E940" s="15" t="s">
        <v>874</v>
      </c>
      <c r="F940" s="15" t="s">
        <v>96</v>
      </c>
      <c r="G940" s="89">
        <f>G941</f>
        <v>0</v>
      </c>
      <c r="H940" s="89">
        <f>H941</f>
        <v>0</v>
      </c>
      <c r="I940" s="89">
        <f>I941</f>
        <v>0</v>
      </c>
    </row>
    <row r="941" spans="1:9" hidden="1">
      <c r="A941" s="16" t="s">
        <v>851</v>
      </c>
      <c r="B941" s="14">
        <v>792</v>
      </c>
      <c r="C941" s="15" t="s">
        <v>24</v>
      </c>
      <c r="D941" s="15" t="s">
        <v>30</v>
      </c>
      <c r="E941" s="15" t="s">
        <v>874</v>
      </c>
      <c r="F941" s="15" t="s">
        <v>624</v>
      </c>
      <c r="G941" s="89"/>
      <c r="H941" s="89"/>
      <c r="I941" s="89"/>
    </row>
    <row r="942" spans="1:9" hidden="1">
      <c r="A942" s="16"/>
      <c r="B942" s="14"/>
      <c r="C942" s="15"/>
      <c r="D942" s="15"/>
      <c r="E942" s="15"/>
      <c r="F942" s="15"/>
      <c r="G942" s="89"/>
      <c r="H942" s="89"/>
      <c r="I942" s="89"/>
    </row>
    <row r="943" spans="1:9" hidden="1">
      <c r="A943" s="16"/>
      <c r="B943" s="14"/>
      <c r="C943" s="15"/>
      <c r="D943" s="15"/>
      <c r="E943" s="15"/>
      <c r="F943" s="15"/>
      <c r="G943" s="89"/>
      <c r="H943" s="89"/>
      <c r="I943" s="89"/>
    </row>
    <row r="944" spans="1:9">
      <c r="A944" s="51" t="s">
        <v>335</v>
      </c>
      <c r="B944" s="20">
        <v>792</v>
      </c>
      <c r="C944" s="21" t="s">
        <v>35</v>
      </c>
      <c r="D944" s="21"/>
      <c r="E944" s="21"/>
      <c r="F944" s="21"/>
      <c r="G944" s="12">
        <f t="shared" ref="G944:I945" si="158">G945</f>
        <v>3023200</v>
      </c>
      <c r="H944" s="12">
        <f t="shared" si="158"/>
        <v>3043600</v>
      </c>
      <c r="I944" s="12">
        <f t="shared" si="158"/>
        <v>3122600</v>
      </c>
    </row>
    <row r="945" spans="1:9">
      <c r="A945" s="42" t="s">
        <v>336</v>
      </c>
      <c r="B945" s="14">
        <v>792</v>
      </c>
      <c r="C945" s="15" t="s">
        <v>35</v>
      </c>
      <c r="D945" s="15" t="s">
        <v>104</v>
      </c>
      <c r="E945" s="15"/>
      <c r="F945" s="15"/>
      <c r="G945" s="89">
        <f t="shared" si="158"/>
        <v>3023200</v>
      </c>
      <c r="H945" s="89">
        <f t="shared" si="158"/>
        <v>3043600</v>
      </c>
      <c r="I945" s="89">
        <f t="shared" si="158"/>
        <v>3122600</v>
      </c>
    </row>
    <row r="946" spans="1:9" s="30" customFormat="1" ht="38.25">
      <c r="A946" s="16" t="s">
        <v>913</v>
      </c>
      <c r="B946" s="14">
        <v>792</v>
      </c>
      <c r="C946" s="15" t="s">
        <v>35</v>
      </c>
      <c r="D946" s="15" t="s">
        <v>104</v>
      </c>
      <c r="E946" s="15" t="s">
        <v>441</v>
      </c>
      <c r="F946" s="41"/>
      <c r="G946" s="89">
        <f>G948</f>
        <v>3023200</v>
      </c>
      <c r="H946" s="89">
        <f>H948</f>
        <v>3043600</v>
      </c>
      <c r="I946" s="89">
        <f>I948</f>
        <v>3122600</v>
      </c>
    </row>
    <row r="947" spans="1:9" s="50" customFormat="1" ht="41.25" customHeight="1">
      <c r="A947" s="16" t="s">
        <v>321</v>
      </c>
      <c r="B947" s="14">
        <v>792</v>
      </c>
      <c r="C947" s="15" t="s">
        <v>35</v>
      </c>
      <c r="D947" s="15" t="s">
        <v>104</v>
      </c>
      <c r="E947" s="15" t="s">
        <v>442</v>
      </c>
      <c r="F947" s="15"/>
      <c r="G947" s="89">
        <f t="shared" ref="G947" si="159">G948</f>
        <v>3023200</v>
      </c>
      <c r="H947" s="89">
        <f t="shared" ref="H947" si="160">H948</f>
        <v>3043600</v>
      </c>
      <c r="I947" s="89">
        <f t="shared" ref="I947" si="161">I948</f>
        <v>3122600</v>
      </c>
    </row>
    <row r="948" spans="1:9" s="30" customFormat="1" ht="25.5">
      <c r="A948" s="16" t="s">
        <v>337</v>
      </c>
      <c r="B948" s="14">
        <v>792</v>
      </c>
      <c r="C948" s="15" t="s">
        <v>35</v>
      </c>
      <c r="D948" s="15" t="s">
        <v>104</v>
      </c>
      <c r="E948" s="15" t="s">
        <v>741</v>
      </c>
      <c r="F948" s="41"/>
      <c r="G948" s="89">
        <f t="shared" ref="G948:I949" si="162">G949</f>
        <v>3023200</v>
      </c>
      <c r="H948" s="89">
        <f t="shared" si="162"/>
        <v>3043600</v>
      </c>
      <c r="I948" s="89">
        <f t="shared" si="162"/>
        <v>3122600</v>
      </c>
    </row>
    <row r="949" spans="1:9">
      <c r="A949" s="16" t="s">
        <v>323</v>
      </c>
      <c r="B949" s="14">
        <v>792</v>
      </c>
      <c r="C949" s="15" t="s">
        <v>35</v>
      </c>
      <c r="D949" s="15" t="s">
        <v>104</v>
      </c>
      <c r="E949" s="15" t="s">
        <v>741</v>
      </c>
      <c r="F949" s="15" t="s">
        <v>324</v>
      </c>
      <c r="G949" s="89">
        <f t="shared" si="162"/>
        <v>3023200</v>
      </c>
      <c r="H949" s="89">
        <f t="shared" si="162"/>
        <v>3043600</v>
      </c>
      <c r="I949" s="89">
        <f t="shared" si="162"/>
        <v>3122600</v>
      </c>
    </row>
    <row r="950" spans="1:9">
      <c r="A950" s="16" t="s">
        <v>325</v>
      </c>
      <c r="B950" s="14">
        <v>792</v>
      </c>
      <c r="C950" s="15" t="s">
        <v>35</v>
      </c>
      <c r="D950" s="15" t="s">
        <v>104</v>
      </c>
      <c r="E950" s="15" t="s">
        <v>741</v>
      </c>
      <c r="F950" s="15" t="s">
        <v>326</v>
      </c>
      <c r="G950" s="89">
        <v>3023200</v>
      </c>
      <c r="H950" s="89">
        <v>3043600</v>
      </c>
      <c r="I950" s="89">
        <v>3122600</v>
      </c>
    </row>
    <row r="951" spans="1:9" s="23" customFormat="1" hidden="1">
      <c r="A951" s="11" t="s">
        <v>32</v>
      </c>
      <c r="B951" s="37">
        <v>792</v>
      </c>
      <c r="C951" s="38" t="s">
        <v>33</v>
      </c>
      <c r="D951" s="38"/>
      <c r="E951" s="38"/>
      <c r="F951" s="38"/>
      <c r="G951" s="90">
        <f t="shared" ref="G951:I955" si="163">G952</f>
        <v>0</v>
      </c>
      <c r="H951" s="90">
        <f t="shared" si="163"/>
        <v>0</v>
      </c>
      <c r="I951" s="90">
        <f t="shared" si="163"/>
        <v>0</v>
      </c>
    </row>
    <row r="952" spans="1:9" hidden="1">
      <c r="A952" s="13" t="s">
        <v>34</v>
      </c>
      <c r="B952" s="14">
        <v>792</v>
      </c>
      <c r="C952" s="15" t="s">
        <v>33</v>
      </c>
      <c r="D952" s="15" t="s">
        <v>35</v>
      </c>
      <c r="E952" s="15"/>
      <c r="F952" s="15"/>
      <c r="G952" s="89">
        <f t="shared" si="163"/>
        <v>0</v>
      </c>
      <c r="H952" s="89">
        <f t="shared" si="163"/>
        <v>0</v>
      </c>
      <c r="I952" s="89">
        <f t="shared" si="163"/>
        <v>0</v>
      </c>
    </row>
    <row r="953" spans="1:9" hidden="1">
      <c r="A953" s="16" t="s">
        <v>45</v>
      </c>
      <c r="B953" s="14">
        <v>792</v>
      </c>
      <c r="C953" s="15" t="s">
        <v>33</v>
      </c>
      <c r="D953" s="15" t="s">
        <v>35</v>
      </c>
      <c r="E953" s="15" t="s">
        <v>402</v>
      </c>
      <c r="F953" s="15"/>
      <c r="G953" s="89">
        <f t="shared" si="163"/>
        <v>0</v>
      </c>
      <c r="H953" s="89">
        <f t="shared" si="163"/>
        <v>0</v>
      </c>
      <c r="I953" s="89">
        <f t="shared" si="163"/>
        <v>0</v>
      </c>
    </row>
    <row r="954" spans="1:9" ht="25.5" hidden="1">
      <c r="A954" s="16" t="s">
        <v>362</v>
      </c>
      <c r="B954" s="14">
        <v>792</v>
      </c>
      <c r="C954" s="15" t="s">
        <v>33</v>
      </c>
      <c r="D954" s="15" t="s">
        <v>35</v>
      </c>
      <c r="E954" s="15" t="s">
        <v>361</v>
      </c>
      <c r="F954" s="15"/>
      <c r="G954" s="89">
        <f t="shared" si="163"/>
        <v>0</v>
      </c>
      <c r="H954" s="89">
        <f t="shared" si="163"/>
        <v>0</v>
      </c>
      <c r="I954" s="89">
        <f t="shared" si="163"/>
        <v>0</v>
      </c>
    </row>
    <row r="955" spans="1:9" hidden="1">
      <c r="A955" s="16" t="s">
        <v>95</v>
      </c>
      <c r="B955" s="14">
        <v>792</v>
      </c>
      <c r="C955" s="15" t="s">
        <v>33</v>
      </c>
      <c r="D955" s="15" t="s">
        <v>35</v>
      </c>
      <c r="E955" s="15" t="s">
        <v>361</v>
      </c>
      <c r="F955" s="15" t="s">
        <v>96</v>
      </c>
      <c r="G955" s="89">
        <f t="shared" si="163"/>
        <v>0</v>
      </c>
      <c r="H955" s="89">
        <f t="shared" si="163"/>
        <v>0</v>
      </c>
      <c r="I955" s="89">
        <f t="shared" si="163"/>
        <v>0</v>
      </c>
    </row>
    <row r="956" spans="1:9" hidden="1">
      <c r="A956" s="16" t="s">
        <v>353</v>
      </c>
      <c r="B956" s="14">
        <v>792</v>
      </c>
      <c r="C956" s="15" t="s">
        <v>33</v>
      </c>
      <c r="D956" s="15" t="s">
        <v>35</v>
      </c>
      <c r="E956" s="15" t="s">
        <v>361</v>
      </c>
      <c r="F956" s="15" t="s">
        <v>354</v>
      </c>
      <c r="G956" s="89"/>
      <c r="H956" s="89"/>
      <c r="I956" s="89"/>
    </row>
    <row r="957" spans="1:9" ht="13.5" hidden="1" customHeight="1">
      <c r="A957" s="60" t="s">
        <v>658</v>
      </c>
      <c r="B957" s="20">
        <v>792</v>
      </c>
      <c r="C957" s="7" t="s">
        <v>345</v>
      </c>
      <c r="D957" s="7"/>
      <c r="E957" s="7"/>
      <c r="F957" s="7"/>
      <c r="G957" s="40">
        <f t="shared" ref="G957:I961" si="164">G958</f>
        <v>0</v>
      </c>
      <c r="H957" s="40">
        <f t="shared" si="164"/>
        <v>0</v>
      </c>
      <c r="I957" s="40">
        <f t="shared" si="164"/>
        <v>0</v>
      </c>
    </row>
    <row r="958" spans="1:9" hidden="1">
      <c r="A958" s="13" t="s">
        <v>346</v>
      </c>
      <c r="B958" s="53">
        <v>792</v>
      </c>
      <c r="C958" s="15" t="s">
        <v>345</v>
      </c>
      <c r="D958" s="15" t="s">
        <v>24</v>
      </c>
      <c r="E958" s="15"/>
      <c r="F958" s="15"/>
      <c r="G958" s="89">
        <f t="shared" si="164"/>
        <v>0</v>
      </c>
      <c r="H958" s="89">
        <f t="shared" si="164"/>
        <v>0</v>
      </c>
      <c r="I958" s="89">
        <f t="shared" si="164"/>
        <v>0</v>
      </c>
    </row>
    <row r="959" spans="1:9" ht="25.5" hidden="1" customHeight="1">
      <c r="A959" s="16" t="s">
        <v>347</v>
      </c>
      <c r="B959" s="53">
        <v>792</v>
      </c>
      <c r="C959" s="15" t="s">
        <v>345</v>
      </c>
      <c r="D959" s="15" t="s">
        <v>24</v>
      </c>
      <c r="E959" s="15" t="s">
        <v>453</v>
      </c>
      <c r="F959" s="15"/>
      <c r="G959" s="89">
        <f t="shared" si="164"/>
        <v>0</v>
      </c>
      <c r="H959" s="89">
        <f t="shared" si="164"/>
        <v>0</v>
      </c>
      <c r="I959" s="89">
        <f t="shared" si="164"/>
        <v>0</v>
      </c>
    </row>
    <row r="960" spans="1:9" hidden="1">
      <c r="A960" s="16" t="s">
        <v>641</v>
      </c>
      <c r="B960" s="53">
        <v>792</v>
      </c>
      <c r="C960" s="15" t="s">
        <v>345</v>
      </c>
      <c r="D960" s="15" t="s">
        <v>24</v>
      </c>
      <c r="E960" s="15" t="s">
        <v>626</v>
      </c>
      <c r="F960" s="15"/>
      <c r="G960" s="89">
        <f t="shared" si="164"/>
        <v>0</v>
      </c>
      <c r="H960" s="89">
        <f t="shared" si="164"/>
        <v>0</v>
      </c>
      <c r="I960" s="89">
        <f t="shared" si="164"/>
        <v>0</v>
      </c>
    </row>
    <row r="961" spans="1:9" ht="25.5" hidden="1">
      <c r="A961" s="16" t="s">
        <v>47</v>
      </c>
      <c r="B961" s="53">
        <v>792</v>
      </c>
      <c r="C961" s="15" t="s">
        <v>345</v>
      </c>
      <c r="D961" s="15" t="s">
        <v>24</v>
      </c>
      <c r="E961" s="15" t="s">
        <v>626</v>
      </c>
      <c r="F961" s="15" t="s">
        <v>48</v>
      </c>
      <c r="G961" s="89">
        <f t="shared" si="164"/>
        <v>0</v>
      </c>
      <c r="H961" s="89">
        <f t="shared" si="164"/>
        <v>0</v>
      </c>
      <c r="I961" s="89">
        <f t="shared" si="164"/>
        <v>0</v>
      </c>
    </row>
    <row r="962" spans="1:9" ht="25.5" hidden="1">
      <c r="A962" s="16" t="s">
        <v>49</v>
      </c>
      <c r="B962" s="53">
        <v>792</v>
      </c>
      <c r="C962" s="15" t="s">
        <v>345</v>
      </c>
      <c r="D962" s="15" t="s">
        <v>24</v>
      </c>
      <c r="E962" s="15" t="s">
        <v>626</v>
      </c>
      <c r="F962" s="15" t="s">
        <v>50</v>
      </c>
      <c r="G962" s="89"/>
      <c r="H962" s="89"/>
      <c r="I962" s="89"/>
    </row>
    <row r="963" spans="1:9" hidden="1">
      <c r="A963" s="11" t="s">
        <v>304</v>
      </c>
      <c r="B963" s="20">
        <v>792</v>
      </c>
      <c r="C963" s="7" t="s">
        <v>103</v>
      </c>
      <c r="D963" s="7"/>
      <c r="E963" s="7"/>
      <c r="F963" s="7"/>
      <c r="G963" s="40">
        <f t="shared" ref="G963:I967" si="165">G964</f>
        <v>0</v>
      </c>
      <c r="H963" s="40">
        <f t="shared" si="165"/>
        <v>0</v>
      </c>
      <c r="I963" s="40">
        <f t="shared" si="165"/>
        <v>0</v>
      </c>
    </row>
    <row r="964" spans="1:9" hidden="1">
      <c r="A964" s="16" t="s">
        <v>305</v>
      </c>
      <c r="B964" s="14">
        <v>792</v>
      </c>
      <c r="C964" s="15" t="s">
        <v>103</v>
      </c>
      <c r="D964" s="15" t="s">
        <v>24</v>
      </c>
      <c r="E964" s="15"/>
      <c r="F964" s="15"/>
      <c r="G964" s="89">
        <f t="shared" si="165"/>
        <v>0</v>
      </c>
      <c r="H964" s="89">
        <f t="shared" si="165"/>
        <v>0</v>
      </c>
      <c r="I964" s="89">
        <f t="shared" si="165"/>
        <v>0</v>
      </c>
    </row>
    <row r="965" spans="1:9" s="30" customFormat="1" ht="25.5" hidden="1">
      <c r="A965" s="16" t="s">
        <v>747</v>
      </c>
      <c r="B965" s="14">
        <v>792</v>
      </c>
      <c r="C965" s="15" t="s">
        <v>103</v>
      </c>
      <c r="D965" s="15" t="s">
        <v>24</v>
      </c>
      <c r="E965" s="15" t="s">
        <v>556</v>
      </c>
      <c r="F965" s="41"/>
      <c r="G965" s="89">
        <f t="shared" si="165"/>
        <v>0</v>
      </c>
      <c r="H965" s="89">
        <f t="shared" si="165"/>
        <v>0</v>
      </c>
      <c r="I965" s="89">
        <f t="shared" si="165"/>
        <v>0</v>
      </c>
    </row>
    <row r="966" spans="1:9" s="30" customFormat="1" hidden="1">
      <c r="A966" s="16" t="s">
        <v>311</v>
      </c>
      <c r="B966" s="14">
        <v>792</v>
      </c>
      <c r="C966" s="15" t="s">
        <v>103</v>
      </c>
      <c r="D966" s="15" t="s">
        <v>24</v>
      </c>
      <c r="E966" s="15" t="s">
        <v>562</v>
      </c>
      <c r="F966" s="41"/>
      <c r="G966" s="89">
        <f t="shared" si="165"/>
        <v>0</v>
      </c>
      <c r="H966" s="89">
        <f t="shared" si="165"/>
        <v>0</v>
      </c>
      <c r="I966" s="89">
        <f t="shared" si="165"/>
        <v>0</v>
      </c>
    </row>
    <row r="967" spans="1:9" s="30" customFormat="1" hidden="1">
      <c r="A967" s="16" t="s">
        <v>312</v>
      </c>
      <c r="B967" s="14">
        <v>792</v>
      </c>
      <c r="C967" s="15" t="s">
        <v>103</v>
      </c>
      <c r="D967" s="15" t="s">
        <v>24</v>
      </c>
      <c r="E967" s="15" t="s">
        <v>562</v>
      </c>
      <c r="F967" s="15" t="s">
        <v>313</v>
      </c>
      <c r="G967" s="89">
        <f t="shared" si="165"/>
        <v>0</v>
      </c>
      <c r="H967" s="89">
        <f t="shared" si="165"/>
        <v>0</v>
      </c>
      <c r="I967" s="89">
        <f t="shared" si="165"/>
        <v>0</v>
      </c>
    </row>
    <row r="968" spans="1:9" s="3" customFormat="1" ht="25.5" hidden="1">
      <c r="A968" s="16" t="s">
        <v>314</v>
      </c>
      <c r="B968" s="14">
        <v>792</v>
      </c>
      <c r="C968" s="15" t="s">
        <v>103</v>
      </c>
      <c r="D968" s="15" t="s">
        <v>24</v>
      </c>
      <c r="E968" s="15" t="s">
        <v>562</v>
      </c>
      <c r="F968" s="15" t="s">
        <v>315</v>
      </c>
      <c r="G968" s="89"/>
      <c r="H968" s="89"/>
      <c r="I968" s="89"/>
    </row>
    <row r="969" spans="1:9" ht="25.5">
      <c r="A969" s="60" t="s">
        <v>587</v>
      </c>
      <c r="B969" s="20">
        <v>792</v>
      </c>
      <c r="C969" s="7" t="s">
        <v>30</v>
      </c>
      <c r="D969" s="7"/>
      <c r="E969" s="7"/>
      <c r="F969" s="7"/>
      <c r="G969" s="40">
        <f t="shared" ref="G969:G974" si="166">G970</f>
        <v>50000</v>
      </c>
      <c r="H969" s="40">
        <f t="shared" ref="H969:I974" si="167">H970</f>
        <v>50000</v>
      </c>
      <c r="I969" s="40">
        <f t="shared" si="167"/>
        <v>50000</v>
      </c>
    </row>
    <row r="970" spans="1:9" ht="28.5" customHeight="1">
      <c r="A970" s="13" t="s">
        <v>588</v>
      </c>
      <c r="B970" s="14">
        <v>792</v>
      </c>
      <c r="C970" s="15" t="s">
        <v>30</v>
      </c>
      <c r="D970" s="15" t="s">
        <v>24</v>
      </c>
      <c r="E970" s="38"/>
      <c r="F970" s="38"/>
      <c r="G970" s="89">
        <f t="shared" si="166"/>
        <v>50000</v>
      </c>
      <c r="H970" s="89">
        <f t="shared" si="167"/>
        <v>50000</v>
      </c>
      <c r="I970" s="89">
        <f t="shared" si="167"/>
        <v>50000</v>
      </c>
    </row>
    <row r="971" spans="1:9" s="30" customFormat="1" ht="38.25">
      <c r="A971" s="16" t="s">
        <v>913</v>
      </c>
      <c r="B971" s="14">
        <v>792</v>
      </c>
      <c r="C971" s="15" t="s">
        <v>30</v>
      </c>
      <c r="D971" s="15" t="s">
        <v>24</v>
      </c>
      <c r="E971" s="15" t="s">
        <v>441</v>
      </c>
      <c r="F971" s="41"/>
      <c r="G971" s="89">
        <f t="shared" si="166"/>
        <v>50000</v>
      </c>
      <c r="H971" s="89">
        <f t="shared" si="167"/>
        <v>50000</v>
      </c>
      <c r="I971" s="89">
        <f t="shared" si="167"/>
        <v>50000</v>
      </c>
    </row>
    <row r="972" spans="1:9" s="30" customFormat="1" ht="25.5">
      <c r="A972" s="16" t="s">
        <v>589</v>
      </c>
      <c r="B972" s="14">
        <v>792</v>
      </c>
      <c r="C972" s="15" t="s">
        <v>30</v>
      </c>
      <c r="D972" s="15" t="s">
        <v>24</v>
      </c>
      <c r="E972" s="15" t="s">
        <v>454</v>
      </c>
      <c r="F972" s="41"/>
      <c r="G972" s="89">
        <f t="shared" si="166"/>
        <v>50000</v>
      </c>
      <c r="H972" s="89">
        <f t="shared" si="167"/>
        <v>50000</v>
      </c>
      <c r="I972" s="89">
        <f t="shared" si="167"/>
        <v>50000</v>
      </c>
    </row>
    <row r="973" spans="1:9">
      <c r="A973" s="16" t="s">
        <v>590</v>
      </c>
      <c r="B973" s="14">
        <v>792</v>
      </c>
      <c r="C973" s="15" t="s">
        <v>30</v>
      </c>
      <c r="D973" s="15" t="s">
        <v>24</v>
      </c>
      <c r="E973" s="15" t="s">
        <v>455</v>
      </c>
      <c r="F973" s="15"/>
      <c r="G973" s="89">
        <f t="shared" si="166"/>
        <v>50000</v>
      </c>
      <c r="H973" s="89">
        <f t="shared" si="167"/>
        <v>50000</v>
      </c>
      <c r="I973" s="89">
        <f t="shared" si="167"/>
        <v>50000</v>
      </c>
    </row>
    <row r="974" spans="1:9" ht="25.5">
      <c r="A974" s="16" t="s">
        <v>591</v>
      </c>
      <c r="B974" s="14">
        <v>792</v>
      </c>
      <c r="C974" s="15" t="s">
        <v>30</v>
      </c>
      <c r="D974" s="15" t="s">
        <v>24</v>
      </c>
      <c r="E974" s="15" t="s">
        <v>455</v>
      </c>
      <c r="F974" s="15" t="s">
        <v>592</v>
      </c>
      <c r="G974" s="89">
        <f t="shared" si="166"/>
        <v>50000</v>
      </c>
      <c r="H974" s="89">
        <f t="shared" si="167"/>
        <v>50000</v>
      </c>
      <c r="I974" s="89">
        <f t="shared" si="167"/>
        <v>50000</v>
      </c>
    </row>
    <row r="975" spans="1:9">
      <c r="A975" s="16" t="s">
        <v>593</v>
      </c>
      <c r="B975" s="14">
        <v>792</v>
      </c>
      <c r="C975" s="15" t="s">
        <v>30</v>
      </c>
      <c r="D975" s="15" t="s">
        <v>24</v>
      </c>
      <c r="E975" s="15" t="s">
        <v>455</v>
      </c>
      <c r="F975" s="15" t="s">
        <v>594</v>
      </c>
      <c r="G975" s="89">
        <v>50000</v>
      </c>
      <c r="H975" s="89">
        <v>50000</v>
      </c>
      <c r="I975" s="89">
        <v>50000</v>
      </c>
    </row>
    <row r="976" spans="1:9" ht="38.25">
      <c r="A976" s="60" t="s">
        <v>595</v>
      </c>
      <c r="B976" s="20">
        <v>792</v>
      </c>
      <c r="C976" s="7" t="s">
        <v>596</v>
      </c>
      <c r="D976" s="7"/>
      <c r="E976" s="7"/>
      <c r="F976" s="7"/>
      <c r="G976" s="40">
        <f>G980+G996+G989</f>
        <v>37414304</v>
      </c>
      <c r="H976" s="40">
        <f>H980+H996+H989</f>
        <v>36846228</v>
      </c>
      <c r="I976" s="40">
        <f>I980+I996+I989</f>
        <v>37145562</v>
      </c>
    </row>
    <row r="977" spans="1:9" ht="38.25" hidden="1">
      <c r="A977" s="61" t="s">
        <v>597</v>
      </c>
      <c r="B977" s="49">
        <v>792</v>
      </c>
      <c r="C977" s="10" t="s">
        <v>596</v>
      </c>
      <c r="D977" s="10" t="s">
        <v>24</v>
      </c>
      <c r="E977" s="10"/>
      <c r="F977" s="10"/>
      <c r="G977" s="26"/>
      <c r="H977" s="26"/>
      <c r="I977" s="26"/>
    </row>
    <row r="978" spans="1:9" s="30" customFormat="1" ht="50.25" hidden="1" customHeight="1">
      <c r="A978" s="86" t="s">
        <v>598</v>
      </c>
      <c r="B978" s="87">
        <v>792</v>
      </c>
      <c r="C978" s="88" t="s">
        <v>596</v>
      </c>
      <c r="D978" s="88" t="s">
        <v>24</v>
      </c>
      <c r="E978" s="88" t="s">
        <v>599</v>
      </c>
      <c r="F978" s="88" t="s">
        <v>600</v>
      </c>
      <c r="G978" s="92"/>
      <c r="H978" s="92"/>
      <c r="I978" s="92"/>
    </row>
    <row r="979" spans="1:9" s="30" customFormat="1" ht="35.25" customHeight="1">
      <c r="A979" s="13" t="s">
        <v>597</v>
      </c>
      <c r="B979" s="14">
        <v>792</v>
      </c>
      <c r="C979" s="15" t="s">
        <v>596</v>
      </c>
      <c r="D979" s="15" t="s">
        <v>24</v>
      </c>
      <c r="E979" s="41"/>
      <c r="F979" s="41"/>
      <c r="G979" s="89">
        <f>G980</f>
        <v>21315968</v>
      </c>
      <c r="H979" s="89">
        <f>H980</f>
        <v>20289588</v>
      </c>
      <c r="I979" s="89">
        <f>I980</f>
        <v>20425011</v>
      </c>
    </row>
    <row r="980" spans="1:9" s="18" customFormat="1" ht="38.25">
      <c r="A980" s="16" t="s">
        <v>913</v>
      </c>
      <c r="B980" s="14">
        <v>792</v>
      </c>
      <c r="C980" s="15" t="s">
        <v>596</v>
      </c>
      <c r="D980" s="15" t="s">
        <v>24</v>
      </c>
      <c r="E980" s="15" t="s">
        <v>441</v>
      </c>
      <c r="F980" s="15"/>
      <c r="G980" s="89">
        <f>G981</f>
        <v>21315968</v>
      </c>
      <c r="H980" s="89">
        <f t="shared" ref="H980:I980" si="168">H981</f>
        <v>20289588</v>
      </c>
      <c r="I980" s="89">
        <f t="shared" si="168"/>
        <v>20425011</v>
      </c>
    </row>
    <row r="981" spans="1:9" s="18" customFormat="1" ht="38.25">
      <c r="A981" s="16" t="s">
        <v>321</v>
      </c>
      <c r="B981" s="14">
        <v>792</v>
      </c>
      <c r="C981" s="15" t="s">
        <v>596</v>
      </c>
      <c r="D981" s="15" t="s">
        <v>24</v>
      </c>
      <c r="E981" s="15" t="s">
        <v>442</v>
      </c>
      <c r="F981" s="15"/>
      <c r="G981" s="89">
        <f>G986+G993</f>
        <v>21315968</v>
      </c>
      <c r="H981" s="89">
        <f t="shared" ref="H981:I981" si="169">H986+H993</f>
        <v>20289588</v>
      </c>
      <c r="I981" s="89">
        <f t="shared" si="169"/>
        <v>20425011</v>
      </c>
    </row>
    <row r="982" spans="1:9" s="30" customFormat="1" ht="29.25" hidden="1" customHeight="1">
      <c r="A982" s="16" t="s">
        <v>604</v>
      </c>
      <c r="B982" s="14">
        <v>792</v>
      </c>
      <c r="C982" s="15" t="s">
        <v>596</v>
      </c>
      <c r="D982" s="15" t="s">
        <v>24</v>
      </c>
      <c r="E982" s="15" t="s">
        <v>456</v>
      </c>
      <c r="F982" s="15"/>
      <c r="G982" s="89">
        <f t="shared" ref="G982:I983" si="170">G983</f>
        <v>0</v>
      </c>
      <c r="H982" s="89">
        <f t="shared" si="170"/>
        <v>0</v>
      </c>
      <c r="I982" s="89">
        <f t="shared" si="170"/>
        <v>0</v>
      </c>
    </row>
    <row r="983" spans="1:9" s="30" customFormat="1" hidden="1">
      <c r="A983" s="16" t="s">
        <v>323</v>
      </c>
      <c r="B983" s="14">
        <v>792</v>
      </c>
      <c r="C983" s="15" t="s">
        <v>596</v>
      </c>
      <c r="D983" s="15" t="s">
        <v>24</v>
      </c>
      <c r="E983" s="15" t="s">
        <v>456</v>
      </c>
      <c r="F983" s="15" t="s">
        <v>324</v>
      </c>
      <c r="G983" s="89">
        <f t="shared" si="170"/>
        <v>0</v>
      </c>
      <c r="H983" s="89">
        <f t="shared" si="170"/>
        <v>0</v>
      </c>
      <c r="I983" s="89">
        <f t="shared" si="170"/>
        <v>0</v>
      </c>
    </row>
    <row r="984" spans="1:9" s="3" customFormat="1" hidden="1">
      <c r="A984" s="16" t="s">
        <v>602</v>
      </c>
      <c r="B984" s="14">
        <v>792</v>
      </c>
      <c r="C984" s="15" t="s">
        <v>596</v>
      </c>
      <c r="D984" s="15" t="s">
        <v>24</v>
      </c>
      <c r="E984" s="15" t="s">
        <v>456</v>
      </c>
      <c r="F984" s="15" t="s">
        <v>603</v>
      </c>
      <c r="G984" s="89"/>
      <c r="H984" s="89"/>
      <c r="I984" s="89"/>
    </row>
    <row r="985" spans="1:9" s="3" customFormat="1" hidden="1">
      <c r="A985" s="16" t="s">
        <v>10</v>
      </c>
      <c r="B985" s="14">
        <v>792</v>
      </c>
      <c r="C985" s="15" t="s">
        <v>596</v>
      </c>
      <c r="D985" s="15" t="s">
        <v>24</v>
      </c>
      <c r="E985" s="15" t="s">
        <v>456</v>
      </c>
      <c r="F985" s="15" t="s">
        <v>9</v>
      </c>
      <c r="G985" s="89"/>
      <c r="H985" s="89"/>
      <c r="I985" s="89"/>
    </row>
    <row r="986" spans="1:9" s="18" customFormat="1" ht="25.5">
      <c r="A986" s="16" t="s">
        <v>601</v>
      </c>
      <c r="B986" s="14">
        <v>792</v>
      </c>
      <c r="C986" s="15" t="s">
        <v>596</v>
      </c>
      <c r="D986" s="15" t="s">
        <v>24</v>
      </c>
      <c r="E986" s="15" t="s">
        <v>552</v>
      </c>
      <c r="F986" s="15"/>
      <c r="G986" s="89">
        <f t="shared" ref="G986:I987" si="171">G987</f>
        <v>15335368</v>
      </c>
      <c r="H986" s="89">
        <f t="shared" si="171"/>
        <v>15487188</v>
      </c>
      <c r="I986" s="89">
        <f t="shared" si="171"/>
        <v>15640511</v>
      </c>
    </row>
    <row r="987" spans="1:9" s="18" customFormat="1">
      <c r="A987" s="16" t="s">
        <v>323</v>
      </c>
      <c r="B987" s="14">
        <v>792</v>
      </c>
      <c r="C987" s="15" t="s">
        <v>596</v>
      </c>
      <c r="D987" s="15" t="s">
        <v>24</v>
      </c>
      <c r="E987" s="15" t="s">
        <v>552</v>
      </c>
      <c r="F987" s="15" t="s">
        <v>324</v>
      </c>
      <c r="G987" s="89">
        <f t="shared" si="171"/>
        <v>15335368</v>
      </c>
      <c r="H987" s="89">
        <f t="shared" si="171"/>
        <v>15487188</v>
      </c>
      <c r="I987" s="89">
        <f t="shared" si="171"/>
        <v>15640511</v>
      </c>
    </row>
    <row r="988" spans="1:9" s="18" customFormat="1">
      <c r="A988" s="16" t="s">
        <v>602</v>
      </c>
      <c r="B988" s="14">
        <v>792</v>
      </c>
      <c r="C988" s="15" t="s">
        <v>596</v>
      </c>
      <c r="D988" s="15" t="s">
        <v>24</v>
      </c>
      <c r="E988" s="15" t="s">
        <v>552</v>
      </c>
      <c r="F988" s="15" t="s">
        <v>603</v>
      </c>
      <c r="G988" s="89">
        <v>15335368</v>
      </c>
      <c r="H988" s="219">
        <v>15487188</v>
      </c>
      <c r="I988" s="219">
        <v>15640511</v>
      </c>
    </row>
    <row r="989" spans="1:9" s="18" customFormat="1" hidden="1">
      <c r="A989" s="16" t="s">
        <v>667</v>
      </c>
      <c r="B989" s="14">
        <v>792</v>
      </c>
      <c r="C989" s="15" t="s">
        <v>596</v>
      </c>
      <c r="D989" s="15" t="s">
        <v>35</v>
      </c>
      <c r="E989" s="15"/>
      <c r="F989" s="15"/>
      <c r="G989" s="89">
        <f t="shared" ref="G989:I991" si="172">G990</f>
        <v>0</v>
      </c>
      <c r="H989" s="89">
        <f t="shared" si="172"/>
        <v>0</v>
      </c>
      <c r="I989" s="89">
        <f t="shared" si="172"/>
        <v>0</v>
      </c>
    </row>
    <row r="990" spans="1:9" s="18" customFormat="1" ht="41.25" hidden="1" customHeight="1">
      <c r="A990" s="16" t="s">
        <v>669</v>
      </c>
      <c r="B990" s="14">
        <v>792</v>
      </c>
      <c r="C990" s="15" t="s">
        <v>596</v>
      </c>
      <c r="D990" s="15" t="s">
        <v>35</v>
      </c>
      <c r="E990" s="15" t="s">
        <v>668</v>
      </c>
      <c r="F990" s="15"/>
      <c r="G990" s="89">
        <f t="shared" si="172"/>
        <v>0</v>
      </c>
      <c r="H990" s="89">
        <f t="shared" si="172"/>
        <v>0</v>
      </c>
      <c r="I990" s="89">
        <f t="shared" si="172"/>
        <v>0</v>
      </c>
    </row>
    <row r="991" spans="1:9" s="18" customFormat="1" hidden="1">
      <c r="A991" s="16" t="s">
        <v>323</v>
      </c>
      <c r="B991" s="14">
        <v>792</v>
      </c>
      <c r="C991" s="15" t="s">
        <v>596</v>
      </c>
      <c r="D991" s="15" t="s">
        <v>35</v>
      </c>
      <c r="E991" s="15" t="s">
        <v>668</v>
      </c>
      <c r="F991" s="15" t="s">
        <v>324</v>
      </c>
      <c r="G991" s="89">
        <f t="shared" si="172"/>
        <v>0</v>
      </c>
      <c r="H991" s="89">
        <f t="shared" si="172"/>
        <v>0</v>
      </c>
      <c r="I991" s="89">
        <f t="shared" si="172"/>
        <v>0</v>
      </c>
    </row>
    <row r="992" spans="1:9" s="18" customFormat="1" hidden="1">
      <c r="A992" s="16" t="s">
        <v>602</v>
      </c>
      <c r="B992" s="14">
        <v>792</v>
      </c>
      <c r="C992" s="15" t="s">
        <v>596</v>
      </c>
      <c r="D992" s="15" t="s">
        <v>35</v>
      </c>
      <c r="E992" s="15" t="s">
        <v>668</v>
      </c>
      <c r="F992" s="15" t="s">
        <v>603</v>
      </c>
      <c r="G992" s="89"/>
      <c r="H992" s="89"/>
      <c r="I992" s="89"/>
    </row>
    <row r="993" spans="1:11" s="30" customFormat="1" ht="23.25" customHeight="1">
      <c r="A993" s="16" t="s">
        <v>604</v>
      </c>
      <c r="B993" s="14">
        <v>792</v>
      </c>
      <c r="C993" s="15" t="s">
        <v>596</v>
      </c>
      <c r="D993" s="15" t="s">
        <v>24</v>
      </c>
      <c r="E993" s="15" t="s">
        <v>456</v>
      </c>
      <c r="F993" s="15"/>
      <c r="G993" s="89">
        <f t="shared" ref="G993:I994" si="173">G994</f>
        <v>5980600</v>
      </c>
      <c r="H993" s="89">
        <f t="shared" si="173"/>
        <v>4802400</v>
      </c>
      <c r="I993" s="89">
        <f t="shared" si="173"/>
        <v>4784500</v>
      </c>
    </row>
    <row r="994" spans="1:11" s="30" customFormat="1">
      <c r="A994" s="16" t="s">
        <v>323</v>
      </c>
      <c r="B994" s="14">
        <v>792</v>
      </c>
      <c r="C994" s="15" t="s">
        <v>596</v>
      </c>
      <c r="D994" s="15" t="s">
        <v>24</v>
      </c>
      <c r="E994" s="15" t="s">
        <v>456</v>
      </c>
      <c r="F994" s="15" t="s">
        <v>324</v>
      </c>
      <c r="G994" s="89">
        <f t="shared" si="173"/>
        <v>5980600</v>
      </c>
      <c r="H994" s="89">
        <f t="shared" si="173"/>
        <v>4802400</v>
      </c>
      <c r="I994" s="89">
        <f t="shared" si="173"/>
        <v>4784500</v>
      </c>
    </row>
    <row r="995" spans="1:11" s="3" customFormat="1">
      <c r="A995" s="16" t="s">
        <v>602</v>
      </c>
      <c r="B995" s="14">
        <v>792</v>
      </c>
      <c r="C995" s="15" t="s">
        <v>596</v>
      </c>
      <c r="D995" s="15" t="s">
        <v>24</v>
      </c>
      <c r="E995" s="15" t="s">
        <v>456</v>
      </c>
      <c r="F995" s="15" t="s">
        <v>603</v>
      </c>
      <c r="G995" s="89">
        <v>5980600</v>
      </c>
      <c r="H995" s="89">
        <v>4802400</v>
      </c>
      <c r="I995" s="89">
        <v>4784500</v>
      </c>
    </row>
    <row r="996" spans="1:11" ht="18.75" customHeight="1">
      <c r="A996" s="13" t="s">
        <v>605</v>
      </c>
      <c r="B996" s="14">
        <v>792</v>
      </c>
      <c r="C996" s="15" t="s">
        <v>596</v>
      </c>
      <c r="D996" s="15" t="s">
        <v>104</v>
      </c>
      <c r="E996" s="15"/>
      <c r="F996" s="15"/>
      <c r="G996" s="89">
        <f>G997</f>
        <v>16098336</v>
      </c>
      <c r="H996" s="89">
        <f>H997</f>
        <v>16556640</v>
      </c>
      <c r="I996" s="89">
        <f>I997</f>
        <v>16720551</v>
      </c>
    </row>
    <row r="997" spans="1:11" s="30" customFormat="1" ht="27.75" customHeight="1">
      <c r="A997" s="16" t="s">
        <v>913</v>
      </c>
      <c r="B997" s="14">
        <v>792</v>
      </c>
      <c r="C997" s="15" t="s">
        <v>596</v>
      </c>
      <c r="D997" s="15" t="s">
        <v>104</v>
      </c>
      <c r="E997" s="15" t="s">
        <v>441</v>
      </c>
      <c r="F997" s="15"/>
      <c r="G997" s="89">
        <f>G998</f>
        <v>16098336</v>
      </c>
      <c r="H997" s="89">
        <f t="shared" ref="H997:I997" si="174">H998</f>
        <v>16556640</v>
      </c>
      <c r="I997" s="89">
        <f t="shared" si="174"/>
        <v>16720551</v>
      </c>
    </row>
    <row r="998" spans="1:11" s="3" customFormat="1" ht="38.25">
      <c r="A998" s="16" t="s">
        <v>321</v>
      </c>
      <c r="B998" s="14">
        <v>792</v>
      </c>
      <c r="C998" s="15" t="s">
        <v>596</v>
      </c>
      <c r="D998" s="15" t="s">
        <v>104</v>
      </c>
      <c r="E998" s="15" t="s">
        <v>442</v>
      </c>
      <c r="F998" s="15"/>
      <c r="G998" s="89">
        <f>G999+G1002</f>
        <v>16098336</v>
      </c>
      <c r="H998" s="89">
        <f t="shared" ref="H998:I998" si="175">H999+H1002</f>
        <v>16556640</v>
      </c>
      <c r="I998" s="89">
        <f t="shared" si="175"/>
        <v>16720551</v>
      </c>
    </row>
    <row r="999" spans="1:11" s="30" customFormat="1" ht="29.25" hidden="1" customHeight="1">
      <c r="A999" s="16" t="s">
        <v>604</v>
      </c>
      <c r="B999" s="14">
        <v>792</v>
      </c>
      <c r="C999" s="15" t="s">
        <v>596</v>
      </c>
      <c r="D999" s="15" t="s">
        <v>104</v>
      </c>
      <c r="E999" s="15" t="s">
        <v>456</v>
      </c>
      <c r="F999" s="15"/>
      <c r="G999" s="89">
        <f t="shared" ref="G999:G1000" si="176">G1000</f>
        <v>0</v>
      </c>
      <c r="H999" s="89">
        <f t="shared" ref="H999:H1000" si="177">H1000</f>
        <v>0</v>
      </c>
      <c r="I999" s="89">
        <f t="shared" ref="I999:I1000" si="178">I1000</f>
        <v>0</v>
      </c>
    </row>
    <row r="1000" spans="1:11" s="30" customFormat="1" hidden="1">
      <c r="A1000" s="16" t="s">
        <v>323</v>
      </c>
      <c r="B1000" s="14">
        <v>792</v>
      </c>
      <c r="C1000" s="15" t="s">
        <v>596</v>
      </c>
      <c r="D1000" s="15" t="s">
        <v>104</v>
      </c>
      <c r="E1000" s="15" t="s">
        <v>456</v>
      </c>
      <c r="F1000" s="15" t="s">
        <v>324</v>
      </c>
      <c r="G1000" s="89">
        <f t="shared" si="176"/>
        <v>0</v>
      </c>
      <c r="H1000" s="89">
        <f t="shared" si="177"/>
        <v>0</v>
      </c>
      <c r="I1000" s="89">
        <f t="shared" si="178"/>
        <v>0</v>
      </c>
    </row>
    <row r="1001" spans="1:11" s="3" customFormat="1" hidden="1">
      <c r="A1001" s="16" t="s">
        <v>602</v>
      </c>
      <c r="B1001" s="143">
        <v>792</v>
      </c>
      <c r="C1001" s="144" t="s">
        <v>596</v>
      </c>
      <c r="D1001" s="144" t="s">
        <v>104</v>
      </c>
      <c r="E1001" s="144" t="s">
        <v>456</v>
      </c>
      <c r="F1001" s="144" t="s">
        <v>603</v>
      </c>
      <c r="G1001" s="89"/>
      <c r="H1001" s="89"/>
      <c r="I1001" s="89"/>
    </row>
    <row r="1002" spans="1:11" s="3" customFormat="1" ht="25.5">
      <c r="A1002" s="16" t="s">
        <v>953</v>
      </c>
      <c r="B1002" s="14">
        <v>792</v>
      </c>
      <c r="C1002" s="15" t="s">
        <v>596</v>
      </c>
      <c r="D1002" s="15" t="s">
        <v>104</v>
      </c>
      <c r="E1002" s="15" t="s">
        <v>457</v>
      </c>
      <c r="F1002" s="15"/>
      <c r="G1002" s="89">
        <f t="shared" ref="G1002:I1003" si="179">G1003</f>
        <v>16098336</v>
      </c>
      <c r="H1002" s="89">
        <f t="shared" si="179"/>
        <v>16556640</v>
      </c>
      <c r="I1002" s="89">
        <f t="shared" si="179"/>
        <v>16720551</v>
      </c>
    </row>
    <row r="1003" spans="1:11" s="3" customFormat="1">
      <c r="A1003" s="16" t="s">
        <v>323</v>
      </c>
      <c r="B1003" s="14">
        <v>792</v>
      </c>
      <c r="C1003" s="15" t="s">
        <v>596</v>
      </c>
      <c r="D1003" s="15" t="s">
        <v>104</v>
      </c>
      <c r="E1003" s="15" t="s">
        <v>457</v>
      </c>
      <c r="F1003" s="15" t="s">
        <v>324</v>
      </c>
      <c r="G1003" s="89">
        <f t="shared" si="179"/>
        <v>16098336</v>
      </c>
      <c r="H1003" s="89">
        <f t="shared" si="179"/>
        <v>16556640</v>
      </c>
      <c r="I1003" s="89">
        <f t="shared" si="179"/>
        <v>16720551</v>
      </c>
    </row>
    <row r="1004" spans="1:11" s="3" customFormat="1">
      <c r="A1004" s="16" t="s">
        <v>351</v>
      </c>
      <c r="B1004" s="14">
        <v>792</v>
      </c>
      <c r="C1004" s="15" t="s">
        <v>596</v>
      </c>
      <c r="D1004" s="15" t="s">
        <v>104</v>
      </c>
      <c r="E1004" s="15" t="s">
        <v>457</v>
      </c>
      <c r="F1004" s="15" t="s">
        <v>352</v>
      </c>
      <c r="G1004" s="89">
        <f>16267924+126412-417800+121800</f>
        <v>16098336</v>
      </c>
      <c r="H1004" s="89">
        <v>16556640</v>
      </c>
      <c r="I1004" s="89">
        <v>16720551</v>
      </c>
      <c r="J1004" s="89"/>
      <c r="K1004" s="89"/>
    </row>
    <row r="1005" spans="1:11" s="3" customFormat="1" ht="47.25" hidden="1" customHeight="1">
      <c r="A1005" s="16" t="s">
        <v>349</v>
      </c>
      <c r="B1005" s="14">
        <v>792</v>
      </c>
      <c r="C1005" s="15" t="s">
        <v>596</v>
      </c>
      <c r="D1005" s="15" t="s">
        <v>104</v>
      </c>
      <c r="E1005" s="15" t="s">
        <v>457</v>
      </c>
      <c r="F1005" s="15" t="s">
        <v>350</v>
      </c>
      <c r="G1005" s="89"/>
      <c r="H1005" s="89"/>
      <c r="I1005" s="89"/>
    </row>
    <row r="1006" spans="1:11" s="18" customFormat="1" hidden="1">
      <c r="A1006" s="16"/>
      <c r="B1006" s="14"/>
      <c r="C1006" s="15"/>
      <c r="D1006" s="15"/>
      <c r="E1006" s="15"/>
      <c r="F1006" s="15"/>
      <c r="G1006" s="89"/>
      <c r="H1006" s="89"/>
      <c r="I1006" s="89"/>
    </row>
    <row r="1007" spans="1:11" s="240" customFormat="1">
      <c r="A1007" s="224" t="s">
        <v>110</v>
      </c>
      <c r="B1007" s="221"/>
      <c r="C1007" s="222"/>
      <c r="D1007" s="222"/>
      <c r="E1007" s="222"/>
      <c r="F1007" s="222"/>
      <c r="G1007" s="223">
        <f>G895+G944+G969+G976+G963+G951+G957</f>
        <v>59176687</v>
      </c>
      <c r="H1007" s="223">
        <f>H895+H944+H969+H976+H963+H951+H957</f>
        <v>55425273</v>
      </c>
      <c r="I1007" s="223">
        <f t="shared" ref="I1007" si="180">I895+I944+I969+I976+I963+I951+I957</f>
        <v>55919759</v>
      </c>
    </row>
    <row r="1008" spans="1:11" s="123" customFormat="1" ht="39" customHeight="1">
      <c r="A1008" s="116" t="s">
        <v>607</v>
      </c>
      <c r="B1008" s="112">
        <v>793</v>
      </c>
      <c r="C1008" s="112"/>
      <c r="D1008" s="112"/>
      <c r="E1008" s="112"/>
      <c r="F1008" s="112"/>
      <c r="G1008" s="114"/>
      <c r="H1008" s="114"/>
      <c r="I1008" s="114"/>
    </row>
    <row r="1009" spans="1:9">
      <c r="A1009" s="5" t="s">
        <v>23</v>
      </c>
      <c r="B1009" s="20">
        <v>793</v>
      </c>
      <c r="C1009" s="7" t="s">
        <v>24</v>
      </c>
      <c r="D1009" s="7"/>
      <c r="E1009" s="7"/>
      <c r="F1009" s="7"/>
      <c r="G1009" s="40">
        <f>G1010+G1017+G1105+G1109+G1094+G1099</f>
        <v>53584744.549999997</v>
      </c>
      <c r="H1009" s="40">
        <f>H1010+H1017+H1105+H1109+H1094+H1099</f>
        <v>51375055</v>
      </c>
      <c r="I1009" s="40">
        <f>I1010+I1017+I1105+I1109+I1094+I1099</f>
        <v>51876134</v>
      </c>
    </row>
    <row r="1010" spans="1:9" ht="25.5">
      <c r="A1010" s="16" t="s">
        <v>608</v>
      </c>
      <c r="B1010" s="14">
        <v>793</v>
      </c>
      <c r="C1010" s="15" t="s">
        <v>24</v>
      </c>
      <c r="D1010" s="15" t="s">
        <v>35</v>
      </c>
      <c r="E1010" s="15"/>
      <c r="F1010" s="15"/>
      <c r="G1010" s="89">
        <f t="shared" ref="G1010:I1014" si="181">G1011</f>
        <v>1798248</v>
      </c>
      <c r="H1010" s="89">
        <f t="shared" si="181"/>
        <v>1816051</v>
      </c>
      <c r="I1010" s="89">
        <f t="shared" si="181"/>
        <v>1834030</v>
      </c>
    </row>
    <row r="1011" spans="1:9" s="18" customFormat="1" ht="25.5">
      <c r="A1011" s="16" t="s">
        <v>609</v>
      </c>
      <c r="B1011" s="14">
        <v>793</v>
      </c>
      <c r="C1011" s="15" t="s">
        <v>24</v>
      </c>
      <c r="D1011" s="15" t="s">
        <v>35</v>
      </c>
      <c r="E1011" s="15" t="s">
        <v>458</v>
      </c>
      <c r="F1011" s="15"/>
      <c r="G1011" s="89">
        <f t="shared" si="181"/>
        <v>1798248</v>
      </c>
      <c r="H1011" s="89">
        <f t="shared" si="181"/>
        <v>1816051</v>
      </c>
      <c r="I1011" s="89">
        <f t="shared" si="181"/>
        <v>1834030</v>
      </c>
    </row>
    <row r="1012" spans="1:9">
      <c r="A1012" s="16" t="s">
        <v>611</v>
      </c>
      <c r="B1012" s="14">
        <v>793</v>
      </c>
      <c r="C1012" s="15" t="s">
        <v>24</v>
      </c>
      <c r="D1012" s="15" t="s">
        <v>35</v>
      </c>
      <c r="E1012" s="15" t="s">
        <v>459</v>
      </c>
      <c r="F1012" s="15"/>
      <c r="G1012" s="89">
        <f t="shared" si="181"/>
        <v>1798248</v>
      </c>
      <c r="H1012" s="89">
        <f t="shared" si="181"/>
        <v>1816051</v>
      </c>
      <c r="I1012" s="89">
        <f t="shared" si="181"/>
        <v>1834030</v>
      </c>
    </row>
    <row r="1013" spans="1:9" ht="25.5">
      <c r="A1013" s="16" t="s">
        <v>114</v>
      </c>
      <c r="B1013" s="14">
        <v>793</v>
      </c>
      <c r="C1013" s="15" t="s">
        <v>24</v>
      </c>
      <c r="D1013" s="15" t="s">
        <v>35</v>
      </c>
      <c r="E1013" s="15" t="s">
        <v>460</v>
      </c>
      <c r="F1013" s="15"/>
      <c r="G1013" s="89">
        <f t="shared" si="181"/>
        <v>1798248</v>
      </c>
      <c r="H1013" s="89">
        <f t="shared" si="181"/>
        <v>1816051</v>
      </c>
      <c r="I1013" s="89">
        <f t="shared" si="181"/>
        <v>1834030</v>
      </c>
    </row>
    <row r="1014" spans="1:9" ht="51">
      <c r="A1014" s="16" t="s">
        <v>612</v>
      </c>
      <c r="B1014" s="14">
        <v>793</v>
      </c>
      <c r="C1014" s="15" t="s">
        <v>24</v>
      </c>
      <c r="D1014" s="15" t="s">
        <v>35</v>
      </c>
      <c r="E1014" s="15" t="s">
        <v>460</v>
      </c>
      <c r="F1014" s="15" t="s">
        <v>90</v>
      </c>
      <c r="G1014" s="89">
        <f t="shared" si="181"/>
        <v>1798248</v>
      </c>
      <c r="H1014" s="89">
        <f t="shared" si="181"/>
        <v>1816051</v>
      </c>
      <c r="I1014" s="89">
        <f t="shared" si="181"/>
        <v>1834030</v>
      </c>
    </row>
    <row r="1015" spans="1:9" ht="25.5">
      <c r="A1015" s="16" t="s">
        <v>88</v>
      </c>
      <c r="B1015" s="14">
        <v>793</v>
      </c>
      <c r="C1015" s="15" t="s">
        <v>24</v>
      </c>
      <c r="D1015" s="15" t="s">
        <v>35</v>
      </c>
      <c r="E1015" s="15" t="s">
        <v>460</v>
      </c>
      <c r="F1015" s="15" t="s">
        <v>91</v>
      </c>
      <c r="G1015" s="89">
        <v>1798248</v>
      </c>
      <c r="H1015" s="89">
        <v>1816051</v>
      </c>
      <c r="I1015" s="89">
        <v>1834030</v>
      </c>
    </row>
    <row r="1016" spans="1:9" ht="38.25" hidden="1">
      <c r="A1016" s="16" t="s">
        <v>89</v>
      </c>
      <c r="B1016" s="14">
        <v>793</v>
      </c>
      <c r="C1016" s="15" t="s">
        <v>24</v>
      </c>
      <c r="D1016" s="15" t="s">
        <v>35</v>
      </c>
      <c r="E1016" s="15" t="s">
        <v>460</v>
      </c>
      <c r="F1016" s="15" t="s">
        <v>92</v>
      </c>
      <c r="G1016" s="89"/>
      <c r="H1016" s="89"/>
      <c r="I1016" s="89"/>
    </row>
    <row r="1017" spans="1:9" ht="51">
      <c r="A1017" s="16" t="s">
        <v>113</v>
      </c>
      <c r="B1017" s="14">
        <v>793</v>
      </c>
      <c r="C1017" s="15" t="s">
        <v>24</v>
      </c>
      <c r="D1017" s="15" t="s">
        <v>85</v>
      </c>
      <c r="E1017" s="15"/>
      <c r="F1017" s="15"/>
      <c r="G1017" s="89">
        <f>G1023+G1018</f>
        <v>29022183</v>
      </c>
      <c r="H1017" s="89">
        <f>H1023+H1018</f>
        <v>29740300</v>
      </c>
      <c r="I1017" s="89">
        <f>I1023+I1018</f>
        <v>30042462</v>
      </c>
    </row>
    <row r="1018" spans="1:9" ht="27" customHeight="1">
      <c r="A1018" s="39" t="s">
        <v>946</v>
      </c>
      <c r="B1018" s="14">
        <v>793</v>
      </c>
      <c r="C1018" s="15" t="s">
        <v>24</v>
      </c>
      <c r="D1018" s="15" t="s">
        <v>85</v>
      </c>
      <c r="E1018" s="14" t="s">
        <v>461</v>
      </c>
      <c r="F1018" s="14"/>
      <c r="G1018" s="89">
        <f>G1021</f>
        <v>25000</v>
      </c>
      <c r="H1018" s="89">
        <f>H1021</f>
        <v>25000</v>
      </c>
      <c r="I1018" s="89">
        <f>I1021</f>
        <v>25000</v>
      </c>
    </row>
    <row r="1019" spans="1:9" ht="25.5">
      <c r="A1019" s="16" t="s">
        <v>617</v>
      </c>
      <c r="B1019" s="14">
        <v>793</v>
      </c>
      <c r="C1019" s="15" t="s">
        <v>24</v>
      </c>
      <c r="D1019" s="15" t="s">
        <v>85</v>
      </c>
      <c r="E1019" s="15" t="s">
        <v>462</v>
      </c>
      <c r="F1019" s="15"/>
      <c r="G1019" s="89">
        <f t="shared" ref="G1019:I1020" si="182">G1020</f>
        <v>25000</v>
      </c>
      <c r="H1019" s="89">
        <f t="shared" si="182"/>
        <v>25000</v>
      </c>
      <c r="I1019" s="89">
        <f t="shared" si="182"/>
        <v>25000</v>
      </c>
    </row>
    <row r="1020" spans="1:9" ht="19.5" customHeight="1">
      <c r="A1020" s="16" t="s">
        <v>618</v>
      </c>
      <c r="B1020" s="14">
        <v>793</v>
      </c>
      <c r="C1020" s="15" t="s">
        <v>24</v>
      </c>
      <c r="D1020" s="15" t="s">
        <v>85</v>
      </c>
      <c r="E1020" s="15" t="s">
        <v>462</v>
      </c>
      <c r="F1020" s="15" t="s">
        <v>48</v>
      </c>
      <c r="G1020" s="89">
        <f t="shared" si="182"/>
        <v>25000</v>
      </c>
      <c r="H1020" s="89">
        <f t="shared" si="182"/>
        <v>25000</v>
      </c>
      <c r="I1020" s="89">
        <f t="shared" si="182"/>
        <v>25000</v>
      </c>
    </row>
    <row r="1021" spans="1:9" ht="25.5">
      <c r="A1021" s="16" t="s">
        <v>49</v>
      </c>
      <c r="B1021" s="14">
        <v>793</v>
      </c>
      <c r="C1021" s="15" t="s">
        <v>24</v>
      </c>
      <c r="D1021" s="15" t="s">
        <v>85</v>
      </c>
      <c r="E1021" s="15" t="s">
        <v>462</v>
      </c>
      <c r="F1021" s="15" t="s">
        <v>50</v>
      </c>
      <c r="G1021" s="89">
        <v>25000</v>
      </c>
      <c r="H1021" s="89">
        <v>25000</v>
      </c>
      <c r="I1021" s="89">
        <v>25000</v>
      </c>
    </row>
    <row r="1022" spans="1:9" ht="33" hidden="1" customHeight="1">
      <c r="A1022" s="16" t="s">
        <v>619</v>
      </c>
      <c r="B1022" s="14">
        <v>793</v>
      </c>
      <c r="C1022" s="15" t="s">
        <v>24</v>
      </c>
      <c r="D1022" s="15" t="s">
        <v>85</v>
      </c>
      <c r="E1022" s="15" t="s">
        <v>462</v>
      </c>
      <c r="F1022" s="15" t="s">
        <v>51</v>
      </c>
      <c r="G1022" s="89"/>
      <c r="H1022" s="89"/>
      <c r="I1022" s="89"/>
    </row>
    <row r="1023" spans="1:9" s="50" customFormat="1" ht="25.5">
      <c r="A1023" s="16" t="s">
        <v>609</v>
      </c>
      <c r="B1023" s="14">
        <v>793</v>
      </c>
      <c r="C1023" s="15" t="s">
        <v>24</v>
      </c>
      <c r="D1023" s="15" t="s">
        <v>85</v>
      </c>
      <c r="E1023" s="15" t="s">
        <v>458</v>
      </c>
      <c r="F1023" s="15"/>
      <c r="G1023" s="89">
        <f>G1024</f>
        <v>28997183</v>
      </c>
      <c r="H1023" s="89">
        <f>H1024</f>
        <v>29715300</v>
      </c>
      <c r="I1023" s="89">
        <f>I1024</f>
        <v>30017462</v>
      </c>
    </row>
    <row r="1024" spans="1:9" s="50" customFormat="1">
      <c r="A1024" s="62" t="s">
        <v>620</v>
      </c>
      <c r="B1024" s="14">
        <v>793</v>
      </c>
      <c r="C1024" s="15" t="s">
        <v>24</v>
      </c>
      <c r="D1024" s="15" t="s">
        <v>85</v>
      </c>
      <c r="E1024" s="15" t="s">
        <v>463</v>
      </c>
      <c r="F1024" s="15"/>
      <c r="G1024" s="89">
        <f>G1025+G1053+G1061+G1069+G1089+G1044+G1084+G1077</f>
        <v>28997183</v>
      </c>
      <c r="H1024" s="89">
        <f>H1025+H1053+H1061+H1069+H1089+H1044+H1084+H1077</f>
        <v>29715300</v>
      </c>
      <c r="I1024" s="89">
        <f>I1025+I1053+I1061+I1069+I1089+I1044+I1084+I1077</f>
        <v>30017462</v>
      </c>
    </row>
    <row r="1025" spans="1:9" s="50" customFormat="1" ht="25.5">
      <c r="A1025" s="16" t="s">
        <v>114</v>
      </c>
      <c r="B1025" s="14">
        <v>793</v>
      </c>
      <c r="C1025" s="15" t="s">
        <v>24</v>
      </c>
      <c r="D1025" s="15" t="s">
        <v>85</v>
      </c>
      <c r="E1025" s="15" t="s">
        <v>464</v>
      </c>
      <c r="F1025" s="15"/>
      <c r="G1025" s="89">
        <f>G1026+G1030+G1035+G1033</f>
        <v>23742283</v>
      </c>
      <c r="H1025" s="89">
        <f>H1026+H1030+H1035+H1033</f>
        <v>24308200</v>
      </c>
      <c r="I1025" s="89">
        <f>I1026+I1030+I1035+I1033</f>
        <v>24419662</v>
      </c>
    </row>
    <row r="1026" spans="1:9" s="50" customFormat="1" ht="51">
      <c r="A1026" s="16" t="s">
        <v>612</v>
      </c>
      <c r="B1026" s="14">
        <v>793</v>
      </c>
      <c r="C1026" s="15" t="s">
        <v>24</v>
      </c>
      <c r="D1026" s="15" t="s">
        <v>85</v>
      </c>
      <c r="E1026" s="15" t="s">
        <v>464</v>
      </c>
      <c r="F1026" s="15" t="s">
        <v>90</v>
      </c>
      <c r="G1026" s="89">
        <f>G1027</f>
        <v>22625350</v>
      </c>
      <c r="H1026" s="89">
        <f>H1027</f>
        <v>22376720</v>
      </c>
      <c r="I1026" s="89">
        <f>I1027</f>
        <v>22785558</v>
      </c>
    </row>
    <row r="1027" spans="1:9" s="50" customFormat="1" ht="25.5">
      <c r="A1027" s="16" t="s">
        <v>88</v>
      </c>
      <c r="B1027" s="14">
        <v>793</v>
      </c>
      <c r="C1027" s="15" t="s">
        <v>24</v>
      </c>
      <c r="D1027" s="15" t="s">
        <v>85</v>
      </c>
      <c r="E1027" s="15" t="s">
        <v>464</v>
      </c>
      <c r="F1027" s="15" t="s">
        <v>91</v>
      </c>
      <c r="G1027" s="89">
        <f>22238039+387311</f>
        <v>22625350</v>
      </c>
      <c r="H1027" s="89">
        <v>22376720</v>
      </c>
      <c r="I1027" s="89">
        <v>22785558</v>
      </c>
    </row>
    <row r="1028" spans="1:9" s="50" customFormat="1" ht="38.25" hidden="1">
      <c r="A1028" s="16" t="s">
        <v>89</v>
      </c>
      <c r="B1028" s="14">
        <v>793</v>
      </c>
      <c r="C1028" s="15" t="s">
        <v>24</v>
      </c>
      <c r="D1028" s="15" t="s">
        <v>85</v>
      </c>
      <c r="E1028" s="15" t="s">
        <v>464</v>
      </c>
      <c r="F1028" s="15" t="s">
        <v>92</v>
      </c>
      <c r="G1028" s="89"/>
      <c r="H1028" s="89"/>
      <c r="I1028" s="89"/>
    </row>
    <row r="1029" spans="1:9" s="50" customFormat="1" ht="38.25" hidden="1">
      <c r="A1029" s="16" t="s">
        <v>93</v>
      </c>
      <c r="B1029" s="14">
        <v>793</v>
      </c>
      <c r="C1029" s="15" t="s">
        <v>24</v>
      </c>
      <c r="D1029" s="15" t="s">
        <v>85</v>
      </c>
      <c r="E1029" s="15" t="s">
        <v>464</v>
      </c>
      <c r="F1029" s="15" t="s">
        <v>94</v>
      </c>
      <c r="G1029" s="89"/>
      <c r="H1029" s="89"/>
      <c r="I1029" s="89"/>
    </row>
    <row r="1030" spans="1:9" s="50" customFormat="1" ht="15" customHeight="1">
      <c r="A1030" s="16" t="s">
        <v>618</v>
      </c>
      <c r="B1030" s="14">
        <v>793</v>
      </c>
      <c r="C1030" s="15" t="s">
        <v>24</v>
      </c>
      <c r="D1030" s="15" t="s">
        <v>85</v>
      </c>
      <c r="E1030" s="15" t="s">
        <v>464</v>
      </c>
      <c r="F1030" s="15" t="s">
        <v>48</v>
      </c>
      <c r="G1030" s="89">
        <f>G1031</f>
        <v>1103933</v>
      </c>
      <c r="H1030" s="89">
        <f>H1031</f>
        <v>1931480</v>
      </c>
      <c r="I1030" s="89">
        <f>I1031</f>
        <v>1634104</v>
      </c>
    </row>
    <row r="1031" spans="1:9" s="50" customFormat="1" ht="25.5">
      <c r="A1031" s="16" t="s">
        <v>49</v>
      </c>
      <c r="B1031" s="14">
        <v>793</v>
      </c>
      <c r="C1031" s="15" t="s">
        <v>24</v>
      </c>
      <c r="D1031" s="15" t="s">
        <v>85</v>
      </c>
      <c r="E1031" s="15" t="s">
        <v>464</v>
      </c>
      <c r="F1031" s="15" t="s">
        <v>50</v>
      </c>
      <c r="G1031" s="89">
        <v>1103933</v>
      </c>
      <c r="H1031" s="89">
        <v>1931480</v>
      </c>
      <c r="I1031" s="89">
        <v>1634104</v>
      </c>
    </row>
    <row r="1032" spans="1:9" s="50" customFormat="1" ht="25.5" hidden="1">
      <c r="A1032" s="16" t="s">
        <v>619</v>
      </c>
      <c r="B1032" s="14">
        <v>793</v>
      </c>
      <c r="C1032" s="15" t="s">
        <v>24</v>
      </c>
      <c r="D1032" s="15" t="s">
        <v>85</v>
      </c>
      <c r="E1032" s="15" t="s">
        <v>464</v>
      </c>
      <c r="F1032" s="15" t="s">
        <v>51</v>
      </c>
      <c r="G1032" s="89"/>
      <c r="H1032" s="89"/>
      <c r="I1032" s="89"/>
    </row>
    <row r="1033" spans="1:9" s="50" customFormat="1" hidden="1">
      <c r="A1033" s="16" t="s">
        <v>312</v>
      </c>
      <c r="B1033" s="14">
        <v>793</v>
      </c>
      <c r="C1033" s="15" t="s">
        <v>24</v>
      </c>
      <c r="D1033" s="15" t="s">
        <v>85</v>
      </c>
      <c r="E1033" s="15" t="s">
        <v>464</v>
      </c>
      <c r="F1033" s="15" t="s">
        <v>313</v>
      </c>
      <c r="G1033" s="89">
        <f>G1034</f>
        <v>0</v>
      </c>
      <c r="H1033" s="89">
        <f>H1034</f>
        <v>0</v>
      </c>
      <c r="I1033" s="89">
        <f>I1034</f>
        <v>0</v>
      </c>
    </row>
    <row r="1034" spans="1:9" s="50" customFormat="1" ht="25.5" hidden="1">
      <c r="A1034" s="16" t="s">
        <v>314</v>
      </c>
      <c r="B1034" s="14">
        <v>793</v>
      </c>
      <c r="C1034" s="15" t="s">
        <v>24</v>
      </c>
      <c r="D1034" s="15" t="s">
        <v>85</v>
      </c>
      <c r="E1034" s="15" t="s">
        <v>464</v>
      </c>
      <c r="F1034" s="15" t="s">
        <v>315</v>
      </c>
      <c r="G1034" s="89"/>
      <c r="H1034" s="89"/>
      <c r="I1034" s="89"/>
    </row>
    <row r="1035" spans="1:9" s="50" customFormat="1">
      <c r="A1035" s="16" t="s">
        <v>95</v>
      </c>
      <c r="B1035" s="14">
        <v>793</v>
      </c>
      <c r="C1035" s="15" t="s">
        <v>24</v>
      </c>
      <c r="D1035" s="15" t="s">
        <v>85</v>
      </c>
      <c r="E1035" s="15" t="s">
        <v>464</v>
      </c>
      <c r="F1035" s="15" t="s">
        <v>96</v>
      </c>
      <c r="G1035" s="89">
        <f>G1036+G1037</f>
        <v>13000</v>
      </c>
      <c r="H1035" s="89">
        <f>H1036+H1037</f>
        <v>0</v>
      </c>
      <c r="I1035" s="89">
        <f>I1036+I1037</f>
        <v>0</v>
      </c>
    </row>
    <row r="1036" spans="1:9" s="50" customFormat="1" hidden="1">
      <c r="A1036" s="16" t="s">
        <v>625</v>
      </c>
      <c r="B1036" s="14">
        <v>793</v>
      </c>
      <c r="C1036" s="15" t="s">
        <v>24</v>
      </c>
      <c r="D1036" s="15" t="s">
        <v>85</v>
      </c>
      <c r="E1036" s="15" t="s">
        <v>464</v>
      </c>
      <c r="F1036" s="15" t="s">
        <v>624</v>
      </c>
      <c r="G1036" s="89"/>
      <c r="H1036" s="89"/>
      <c r="I1036" s="89"/>
    </row>
    <row r="1037" spans="1:9" s="50" customFormat="1">
      <c r="A1037" s="16" t="s">
        <v>303</v>
      </c>
      <c r="B1037" s="14">
        <v>793</v>
      </c>
      <c r="C1037" s="15" t="s">
        <v>24</v>
      </c>
      <c r="D1037" s="15" t="s">
        <v>85</v>
      </c>
      <c r="E1037" s="15" t="s">
        <v>464</v>
      </c>
      <c r="F1037" s="15" t="s">
        <v>99</v>
      </c>
      <c r="G1037" s="89">
        <v>13000</v>
      </c>
      <c r="H1037" s="89"/>
      <c r="I1037" s="89"/>
    </row>
    <row r="1038" spans="1:9" ht="25.5" hidden="1" customHeight="1">
      <c r="A1038" s="16" t="s">
        <v>100</v>
      </c>
      <c r="B1038" s="14">
        <v>793</v>
      </c>
      <c r="C1038" s="15" t="s">
        <v>24</v>
      </c>
      <c r="D1038" s="15" t="s">
        <v>85</v>
      </c>
      <c r="E1038" s="15" t="s">
        <v>464</v>
      </c>
      <c r="F1038" s="15" t="s">
        <v>101</v>
      </c>
      <c r="G1038" s="89"/>
      <c r="H1038" s="89"/>
      <c r="I1038" s="89"/>
    </row>
    <row r="1039" spans="1:9" ht="23.25" hidden="1" customHeight="1">
      <c r="A1039" s="16" t="s">
        <v>116</v>
      </c>
      <c r="B1039" s="14">
        <v>793</v>
      </c>
      <c r="C1039" s="15" t="s">
        <v>24</v>
      </c>
      <c r="D1039" s="15" t="s">
        <v>85</v>
      </c>
      <c r="E1039" s="15" t="s">
        <v>464</v>
      </c>
      <c r="F1039" s="15" t="s">
        <v>117</v>
      </c>
      <c r="G1039" s="89"/>
      <c r="H1039" s="89"/>
      <c r="I1039" s="89"/>
    </row>
    <row r="1040" spans="1:9" s="30" customFormat="1" ht="38.25" hidden="1">
      <c r="A1040" s="46" t="s">
        <v>627</v>
      </c>
      <c r="B1040" s="28">
        <v>793</v>
      </c>
      <c r="C1040" s="41" t="s">
        <v>24</v>
      </c>
      <c r="D1040" s="41" t="s">
        <v>85</v>
      </c>
      <c r="E1040" s="41" t="s">
        <v>628</v>
      </c>
      <c r="F1040" s="41" t="s">
        <v>39</v>
      </c>
      <c r="G1040" s="91"/>
      <c r="H1040" s="91"/>
      <c r="I1040" s="91"/>
    </row>
    <row r="1041" spans="1:12" s="30" customFormat="1" ht="25.5" hidden="1">
      <c r="A1041" s="16" t="s">
        <v>609</v>
      </c>
      <c r="B1041" s="14">
        <v>793</v>
      </c>
      <c r="C1041" s="15" t="s">
        <v>24</v>
      </c>
      <c r="D1041" s="15" t="s">
        <v>85</v>
      </c>
      <c r="E1041" s="15" t="s">
        <v>610</v>
      </c>
      <c r="F1041" s="41"/>
      <c r="G1041" s="91"/>
      <c r="H1041" s="91"/>
      <c r="I1041" s="91"/>
    </row>
    <row r="1042" spans="1:12" s="3" customFormat="1" ht="25.5" hidden="1">
      <c r="A1042" s="16" t="s">
        <v>629</v>
      </c>
      <c r="B1042" s="14">
        <v>793</v>
      </c>
      <c r="C1042" s="15" t="s">
        <v>24</v>
      </c>
      <c r="D1042" s="15" t="s">
        <v>85</v>
      </c>
      <c r="E1042" s="15" t="s">
        <v>630</v>
      </c>
      <c r="F1042" s="15"/>
      <c r="G1042" s="89"/>
      <c r="H1042" s="89"/>
      <c r="I1042" s="89"/>
    </row>
    <row r="1043" spans="1:12" s="3" customFormat="1" hidden="1">
      <c r="A1043" s="16"/>
      <c r="B1043" s="14"/>
      <c r="C1043" s="15"/>
      <c r="D1043" s="15"/>
      <c r="E1043" s="15"/>
      <c r="F1043" s="15"/>
      <c r="G1043" s="89"/>
      <c r="H1043" s="89"/>
      <c r="I1043" s="89"/>
    </row>
    <row r="1044" spans="1:12" s="3" customFormat="1" ht="29.25" customHeight="1">
      <c r="A1044" s="16" t="s">
        <v>835</v>
      </c>
      <c r="B1044" s="14">
        <v>793</v>
      </c>
      <c r="C1044" s="15" t="s">
        <v>24</v>
      </c>
      <c r="D1044" s="15" t="s">
        <v>85</v>
      </c>
      <c r="E1044" s="15" t="s">
        <v>735</v>
      </c>
      <c r="F1044" s="15"/>
      <c r="G1044" s="89">
        <f>G1045+G1049</f>
        <v>3451385</v>
      </c>
      <c r="H1044" s="89">
        <f>H1045+H1049</f>
        <v>3897900</v>
      </c>
      <c r="I1044" s="89">
        <f>I1045+I1049</f>
        <v>4035600</v>
      </c>
    </row>
    <row r="1045" spans="1:12" s="3" customFormat="1" ht="51">
      <c r="A1045" s="16" t="s">
        <v>612</v>
      </c>
      <c r="B1045" s="14">
        <v>793</v>
      </c>
      <c r="C1045" s="15" t="s">
        <v>24</v>
      </c>
      <c r="D1045" s="15" t="s">
        <v>85</v>
      </c>
      <c r="E1045" s="15" t="s">
        <v>735</v>
      </c>
      <c r="F1045" s="15" t="s">
        <v>90</v>
      </c>
      <c r="G1045" s="89">
        <f>G1046</f>
        <v>3364545</v>
      </c>
      <c r="H1045" s="89">
        <f>H1046</f>
        <v>3861060</v>
      </c>
      <c r="I1045" s="89">
        <f>I1046</f>
        <v>3998760</v>
      </c>
    </row>
    <row r="1046" spans="1:12" s="3" customFormat="1" ht="25.5">
      <c r="A1046" s="16" t="s">
        <v>88</v>
      </c>
      <c r="B1046" s="14">
        <v>793</v>
      </c>
      <c r="C1046" s="15" t="s">
        <v>24</v>
      </c>
      <c r="D1046" s="15" t="s">
        <v>85</v>
      </c>
      <c r="E1046" s="15" t="s">
        <v>735</v>
      </c>
      <c r="F1046" s="15" t="s">
        <v>91</v>
      </c>
      <c r="G1046" s="89">
        <f>3751160-1016139+488144+141380</f>
        <v>3364545</v>
      </c>
      <c r="H1046" s="89">
        <v>3861060</v>
      </c>
      <c r="I1046" s="89">
        <v>3998760</v>
      </c>
      <c r="L1046" s="194"/>
    </row>
    <row r="1047" spans="1:12" s="3" customFormat="1" ht="38.25" hidden="1">
      <c r="A1047" s="16" t="s">
        <v>89</v>
      </c>
      <c r="B1047" s="14">
        <v>793</v>
      </c>
      <c r="C1047" s="15" t="s">
        <v>24</v>
      </c>
      <c r="D1047" s="15" t="s">
        <v>85</v>
      </c>
      <c r="E1047" s="15" t="s">
        <v>735</v>
      </c>
      <c r="F1047" s="15" t="s">
        <v>92</v>
      </c>
      <c r="G1047" s="89"/>
      <c r="H1047" s="89"/>
      <c r="I1047" s="89"/>
    </row>
    <row r="1048" spans="1:12" s="3" customFormat="1" ht="38.25" hidden="1">
      <c r="A1048" s="16" t="s">
        <v>93</v>
      </c>
      <c r="B1048" s="14">
        <v>793</v>
      </c>
      <c r="C1048" s="15" t="s">
        <v>24</v>
      </c>
      <c r="D1048" s="15" t="s">
        <v>85</v>
      </c>
      <c r="E1048" s="15" t="s">
        <v>735</v>
      </c>
      <c r="F1048" s="15" t="s">
        <v>94</v>
      </c>
      <c r="G1048" s="89"/>
      <c r="H1048" s="89"/>
      <c r="I1048" s="89"/>
    </row>
    <row r="1049" spans="1:12" s="3" customFormat="1" ht="21.75" customHeight="1">
      <c r="A1049" s="16" t="s">
        <v>618</v>
      </c>
      <c r="B1049" s="14">
        <v>793</v>
      </c>
      <c r="C1049" s="15" t="s">
        <v>24</v>
      </c>
      <c r="D1049" s="15" t="s">
        <v>85</v>
      </c>
      <c r="E1049" s="15" t="s">
        <v>735</v>
      </c>
      <c r="F1049" s="15" t="s">
        <v>48</v>
      </c>
      <c r="G1049" s="89">
        <f>G1050</f>
        <v>86840</v>
      </c>
      <c r="H1049" s="89">
        <f>H1050</f>
        <v>36840</v>
      </c>
      <c r="I1049" s="89">
        <f>I1050</f>
        <v>36840</v>
      </c>
    </row>
    <row r="1050" spans="1:12" s="3" customFormat="1" ht="25.5">
      <c r="A1050" s="16" t="s">
        <v>49</v>
      </c>
      <c r="B1050" s="14">
        <v>793</v>
      </c>
      <c r="C1050" s="15" t="s">
        <v>24</v>
      </c>
      <c r="D1050" s="15" t="s">
        <v>85</v>
      </c>
      <c r="E1050" s="15" t="s">
        <v>735</v>
      </c>
      <c r="F1050" s="15" t="s">
        <v>50</v>
      </c>
      <c r="G1050" s="89">
        <f>36840+50000</f>
        <v>86840</v>
      </c>
      <c r="H1050" s="89">
        <v>36840</v>
      </c>
      <c r="I1050" s="89">
        <v>36840</v>
      </c>
    </row>
    <row r="1051" spans="1:12" s="3" customFormat="1" hidden="1">
      <c r="A1051" s="16"/>
      <c r="B1051" s="14"/>
      <c r="C1051" s="15"/>
      <c r="D1051" s="15"/>
      <c r="E1051" s="15"/>
      <c r="F1051" s="15"/>
      <c r="G1051" s="89"/>
      <c r="H1051" s="89"/>
      <c r="I1051" s="89"/>
    </row>
    <row r="1052" spans="1:12" s="3" customFormat="1" hidden="1">
      <c r="A1052" s="16"/>
      <c r="B1052" s="14"/>
      <c r="C1052" s="15"/>
      <c r="D1052" s="15"/>
      <c r="E1052" s="15"/>
      <c r="F1052" s="15"/>
      <c r="G1052" s="89"/>
      <c r="H1052" s="89"/>
      <c r="I1052" s="89"/>
    </row>
    <row r="1053" spans="1:12" s="3" customFormat="1" ht="25.5" hidden="1">
      <c r="A1053" s="16" t="s">
        <v>631</v>
      </c>
      <c r="B1053" s="14">
        <v>793</v>
      </c>
      <c r="C1053" s="15" t="s">
        <v>24</v>
      </c>
      <c r="D1053" s="15" t="s">
        <v>85</v>
      </c>
      <c r="E1053" s="15" t="s">
        <v>258</v>
      </c>
      <c r="F1053" s="15"/>
      <c r="G1053" s="89">
        <f>G1054+G1058</f>
        <v>0</v>
      </c>
      <c r="H1053" s="89">
        <f>H1054+H1058</f>
        <v>0</v>
      </c>
      <c r="I1053" s="89">
        <f>I1054+I1058</f>
        <v>0</v>
      </c>
    </row>
    <row r="1054" spans="1:12" s="3" customFormat="1" ht="51" hidden="1">
      <c r="A1054" s="16" t="s">
        <v>612</v>
      </c>
      <c r="B1054" s="14">
        <v>793</v>
      </c>
      <c r="C1054" s="15" t="s">
        <v>24</v>
      </c>
      <c r="D1054" s="15" t="s">
        <v>85</v>
      </c>
      <c r="E1054" s="15" t="s">
        <v>258</v>
      </c>
      <c r="F1054" s="15" t="s">
        <v>90</v>
      </c>
      <c r="G1054" s="89">
        <f>G1055</f>
        <v>0</v>
      </c>
      <c r="H1054" s="89">
        <f>H1055</f>
        <v>0</v>
      </c>
      <c r="I1054" s="89">
        <f>I1055</f>
        <v>0</v>
      </c>
    </row>
    <row r="1055" spans="1:12" s="3" customFormat="1" ht="25.5" hidden="1">
      <c r="A1055" s="16" t="s">
        <v>88</v>
      </c>
      <c r="B1055" s="14">
        <v>793</v>
      </c>
      <c r="C1055" s="15" t="s">
        <v>24</v>
      </c>
      <c r="D1055" s="15" t="s">
        <v>85</v>
      </c>
      <c r="E1055" s="15" t="s">
        <v>258</v>
      </c>
      <c r="F1055" s="15" t="s">
        <v>91</v>
      </c>
      <c r="G1055" s="89"/>
      <c r="H1055" s="89"/>
      <c r="I1055" s="89"/>
    </row>
    <row r="1056" spans="1:12" s="3" customFormat="1" ht="38.25" hidden="1">
      <c r="A1056" s="16" t="s">
        <v>89</v>
      </c>
      <c r="B1056" s="14">
        <v>793</v>
      </c>
      <c r="C1056" s="15" t="s">
        <v>24</v>
      </c>
      <c r="D1056" s="15" t="s">
        <v>85</v>
      </c>
      <c r="E1056" s="15" t="s">
        <v>465</v>
      </c>
      <c r="F1056" s="15" t="s">
        <v>92</v>
      </c>
      <c r="G1056" s="89"/>
      <c r="H1056" s="89"/>
      <c r="I1056" s="89"/>
    </row>
    <row r="1057" spans="1:9" s="3" customFormat="1" ht="38.25" hidden="1">
      <c r="A1057" s="16" t="s">
        <v>93</v>
      </c>
      <c r="B1057" s="14">
        <v>793</v>
      </c>
      <c r="C1057" s="15" t="s">
        <v>24</v>
      </c>
      <c r="D1057" s="15" t="s">
        <v>85</v>
      </c>
      <c r="E1057" s="15" t="s">
        <v>465</v>
      </c>
      <c r="F1057" s="15" t="s">
        <v>94</v>
      </c>
      <c r="G1057" s="89"/>
      <c r="H1057" s="89"/>
      <c r="I1057" s="89"/>
    </row>
    <row r="1058" spans="1:9" s="3" customFormat="1" ht="25.5" hidden="1">
      <c r="A1058" s="16" t="s">
        <v>618</v>
      </c>
      <c r="B1058" s="14">
        <v>793</v>
      </c>
      <c r="C1058" s="15" t="s">
        <v>24</v>
      </c>
      <c r="D1058" s="15" t="s">
        <v>85</v>
      </c>
      <c r="E1058" s="15" t="s">
        <v>258</v>
      </c>
      <c r="F1058" s="15" t="s">
        <v>48</v>
      </c>
      <c r="G1058" s="89">
        <f>G1059</f>
        <v>0</v>
      </c>
      <c r="H1058" s="89">
        <f>H1059</f>
        <v>0</v>
      </c>
      <c r="I1058" s="89">
        <f>I1059</f>
        <v>0</v>
      </c>
    </row>
    <row r="1059" spans="1:9" s="3" customFormat="1" ht="25.5" hidden="1">
      <c r="A1059" s="16" t="s">
        <v>49</v>
      </c>
      <c r="B1059" s="14">
        <v>793</v>
      </c>
      <c r="C1059" s="15" t="s">
        <v>24</v>
      </c>
      <c r="D1059" s="15" t="s">
        <v>85</v>
      </c>
      <c r="E1059" s="15" t="s">
        <v>258</v>
      </c>
      <c r="F1059" s="15" t="s">
        <v>50</v>
      </c>
      <c r="G1059" s="89"/>
      <c r="H1059" s="89"/>
      <c r="I1059" s="89"/>
    </row>
    <row r="1060" spans="1:9" s="3" customFormat="1" ht="25.5" hidden="1">
      <c r="A1060" s="16" t="s">
        <v>619</v>
      </c>
      <c r="B1060" s="14">
        <v>793</v>
      </c>
      <c r="C1060" s="15" t="s">
        <v>24</v>
      </c>
      <c r="D1060" s="15" t="s">
        <v>85</v>
      </c>
      <c r="E1060" s="15" t="s">
        <v>465</v>
      </c>
      <c r="F1060" s="15" t="s">
        <v>51</v>
      </c>
      <c r="G1060" s="89"/>
      <c r="H1060" s="89"/>
      <c r="I1060" s="89"/>
    </row>
    <row r="1061" spans="1:9" ht="41.25" hidden="1" customHeight="1">
      <c r="A1061" s="16" t="s">
        <v>636</v>
      </c>
      <c r="B1061" s="14">
        <v>793</v>
      </c>
      <c r="C1061" s="15" t="s">
        <v>24</v>
      </c>
      <c r="D1061" s="15" t="s">
        <v>85</v>
      </c>
      <c r="E1061" s="15" t="s">
        <v>257</v>
      </c>
      <c r="F1061" s="15"/>
      <c r="G1061" s="89">
        <f>G1062+G1066</f>
        <v>0</v>
      </c>
      <c r="H1061" s="89">
        <f>H1062+H1066</f>
        <v>0</v>
      </c>
      <c r="I1061" s="89">
        <f>I1062+I1066</f>
        <v>0</v>
      </c>
    </row>
    <row r="1062" spans="1:9" ht="51" hidden="1">
      <c r="A1062" s="16" t="s">
        <v>612</v>
      </c>
      <c r="B1062" s="14">
        <v>793</v>
      </c>
      <c r="C1062" s="15" t="s">
        <v>24</v>
      </c>
      <c r="D1062" s="15" t="s">
        <v>85</v>
      </c>
      <c r="E1062" s="15" t="s">
        <v>257</v>
      </c>
      <c r="F1062" s="15" t="s">
        <v>90</v>
      </c>
      <c r="G1062" s="89">
        <f>G1063</f>
        <v>0</v>
      </c>
      <c r="H1062" s="89">
        <f>H1063</f>
        <v>0</v>
      </c>
      <c r="I1062" s="89">
        <f>I1063</f>
        <v>0</v>
      </c>
    </row>
    <row r="1063" spans="1:9" ht="25.5" hidden="1" customHeight="1">
      <c r="A1063" s="16" t="s">
        <v>88</v>
      </c>
      <c r="B1063" s="14">
        <v>793</v>
      </c>
      <c r="C1063" s="15" t="s">
        <v>24</v>
      </c>
      <c r="D1063" s="15" t="s">
        <v>85</v>
      </c>
      <c r="E1063" s="15" t="s">
        <v>257</v>
      </c>
      <c r="F1063" s="15" t="s">
        <v>91</v>
      </c>
      <c r="G1063" s="89"/>
      <c r="H1063" s="89"/>
      <c r="I1063" s="89"/>
    </row>
    <row r="1064" spans="1:9" ht="25.5" hidden="1" customHeight="1">
      <c r="A1064" s="16" t="s">
        <v>89</v>
      </c>
      <c r="B1064" s="14">
        <v>793</v>
      </c>
      <c r="C1064" s="15" t="s">
        <v>24</v>
      </c>
      <c r="D1064" s="15" t="s">
        <v>85</v>
      </c>
      <c r="E1064" s="15" t="s">
        <v>257</v>
      </c>
      <c r="F1064" s="15" t="s">
        <v>92</v>
      </c>
      <c r="G1064" s="89"/>
      <c r="H1064" s="89"/>
      <c r="I1064" s="89"/>
    </row>
    <row r="1065" spans="1:9" ht="25.5" hidden="1" customHeight="1">
      <c r="A1065" s="16" t="s">
        <v>93</v>
      </c>
      <c r="B1065" s="14">
        <v>793</v>
      </c>
      <c r="C1065" s="15" t="s">
        <v>24</v>
      </c>
      <c r="D1065" s="15" t="s">
        <v>85</v>
      </c>
      <c r="E1065" s="15" t="s">
        <v>257</v>
      </c>
      <c r="F1065" s="15" t="s">
        <v>94</v>
      </c>
      <c r="G1065" s="89"/>
      <c r="H1065" s="89"/>
      <c r="I1065" s="89"/>
    </row>
    <row r="1066" spans="1:9" ht="19.5" hidden="1" customHeight="1">
      <c r="A1066" s="16" t="s">
        <v>618</v>
      </c>
      <c r="B1066" s="14">
        <v>793</v>
      </c>
      <c r="C1066" s="15" t="s">
        <v>24</v>
      </c>
      <c r="D1066" s="15" t="s">
        <v>85</v>
      </c>
      <c r="E1066" s="15" t="s">
        <v>257</v>
      </c>
      <c r="F1066" s="15" t="s">
        <v>48</v>
      </c>
      <c r="G1066" s="89">
        <f>G1067</f>
        <v>0</v>
      </c>
      <c r="H1066" s="89">
        <f>H1067</f>
        <v>0</v>
      </c>
      <c r="I1066" s="89">
        <f>I1067</f>
        <v>0</v>
      </c>
    </row>
    <row r="1067" spans="1:9" ht="25.5" hidden="1" customHeight="1">
      <c r="A1067" s="16" t="s">
        <v>49</v>
      </c>
      <c r="B1067" s="14">
        <v>793</v>
      </c>
      <c r="C1067" s="15" t="s">
        <v>24</v>
      </c>
      <c r="D1067" s="15" t="s">
        <v>85</v>
      </c>
      <c r="E1067" s="15" t="s">
        <v>257</v>
      </c>
      <c r="F1067" s="15" t="s">
        <v>50</v>
      </c>
      <c r="G1067" s="89"/>
      <c r="H1067" s="89"/>
      <c r="I1067" s="89"/>
    </row>
    <row r="1068" spans="1:9" ht="25.5" hidden="1" customHeight="1">
      <c r="A1068" s="16" t="s">
        <v>619</v>
      </c>
      <c r="B1068" s="14">
        <v>793</v>
      </c>
      <c r="C1068" s="15" t="s">
        <v>24</v>
      </c>
      <c r="D1068" s="15" t="s">
        <v>85</v>
      </c>
      <c r="E1068" s="15" t="s">
        <v>466</v>
      </c>
      <c r="F1068" s="15" t="s">
        <v>51</v>
      </c>
      <c r="G1068" s="89"/>
      <c r="H1068" s="89"/>
      <c r="I1068" s="89"/>
    </row>
    <row r="1069" spans="1:9" ht="31.5" hidden="1" customHeight="1">
      <c r="A1069" s="16" t="s">
        <v>637</v>
      </c>
      <c r="B1069" s="14">
        <v>793</v>
      </c>
      <c r="C1069" s="15" t="s">
        <v>24</v>
      </c>
      <c r="D1069" s="15" t="s">
        <v>85</v>
      </c>
      <c r="E1069" s="15" t="s">
        <v>259</v>
      </c>
      <c r="F1069" s="15"/>
      <c r="G1069" s="89">
        <f>G1070+G1074</f>
        <v>0</v>
      </c>
      <c r="H1069" s="89">
        <f>H1070+H1074</f>
        <v>0</v>
      </c>
      <c r="I1069" s="89">
        <f>I1070+I1074</f>
        <v>0</v>
      </c>
    </row>
    <row r="1070" spans="1:9" ht="51" hidden="1">
      <c r="A1070" s="16" t="s">
        <v>612</v>
      </c>
      <c r="B1070" s="14">
        <v>793</v>
      </c>
      <c r="C1070" s="15" t="s">
        <v>24</v>
      </c>
      <c r="D1070" s="15" t="s">
        <v>85</v>
      </c>
      <c r="E1070" s="15" t="s">
        <v>259</v>
      </c>
      <c r="F1070" s="15" t="s">
        <v>90</v>
      </c>
      <c r="G1070" s="89">
        <f>G1071</f>
        <v>0</v>
      </c>
      <c r="H1070" s="89">
        <f>H1071</f>
        <v>0</v>
      </c>
      <c r="I1070" s="89">
        <f>I1071</f>
        <v>0</v>
      </c>
    </row>
    <row r="1071" spans="1:9" ht="25.5" hidden="1" customHeight="1">
      <c r="A1071" s="16" t="s">
        <v>88</v>
      </c>
      <c r="B1071" s="14">
        <v>793</v>
      </c>
      <c r="C1071" s="15" t="s">
        <v>24</v>
      </c>
      <c r="D1071" s="15" t="s">
        <v>85</v>
      </c>
      <c r="E1071" s="15" t="s">
        <v>259</v>
      </c>
      <c r="F1071" s="15" t="s">
        <v>91</v>
      </c>
      <c r="G1071" s="89"/>
      <c r="H1071" s="89"/>
      <c r="I1071" s="89"/>
    </row>
    <row r="1072" spans="1:9" ht="25.5" hidden="1" customHeight="1">
      <c r="A1072" s="16" t="s">
        <v>89</v>
      </c>
      <c r="B1072" s="14">
        <v>793</v>
      </c>
      <c r="C1072" s="15" t="s">
        <v>24</v>
      </c>
      <c r="D1072" s="15" t="s">
        <v>85</v>
      </c>
      <c r="E1072" s="15" t="s">
        <v>467</v>
      </c>
      <c r="F1072" s="15" t="s">
        <v>92</v>
      </c>
      <c r="G1072" s="89"/>
      <c r="H1072" s="89"/>
      <c r="I1072" s="89"/>
    </row>
    <row r="1073" spans="1:9" ht="25.5" hidden="1" customHeight="1">
      <c r="A1073" s="16" t="s">
        <v>93</v>
      </c>
      <c r="B1073" s="14">
        <v>793</v>
      </c>
      <c r="C1073" s="15" t="s">
        <v>24</v>
      </c>
      <c r="D1073" s="15" t="s">
        <v>85</v>
      </c>
      <c r="E1073" s="15" t="s">
        <v>467</v>
      </c>
      <c r="F1073" s="15" t="s">
        <v>94</v>
      </c>
      <c r="G1073" s="89"/>
      <c r="H1073" s="89"/>
      <c r="I1073" s="89"/>
    </row>
    <row r="1074" spans="1:9" ht="25.5" hidden="1" customHeight="1">
      <c r="A1074" s="16" t="s">
        <v>618</v>
      </c>
      <c r="B1074" s="14">
        <v>793</v>
      </c>
      <c r="C1074" s="15" t="s">
        <v>24</v>
      </c>
      <c r="D1074" s="15" t="s">
        <v>85</v>
      </c>
      <c r="E1074" s="15" t="s">
        <v>259</v>
      </c>
      <c r="F1074" s="15" t="s">
        <v>48</v>
      </c>
      <c r="G1074" s="89">
        <f>G1075</f>
        <v>0</v>
      </c>
      <c r="H1074" s="89">
        <f>H1075</f>
        <v>0</v>
      </c>
      <c r="I1074" s="89">
        <f>I1075</f>
        <v>0</v>
      </c>
    </row>
    <row r="1075" spans="1:9" ht="25.5" hidden="1" customHeight="1">
      <c r="A1075" s="16" t="s">
        <v>49</v>
      </c>
      <c r="B1075" s="14">
        <v>793</v>
      </c>
      <c r="C1075" s="15" t="s">
        <v>24</v>
      </c>
      <c r="D1075" s="15" t="s">
        <v>85</v>
      </c>
      <c r="E1075" s="15" t="s">
        <v>259</v>
      </c>
      <c r="F1075" s="15" t="s">
        <v>50</v>
      </c>
      <c r="G1075" s="89"/>
      <c r="H1075" s="89"/>
      <c r="I1075" s="89"/>
    </row>
    <row r="1076" spans="1:9" ht="25.5" hidden="1" customHeight="1">
      <c r="A1076" s="16" t="s">
        <v>619</v>
      </c>
      <c r="B1076" s="14">
        <v>793</v>
      </c>
      <c r="C1076" s="15" t="s">
        <v>24</v>
      </c>
      <c r="D1076" s="15" t="s">
        <v>85</v>
      </c>
      <c r="E1076" s="15" t="s">
        <v>467</v>
      </c>
      <c r="F1076" s="15" t="s">
        <v>51</v>
      </c>
      <c r="G1076" s="89"/>
      <c r="H1076" s="89"/>
      <c r="I1076" s="89"/>
    </row>
    <row r="1077" spans="1:9" s="3" customFormat="1" ht="38.25">
      <c r="A1077" s="16" t="s">
        <v>837</v>
      </c>
      <c r="B1077" s="14">
        <v>793</v>
      </c>
      <c r="C1077" s="15" t="s">
        <v>24</v>
      </c>
      <c r="D1077" s="15" t="s">
        <v>85</v>
      </c>
      <c r="E1077" s="15" t="s">
        <v>836</v>
      </c>
      <c r="F1077" s="15"/>
      <c r="G1077" s="89">
        <f>G1078+G1082</f>
        <v>1502215</v>
      </c>
      <c r="H1077" s="89">
        <f>H1078+H1082</f>
        <v>1199400</v>
      </c>
      <c r="I1077" s="89">
        <f>I1078+I1082</f>
        <v>1241800</v>
      </c>
    </row>
    <row r="1078" spans="1:9" s="3" customFormat="1" ht="51">
      <c r="A1078" s="16" t="s">
        <v>612</v>
      </c>
      <c r="B1078" s="14">
        <v>793</v>
      </c>
      <c r="C1078" s="15" t="s">
        <v>24</v>
      </c>
      <c r="D1078" s="15" t="s">
        <v>85</v>
      </c>
      <c r="E1078" s="15" t="s">
        <v>836</v>
      </c>
      <c r="F1078" s="15" t="s">
        <v>90</v>
      </c>
      <c r="G1078" s="89">
        <f>G1079</f>
        <v>1465483</v>
      </c>
      <c r="H1078" s="89">
        <f>H1079</f>
        <v>1172668</v>
      </c>
      <c r="I1078" s="89">
        <f>I1079</f>
        <v>1215068</v>
      </c>
    </row>
    <row r="1079" spans="1:9" s="3" customFormat="1" ht="25.5">
      <c r="A1079" s="16" t="s">
        <v>88</v>
      </c>
      <c r="B1079" s="14">
        <v>793</v>
      </c>
      <c r="C1079" s="15" t="s">
        <v>24</v>
      </c>
      <c r="D1079" s="15" t="s">
        <v>85</v>
      </c>
      <c r="E1079" s="15" t="s">
        <v>836</v>
      </c>
      <c r="F1079" s="15" t="s">
        <v>91</v>
      </c>
      <c r="G1079" s="89">
        <f>1138868+260392+76223-10000</f>
        <v>1465483</v>
      </c>
      <c r="H1079" s="89">
        <v>1172668</v>
      </c>
      <c r="I1079" s="89">
        <v>1215068</v>
      </c>
    </row>
    <row r="1080" spans="1:9" s="3" customFormat="1" ht="38.25" hidden="1">
      <c r="A1080" s="16" t="s">
        <v>89</v>
      </c>
      <c r="B1080" s="14">
        <v>793</v>
      </c>
      <c r="C1080" s="15" t="s">
        <v>24</v>
      </c>
      <c r="D1080" s="15" t="s">
        <v>85</v>
      </c>
      <c r="E1080" s="15" t="s">
        <v>836</v>
      </c>
      <c r="F1080" s="15" t="s">
        <v>92</v>
      </c>
      <c r="G1080" s="89"/>
      <c r="H1080" s="89"/>
      <c r="I1080" s="89"/>
    </row>
    <row r="1081" spans="1:9" s="3" customFormat="1" ht="38.25" hidden="1">
      <c r="A1081" s="16" t="s">
        <v>93</v>
      </c>
      <c r="B1081" s="14">
        <v>793</v>
      </c>
      <c r="C1081" s="15" t="s">
        <v>24</v>
      </c>
      <c r="D1081" s="15" t="s">
        <v>85</v>
      </c>
      <c r="E1081" s="15" t="s">
        <v>836</v>
      </c>
      <c r="F1081" s="15" t="s">
        <v>94</v>
      </c>
      <c r="G1081" s="89"/>
      <c r="H1081" s="89"/>
      <c r="I1081" s="89"/>
    </row>
    <row r="1082" spans="1:9" s="3" customFormat="1" ht="20.25" customHeight="1">
      <c r="A1082" s="16" t="s">
        <v>618</v>
      </c>
      <c r="B1082" s="14">
        <v>793</v>
      </c>
      <c r="C1082" s="15" t="s">
        <v>24</v>
      </c>
      <c r="D1082" s="15" t="s">
        <v>85</v>
      </c>
      <c r="E1082" s="15" t="s">
        <v>836</v>
      </c>
      <c r="F1082" s="15" t="s">
        <v>48</v>
      </c>
      <c r="G1082" s="89">
        <f>G1083</f>
        <v>36732</v>
      </c>
      <c r="H1082" s="89">
        <f>H1083</f>
        <v>26732</v>
      </c>
      <c r="I1082" s="89">
        <f>I1083</f>
        <v>26732</v>
      </c>
    </row>
    <row r="1083" spans="1:9" s="3" customFormat="1" ht="25.5">
      <c r="A1083" s="16" t="s">
        <v>49</v>
      </c>
      <c r="B1083" s="14">
        <v>793</v>
      </c>
      <c r="C1083" s="15" t="s">
        <v>24</v>
      </c>
      <c r="D1083" s="15" t="s">
        <v>85</v>
      </c>
      <c r="E1083" s="15" t="s">
        <v>836</v>
      </c>
      <c r="F1083" s="15" t="s">
        <v>50</v>
      </c>
      <c r="G1083" s="89">
        <f>26732+10000</f>
        <v>36732</v>
      </c>
      <c r="H1083" s="89">
        <v>26732</v>
      </c>
      <c r="I1083" s="89">
        <v>26732</v>
      </c>
    </row>
    <row r="1084" spans="1:9" ht="13.5" customHeight="1">
      <c r="A1084" s="103" t="s">
        <v>631</v>
      </c>
      <c r="B1084" s="14">
        <v>793</v>
      </c>
      <c r="C1084" s="15" t="s">
        <v>24</v>
      </c>
      <c r="D1084" s="15" t="s">
        <v>85</v>
      </c>
      <c r="E1084" s="15" t="s">
        <v>465</v>
      </c>
      <c r="F1084" s="15"/>
      <c r="G1084" s="89">
        <f>G1085+G1087</f>
        <v>291300</v>
      </c>
      <c r="H1084" s="89">
        <f>H1085+H1087</f>
        <v>299800</v>
      </c>
      <c r="I1084" s="89">
        <f>I1085+I1087</f>
        <v>310400</v>
      </c>
    </row>
    <row r="1085" spans="1:9" s="3" customFormat="1" ht="51">
      <c r="A1085" s="16" t="s">
        <v>612</v>
      </c>
      <c r="B1085" s="14">
        <v>793</v>
      </c>
      <c r="C1085" s="15" t="s">
        <v>24</v>
      </c>
      <c r="D1085" s="15" t="s">
        <v>85</v>
      </c>
      <c r="E1085" s="15" t="s">
        <v>465</v>
      </c>
      <c r="F1085" s="15" t="s">
        <v>90</v>
      </c>
      <c r="G1085" s="89">
        <f>G1086</f>
        <v>282588</v>
      </c>
      <c r="H1085" s="89">
        <f>H1086</f>
        <v>292420</v>
      </c>
      <c r="I1085" s="89">
        <f>I1086</f>
        <v>303020</v>
      </c>
    </row>
    <row r="1086" spans="1:9" s="3" customFormat="1" ht="25.5">
      <c r="A1086" s="16" t="s">
        <v>88</v>
      </c>
      <c r="B1086" s="14">
        <v>793</v>
      </c>
      <c r="C1086" s="15" t="s">
        <v>24</v>
      </c>
      <c r="D1086" s="15" t="s">
        <v>85</v>
      </c>
      <c r="E1086" s="15" t="s">
        <v>465</v>
      </c>
      <c r="F1086" s="15" t="s">
        <v>91</v>
      </c>
      <c r="G1086" s="89">
        <v>282588</v>
      </c>
      <c r="H1086" s="89">
        <v>292420</v>
      </c>
      <c r="I1086" s="89">
        <v>303020</v>
      </c>
    </row>
    <row r="1087" spans="1:9" ht="19.5" customHeight="1">
      <c r="A1087" s="16" t="s">
        <v>618</v>
      </c>
      <c r="B1087" s="14">
        <v>793</v>
      </c>
      <c r="C1087" s="15" t="s">
        <v>24</v>
      </c>
      <c r="D1087" s="15" t="s">
        <v>85</v>
      </c>
      <c r="E1087" s="15" t="s">
        <v>465</v>
      </c>
      <c r="F1087" s="15" t="s">
        <v>48</v>
      </c>
      <c r="G1087" s="89">
        <v>8712</v>
      </c>
      <c r="H1087" s="89">
        <f>H1088</f>
        <v>7380</v>
      </c>
      <c r="I1087" s="89">
        <f>I1088</f>
        <v>7380</v>
      </c>
    </row>
    <row r="1088" spans="1:9" ht="25.5" customHeight="1">
      <c r="A1088" s="16" t="s">
        <v>49</v>
      </c>
      <c r="B1088" s="14">
        <v>793</v>
      </c>
      <c r="C1088" s="15" t="s">
        <v>24</v>
      </c>
      <c r="D1088" s="15" t="s">
        <v>85</v>
      </c>
      <c r="E1088" s="15" t="s">
        <v>465</v>
      </c>
      <c r="F1088" s="15" t="s">
        <v>50</v>
      </c>
      <c r="G1088" s="89">
        <v>8712</v>
      </c>
      <c r="H1088" s="89">
        <v>7380</v>
      </c>
      <c r="I1088" s="89">
        <v>7380</v>
      </c>
    </row>
    <row r="1089" spans="1:9" s="50" customFormat="1" ht="63.75">
      <c r="A1089" s="16" t="s">
        <v>638</v>
      </c>
      <c r="B1089" s="14">
        <v>793</v>
      </c>
      <c r="C1089" s="15" t="s">
        <v>24</v>
      </c>
      <c r="D1089" s="15" t="s">
        <v>85</v>
      </c>
      <c r="E1089" s="15" t="s">
        <v>743</v>
      </c>
      <c r="F1089" s="15"/>
      <c r="G1089" s="89">
        <f>G1092</f>
        <v>10000</v>
      </c>
      <c r="H1089" s="89">
        <f>H1092</f>
        <v>10000</v>
      </c>
      <c r="I1089" s="89">
        <f>I1092</f>
        <v>10000</v>
      </c>
    </row>
    <row r="1090" spans="1:9" s="50" customFormat="1" ht="51" hidden="1" customHeight="1">
      <c r="A1090" s="16" t="s">
        <v>612</v>
      </c>
      <c r="B1090" s="14">
        <v>793</v>
      </c>
      <c r="C1090" s="15" t="s">
        <v>24</v>
      </c>
      <c r="D1090" s="15" t="s">
        <v>85</v>
      </c>
      <c r="E1090" s="15" t="s">
        <v>711</v>
      </c>
      <c r="F1090" s="15" t="s">
        <v>90</v>
      </c>
      <c r="G1090" s="89"/>
      <c r="H1090" s="89"/>
      <c r="I1090" s="89"/>
    </row>
    <row r="1091" spans="1:9" s="50" customFormat="1" ht="25.5" hidden="1">
      <c r="A1091" s="16" t="s">
        <v>88</v>
      </c>
      <c r="B1091" s="14">
        <v>793</v>
      </c>
      <c r="C1091" s="15" t="s">
        <v>24</v>
      </c>
      <c r="D1091" s="15" t="s">
        <v>85</v>
      </c>
      <c r="E1091" s="15" t="s">
        <v>711</v>
      </c>
      <c r="F1091" s="15" t="s">
        <v>91</v>
      </c>
      <c r="G1091" s="89"/>
      <c r="H1091" s="89"/>
      <c r="I1091" s="89"/>
    </row>
    <row r="1092" spans="1:9" s="50" customFormat="1" ht="25.5">
      <c r="A1092" s="16" t="s">
        <v>618</v>
      </c>
      <c r="B1092" s="14">
        <v>793</v>
      </c>
      <c r="C1092" s="15" t="s">
        <v>24</v>
      </c>
      <c r="D1092" s="15" t="s">
        <v>85</v>
      </c>
      <c r="E1092" s="15" t="s">
        <v>743</v>
      </c>
      <c r="F1092" s="15" t="s">
        <v>48</v>
      </c>
      <c r="G1092" s="89">
        <f>G1093</f>
        <v>10000</v>
      </c>
      <c r="H1092" s="89">
        <f>H1093</f>
        <v>10000</v>
      </c>
      <c r="I1092" s="89">
        <f>I1093</f>
        <v>10000</v>
      </c>
    </row>
    <row r="1093" spans="1:9" s="50" customFormat="1" ht="25.5">
      <c r="A1093" s="16" t="s">
        <v>49</v>
      </c>
      <c r="B1093" s="14">
        <v>793</v>
      </c>
      <c r="C1093" s="15" t="s">
        <v>24</v>
      </c>
      <c r="D1093" s="15" t="s">
        <v>85</v>
      </c>
      <c r="E1093" s="15" t="s">
        <v>743</v>
      </c>
      <c r="F1093" s="15" t="s">
        <v>50</v>
      </c>
      <c r="G1093" s="89">
        <v>10000</v>
      </c>
      <c r="H1093" s="89">
        <v>10000</v>
      </c>
      <c r="I1093" s="89">
        <v>10000</v>
      </c>
    </row>
    <row r="1094" spans="1:9" s="50" customFormat="1">
      <c r="A1094" s="16" t="s">
        <v>536</v>
      </c>
      <c r="B1094" s="14">
        <v>793</v>
      </c>
      <c r="C1094" s="15" t="s">
        <v>24</v>
      </c>
      <c r="D1094" s="15" t="s">
        <v>345</v>
      </c>
      <c r="E1094" s="15"/>
      <c r="F1094" s="15"/>
      <c r="G1094" s="89">
        <f t="shared" ref="G1094:I1097" si="183">G1095</f>
        <v>10400</v>
      </c>
      <c r="H1094" s="89">
        <f t="shared" si="183"/>
        <v>11200</v>
      </c>
      <c r="I1094" s="89">
        <f t="shared" si="183"/>
        <v>116800</v>
      </c>
    </row>
    <row r="1095" spans="1:9" s="50" customFormat="1">
      <c r="A1095" s="16" t="s">
        <v>537</v>
      </c>
      <c r="B1095" s="14">
        <v>793</v>
      </c>
      <c r="C1095" s="15" t="s">
        <v>24</v>
      </c>
      <c r="D1095" s="15" t="s">
        <v>345</v>
      </c>
      <c r="E1095" s="15" t="s">
        <v>538</v>
      </c>
      <c r="F1095" s="15"/>
      <c r="G1095" s="89">
        <f t="shared" si="183"/>
        <v>10400</v>
      </c>
      <c r="H1095" s="89">
        <f t="shared" si="183"/>
        <v>11200</v>
      </c>
      <c r="I1095" s="89">
        <f t="shared" si="183"/>
        <v>116800</v>
      </c>
    </row>
    <row r="1096" spans="1:9" s="50" customFormat="1" ht="51">
      <c r="A1096" s="16" t="s">
        <v>542</v>
      </c>
      <c r="B1096" s="14">
        <v>793</v>
      </c>
      <c r="C1096" s="15" t="s">
        <v>24</v>
      </c>
      <c r="D1096" s="15" t="s">
        <v>345</v>
      </c>
      <c r="E1096" s="15" t="s">
        <v>713</v>
      </c>
      <c r="F1096" s="15"/>
      <c r="G1096" s="89">
        <f t="shared" si="183"/>
        <v>10400</v>
      </c>
      <c r="H1096" s="89">
        <f t="shared" si="183"/>
        <v>11200</v>
      </c>
      <c r="I1096" s="89">
        <f t="shared" si="183"/>
        <v>116800</v>
      </c>
    </row>
    <row r="1097" spans="1:9" s="50" customFormat="1" ht="14.25" customHeight="1">
      <c r="A1097" s="16" t="s">
        <v>618</v>
      </c>
      <c r="B1097" s="14">
        <v>793</v>
      </c>
      <c r="C1097" s="15" t="s">
        <v>24</v>
      </c>
      <c r="D1097" s="15" t="s">
        <v>345</v>
      </c>
      <c r="E1097" s="15" t="s">
        <v>713</v>
      </c>
      <c r="F1097" s="15" t="s">
        <v>48</v>
      </c>
      <c r="G1097" s="89">
        <f t="shared" si="183"/>
        <v>10400</v>
      </c>
      <c r="H1097" s="89">
        <f t="shared" si="183"/>
        <v>11200</v>
      </c>
      <c r="I1097" s="89">
        <f t="shared" si="183"/>
        <v>116800</v>
      </c>
    </row>
    <row r="1098" spans="1:9" s="50" customFormat="1" ht="25.5">
      <c r="A1098" s="16" t="s">
        <v>49</v>
      </c>
      <c r="B1098" s="14">
        <v>793</v>
      </c>
      <c r="C1098" s="15" t="s">
        <v>24</v>
      </c>
      <c r="D1098" s="15" t="s">
        <v>345</v>
      </c>
      <c r="E1098" s="15" t="s">
        <v>713</v>
      </c>
      <c r="F1098" s="15" t="s">
        <v>50</v>
      </c>
      <c r="G1098" s="89">
        <v>10400</v>
      </c>
      <c r="H1098" s="89">
        <v>11200</v>
      </c>
      <c r="I1098" s="89">
        <v>116800</v>
      </c>
    </row>
    <row r="1099" spans="1:9" s="50" customFormat="1" hidden="1">
      <c r="A1099" s="16" t="s">
        <v>229</v>
      </c>
      <c r="B1099" s="14">
        <v>793</v>
      </c>
      <c r="C1099" s="15" t="s">
        <v>24</v>
      </c>
      <c r="D1099" s="15" t="s">
        <v>33</v>
      </c>
      <c r="E1099" s="15"/>
      <c r="F1099" s="15"/>
      <c r="G1099" s="89">
        <f t="shared" ref="G1099:I1102" si="184">G1100</f>
        <v>0</v>
      </c>
      <c r="H1099" s="89">
        <f t="shared" si="184"/>
        <v>0</v>
      </c>
      <c r="I1099" s="89">
        <f t="shared" si="184"/>
        <v>0</v>
      </c>
    </row>
    <row r="1100" spans="1:9" s="50" customFormat="1" ht="25.5" hidden="1">
      <c r="A1100" s="16" t="s">
        <v>334</v>
      </c>
      <c r="B1100" s="14">
        <v>793</v>
      </c>
      <c r="C1100" s="15" t="s">
        <v>24</v>
      </c>
      <c r="D1100" s="15" t="s">
        <v>33</v>
      </c>
      <c r="E1100" s="15" t="s">
        <v>228</v>
      </c>
      <c r="F1100" s="15"/>
      <c r="G1100" s="89">
        <f t="shared" si="184"/>
        <v>0</v>
      </c>
      <c r="H1100" s="89">
        <f t="shared" si="184"/>
        <v>0</v>
      </c>
      <c r="I1100" s="89">
        <f t="shared" si="184"/>
        <v>0</v>
      </c>
    </row>
    <row r="1101" spans="1:9" s="50" customFormat="1" hidden="1">
      <c r="A1101" s="16" t="s">
        <v>230</v>
      </c>
      <c r="B1101" s="14">
        <v>793</v>
      </c>
      <c r="C1101" s="15" t="s">
        <v>24</v>
      </c>
      <c r="D1101" s="15" t="s">
        <v>33</v>
      </c>
      <c r="E1101" s="15" t="s">
        <v>227</v>
      </c>
      <c r="F1101" s="15"/>
      <c r="G1101" s="89">
        <f t="shared" si="184"/>
        <v>0</v>
      </c>
      <c r="H1101" s="89">
        <f t="shared" si="184"/>
        <v>0</v>
      </c>
      <c r="I1101" s="89">
        <f t="shared" si="184"/>
        <v>0</v>
      </c>
    </row>
    <row r="1102" spans="1:9" s="50" customFormat="1" ht="25.5" hidden="1">
      <c r="A1102" s="16" t="s">
        <v>618</v>
      </c>
      <c r="B1102" s="14">
        <v>793</v>
      </c>
      <c r="C1102" s="15" t="s">
        <v>24</v>
      </c>
      <c r="D1102" s="15" t="s">
        <v>33</v>
      </c>
      <c r="E1102" s="15" t="s">
        <v>227</v>
      </c>
      <c r="F1102" s="15" t="s">
        <v>48</v>
      </c>
      <c r="G1102" s="89">
        <f t="shared" si="184"/>
        <v>0</v>
      </c>
      <c r="H1102" s="89">
        <f t="shared" si="184"/>
        <v>0</v>
      </c>
      <c r="I1102" s="89">
        <f t="shared" si="184"/>
        <v>0</v>
      </c>
    </row>
    <row r="1103" spans="1:9" s="50" customFormat="1" ht="25.5" hidden="1">
      <c r="A1103" s="16" t="s">
        <v>49</v>
      </c>
      <c r="B1103" s="14">
        <v>793</v>
      </c>
      <c r="C1103" s="15" t="s">
        <v>24</v>
      </c>
      <c r="D1103" s="15" t="s">
        <v>33</v>
      </c>
      <c r="E1103" s="15" t="s">
        <v>227</v>
      </c>
      <c r="F1103" s="15" t="s">
        <v>50</v>
      </c>
      <c r="G1103" s="89"/>
      <c r="H1103" s="89"/>
      <c r="I1103" s="89"/>
    </row>
    <row r="1104" spans="1:9" s="18" customFormat="1">
      <c r="A1104" s="42" t="s">
        <v>639</v>
      </c>
      <c r="B1104" s="14">
        <v>793</v>
      </c>
      <c r="C1104" s="15" t="s">
        <v>24</v>
      </c>
      <c r="D1104" s="15" t="s">
        <v>108</v>
      </c>
      <c r="E1104" s="15"/>
      <c r="F1104" s="15"/>
      <c r="G1104" s="89">
        <f t="shared" ref="G1104:I1107" si="185">G1105</f>
        <v>493882.23</v>
      </c>
      <c r="H1104" s="89">
        <f t="shared" si="185"/>
        <v>1000000</v>
      </c>
      <c r="I1104" s="89">
        <f t="shared" si="185"/>
        <v>1000000</v>
      </c>
    </row>
    <row r="1105" spans="1:9" s="30" customFormat="1" ht="24.75" customHeight="1">
      <c r="A1105" s="39" t="s">
        <v>340</v>
      </c>
      <c r="B1105" s="14">
        <v>793</v>
      </c>
      <c r="C1105" s="15" t="s">
        <v>24</v>
      </c>
      <c r="D1105" s="15" t="s">
        <v>108</v>
      </c>
      <c r="E1105" s="15" t="s">
        <v>448</v>
      </c>
      <c r="F1105" s="41"/>
      <c r="G1105" s="89">
        <f t="shared" si="185"/>
        <v>493882.23</v>
      </c>
      <c r="H1105" s="89">
        <f t="shared" si="185"/>
        <v>1000000</v>
      </c>
      <c r="I1105" s="89">
        <f t="shared" si="185"/>
        <v>1000000</v>
      </c>
    </row>
    <row r="1106" spans="1:9" ht="25.5">
      <c r="A1106" s="39" t="s">
        <v>340</v>
      </c>
      <c r="B1106" s="14">
        <v>793</v>
      </c>
      <c r="C1106" s="15" t="s">
        <v>24</v>
      </c>
      <c r="D1106" s="15" t="s">
        <v>108</v>
      </c>
      <c r="E1106" s="15" t="s">
        <v>535</v>
      </c>
      <c r="F1106" s="14"/>
      <c r="G1106" s="89">
        <f t="shared" si="185"/>
        <v>493882.23</v>
      </c>
      <c r="H1106" s="89">
        <f t="shared" si="185"/>
        <v>1000000</v>
      </c>
      <c r="I1106" s="89">
        <f t="shared" si="185"/>
        <v>1000000</v>
      </c>
    </row>
    <row r="1107" spans="1:9">
      <c r="A1107" s="16" t="s">
        <v>95</v>
      </c>
      <c r="B1107" s="14">
        <v>793</v>
      </c>
      <c r="C1107" s="15" t="s">
        <v>24</v>
      </c>
      <c r="D1107" s="15" t="s">
        <v>108</v>
      </c>
      <c r="E1107" s="15" t="s">
        <v>535</v>
      </c>
      <c r="F1107" s="15" t="s">
        <v>96</v>
      </c>
      <c r="G1107" s="89">
        <f t="shared" si="185"/>
        <v>493882.23</v>
      </c>
      <c r="H1107" s="89">
        <f t="shared" si="185"/>
        <v>1000000</v>
      </c>
      <c r="I1107" s="89">
        <f t="shared" si="185"/>
        <v>1000000</v>
      </c>
    </row>
    <row r="1108" spans="1:9">
      <c r="A1108" s="16" t="s">
        <v>353</v>
      </c>
      <c r="B1108" s="14">
        <v>793</v>
      </c>
      <c r="C1108" s="15" t="s">
        <v>24</v>
      </c>
      <c r="D1108" s="15" t="s">
        <v>108</v>
      </c>
      <c r="E1108" s="15" t="s">
        <v>535</v>
      </c>
      <c r="F1108" s="15" t="s">
        <v>354</v>
      </c>
      <c r="G1108" s="89">
        <f>693882.23-200000</f>
        <v>493882.23</v>
      </c>
      <c r="H1108" s="89">
        <v>1000000</v>
      </c>
      <c r="I1108" s="89">
        <v>1000000</v>
      </c>
    </row>
    <row r="1109" spans="1:9">
      <c r="A1109" s="42" t="s">
        <v>29</v>
      </c>
      <c r="B1109" s="14">
        <v>793</v>
      </c>
      <c r="C1109" s="15" t="s">
        <v>24</v>
      </c>
      <c r="D1109" s="15" t="s">
        <v>30</v>
      </c>
      <c r="E1109" s="15"/>
      <c r="F1109" s="15"/>
      <c r="G1109" s="89">
        <f>G1110+G1191+G1209+G1168+G1214+G1175+G1164</f>
        <v>22260031.32</v>
      </c>
      <c r="H1109" s="89">
        <f>H1110+H1191+H1209+H1168+H1214+H1175+H1164</f>
        <v>18807504</v>
      </c>
      <c r="I1109" s="89">
        <f>I1110+I1191+I1209+I1168+I1214+I1175+I1164</f>
        <v>18882842</v>
      </c>
    </row>
    <row r="1110" spans="1:9" s="35" customFormat="1" ht="51">
      <c r="A1110" s="16" t="s">
        <v>949</v>
      </c>
      <c r="B1110" s="14">
        <v>793</v>
      </c>
      <c r="C1110" s="15" t="s">
        <v>24</v>
      </c>
      <c r="D1110" s="15" t="s">
        <v>30</v>
      </c>
      <c r="E1110" s="14" t="s">
        <v>468</v>
      </c>
      <c r="F1110" s="15"/>
      <c r="G1110" s="89">
        <f>G1125+G1141+G1133+G1122+G1111+G1114+G1152+G1161+G1149+G1150</f>
        <v>2420400</v>
      </c>
      <c r="H1110" s="89">
        <f t="shared" ref="H1110:I1110" si="186">H1125+H1141+H1133+H1122+H1111+H1114+H1152+H1161</f>
        <v>1120200</v>
      </c>
      <c r="I1110" s="89">
        <f t="shared" si="186"/>
        <v>1108900</v>
      </c>
    </row>
    <row r="1111" spans="1:9" s="35" customFormat="1" ht="27.75" hidden="1" customHeight="1">
      <c r="A1111" s="16" t="s">
        <v>375</v>
      </c>
      <c r="B1111" s="14">
        <v>793</v>
      </c>
      <c r="C1111" s="15" t="s">
        <v>24</v>
      </c>
      <c r="D1111" s="15" t="s">
        <v>30</v>
      </c>
      <c r="E1111" s="15" t="s">
        <v>724</v>
      </c>
      <c r="F1111" s="15"/>
      <c r="G1111" s="89">
        <f t="shared" ref="G1111:I1112" si="187">G1112</f>
        <v>0</v>
      </c>
      <c r="H1111" s="89">
        <f t="shared" si="187"/>
        <v>0</v>
      </c>
      <c r="I1111" s="89">
        <f t="shared" si="187"/>
        <v>0</v>
      </c>
    </row>
    <row r="1112" spans="1:9" s="35" customFormat="1" ht="28.5" hidden="1" customHeight="1">
      <c r="A1112" s="16" t="s">
        <v>38</v>
      </c>
      <c r="B1112" s="14">
        <v>793</v>
      </c>
      <c r="C1112" s="15" t="s">
        <v>24</v>
      </c>
      <c r="D1112" s="15" t="s">
        <v>30</v>
      </c>
      <c r="E1112" s="15" t="s">
        <v>724</v>
      </c>
      <c r="F1112" s="15" t="s">
        <v>39</v>
      </c>
      <c r="G1112" s="89">
        <f t="shared" si="187"/>
        <v>0</v>
      </c>
      <c r="H1112" s="89">
        <f t="shared" si="187"/>
        <v>0</v>
      </c>
      <c r="I1112" s="89">
        <f t="shared" si="187"/>
        <v>0</v>
      </c>
    </row>
    <row r="1113" spans="1:9" s="35" customFormat="1" ht="31.5" hidden="1" customHeight="1">
      <c r="A1113" s="16" t="s">
        <v>12</v>
      </c>
      <c r="B1113" s="14">
        <v>793</v>
      </c>
      <c r="C1113" s="15" t="s">
        <v>24</v>
      </c>
      <c r="D1113" s="15" t="s">
        <v>30</v>
      </c>
      <c r="E1113" s="15" t="s">
        <v>724</v>
      </c>
      <c r="F1113" s="15" t="s">
        <v>11</v>
      </c>
      <c r="G1113" s="89"/>
      <c r="H1113" s="89"/>
      <c r="I1113" s="89"/>
    </row>
    <row r="1114" spans="1:9" ht="21.75" customHeight="1">
      <c r="A1114" s="142" t="s">
        <v>896</v>
      </c>
      <c r="B1114" s="14">
        <v>793</v>
      </c>
      <c r="C1114" s="15" t="s">
        <v>24</v>
      </c>
      <c r="D1114" s="15" t="s">
        <v>30</v>
      </c>
      <c r="E1114" s="15" t="s">
        <v>725</v>
      </c>
      <c r="F1114" s="15"/>
      <c r="G1114" s="89">
        <f>G1118+G1115+G1120+G1148</f>
        <v>0</v>
      </c>
      <c r="H1114" s="89">
        <f t="shared" ref="H1114:I1114" si="188">H1118+H1115+H1120+H1148</f>
        <v>465200</v>
      </c>
      <c r="I1114" s="89">
        <f t="shared" si="188"/>
        <v>453900</v>
      </c>
    </row>
    <row r="1115" spans="1:9" s="50" customFormat="1" ht="12.75" hidden="1" customHeight="1">
      <c r="A1115" s="16" t="s">
        <v>618</v>
      </c>
      <c r="B1115" s="14">
        <v>793</v>
      </c>
      <c r="C1115" s="15" t="s">
        <v>24</v>
      </c>
      <c r="D1115" s="15" t="s">
        <v>30</v>
      </c>
      <c r="E1115" s="15" t="s">
        <v>726</v>
      </c>
      <c r="F1115" s="15" t="s">
        <v>48</v>
      </c>
      <c r="G1115" s="89">
        <f>G1116</f>
        <v>0</v>
      </c>
      <c r="H1115" s="89">
        <f>H1116</f>
        <v>0</v>
      </c>
      <c r="I1115" s="89">
        <f>I1116</f>
        <v>0</v>
      </c>
    </row>
    <row r="1116" spans="1:9" s="50" customFormat="1" ht="25.5" hidden="1" customHeight="1">
      <c r="A1116" s="16" t="s">
        <v>49</v>
      </c>
      <c r="B1116" s="14">
        <v>793</v>
      </c>
      <c r="C1116" s="15" t="s">
        <v>24</v>
      </c>
      <c r="D1116" s="15" t="s">
        <v>30</v>
      </c>
      <c r="E1116" s="15" t="s">
        <v>726</v>
      </c>
      <c r="F1116" s="15" t="s">
        <v>50</v>
      </c>
      <c r="G1116" s="89">
        <v>0</v>
      </c>
      <c r="H1116" s="89">
        <v>0</v>
      </c>
      <c r="I1116" s="89">
        <v>0</v>
      </c>
    </row>
    <row r="1117" spans="1:9" ht="12.75" hidden="1" customHeight="1">
      <c r="A1117" s="16"/>
      <c r="B1117" s="14"/>
      <c r="C1117" s="15"/>
      <c r="D1117" s="15"/>
      <c r="E1117" s="15"/>
      <c r="F1117" s="15"/>
      <c r="G1117" s="89"/>
      <c r="H1117" s="89"/>
      <c r="I1117" s="89"/>
    </row>
    <row r="1118" spans="1:9" ht="19.5" hidden="1" customHeight="1">
      <c r="A1118" s="16" t="s">
        <v>323</v>
      </c>
      <c r="B1118" s="14">
        <v>793</v>
      </c>
      <c r="C1118" s="15" t="s">
        <v>24</v>
      </c>
      <c r="D1118" s="15" t="s">
        <v>30</v>
      </c>
      <c r="E1118" s="15" t="s">
        <v>469</v>
      </c>
      <c r="F1118" s="15" t="s">
        <v>324</v>
      </c>
      <c r="G1118" s="89">
        <f>G1119</f>
        <v>0</v>
      </c>
      <c r="H1118" s="89">
        <f>H1119</f>
        <v>0</v>
      </c>
      <c r="I1118" s="89">
        <f>I1119</f>
        <v>0</v>
      </c>
    </row>
    <row r="1119" spans="1:9" ht="40.5" hidden="1" customHeight="1">
      <c r="A1119" s="16" t="s">
        <v>540</v>
      </c>
      <c r="B1119" s="14">
        <v>793</v>
      </c>
      <c r="C1119" s="15" t="s">
        <v>24</v>
      </c>
      <c r="D1119" s="15" t="s">
        <v>30</v>
      </c>
      <c r="E1119" s="15" t="s">
        <v>469</v>
      </c>
      <c r="F1119" s="15" t="s">
        <v>342</v>
      </c>
      <c r="G1119" s="89"/>
      <c r="H1119" s="89"/>
      <c r="I1119" s="89"/>
    </row>
    <row r="1120" spans="1:9" ht="24" hidden="1" customHeight="1">
      <c r="A1120" s="16" t="s">
        <v>323</v>
      </c>
      <c r="B1120" s="14">
        <v>793</v>
      </c>
      <c r="C1120" s="15" t="s">
        <v>24</v>
      </c>
      <c r="D1120" s="15" t="s">
        <v>30</v>
      </c>
      <c r="E1120" s="15" t="s">
        <v>725</v>
      </c>
      <c r="F1120" s="15" t="s">
        <v>324</v>
      </c>
      <c r="G1120" s="89">
        <f>G1121</f>
        <v>0</v>
      </c>
      <c r="H1120" s="89">
        <f>H1121</f>
        <v>0</v>
      </c>
      <c r="I1120" s="89">
        <f>I1121</f>
        <v>0</v>
      </c>
    </row>
    <row r="1121" spans="1:9" ht="25.5" hidden="1" customHeight="1">
      <c r="A1121" s="16" t="s">
        <v>341</v>
      </c>
      <c r="B1121" s="14">
        <v>793</v>
      </c>
      <c r="C1121" s="15" t="s">
        <v>24</v>
      </c>
      <c r="D1121" s="15" t="s">
        <v>30</v>
      </c>
      <c r="E1121" s="15" t="s">
        <v>725</v>
      </c>
      <c r="F1121" s="15" t="s">
        <v>342</v>
      </c>
      <c r="G1121" s="89"/>
      <c r="H1121" s="89"/>
      <c r="I1121" s="89"/>
    </row>
    <row r="1122" spans="1:9" s="35" customFormat="1" ht="27.75" hidden="1" customHeight="1">
      <c r="A1122" s="16" t="s">
        <v>375</v>
      </c>
      <c r="B1122" s="14">
        <v>793</v>
      </c>
      <c r="C1122" s="15" t="s">
        <v>24</v>
      </c>
      <c r="D1122" s="15" t="s">
        <v>30</v>
      </c>
      <c r="E1122" s="15" t="s">
        <v>374</v>
      </c>
      <c r="F1122" s="15"/>
      <c r="G1122" s="89">
        <f t="shared" ref="G1122:I1123" si="189">G1123</f>
        <v>0</v>
      </c>
      <c r="H1122" s="89">
        <f t="shared" si="189"/>
        <v>0</v>
      </c>
      <c r="I1122" s="89">
        <f t="shared" si="189"/>
        <v>0</v>
      </c>
    </row>
    <row r="1123" spans="1:9" s="35" customFormat="1" ht="28.5" hidden="1" customHeight="1">
      <c r="A1123" s="16" t="s">
        <v>38</v>
      </c>
      <c r="B1123" s="14">
        <v>793</v>
      </c>
      <c r="C1123" s="15" t="s">
        <v>24</v>
      </c>
      <c r="D1123" s="15" t="s">
        <v>30</v>
      </c>
      <c r="E1123" s="15" t="s">
        <v>374</v>
      </c>
      <c r="F1123" s="15" t="s">
        <v>39</v>
      </c>
      <c r="G1123" s="89">
        <f t="shared" si="189"/>
        <v>0</v>
      </c>
      <c r="H1123" s="89">
        <f t="shared" si="189"/>
        <v>0</v>
      </c>
      <c r="I1123" s="89">
        <f t="shared" si="189"/>
        <v>0</v>
      </c>
    </row>
    <row r="1124" spans="1:9" s="35" customFormat="1" ht="31.5" hidden="1" customHeight="1">
      <c r="A1124" s="16" t="s">
        <v>12</v>
      </c>
      <c r="B1124" s="14">
        <v>793</v>
      </c>
      <c r="C1124" s="15" t="s">
        <v>24</v>
      </c>
      <c r="D1124" s="15" t="s">
        <v>30</v>
      </c>
      <c r="E1124" s="15" t="s">
        <v>374</v>
      </c>
      <c r="F1124" s="15" t="s">
        <v>11</v>
      </c>
      <c r="G1124" s="89"/>
      <c r="H1124" s="89"/>
      <c r="I1124" s="89"/>
    </row>
    <row r="1125" spans="1:9" ht="25.5" hidden="1" customHeight="1">
      <c r="A1125" s="16" t="s">
        <v>332</v>
      </c>
      <c r="B1125" s="14">
        <v>793</v>
      </c>
      <c r="C1125" s="15" t="s">
        <v>24</v>
      </c>
      <c r="D1125" s="15" t="s">
        <v>30</v>
      </c>
      <c r="E1125" s="15" t="s">
        <v>469</v>
      </c>
      <c r="F1125" s="15"/>
      <c r="G1125" s="89">
        <f>G1129+G1126+G1131</f>
        <v>0</v>
      </c>
      <c r="H1125" s="89">
        <f>H1129+H1126+H1131</f>
        <v>0</v>
      </c>
      <c r="I1125" s="89">
        <f>I1129+I1126+I1131</f>
        <v>0</v>
      </c>
    </row>
    <row r="1126" spans="1:9" s="50" customFormat="1" ht="12.75" hidden="1" customHeight="1">
      <c r="A1126" s="16" t="s">
        <v>618</v>
      </c>
      <c r="B1126" s="14">
        <v>793</v>
      </c>
      <c r="C1126" s="15" t="s">
        <v>24</v>
      </c>
      <c r="D1126" s="15" t="s">
        <v>30</v>
      </c>
      <c r="E1126" s="15" t="s">
        <v>469</v>
      </c>
      <c r="F1126" s="15" t="s">
        <v>48</v>
      </c>
      <c r="G1126" s="89">
        <f>G1127</f>
        <v>0</v>
      </c>
      <c r="H1126" s="89">
        <f>H1127</f>
        <v>0</v>
      </c>
      <c r="I1126" s="89">
        <f>I1127</f>
        <v>0</v>
      </c>
    </row>
    <row r="1127" spans="1:9" s="50" customFormat="1" ht="25.5" hidden="1" customHeight="1">
      <c r="A1127" s="16" t="s">
        <v>49</v>
      </c>
      <c r="B1127" s="14">
        <v>793</v>
      </c>
      <c r="C1127" s="15" t="s">
        <v>24</v>
      </c>
      <c r="D1127" s="15" t="s">
        <v>30</v>
      </c>
      <c r="E1127" s="15" t="s">
        <v>469</v>
      </c>
      <c r="F1127" s="15" t="s">
        <v>50</v>
      </c>
      <c r="G1127" s="89">
        <v>0</v>
      </c>
      <c r="H1127" s="89">
        <v>0</v>
      </c>
      <c r="I1127" s="89">
        <v>0</v>
      </c>
    </row>
    <row r="1128" spans="1:9" ht="12.75" hidden="1" customHeight="1">
      <c r="A1128" s="16"/>
      <c r="B1128" s="14"/>
      <c r="C1128" s="15"/>
      <c r="D1128" s="15"/>
      <c r="E1128" s="15" t="s">
        <v>469</v>
      </c>
      <c r="F1128" s="15"/>
      <c r="G1128" s="89"/>
      <c r="H1128" s="89"/>
      <c r="I1128" s="89"/>
    </row>
    <row r="1129" spans="1:9" ht="19.5" hidden="1" customHeight="1">
      <c r="A1129" s="16" t="s">
        <v>323</v>
      </c>
      <c r="B1129" s="14">
        <v>793</v>
      </c>
      <c r="C1129" s="15" t="s">
        <v>24</v>
      </c>
      <c r="D1129" s="15" t="s">
        <v>30</v>
      </c>
      <c r="E1129" s="15" t="s">
        <v>469</v>
      </c>
      <c r="F1129" s="15" t="s">
        <v>324</v>
      </c>
      <c r="G1129" s="89">
        <f>G1130</f>
        <v>0</v>
      </c>
      <c r="H1129" s="89">
        <f>H1130</f>
        <v>0</v>
      </c>
      <c r="I1129" s="89">
        <f>I1130</f>
        <v>0</v>
      </c>
    </row>
    <row r="1130" spans="1:9" ht="40.5" hidden="1" customHeight="1">
      <c r="A1130" s="16" t="s">
        <v>540</v>
      </c>
      <c r="B1130" s="14">
        <v>793</v>
      </c>
      <c r="C1130" s="15" t="s">
        <v>24</v>
      </c>
      <c r="D1130" s="15" t="s">
        <v>30</v>
      </c>
      <c r="E1130" s="15" t="s">
        <v>469</v>
      </c>
      <c r="F1130" s="15" t="s">
        <v>342</v>
      </c>
      <c r="G1130" s="89"/>
      <c r="H1130" s="89"/>
      <c r="I1130" s="89"/>
    </row>
    <row r="1131" spans="1:9" ht="24" hidden="1" customHeight="1">
      <c r="A1131" s="16" t="s">
        <v>95</v>
      </c>
      <c r="B1131" s="14">
        <v>793</v>
      </c>
      <c r="C1131" s="15" t="s">
        <v>24</v>
      </c>
      <c r="D1131" s="15" t="s">
        <v>30</v>
      </c>
      <c r="E1131" s="15" t="s">
        <v>469</v>
      </c>
      <c r="F1131" s="15" t="s">
        <v>96</v>
      </c>
      <c r="G1131" s="89">
        <f>G1132</f>
        <v>0</v>
      </c>
      <c r="H1131" s="89">
        <f>H1132</f>
        <v>0</v>
      </c>
      <c r="I1131" s="89">
        <f>I1132</f>
        <v>0</v>
      </c>
    </row>
    <row r="1132" spans="1:9" ht="25.5" hidden="1" customHeight="1">
      <c r="A1132" s="16" t="s">
        <v>353</v>
      </c>
      <c r="B1132" s="14">
        <v>793</v>
      </c>
      <c r="C1132" s="15" t="s">
        <v>24</v>
      </c>
      <c r="D1132" s="15" t="s">
        <v>30</v>
      </c>
      <c r="E1132" s="15" t="s">
        <v>469</v>
      </c>
      <c r="F1132" s="15" t="s">
        <v>354</v>
      </c>
      <c r="G1132" s="89"/>
      <c r="H1132" s="89"/>
      <c r="I1132" s="89"/>
    </row>
    <row r="1133" spans="1:9" s="35" customFormat="1" ht="27.75" hidden="1" customHeight="1">
      <c r="A1133" s="16" t="s">
        <v>215</v>
      </c>
      <c r="B1133" s="14">
        <v>793</v>
      </c>
      <c r="C1133" s="15" t="s">
        <v>24</v>
      </c>
      <c r="D1133" s="15" t="s">
        <v>30</v>
      </c>
      <c r="E1133" s="15" t="s">
        <v>470</v>
      </c>
      <c r="F1133" s="15"/>
      <c r="G1133" s="89">
        <f>G1138+G1134</f>
        <v>0</v>
      </c>
      <c r="H1133" s="89">
        <f>H1138+H1134</f>
        <v>0</v>
      </c>
      <c r="I1133" s="89">
        <f>I1138+I1134</f>
        <v>0</v>
      </c>
    </row>
    <row r="1134" spans="1:9" s="50" customFormat="1" ht="12.75" hidden="1" customHeight="1">
      <c r="A1134" s="16" t="s">
        <v>618</v>
      </c>
      <c r="B1134" s="14">
        <v>793</v>
      </c>
      <c r="C1134" s="15" t="s">
        <v>24</v>
      </c>
      <c r="D1134" s="15" t="s">
        <v>30</v>
      </c>
      <c r="E1134" s="15" t="s">
        <v>470</v>
      </c>
      <c r="F1134" s="15" t="s">
        <v>48</v>
      </c>
      <c r="G1134" s="89">
        <f>G1135</f>
        <v>0</v>
      </c>
      <c r="H1134" s="89">
        <f>H1135</f>
        <v>0</v>
      </c>
      <c r="I1134" s="89">
        <f>I1135</f>
        <v>0</v>
      </c>
    </row>
    <row r="1135" spans="1:9" s="50" customFormat="1" ht="25.5" hidden="1" customHeight="1">
      <c r="A1135" s="16" t="s">
        <v>49</v>
      </c>
      <c r="B1135" s="14">
        <v>793</v>
      </c>
      <c r="C1135" s="15" t="s">
        <v>24</v>
      </c>
      <c r="D1135" s="15" t="s">
        <v>30</v>
      </c>
      <c r="E1135" s="15" t="s">
        <v>470</v>
      </c>
      <c r="F1135" s="15" t="s">
        <v>50</v>
      </c>
      <c r="G1135" s="89"/>
      <c r="H1135" s="89"/>
      <c r="I1135" s="89"/>
    </row>
    <row r="1136" spans="1:9" s="35" customFormat="1" ht="27.75" hidden="1" customHeight="1">
      <c r="A1136" s="16"/>
      <c r="B1136" s="14"/>
      <c r="C1136" s="15"/>
      <c r="D1136" s="15"/>
      <c r="E1136" s="15"/>
      <c r="F1136" s="15"/>
      <c r="G1136" s="89"/>
      <c r="H1136" s="89"/>
      <c r="I1136" s="89"/>
    </row>
    <row r="1137" spans="1:9" s="35" customFormat="1" ht="27.75" hidden="1" customHeight="1">
      <c r="A1137" s="16"/>
      <c r="B1137" s="14"/>
      <c r="C1137" s="15"/>
      <c r="D1137" s="15"/>
      <c r="E1137" s="15"/>
      <c r="F1137" s="15"/>
      <c r="G1137" s="89"/>
      <c r="H1137" s="89"/>
      <c r="I1137" s="89"/>
    </row>
    <row r="1138" spans="1:9" s="35" customFormat="1" ht="28.5" hidden="1" customHeight="1">
      <c r="A1138" s="16" t="s">
        <v>38</v>
      </c>
      <c r="B1138" s="14">
        <v>793</v>
      </c>
      <c r="C1138" s="15" t="s">
        <v>24</v>
      </c>
      <c r="D1138" s="15" t="s">
        <v>30</v>
      </c>
      <c r="E1138" s="15" t="s">
        <v>470</v>
      </c>
      <c r="F1138" s="15" t="s">
        <v>39</v>
      </c>
      <c r="G1138" s="89">
        <f>G1139</f>
        <v>0</v>
      </c>
      <c r="H1138" s="89">
        <f>H1139</f>
        <v>0</v>
      </c>
      <c r="I1138" s="89">
        <f>I1139</f>
        <v>0</v>
      </c>
    </row>
    <row r="1139" spans="1:9" s="35" customFormat="1" ht="31.5" hidden="1" customHeight="1">
      <c r="A1139" s="16" t="s">
        <v>12</v>
      </c>
      <c r="B1139" s="14">
        <v>793</v>
      </c>
      <c r="C1139" s="15" t="s">
        <v>24</v>
      </c>
      <c r="D1139" s="15" t="s">
        <v>30</v>
      </c>
      <c r="E1139" s="15" t="s">
        <v>470</v>
      </c>
      <c r="F1139" s="15" t="s">
        <v>11</v>
      </c>
      <c r="G1139" s="89"/>
      <c r="H1139" s="89"/>
      <c r="I1139" s="89"/>
    </row>
    <row r="1140" spans="1:9" s="35" customFormat="1" ht="31.5" hidden="1" customHeight="1">
      <c r="A1140" s="16"/>
      <c r="B1140" s="14"/>
      <c r="C1140" s="15"/>
      <c r="D1140" s="15"/>
      <c r="E1140" s="15"/>
      <c r="F1140" s="15"/>
      <c r="G1140" s="89"/>
      <c r="H1140" s="89"/>
      <c r="I1140" s="89"/>
    </row>
    <row r="1141" spans="1:9" ht="25.5" hidden="1" customHeight="1">
      <c r="A1141" s="16" t="s">
        <v>333</v>
      </c>
      <c r="B1141" s="14">
        <v>793</v>
      </c>
      <c r="C1141" s="15" t="s">
        <v>24</v>
      </c>
      <c r="D1141" s="15" t="s">
        <v>30</v>
      </c>
      <c r="E1141" s="15" t="s">
        <v>471</v>
      </c>
      <c r="F1141" s="15"/>
      <c r="G1141" s="89">
        <f>G1144+G1143+G1146</f>
        <v>0</v>
      </c>
      <c r="H1141" s="89">
        <f>H1144+H1143+H1146</f>
        <v>0</v>
      </c>
      <c r="I1141" s="89">
        <f>I1144+I1143+I1146</f>
        <v>0</v>
      </c>
    </row>
    <row r="1142" spans="1:9" s="50" customFormat="1" ht="12.75" hidden="1" customHeight="1">
      <c r="A1142" s="16" t="s">
        <v>618</v>
      </c>
      <c r="B1142" s="14">
        <v>793</v>
      </c>
      <c r="C1142" s="15" t="s">
        <v>24</v>
      </c>
      <c r="D1142" s="15" t="s">
        <v>30</v>
      </c>
      <c r="E1142" s="15" t="s">
        <v>471</v>
      </c>
      <c r="F1142" s="15" t="s">
        <v>48</v>
      </c>
      <c r="G1142" s="89">
        <f>G1143</f>
        <v>0</v>
      </c>
      <c r="H1142" s="89">
        <f>H1143</f>
        <v>0</v>
      </c>
      <c r="I1142" s="89">
        <f>I1143</f>
        <v>0</v>
      </c>
    </row>
    <row r="1143" spans="1:9" s="50" customFormat="1" ht="25.5" hidden="1" customHeight="1">
      <c r="A1143" s="16" t="s">
        <v>49</v>
      </c>
      <c r="B1143" s="14">
        <v>793</v>
      </c>
      <c r="C1143" s="15" t="s">
        <v>24</v>
      </c>
      <c r="D1143" s="15" t="s">
        <v>30</v>
      </c>
      <c r="E1143" s="15" t="s">
        <v>471</v>
      </c>
      <c r="F1143" s="15" t="s">
        <v>50</v>
      </c>
      <c r="G1143" s="89"/>
      <c r="H1143" s="89"/>
      <c r="I1143" s="89"/>
    </row>
    <row r="1144" spans="1:9" ht="20.25" hidden="1" customHeight="1">
      <c r="A1144" s="16" t="s">
        <v>323</v>
      </c>
      <c r="B1144" s="14">
        <v>793</v>
      </c>
      <c r="C1144" s="15" t="s">
        <v>24</v>
      </c>
      <c r="D1144" s="15" t="s">
        <v>30</v>
      </c>
      <c r="E1144" s="15" t="s">
        <v>471</v>
      </c>
      <c r="F1144" s="15" t="s">
        <v>324</v>
      </c>
      <c r="G1144" s="89">
        <f>G1145</f>
        <v>0</v>
      </c>
      <c r="H1144" s="89">
        <f>H1145</f>
        <v>0</v>
      </c>
      <c r="I1144" s="89">
        <f>I1145</f>
        <v>0</v>
      </c>
    </row>
    <row r="1145" spans="1:9" ht="35.25" hidden="1" customHeight="1">
      <c r="A1145" s="16" t="s">
        <v>541</v>
      </c>
      <c r="B1145" s="14">
        <v>793</v>
      </c>
      <c r="C1145" s="15" t="s">
        <v>24</v>
      </c>
      <c r="D1145" s="15" t="s">
        <v>30</v>
      </c>
      <c r="E1145" s="15" t="s">
        <v>471</v>
      </c>
      <c r="F1145" s="15" t="s">
        <v>342</v>
      </c>
      <c r="G1145" s="89"/>
      <c r="H1145" s="89"/>
      <c r="I1145" s="89"/>
    </row>
    <row r="1146" spans="1:9" ht="24" hidden="1" customHeight="1">
      <c r="A1146" s="16" t="s">
        <v>323</v>
      </c>
      <c r="B1146" s="14">
        <v>793</v>
      </c>
      <c r="C1146" s="15" t="s">
        <v>24</v>
      </c>
      <c r="D1146" s="15" t="s">
        <v>30</v>
      </c>
      <c r="E1146" s="15" t="s">
        <v>471</v>
      </c>
      <c r="F1146" s="15" t="s">
        <v>324</v>
      </c>
      <c r="G1146" s="89">
        <f>G1147</f>
        <v>0</v>
      </c>
      <c r="H1146" s="89">
        <f>H1147</f>
        <v>0</v>
      </c>
      <c r="I1146" s="89">
        <f>I1147</f>
        <v>0</v>
      </c>
    </row>
    <row r="1147" spans="1:9" ht="25.5" hidden="1" customHeight="1">
      <c r="A1147" s="16" t="s">
        <v>341</v>
      </c>
      <c r="B1147" s="14">
        <v>793</v>
      </c>
      <c r="C1147" s="15" t="s">
        <v>24</v>
      </c>
      <c r="D1147" s="15" t="s">
        <v>30</v>
      </c>
      <c r="E1147" s="15" t="s">
        <v>471</v>
      </c>
      <c r="F1147" s="15" t="s">
        <v>342</v>
      </c>
      <c r="G1147" s="89"/>
      <c r="H1147" s="89"/>
      <c r="I1147" s="89"/>
    </row>
    <row r="1148" spans="1:9" ht="25.5" customHeight="1">
      <c r="A1148" s="16" t="s">
        <v>95</v>
      </c>
      <c r="B1148" s="14">
        <v>793</v>
      </c>
      <c r="C1148" s="15" t="s">
        <v>24</v>
      </c>
      <c r="D1148" s="15" t="s">
        <v>30</v>
      </c>
      <c r="E1148" s="15" t="s">
        <v>725</v>
      </c>
      <c r="F1148" s="15" t="s">
        <v>96</v>
      </c>
      <c r="G1148" s="89">
        <v>0</v>
      </c>
      <c r="H1148" s="89">
        <f t="shared" ref="H1148:I1150" si="190">H1149</f>
        <v>465200</v>
      </c>
      <c r="I1148" s="89">
        <f t="shared" si="190"/>
        <v>453900</v>
      </c>
    </row>
    <row r="1149" spans="1:9" ht="12" customHeight="1">
      <c r="A1149" s="16" t="s">
        <v>353</v>
      </c>
      <c r="B1149" s="14">
        <v>793</v>
      </c>
      <c r="C1149" s="15" t="s">
        <v>24</v>
      </c>
      <c r="D1149" s="15" t="s">
        <v>30</v>
      </c>
      <c r="E1149" s="15" t="s">
        <v>725</v>
      </c>
      <c r="F1149" s="15" t="s">
        <v>354</v>
      </c>
      <c r="G1149" s="89"/>
      <c r="H1149" s="89">
        <f>11300+453900</f>
        <v>465200</v>
      </c>
      <c r="I1149" s="89">
        <f>453900</f>
        <v>453900</v>
      </c>
    </row>
    <row r="1150" spans="1:9" ht="16.5" customHeight="1">
      <c r="A1150" s="16" t="s">
        <v>323</v>
      </c>
      <c r="B1150" s="14">
        <v>793</v>
      </c>
      <c r="C1150" s="15" t="s">
        <v>24</v>
      </c>
      <c r="D1150" s="15" t="s">
        <v>30</v>
      </c>
      <c r="E1150" s="15" t="s">
        <v>725</v>
      </c>
      <c r="F1150" s="15" t="s">
        <v>324</v>
      </c>
      <c r="G1150" s="89">
        <f>G1151</f>
        <v>1815400</v>
      </c>
      <c r="H1150" s="89">
        <f t="shared" si="190"/>
        <v>0</v>
      </c>
      <c r="I1150" s="89">
        <f t="shared" si="190"/>
        <v>0</v>
      </c>
    </row>
    <row r="1151" spans="1:9" ht="17.25" customHeight="1">
      <c r="A1151" s="16" t="s">
        <v>341</v>
      </c>
      <c r="B1151" s="14">
        <v>793</v>
      </c>
      <c r="C1151" s="15" t="s">
        <v>24</v>
      </c>
      <c r="D1151" s="15" t="s">
        <v>30</v>
      </c>
      <c r="E1151" s="15" t="s">
        <v>725</v>
      </c>
      <c r="F1151" s="15" t="s">
        <v>342</v>
      </c>
      <c r="G1151" s="89">
        <f>1361500+453900</f>
        <v>1815400</v>
      </c>
      <c r="H1151" s="89">
        <v>0</v>
      </c>
      <c r="I1151" s="89">
        <v>0</v>
      </c>
    </row>
    <row r="1152" spans="1:9" ht="25.5" customHeight="1">
      <c r="A1152" s="16" t="s">
        <v>215</v>
      </c>
      <c r="B1152" s="14">
        <v>793</v>
      </c>
      <c r="C1152" s="15" t="s">
        <v>24</v>
      </c>
      <c r="D1152" s="15" t="s">
        <v>30</v>
      </c>
      <c r="E1152" s="15" t="s">
        <v>470</v>
      </c>
      <c r="F1152" s="15"/>
      <c r="G1152" s="89">
        <f>G1153+G1157+G1155</f>
        <v>555000</v>
      </c>
      <c r="H1152" s="89">
        <f t="shared" ref="H1152:I1152" si="191">H1153+H1157+H1155</f>
        <v>605000</v>
      </c>
      <c r="I1152" s="89">
        <f t="shared" si="191"/>
        <v>605000</v>
      </c>
    </row>
    <row r="1153" spans="1:9" ht="21.75" customHeight="1">
      <c r="A1153" s="16" t="s">
        <v>618</v>
      </c>
      <c r="B1153" s="14">
        <v>793</v>
      </c>
      <c r="C1153" s="15" t="s">
        <v>24</v>
      </c>
      <c r="D1153" s="15" t="s">
        <v>30</v>
      </c>
      <c r="E1153" s="15" t="s">
        <v>470</v>
      </c>
      <c r="F1153" s="15" t="s">
        <v>48</v>
      </c>
      <c r="G1153" s="89">
        <f>G1154</f>
        <v>20000</v>
      </c>
      <c r="H1153" s="89">
        <f>H1154</f>
        <v>70000</v>
      </c>
      <c r="I1153" s="89">
        <f>I1154</f>
        <v>70000</v>
      </c>
    </row>
    <row r="1154" spans="1:9" ht="25.5" customHeight="1">
      <c r="A1154" s="16" t="s">
        <v>49</v>
      </c>
      <c r="B1154" s="14">
        <v>793</v>
      </c>
      <c r="C1154" s="15" t="s">
        <v>24</v>
      </c>
      <c r="D1154" s="15" t="s">
        <v>30</v>
      </c>
      <c r="E1154" s="15" t="s">
        <v>470</v>
      </c>
      <c r="F1154" s="15" t="s">
        <v>50</v>
      </c>
      <c r="G1154" s="89">
        <v>20000</v>
      </c>
      <c r="H1154" s="89">
        <v>70000</v>
      </c>
      <c r="I1154" s="89">
        <v>70000</v>
      </c>
    </row>
    <row r="1155" spans="1:9" ht="25.5" customHeight="1">
      <c r="A1155" s="16" t="s">
        <v>38</v>
      </c>
      <c r="B1155" s="14">
        <v>793</v>
      </c>
      <c r="C1155" s="15" t="s">
        <v>24</v>
      </c>
      <c r="D1155" s="15" t="s">
        <v>30</v>
      </c>
      <c r="E1155" s="15" t="s">
        <v>470</v>
      </c>
      <c r="F1155" s="15" t="s">
        <v>39</v>
      </c>
      <c r="G1155" s="89">
        <f>G1156</f>
        <v>500000</v>
      </c>
      <c r="H1155" s="89">
        <f t="shared" ref="H1155:I1155" si="192">H1156</f>
        <v>500000</v>
      </c>
      <c r="I1155" s="89">
        <f t="shared" si="192"/>
        <v>500000</v>
      </c>
    </row>
    <row r="1156" spans="1:9" ht="25.5" customHeight="1">
      <c r="A1156" s="16" t="s">
        <v>12</v>
      </c>
      <c r="B1156" s="14">
        <v>793</v>
      </c>
      <c r="C1156" s="15" t="s">
        <v>24</v>
      </c>
      <c r="D1156" s="15" t="s">
        <v>30</v>
      </c>
      <c r="E1156" s="15" t="s">
        <v>470</v>
      </c>
      <c r="F1156" s="15" t="s">
        <v>11</v>
      </c>
      <c r="G1156" s="89">
        <v>500000</v>
      </c>
      <c r="H1156" s="89">
        <v>500000</v>
      </c>
      <c r="I1156" s="89">
        <v>500000</v>
      </c>
    </row>
    <row r="1157" spans="1:9" ht="18.75" customHeight="1">
      <c r="A1157" s="16" t="s">
        <v>95</v>
      </c>
      <c r="B1157" s="14">
        <v>793</v>
      </c>
      <c r="C1157" s="15" t="s">
        <v>24</v>
      </c>
      <c r="D1157" s="15" t="s">
        <v>30</v>
      </c>
      <c r="E1157" s="15" t="s">
        <v>470</v>
      </c>
      <c r="F1157" s="15" t="s">
        <v>96</v>
      </c>
      <c r="G1157" s="89">
        <f>G1158+G1159</f>
        <v>35000</v>
      </c>
      <c r="H1157" s="89">
        <f t="shared" ref="H1157:I1157" si="193">H1158+H1159</f>
        <v>35000</v>
      </c>
      <c r="I1157" s="89">
        <f t="shared" si="193"/>
        <v>35000</v>
      </c>
    </row>
    <row r="1158" spans="1:9" ht="19.5" customHeight="1">
      <c r="A1158" s="16" t="s">
        <v>303</v>
      </c>
      <c r="B1158" s="14">
        <v>793</v>
      </c>
      <c r="C1158" s="15" t="s">
        <v>24</v>
      </c>
      <c r="D1158" s="15" t="s">
        <v>30</v>
      </c>
      <c r="E1158" s="15" t="s">
        <v>470</v>
      </c>
      <c r="F1158" s="15" t="s">
        <v>99</v>
      </c>
      <c r="G1158" s="89">
        <v>35000</v>
      </c>
      <c r="H1158" s="89">
        <v>35000</v>
      </c>
      <c r="I1158" s="89">
        <v>35000</v>
      </c>
    </row>
    <row r="1159" spans="1:9" ht="25.5" hidden="1" customHeight="1">
      <c r="A1159" s="16" t="s">
        <v>353</v>
      </c>
      <c r="B1159" s="14">
        <v>793</v>
      </c>
      <c r="C1159" s="15" t="s">
        <v>24</v>
      </c>
      <c r="D1159" s="15" t="s">
        <v>30</v>
      </c>
      <c r="E1159" s="15" t="s">
        <v>470</v>
      </c>
      <c r="F1159" s="15" t="s">
        <v>354</v>
      </c>
      <c r="G1159" s="89"/>
      <c r="H1159" s="89"/>
      <c r="I1159" s="89"/>
    </row>
    <row r="1160" spans="1:9" ht="25.5" hidden="1" customHeight="1">
      <c r="A1160" s="16"/>
      <c r="B1160" s="14"/>
      <c r="C1160" s="15"/>
      <c r="D1160" s="15"/>
      <c r="E1160" s="15"/>
      <c r="F1160" s="15"/>
      <c r="G1160" s="89"/>
      <c r="H1160" s="89"/>
      <c r="I1160" s="89"/>
    </row>
    <row r="1161" spans="1:9" ht="16.5" customHeight="1">
      <c r="A1161" s="16" t="s">
        <v>918</v>
      </c>
      <c r="B1161" s="14">
        <v>793</v>
      </c>
      <c r="C1161" s="15" t="s">
        <v>24</v>
      </c>
      <c r="D1161" s="15" t="s">
        <v>30</v>
      </c>
      <c r="E1161" s="15" t="s">
        <v>919</v>
      </c>
      <c r="F1161" s="15"/>
      <c r="G1161" s="89">
        <f>G1162</f>
        <v>50000</v>
      </c>
      <c r="H1161" s="89">
        <f t="shared" ref="H1161:I1161" si="194">H1162</f>
        <v>50000</v>
      </c>
      <c r="I1161" s="89">
        <f t="shared" si="194"/>
        <v>50000</v>
      </c>
    </row>
    <row r="1162" spans="1:9" ht="25.5" customHeight="1">
      <c r="A1162" s="16" t="s">
        <v>618</v>
      </c>
      <c r="B1162" s="14">
        <v>793</v>
      </c>
      <c r="C1162" s="15" t="s">
        <v>24</v>
      </c>
      <c r="D1162" s="15" t="s">
        <v>30</v>
      </c>
      <c r="E1162" s="15" t="s">
        <v>919</v>
      </c>
      <c r="F1162" s="15" t="s">
        <v>48</v>
      </c>
      <c r="G1162" s="89">
        <f>G1163</f>
        <v>50000</v>
      </c>
      <c r="H1162" s="89">
        <f>H1163</f>
        <v>50000</v>
      </c>
      <c r="I1162" s="89">
        <f>I1163</f>
        <v>50000</v>
      </c>
    </row>
    <row r="1163" spans="1:9" ht="25.5" customHeight="1">
      <c r="A1163" s="16" t="s">
        <v>49</v>
      </c>
      <c r="B1163" s="14">
        <v>793</v>
      </c>
      <c r="C1163" s="15" t="s">
        <v>24</v>
      </c>
      <c r="D1163" s="15" t="s">
        <v>30</v>
      </c>
      <c r="E1163" s="15" t="s">
        <v>919</v>
      </c>
      <c r="F1163" s="15" t="s">
        <v>50</v>
      </c>
      <c r="G1163" s="89">
        <v>50000</v>
      </c>
      <c r="H1163" s="89">
        <v>50000</v>
      </c>
      <c r="I1163" s="89">
        <v>50000</v>
      </c>
    </row>
    <row r="1164" spans="1:9" ht="25.5" customHeight="1">
      <c r="A1164" s="16" t="s">
        <v>1130</v>
      </c>
      <c r="B1164" s="14">
        <v>793</v>
      </c>
      <c r="C1164" s="15" t="s">
        <v>24</v>
      </c>
      <c r="D1164" s="15" t="s">
        <v>30</v>
      </c>
      <c r="E1164" s="15" t="s">
        <v>398</v>
      </c>
      <c r="F1164" s="15"/>
      <c r="G1164" s="89">
        <f>G1165</f>
        <v>219900</v>
      </c>
      <c r="H1164" s="89"/>
      <c r="I1164" s="89"/>
    </row>
    <row r="1165" spans="1:9" ht="18" customHeight="1">
      <c r="A1165" s="16" t="s">
        <v>1122</v>
      </c>
      <c r="B1165" s="14">
        <v>793</v>
      </c>
      <c r="C1165" s="15" t="s">
        <v>24</v>
      </c>
      <c r="D1165" s="15" t="s">
        <v>30</v>
      </c>
      <c r="E1165" s="15" t="s">
        <v>1131</v>
      </c>
      <c r="F1165" s="15"/>
      <c r="G1165" s="89">
        <f>G1166</f>
        <v>219900</v>
      </c>
      <c r="H1165" s="89">
        <f t="shared" ref="H1165:I1165" si="195">H1166</f>
        <v>0</v>
      </c>
      <c r="I1165" s="89">
        <f t="shared" si="195"/>
        <v>0</v>
      </c>
    </row>
    <row r="1166" spans="1:9" ht="19.5" customHeight="1">
      <c r="A1166" s="16" t="s">
        <v>618</v>
      </c>
      <c r="B1166" s="14">
        <v>793</v>
      </c>
      <c r="C1166" s="15" t="s">
        <v>24</v>
      </c>
      <c r="D1166" s="15" t="s">
        <v>30</v>
      </c>
      <c r="E1166" s="15" t="s">
        <v>1131</v>
      </c>
      <c r="F1166" s="15" t="s">
        <v>48</v>
      </c>
      <c r="G1166" s="89">
        <f>G1167</f>
        <v>219900</v>
      </c>
      <c r="H1166" s="89">
        <f t="shared" ref="H1166:I1166" si="196">H1167</f>
        <v>0</v>
      </c>
      <c r="I1166" s="89">
        <f t="shared" si="196"/>
        <v>0</v>
      </c>
    </row>
    <row r="1167" spans="1:9" ht="25.5" customHeight="1">
      <c r="A1167" s="16" t="s">
        <v>49</v>
      </c>
      <c r="B1167" s="14">
        <v>793</v>
      </c>
      <c r="C1167" s="15" t="s">
        <v>24</v>
      </c>
      <c r="D1167" s="15" t="s">
        <v>30</v>
      </c>
      <c r="E1167" s="15" t="s">
        <v>1131</v>
      </c>
      <c r="F1167" s="15" t="s">
        <v>50</v>
      </c>
      <c r="G1167" s="89">
        <v>219900</v>
      </c>
      <c r="H1167" s="89">
        <v>0</v>
      </c>
      <c r="I1167" s="89">
        <v>0</v>
      </c>
    </row>
    <row r="1168" spans="1:9" ht="38.25">
      <c r="A1168" s="16" t="s">
        <v>915</v>
      </c>
      <c r="B1168" s="14">
        <v>793</v>
      </c>
      <c r="C1168" s="15" t="s">
        <v>24</v>
      </c>
      <c r="D1168" s="15" t="s">
        <v>30</v>
      </c>
      <c r="E1168" s="15" t="s">
        <v>472</v>
      </c>
      <c r="F1168" s="15"/>
      <c r="G1168" s="89">
        <f>G1169+G1172</f>
        <v>2610227.3199999998</v>
      </c>
      <c r="H1168" s="89">
        <f>H1169+H1172</f>
        <v>3040000</v>
      </c>
      <c r="I1168" s="89">
        <f>I1169+I1172</f>
        <v>2545000</v>
      </c>
    </row>
    <row r="1169" spans="1:9">
      <c r="A1169" s="42" t="s">
        <v>912</v>
      </c>
      <c r="B1169" s="14">
        <v>793</v>
      </c>
      <c r="C1169" s="15" t="s">
        <v>24</v>
      </c>
      <c r="D1169" s="15" t="s">
        <v>30</v>
      </c>
      <c r="E1169" s="15" t="s">
        <v>781</v>
      </c>
      <c r="F1169" s="15"/>
      <c r="G1169" s="89">
        <f t="shared" ref="G1169:I1170" si="197">G1170</f>
        <v>2570227.3199999998</v>
      </c>
      <c r="H1169" s="89">
        <f t="shared" si="197"/>
        <v>3000000</v>
      </c>
      <c r="I1169" s="89">
        <f t="shared" si="197"/>
        <v>2500000</v>
      </c>
    </row>
    <row r="1170" spans="1:9" ht="20.25" customHeight="1">
      <c r="A1170" s="16" t="s">
        <v>618</v>
      </c>
      <c r="B1170" s="14">
        <v>793</v>
      </c>
      <c r="C1170" s="15" t="s">
        <v>24</v>
      </c>
      <c r="D1170" s="15" t="s">
        <v>30</v>
      </c>
      <c r="E1170" s="15" t="s">
        <v>781</v>
      </c>
      <c r="F1170" s="15" t="s">
        <v>48</v>
      </c>
      <c r="G1170" s="89">
        <f t="shared" si="197"/>
        <v>2570227.3199999998</v>
      </c>
      <c r="H1170" s="89">
        <f t="shared" si="197"/>
        <v>3000000</v>
      </c>
      <c r="I1170" s="89">
        <f t="shared" si="197"/>
        <v>2500000</v>
      </c>
    </row>
    <row r="1171" spans="1:9" ht="30.75" customHeight="1">
      <c r="A1171" s="16" t="s">
        <v>49</v>
      </c>
      <c r="B1171" s="14">
        <v>793</v>
      </c>
      <c r="C1171" s="15" t="s">
        <v>24</v>
      </c>
      <c r="D1171" s="15" t="s">
        <v>30</v>
      </c>
      <c r="E1171" s="15" t="s">
        <v>781</v>
      </c>
      <c r="F1171" s="15" t="s">
        <v>50</v>
      </c>
      <c r="G1171" s="89">
        <f>2300000+270227.32</f>
        <v>2570227.3199999998</v>
      </c>
      <c r="H1171" s="89">
        <v>3000000</v>
      </c>
      <c r="I1171" s="89">
        <v>2500000</v>
      </c>
    </row>
    <row r="1172" spans="1:9" ht="54.75" customHeight="1">
      <c r="A1172" s="42" t="s">
        <v>28</v>
      </c>
      <c r="B1172" s="14">
        <v>793</v>
      </c>
      <c r="C1172" s="15" t="s">
        <v>24</v>
      </c>
      <c r="D1172" s="15" t="s">
        <v>30</v>
      </c>
      <c r="E1172" s="15" t="s">
        <v>27</v>
      </c>
      <c r="F1172" s="15"/>
      <c r="G1172" s="89">
        <f t="shared" ref="G1172:I1173" si="198">G1173</f>
        <v>40000</v>
      </c>
      <c r="H1172" s="89">
        <f t="shared" si="198"/>
        <v>40000</v>
      </c>
      <c r="I1172" s="89">
        <f t="shared" si="198"/>
        <v>45000</v>
      </c>
    </row>
    <row r="1173" spans="1:9" ht="18" customHeight="1">
      <c r="A1173" s="16" t="s">
        <v>618</v>
      </c>
      <c r="B1173" s="14">
        <v>793</v>
      </c>
      <c r="C1173" s="15" t="s">
        <v>24</v>
      </c>
      <c r="D1173" s="15" t="s">
        <v>30</v>
      </c>
      <c r="E1173" s="15" t="s">
        <v>27</v>
      </c>
      <c r="F1173" s="15" t="s">
        <v>48</v>
      </c>
      <c r="G1173" s="89">
        <f t="shared" si="198"/>
        <v>40000</v>
      </c>
      <c r="H1173" s="89">
        <f t="shared" si="198"/>
        <v>40000</v>
      </c>
      <c r="I1173" s="89">
        <f t="shared" si="198"/>
        <v>45000</v>
      </c>
    </row>
    <row r="1174" spans="1:9" ht="30.75" customHeight="1">
      <c r="A1174" s="16" t="s">
        <v>49</v>
      </c>
      <c r="B1174" s="14">
        <v>793</v>
      </c>
      <c r="C1174" s="15" t="s">
        <v>24</v>
      </c>
      <c r="D1174" s="15" t="s">
        <v>30</v>
      </c>
      <c r="E1174" s="15" t="s">
        <v>27</v>
      </c>
      <c r="F1174" s="15" t="s">
        <v>50</v>
      </c>
      <c r="G1174" s="89">
        <v>40000</v>
      </c>
      <c r="H1174" s="89">
        <v>40000</v>
      </c>
      <c r="I1174" s="89">
        <v>45000</v>
      </c>
    </row>
    <row r="1175" spans="1:9" ht="30.75" hidden="1" customHeight="1">
      <c r="A1175" s="16" t="s">
        <v>161</v>
      </c>
      <c r="B1175" s="14">
        <v>793</v>
      </c>
      <c r="C1175" s="15" t="s">
        <v>24</v>
      </c>
      <c r="D1175" s="15" t="s">
        <v>30</v>
      </c>
      <c r="E1175" s="15" t="s">
        <v>417</v>
      </c>
      <c r="F1175" s="15"/>
      <c r="G1175" s="89">
        <f>G1188+G1176+G1179+G1182+G1185</f>
        <v>0</v>
      </c>
      <c r="H1175" s="89">
        <f>H1188+H1176+H1179+H1182+H1185</f>
        <v>0</v>
      </c>
      <c r="I1175" s="89">
        <f>I1188+I1176+I1179+I1182+I1185</f>
        <v>0</v>
      </c>
    </row>
    <row r="1176" spans="1:9" ht="15.75" hidden="1" customHeight="1">
      <c r="A1176" s="16" t="s">
        <v>641</v>
      </c>
      <c r="B1176" s="14">
        <v>793</v>
      </c>
      <c r="C1176" s="15" t="s">
        <v>24</v>
      </c>
      <c r="D1176" s="15" t="s">
        <v>30</v>
      </c>
      <c r="E1176" s="15" t="s">
        <v>418</v>
      </c>
      <c r="F1176" s="15"/>
      <c r="G1176" s="89">
        <f t="shared" ref="G1176:I1177" si="199">G1177</f>
        <v>0</v>
      </c>
      <c r="H1176" s="89">
        <f t="shared" si="199"/>
        <v>0</v>
      </c>
      <c r="I1176" s="89">
        <f t="shared" si="199"/>
        <v>0</v>
      </c>
    </row>
    <row r="1177" spans="1:9" ht="18.75" hidden="1" customHeight="1">
      <c r="A1177" s="16" t="s">
        <v>95</v>
      </c>
      <c r="B1177" s="14">
        <v>793</v>
      </c>
      <c r="C1177" s="15" t="s">
        <v>24</v>
      </c>
      <c r="D1177" s="15" t="s">
        <v>30</v>
      </c>
      <c r="E1177" s="15" t="s">
        <v>418</v>
      </c>
      <c r="F1177" s="15" t="s">
        <v>96</v>
      </c>
      <c r="G1177" s="89">
        <f t="shared" si="199"/>
        <v>0</v>
      </c>
      <c r="H1177" s="89">
        <f t="shared" si="199"/>
        <v>0</v>
      </c>
      <c r="I1177" s="89">
        <f t="shared" si="199"/>
        <v>0</v>
      </c>
    </row>
    <row r="1178" spans="1:9" ht="20.25" hidden="1" customHeight="1">
      <c r="A1178" s="16" t="s">
        <v>625</v>
      </c>
      <c r="B1178" s="14">
        <v>793</v>
      </c>
      <c r="C1178" s="15" t="s">
        <v>24</v>
      </c>
      <c r="D1178" s="15" t="s">
        <v>30</v>
      </c>
      <c r="E1178" s="15" t="s">
        <v>418</v>
      </c>
      <c r="F1178" s="15" t="s">
        <v>624</v>
      </c>
      <c r="G1178" s="89"/>
      <c r="H1178" s="89"/>
      <c r="I1178" s="89"/>
    </row>
    <row r="1179" spans="1:9" ht="25.5" hidden="1">
      <c r="A1179" s="16" t="s">
        <v>811</v>
      </c>
      <c r="B1179" s="14">
        <v>793</v>
      </c>
      <c r="C1179" s="15" t="s">
        <v>24</v>
      </c>
      <c r="D1179" s="15" t="s">
        <v>30</v>
      </c>
      <c r="E1179" s="15" t="s">
        <v>810</v>
      </c>
      <c r="F1179" s="15"/>
      <c r="G1179" s="89">
        <f>G1181</f>
        <v>0</v>
      </c>
      <c r="H1179" s="89">
        <f>H1181</f>
        <v>0</v>
      </c>
      <c r="I1179" s="89">
        <f>I1181</f>
        <v>0</v>
      </c>
    </row>
    <row r="1180" spans="1:9" hidden="1">
      <c r="A1180" s="16" t="s">
        <v>95</v>
      </c>
      <c r="B1180" s="14">
        <v>793</v>
      </c>
      <c r="C1180" s="15" t="s">
        <v>24</v>
      </c>
      <c r="D1180" s="15" t="s">
        <v>30</v>
      </c>
      <c r="E1180" s="15" t="s">
        <v>810</v>
      </c>
      <c r="F1180" s="15" t="s">
        <v>96</v>
      </c>
      <c r="G1180" s="89">
        <f>G1181</f>
        <v>0</v>
      </c>
      <c r="H1180" s="89">
        <f>H1181</f>
        <v>0</v>
      </c>
      <c r="I1180" s="89">
        <f>I1181</f>
        <v>0</v>
      </c>
    </row>
    <row r="1181" spans="1:9" hidden="1">
      <c r="A1181" s="16" t="s">
        <v>851</v>
      </c>
      <c r="B1181" s="14">
        <v>793</v>
      </c>
      <c r="C1181" s="15" t="s">
        <v>24</v>
      </c>
      <c r="D1181" s="15" t="s">
        <v>30</v>
      </c>
      <c r="E1181" s="15" t="s">
        <v>810</v>
      </c>
      <c r="F1181" s="15" t="s">
        <v>624</v>
      </c>
      <c r="G1181" s="89"/>
      <c r="H1181" s="89"/>
      <c r="I1181" s="89"/>
    </row>
    <row r="1182" spans="1:9" ht="25.5" hidden="1" customHeight="1">
      <c r="A1182" s="16" t="s">
        <v>875</v>
      </c>
      <c r="B1182" s="14">
        <v>793</v>
      </c>
      <c r="C1182" s="15" t="s">
        <v>24</v>
      </c>
      <c r="D1182" s="15" t="s">
        <v>30</v>
      </c>
      <c r="E1182" s="15" t="s">
        <v>874</v>
      </c>
      <c r="F1182" s="15"/>
      <c r="G1182" s="89">
        <f>G1184</f>
        <v>0</v>
      </c>
      <c r="H1182" s="89">
        <f>H1184</f>
        <v>0</v>
      </c>
      <c r="I1182" s="89">
        <f>I1184</f>
        <v>0</v>
      </c>
    </row>
    <row r="1183" spans="1:9" hidden="1">
      <c r="A1183" s="16" t="s">
        <v>95</v>
      </c>
      <c r="B1183" s="14">
        <v>793</v>
      </c>
      <c r="C1183" s="15" t="s">
        <v>24</v>
      </c>
      <c r="D1183" s="15" t="s">
        <v>30</v>
      </c>
      <c r="E1183" s="15" t="s">
        <v>874</v>
      </c>
      <c r="F1183" s="15" t="s">
        <v>96</v>
      </c>
      <c r="G1183" s="89">
        <f>G1184</f>
        <v>0</v>
      </c>
      <c r="H1183" s="89">
        <f>H1184</f>
        <v>0</v>
      </c>
      <c r="I1183" s="89">
        <f>I1184</f>
        <v>0</v>
      </c>
    </row>
    <row r="1184" spans="1:9" hidden="1">
      <c r="A1184" s="16" t="s">
        <v>851</v>
      </c>
      <c r="B1184" s="14">
        <v>793</v>
      </c>
      <c r="C1184" s="15" t="s">
        <v>24</v>
      </c>
      <c r="D1184" s="15" t="s">
        <v>30</v>
      </c>
      <c r="E1184" s="15" t="s">
        <v>874</v>
      </c>
      <c r="F1184" s="15" t="s">
        <v>624</v>
      </c>
      <c r="G1184" s="89"/>
      <c r="H1184" s="89"/>
      <c r="I1184" s="89"/>
    </row>
    <row r="1185" spans="1:9" ht="25.5" hidden="1" customHeight="1">
      <c r="A1185" s="16" t="s">
        <v>879</v>
      </c>
      <c r="B1185" s="14">
        <v>793</v>
      </c>
      <c r="C1185" s="15" t="s">
        <v>24</v>
      </c>
      <c r="D1185" s="15" t="s">
        <v>30</v>
      </c>
      <c r="E1185" s="15" t="s">
        <v>878</v>
      </c>
      <c r="F1185" s="15"/>
      <c r="G1185" s="89">
        <f>G1187</f>
        <v>0</v>
      </c>
      <c r="H1185" s="89">
        <f>H1187</f>
        <v>0</v>
      </c>
      <c r="I1185" s="89">
        <f>I1187</f>
        <v>0</v>
      </c>
    </row>
    <row r="1186" spans="1:9" hidden="1">
      <c r="A1186" s="16" t="s">
        <v>95</v>
      </c>
      <c r="B1186" s="14">
        <v>793</v>
      </c>
      <c r="C1186" s="15" t="s">
        <v>24</v>
      </c>
      <c r="D1186" s="15" t="s">
        <v>30</v>
      </c>
      <c r="E1186" s="15" t="s">
        <v>878</v>
      </c>
      <c r="F1186" s="15" t="s">
        <v>96</v>
      </c>
      <c r="G1186" s="89">
        <f>G1187</f>
        <v>0</v>
      </c>
      <c r="H1186" s="89">
        <f>H1187</f>
        <v>0</v>
      </c>
      <c r="I1186" s="89">
        <f>I1187</f>
        <v>0</v>
      </c>
    </row>
    <row r="1187" spans="1:9" hidden="1">
      <c r="A1187" s="16" t="s">
        <v>851</v>
      </c>
      <c r="B1187" s="14">
        <v>793</v>
      </c>
      <c r="C1187" s="15" t="s">
        <v>24</v>
      </c>
      <c r="D1187" s="15" t="s">
        <v>30</v>
      </c>
      <c r="E1187" s="15" t="s">
        <v>878</v>
      </c>
      <c r="F1187" s="15" t="s">
        <v>624</v>
      </c>
      <c r="G1187" s="89"/>
      <c r="H1187" s="89"/>
      <c r="I1187" s="89"/>
    </row>
    <row r="1188" spans="1:9" ht="30.75" hidden="1" customHeight="1">
      <c r="A1188" s="16" t="s">
        <v>779</v>
      </c>
      <c r="B1188" s="14">
        <v>793</v>
      </c>
      <c r="C1188" s="15" t="s">
        <v>24</v>
      </c>
      <c r="D1188" s="15" t="s">
        <v>30</v>
      </c>
      <c r="E1188" s="15" t="s">
        <v>778</v>
      </c>
      <c r="F1188" s="15"/>
      <c r="G1188" s="89">
        <f t="shared" ref="G1188:I1189" si="200">G1189</f>
        <v>0</v>
      </c>
      <c r="H1188" s="89">
        <f t="shared" si="200"/>
        <v>0</v>
      </c>
      <c r="I1188" s="89">
        <f t="shared" si="200"/>
        <v>0</v>
      </c>
    </row>
    <row r="1189" spans="1:9" ht="30.75" hidden="1" customHeight="1">
      <c r="A1189" s="16" t="s">
        <v>618</v>
      </c>
      <c r="B1189" s="14">
        <v>793</v>
      </c>
      <c r="C1189" s="15" t="s">
        <v>24</v>
      </c>
      <c r="D1189" s="15" t="s">
        <v>30</v>
      </c>
      <c r="E1189" s="15" t="s">
        <v>778</v>
      </c>
      <c r="F1189" s="15" t="s">
        <v>48</v>
      </c>
      <c r="G1189" s="89">
        <f t="shared" si="200"/>
        <v>0</v>
      </c>
      <c r="H1189" s="89">
        <f t="shared" si="200"/>
        <v>0</v>
      </c>
      <c r="I1189" s="89">
        <f t="shared" si="200"/>
        <v>0</v>
      </c>
    </row>
    <row r="1190" spans="1:9" ht="30.75" hidden="1" customHeight="1">
      <c r="A1190" s="16" t="s">
        <v>49</v>
      </c>
      <c r="B1190" s="14">
        <v>793</v>
      </c>
      <c r="C1190" s="15" t="s">
        <v>24</v>
      </c>
      <c r="D1190" s="15" t="s">
        <v>30</v>
      </c>
      <c r="E1190" s="15" t="s">
        <v>778</v>
      </c>
      <c r="F1190" s="15" t="s">
        <v>50</v>
      </c>
      <c r="G1190" s="89"/>
      <c r="H1190" s="89"/>
      <c r="I1190" s="89"/>
    </row>
    <row r="1191" spans="1:9" ht="25.5" customHeight="1">
      <c r="A1191" s="16" t="s">
        <v>640</v>
      </c>
      <c r="B1191" s="14">
        <v>793</v>
      </c>
      <c r="C1191" s="15" t="s">
        <v>24</v>
      </c>
      <c r="D1191" s="15" t="s">
        <v>30</v>
      </c>
      <c r="E1191" s="15" t="s">
        <v>473</v>
      </c>
      <c r="F1191" s="15"/>
      <c r="G1191" s="89">
        <f>G1198+G1195+G1192</f>
        <v>16611504</v>
      </c>
      <c r="H1191" s="89">
        <f>H1198+H1195+H1192</f>
        <v>14647304</v>
      </c>
      <c r="I1191" s="89">
        <f>I1198+I1195+I1192</f>
        <v>15228942</v>
      </c>
    </row>
    <row r="1192" spans="1:9" ht="25.5" hidden="1">
      <c r="A1192" s="16" t="s">
        <v>242</v>
      </c>
      <c r="B1192" s="14">
        <v>793</v>
      </c>
      <c r="C1192" s="15" t="s">
        <v>24</v>
      </c>
      <c r="D1192" s="15" t="s">
        <v>30</v>
      </c>
      <c r="E1192" s="15" t="s">
        <v>241</v>
      </c>
      <c r="F1192" s="15"/>
      <c r="G1192" s="89">
        <f t="shared" ref="G1192:I1193" si="201">G1193</f>
        <v>0</v>
      </c>
      <c r="H1192" s="89">
        <f t="shared" si="201"/>
        <v>0</v>
      </c>
      <c r="I1192" s="89">
        <f t="shared" si="201"/>
        <v>0</v>
      </c>
    </row>
    <row r="1193" spans="1:9" ht="51" hidden="1">
      <c r="A1193" s="16" t="s">
        <v>612</v>
      </c>
      <c r="B1193" s="14">
        <v>793</v>
      </c>
      <c r="C1193" s="15" t="s">
        <v>24</v>
      </c>
      <c r="D1193" s="15" t="s">
        <v>30</v>
      </c>
      <c r="E1193" s="15" t="s">
        <v>243</v>
      </c>
      <c r="F1193" s="15" t="s">
        <v>90</v>
      </c>
      <c r="G1193" s="89">
        <f t="shared" si="201"/>
        <v>0</v>
      </c>
      <c r="H1193" s="89">
        <f t="shared" si="201"/>
        <v>0</v>
      </c>
      <c r="I1193" s="89">
        <f t="shared" si="201"/>
        <v>0</v>
      </c>
    </row>
    <row r="1194" spans="1:9" hidden="1">
      <c r="A1194" s="16" t="s">
        <v>623</v>
      </c>
      <c r="B1194" s="14">
        <v>793</v>
      </c>
      <c r="C1194" s="15" t="s">
        <v>24</v>
      </c>
      <c r="D1194" s="15" t="s">
        <v>30</v>
      </c>
      <c r="E1194" s="15" t="s">
        <v>243</v>
      </c>
      <c r="F1194" s="15" t="s">
        <v>622</v>
      </c>
      <c r="G1194" s="89"/>
      <c r="H1194" s="89"/>
      <c r="I1194" s="89"/>
    </row>
    <row r="1195" spans="1:9" ht="25.5" hidden="1">
      <c r="A1195" s="16" t="s">
        <v>362</v>
      </c>
      <c r="B1195" s="14">
        <v>793</v>
      </c>
      <c r="C1195" s="15" t="s">
        <v>24</v>
      </c>
      <c r="D1195" s="15" t="s">
        <v>30</v>
      </c>
      <c r="E1195" s="15" t="s">
        <v>237</v>
      </c>
      <c r="F1195" s="15"/>
      <c r="G1195" s="89">
        <f t="shared" ref="G1195:I1196" si="202">G1196</f>
        <v>0</v>
      </c>
      <c r="H1195" s="89">
        <f t="shared" si="202"/>
        <v>0</v>
      </c>
      <c r="I1195" s="89">
        <f t="shared" si="202"/>
        <v>0</v>
      </c>
    </row>
    <row r="1196" spans="1:9" ht="51" hidden="1">
      <c r="A1196" s="16" t="s">
        <v>612</v>
      </c>
      <c r="B1196" s="14">
        <v>793</v>
      </c>
      <c r="C1196" s="15" t="s">
        <v>24</v>
      </c>
      <c r="D1196" s="15" t="s">
        <v>30</v>
      </c>
      <c r="E1196" s="15" t="s">
        <v>237</v>
      </c>
      <c r="F1196" s="15" t="s">
        <v>90</v>
      </c>
      <c r="G1196" s="89">
        <f t="shared" si="202"/>
        <v>0</v>
      </c>
      <c r="H1196" s="89">
        <f t="shared" si="202"/>
        <v>0</v>
      </c>
      <c r="I1196" s="89">
        <f t="shared" si="202"/>
        <v>0</v>
      </c>
    </row>
    <row r="1197" spans="1:9" hidden="1">
      <c r="A1197" s="16" t="s">
        <v>623</v>
      </c>
      <c r="B1197" s="14">
        <v>793</v>
      </c>
      <c r="C1197" s="15" t="s">
        <v>24</v>
      </c>
      <c r="D1197" s="15" t="s">
        <v>30</v>
      </c>
      <c r="E1197" s="15" t="s">
        <v>237</v>
      </c>
      <c r="F1197" s="15" t="s">
        <v>622</v>
      </c>
      <c r="G1197" s="89"/>
      <c r="H1197" s="89"/>
      <c r="I1197" s="89"/>
    </row>
    <row r="1198" spans="1:9" ht="25.5" customHeight="1">
      <c r="A1198" s="16" t="s">
        <v>79</v>
      </c>
      <c r="B1198" s="14">
        <v>793</v>
      </c>
      <c r="C1198" s="15" t="s">
        <v>24</v>
      </c>
      <c r="D1198" s="15" t="s">
        <v>30</v>
      </c>
      <c r="E1198" s="15" t="s">
        <v>567</v>
      </c>
      <c r="F1198" s="15"/>
      <c r="G1198" s="89">
        <f>G1199+G1202+G1206+G1204</f>
        <v>16611504</v>
      </c>
      <c r="H1198" s="89">
        <f>H1199+H1202+H1206+H1204</f>
        <v>14647304</v>
      </c>
      <c r="I1198" s="89">
        <f>I1199+I1202+I1206+I1204</f>
        <v>15228942</v>
      </c>
    </row>
    <row r="1199" spans="1:9" ht="51">
      <c r="A1199" s="16" t="s">
        <v>612</v>
      </c>
      <c r="B1199" s="14">
        <v>793</v>
      </c>
      <c r="C1199" s="15" t="s">
        <v>24</v>
      </c>
      <c r="D1199" s="15" t="s">
        <v>30</v>
      </c>
      <c r="E1199" s="15" t="s">
        <v>567</v>
      </c>
      <c r="F1199" s="15" t="s">
        <v>90</v>
      </c>
      <c r="G1199" s="89">
        <f>G1201+G1200</f>
        <v>8393177</v>
      </c>
      <c r="H1199" s="89">
        <f>H1201+H1200</f>
        <v>8109357</v>
      </c>
      <c r="I1199" s="89">
        <f>I1201+I1200</f>
        <v>8168214</v>
      </c>
    </row>
    <row r="1200" spans="1:9">
      <c r="A1200" s="16" t="s">
        <v>623</v>
      </c>
      <c r="B1200" s="14">
        <v>793</v>
      </c>
      <c r="C1200" s="15" t="s">
        <v>24</v>
      </c>
      <c r="D1200" s="15" t="s">
        <v>30</v>
      </c>
      <c r="E1200" s="15" t="s">
        <v>567</v>
      </c>
      <c r="F1200" s="15" t="s">
        <v>622</v>
      </c>
      <c r="G1200" s="89">
        <f>7787263+89000+10+516904</f>
        <v>8393177</v>
      </c>
      <c r="H1200" s="89">
        <f>7864357+245000</f>
        <v>8109357</v>
      </c>
      <c r="I1200" s="89">
        <f>7942214+226000</f>
        <v>8168214</v>
      </c>
    </row>
    <row r="1201" spans="1:9" ht="24" hidden="1" customHeight="1">
      <c r="A1201" s="16" t="s">
        <v>88</v>
      </c>
      <c r="B1201" s="14">
        <v>793</v>
      </c>
      <c r="C1201" s="15" t="s">
        <v>24</v>
      </c>
      <c r="D1201" s="15" t="s">
        <v>30</v>
      </c>
      <c r="E1201" s="15" t="s">
        <v>567</v>
      </c>
      <c r="F1201" s="15" t="s">
        <v>91</v>
      </c>
      <c r="G1201" s="89"/>
      <c r="H1201" s="89"/>
      <c r="I1201" s="89"/>
    </row>
    <row r="1202" spans="1:9" ht="17.25" customHeight="1">
      <c r="A1202" s="16" t="s">
        <v>618</v>
      </c>
      <c r="B1202" s="14">
        <v>793</v>
      </c>
      <c r="C1202" s="15" t="s">
        <v>24</v>
      </c>
      <c r="D1202" s="15" t="s">
        <v>30</v>
      </c>
      <c r="E1202" s="15" t="s">
        <v>567</v>
      </c>
      <c r="F1202" s="15" t="s">
        <v>48</v>
      </c>
      <c r="G1202" s="89">
        <f>G1203</f>
        <v>7747127</v>
      </c>
      <c r="H1202" s="89">
        <f>H1203</f>
        <v>6041147</v>
      </c>
      <c r="I1202" s="89">
        <f>I1203</f>
        <v>6556928</v>
      </c>
    </row>
    <row r="1203" spans="1:9" ht="24" customHeight="1">
      <c r="A1203" s="16" t="s">
        <v>49</v>
      </c>
      <c r="B1203" s="14">
        <v>793</v>
      </c>
      <c r="C1203" s="15" t="s">
        <v>24</v>
      </c>
      <c r="D1203" s="15" t="s">
        <v>30</v>
      </c>
      <c r="E1203" s="15" t="s">
        <v>567</v>
      </c>
      <c r="F1203" s="15" t="s">
        <v>50</v>
      </c>
      <c r="G1203" s="89">
        <f>6747137-10+1000000</f>
        <v>7747127</v>
      </c>
      <c r="H1203" s="89">
        <v>6041147</v>
      </c>
      <c r="I1203" s="89">
        <v>6556928</v>
      </c>
    </row>
    <row r="1204" spans="1:9" ht="24" hidden="1" customHeight="1">
      <c r="A1204" s="16" t="s">
        <v>312</v>
      </c>
      <c r="B1204" s="14">
        <v>793</v>
      </c>
      <c r="C1204" s="15" t="s">
        <v>24</v>
      </c>
      <c r="D1204" s="15" t="s">
        <v>30</v>
      </c>
      <c r="E1204" s="15" t="s">
        <v>567</v>
      </c>
      <c r="F1204" s="15" t="s">
        <v>313</v>
      </c>
      <c r="G1204" s="89">
        <f>G1205</f>
        <v>0</v>
      </c>
      <c r="H1204" s="89">
        <f>H1205</f>
        <v>0</v>
      </c>
      <c r="I1204" s="89">
        <f>I1205</f>
        <v>0</v>
      </c>
    </row>
    <row r="1205" spans="1:9" ht="24" hidden="1" customHeight="1">
      <c r="A1205" s="16" t="s">
        <v>314</v>
      </c>
      <c r="B1205" s="14">
        <v>793</v>
      </c>
      <c r="C1205" s="15" t="s">
        <v>24</v>
      </c>
      <c r="D1205" s="15" t="s">
        <v>30</v>
      </c>
      <c r="E1205" s="15" t="s">
        <v>567</v>
      </c>
      <c r="F1205" s="15" t="s">
        <v>315</v>
      </c>
      <c r="G1205" s="89"/>
      <c r="H1205" s="89"/>
      <c r="I1205" s="89"/>
    </row>
    <row r="1206" spans="1:9" ht="18.75" customHeight="1">
      <c r="A1206" s="16" t="s">
        <v>95</v>
      </c>
      <c r="B1206" s="14">
        <v>793</v>
      </c>
      <c r="C1206" s="15" t="s">
        <v>24</v>
      </c>
      <c r="D1206" s="15" t="s">
        <v>30</v>
      </c>
      <c r="E1206" s="15" t="s">
        <v>567</v>
      </c>
      <c r="F1206" s="15" t="s">
        <v>96</v>
      </c>
      <c r="G1206" s="89">
        <f>G1208+G1207+G1207</f>
        <v>471200</v>
      </c>
      <c r="H1206" s="89">
        <f>H1208+H1207</f>
        <v>496800</v>
      </c>
      <c r="I1206" s="89">
        <f>I1208+I1207</f>
        <v>503800</v>
      </c>
    </row>
    <row r="1207" spans="1:9" ht="24" hidden="1" customHeight="1">
      <c r="A1207" s="16" t="s">
        <v>625</v>
      </c>
      <c r="B1207" s="14">
        <v>793</v>
      </c>
      <c r="C1207" s="15" t="s">
        <v>24</v>
      </c>
      <c r="D1207" s="15" t="s">
        <v>30</v>
      </c>
      <c r="E1207" s="15" t="s">
        <v>567</v>
      </c>
      <c r="F1207" s="15" t="s">
        <v>624</v>
      </c>
      <c r="G1207" s="89"/>
      <c r="H1207" s="89"/>
      <c r="I1207" s="89"/>
    </row>
    <row r="1208" spans="1:9" ht="17.25" customHeight="1">
      <c r="A1208" s="16" t="s">
        <v>303</v>
      </c>
      <c r="B1208" s="14">
        <v>793</v>
      </c>
      <c r="C1208" s="15" t="s">
        <v>24</v>
      </c>
      <c r="D1208" s="15" t="s">
        <v>30</v>
      </c>
      <c r="E1208" s="15" t="s">
        <v>567</v>
      </c>
      <c r="F1208" s="15" t="s">
        <v>99</v>
      </c>
      <c r="G1208" s="89">
        <f>48000+423200</f>
        <v>471200</v>
      </c>
      <c r="H1208" s="89">
        <f>54000+442800</f>
        <v>496800</v>
      </c>
      <c r="I1208" s="89">
        <f>58000+445800</f>
        <v>503800</v>
      </c>
    </row>
    <row r="1209" spans="1:9" ht="25.5" customHeight="1">
      <c r="A1209" s="16" t="s">
        <v>334</v>
      </c>
      <c r="B1209" s="14">
        <v>793</v>
      </c>
      <c r="C1209" s="15" t="s">
        <v>24</v>
      </c>
      <c r="D1209" s="15" t="s">
        <v>30</v>
      </c>
      <c r="E1209" s="15" t="s">
        <v>417</v>
      </c>
      <c r="F1209" s="15"/>
      <c r="G1209" s="89">
        <f>G1210+G1220</f>
        <v>398000</v>
      </c>
      <c r="H1209" s="89">
        <f t="shared" ref="G1209:I1210" si="203">H1210</f>
        <v>0</v>
      </c>
      <c r="I1209" s="89">
        <f t="shared" si="203"/>
        <v>0</v>
      </c>
    </row>
    <row r="1210" spans="1:9" ht="30.75" customHeight="1">
      <c r="A1210" s="16" t="s">
        <v>811</v>
      </c>
      <c r="B1210" s="14">
        <v>793</v>
      </c>
      <c r="C1210" s="15" t="s">
        <v>24</v>
      </c>
      <c r="D1210" s="15" t="s">
        <v>30</v>
      </c>
      <c r="E1210" s="15" t="s">
        <v>810</v>
      </c>
      <c r="F1210" s="15"/>
      <c r="G1210" s="89">
        <f t="shared" si="203"/>
        <v>300</v>
      </c>
      <c r="H1210" s="89">
        <f t="shared" si="203"/>
        <v>0</v>
      </c>
      <c r="I1210" s="89">
        <f t="shared" si="203"/>
        <v>0</v>
      </c>
    </row>
    <row r="1211" spans="1:9" ht="19.5" customHeight="1">
      <c r="A1211" s="16" t="s">
        <v>95</v>
      </c>
      <c r="B1211" s="14">
        <v>793</v>
      </c>
      <c r="C1211" s="15" t="s">
        <v>24</v>
      </c>
      <c r="D1211" s="15" t="s">
        <v>30</v>
      </c>
      <c r="E1211" s="15" t="s">
        <v>810</v>
      </c>
      <c r="F1211" s="15" t="s">
        <v>96</v>
      </c>
      <c r="G1211" s="89">
        <f>G1212+G1213</f>
        <v>300</v>
      </c>
      <c r="H1211" s="89">
        <f>H1212+H1213</f>
        <v>0</v>
      </c>
      <c r="I1211" s="89">
        <f>I1212+I1213</f>
        <v>0</v>
      </c>
    </row>
    <row r="1212" spans="1:9" ht="18.75" customHeight="1">
      <c r="A1212" s="16" t="s">
        <v>625</v>
      </c>
      <c r="B1212" s="14">
        <v>793</v>
      </c>
      <c r="C1212" s="15" t="s">
        <v>24</v>
      </c>
      <c r="D1212" s="15" t="s">
        <v>30</v>
      </c>
      <c r="E1212" s="15" t="s">
        <v>810</v>
      </c>
      <c r="F1212" s="15" t="s">
        <v>624</v>
      </c>
      <c r="G1212" s="89">
        <v>300</v>
      </c>
      <c r="H1212" s="89">
        <v>0</v>
      </c>
      <c r="I1212" s="89">
        <v>0</v>
      </c>
    </row>
    <row r="1213" spans="1:9" ht="18.75" hidden="1" customHeight="1">
      <c r="A1213" s="16" t="s">
        <v>303</v>
      </c>
      <c r="B1213" s="14">
        <v>793</v>
      </c>
      <c r="C1213" s="15" t="s">
        <v>24</v>
      </c>
      <c r="D1213" s="15" t="s">
        <v>30</v>
      </c>
      <c r="E1213" s="15" t="s">
        <v>810</v>
      </c>
      <c r="F1213" s="15" t="s">
        <v>99</v>
      </c>
      <c r="G1213" s="89"/>
      <c r="H1213" s="89"/>
      <c r="I1213" s="89"/>
    </row>
    <row r="1214" spans="1:9" s="18" customFormat="1" ht="25.5" hidden="1">
      <c r="A1214" s="13" t="s">
        <v>571</v>
      </c>
      <c r="B1214" s="14">
        <v>793</v>
      </c>
      <c r="C1214" s="15" t="s">
        <v>24</v>
      </c>
      <c r="D1214" s="15" t="s">
        <v>30</v>
      </c>
      <c r="E1214" s="15" t="s">
        <v>428</v>
      </c>
      <c r="F1214" s="15"/>
      <c r="G1214" s="89">
        <f t="shared" ref="G1214:I1216" si="204">G1215</f>
        <v>0</v>
      </c>
      <c r="H1214" s="89">
        <f t="shared" si="204"/>
        <v>0</v>
      </c>
      <c r="I1214" s="89">
        <f t="shared" si="204"/>
        <v>0</v>
      </c>
    </row>
    <row r="1215" spans="1:9" s="18" customFormat="1" ht="25.5" hidden="1">
      <c r="A1215" s="16" t="s">
        <v>172</v>
      </c>
      <c r="B1215" s="14">
        <v>793</v>
      </c>
      <c r="C1215" s="15" t="s">
        <v>24</v>
      </c>
      <c r="D1215" s="15" t="s">
        <v>30</v>
      </c>
      <c r="E1215" s="15" t="s">
        <v>429</v>
      </c>
      <c r="F1215" s="15"/>
      <c r="G1215" s="89">
        <f t="shared" si="204"/>
        <v>0</v>
      </c>
      <c r="H1215" s="89">
        <f t="shared" si="204"/>
        <v>0</v>
      </c>
      <c r="I1215" s="89">
        <f t="shared" si="204"/>
        <v>0</v>
      </c>
    </row>
    <row r="1216" spans="1:9" s="18" customFormat="1" ht="24.75" hidden="1" customHeight="1">
      <c r="A1216" s="16" t="s">
        <v>618</v>
      </c>
      <c r="B1216" s="14">
        <v>793</v>
      </c>
      <c r="C1216" s="15" t="s">
        <v>24</v>
      </c>
      <c r="D1216" s="15" t="s">
        <v>30</v>
      </c>
      <c r="E1216" s="15" t="s">
        <v>429</v>
      </c>
      <c r="F1216" s="15" t="s">
        <v>48</v>
      </c>
      <c r="G1216" s="89">
        <f t="shared" si="204"/>
        <v>0</v>
      </c>
      <c r="H1216" s="89">
        <f t="shared" si="204"/>
        <v>0</v>
      </c>
      <c r="I1216" s="89">
        <f t="shared" si="204"/>
        <v>0</v>
      </c>
    </row>
    <row r="1217" spans="1:9" s="18" customFormat="1" ht="25.5" hidden="1">
      <c r="A1217" s="16" t="s">
        <v>49</v>
      </c>
      <c r="B1217" s="14">
        <v>793</v>
      </c>
      <c r="C1217" s="15" t="s">
        <v>24</v>
      </c>
      <c r="D1217" s="15" t="s">
        <v>30</v>
      </c>
      <c r="E1217" s="15" t="s">
        <v>429</v>
      </c>
      <c r="F1217" s="15" t="s">
        <v>50</v>
      </c>
      <c r="G1217" s="89">
        <v>0</v>
      </c>
      <c r="H1217" s="89">
        <v>0</v>
      </c>
      <c r="I1217" s="89">
        <v>0</v>
      </c>
    </row>
    <row r="1218" spans="1:9" ht="18.75" hidden="1" customHeight="1">
      <c r="A1218" s="16"/>
      <c r="B1218" s="14"/>
      <c r="C1218" s="15"/>
      <c r="D1218" s="15"/>
      <c r="E1218" s="15"/>
      <c r="F1218" s="15"/>
      <c r="G1218" s="89"/>
      <c r="H1218" s="89"/>
      <c r="I1218" s="89"/>
    </row>
    <row r="1219" spans="1:9" ht="18.75" hidden="1" customHeight="1">
      <c r="A1219" s="16"/>
      <c r="B1219" s="14"/>
      <c r="C1219" s="15"/>
      <c r="D1219" s="15"/>
      <c r="E1219" s="15"/>
      <c r="F1219" s="15"/>
      <c r="G1219" s="89"/>
      <c r="H1219" s="89"/>
      <c r="I1219" s="89"/>
    </row>
    <row r="1220" spans="1:9" ht="18.75" customHeight="1">
      <c r="A1220" s="16" t="s">
        <v>1105</v>
      </c>
      <c r="B1220" s="14">
        <v>793</v>
      </c>
      <c r="C1220" s="15" t="s">
        <v>24</v>
      </c>
      <c r="D1220" s="15" t="s">
        <v>30</v>
      </c>
      <c r="E1220" s="15" t="s">
        <v>1104</v>
      </c>
      <c r="F1220" s="15"/>
      <c r="G1220" s="89">
        <f>G1221</f>
        <v>397700</v>
      </c>
      <c r="H1220" s="89">
        <v>0</v>
      </c>
      <c r="I1220" s="89">
        <v>0</v>
      </c>
    </row>
    <row r="1221" spans="1:9" ht="18.75" customHeight="1">
      <c r="A1221" s="16" t="s">
        <v>95</v>
      </c>
      <c r="B1221" s="14">
        <v>793</v>
      </c>
      <c r="C1221" s="15" t="s">
        <v>24</v>
      </c>
      <c r="D1221" s="15" t="s">
        <v>30</v>
      </c>
      <c r="E1221" s="15" t="s">
        <v>1104</v>
      </c>
      <c r="F1221" s="15" t="s">
        <v>96</v>
      </c>
      <c r="G1221" s="89">
        <f>G1223</f>
        <v>397700</v>
      </c>
      <c r="H1221" s="89">
        <v>0</v>
      </c>
      <c r="I1221" s="89">
        <v>0</v>
      </c>
    </row>
    <row r="1222" spans="1:9" ht="18.75" hidden="1" customHeight="1">
      <c r="A1222" s="16"/>
      <c r="B1222" s="14"/>
      <c r="C1222" s="15"/>
      <c r="D1222" s="15"/>
      <c r="E1222" s="15"/>
      <c r="F1222" s="15"/>
      <c r="G1222" s="89"/>
      <c r="H1222" s="89"/>
      <c r="I1222" s="89"/>
    </row>
    <row r="1223" spans="1:9" ht="18.75" customHeight="1">
      <c r="A1223" s="16" t="s">
        <v>353</v>
      </c>
      <c r="B1223" s="14">
        <v>793</v>
      </c>
      <c r="C1223" s="15" t="s">
        <v>24</v>
      </c>
      <c r="D1223" s="15" t="s">
        <v>30</v>
      </c>
      <c r="E1223" s="15" t="s">
        <v>1104</v>
      </c>
      <c r="F1223" s="15" t="s">
        <v>354</v>
      </c>
      <c r="G1223" s="89">
        <v>397700</v>
      </c>
      <c r="H1223" s="89">
        <v>0</v>
      </c>
      <c r="I1223" s="89">
        <v>0</v>
      </c>
    </row>
    <row r="1224" spans="1:9" ht="25.5">
      <c r="A1224" s="11" t="s">
        <v>338</v>
      </c>
      <c r="B1224" s="6">
        <v>793</v>
      </c>
      <c r="C1224" s="7" t="s">
        <v>104</v>
      </c>
      <c r="D1224" s="7"/>
      <c r="E1224" s="7"/>
      <c r="F1224" s="7"/>
      <c r="G1224" s="40">
        <f>G1225+G1273+G1268</f>
        <v>712989.88</v>
      </c>
      <c r="H1224" s="40">
        <f t="shared" ref="H1224:I1224" si="205">H1225+H1273+H1268</f>
        <v>515000</v>
      </c>
      <c r="I1224" s="40">
        <f t="shared" si="205"/>
        <v>625000</v>
      </c>
    </row>
    <row r="1225" spans="1:9" s="50" customFormat="1" ht="32.25" customHeight="1">
      <c r="A1225" s="42" t="s">
        <v>339</v>
      </c>
      <c r="B1225" s="14">
        <v>793</v>
      </c>
      <c r="C1225" s="15" t="s">
        <v>104</v>
      </c>
      <c r="D1225" s="15" t="s">
        <v>218</v>
      </c>
      <c r="E1225" s="15"/>
      <c r="F1225" s="15"/>
      <c r="G1225" s="89">
        <f>G1226</f>
        <v>502989.88</v>
      </c>
      <c r="H1225" s="89">
        <f t="shared" ref="H1225:I1225" si="206">H1226</f>
        <v>280000</v>
      </c>
      <c r="I1225" s="89">
        <f t="shared" si="206"/>
        <v>280000</v>
      </c>
    </row>
    <row r="1226" spans="1:9" s="30" customFormat="1" ht="51">
      <c r="A1226" s="42" t="s">
        <v>964</v>
      </c>
      <c r="B1226" s="14">
        <v>793</v>
      </c>
      <c r="C1226" s="15" t="s">
        <v>104</v>
      </c>
      <c r="D1226" s="15" t="s">
        <v>218</v>
      </c>
      <c r="E1226" s="15" t="s">
        <v>474</v>
      </c>
      <c r="F1226" s="41"/>
      <c r="G1226" s="89">
        <f>G1233+G1248+G1258+G1261+G1232</f>
        <v>502989.88</v>
      </c>
      <c r="H1226" s="89">
        <f t="shared" ref="H1226:I1226" si="207">H1233+H1248+H1258+H1261</f>
        <v>280000</v>
      </c>
      <c r="I1226" s="89">
        <f t="shared" si="207"/>
        <v>280000</v>
      </c>
    </row>
    <row r="1227" spans="1:9" s="30" customFormat="1" ht="54.75" hidden="1" customHeight="1">
      <c r="A1227" s="42" t="s">
        <v>643</v>
      </c>
      <c r="B1227" s="14">
        <v>793</v>
      </c>
      <c r="C1227" s="15" t="s">
        <v>104</v>
      </c>
      <c r="D1227" s="15" t="s">
        <v>218</v>
      </c>
      <c r="E1227" s="15" t="s">
        <v>286</v>
      </c>
      <c r="F1227" s="41"/>
      <c r="G1227" s="89">
        <f t="shared" ref="G1227:I1228" si="208">G1228</f>
        <v>0</v>
      </c>
      <c r="H1227" s="89">
        <f t="shared" si="208"/>
        <v>0</v>
      </c>
      <c r="I1227" s="89">
        <f t="shared" si="208"/>
        <v>0</v>
      </c>
    </row>
    <row r="1228" spans="1:9" s="30" customFormat="1" ht="25.5" hidden="1">
      <c r="A1228" s="16" t="s">
        <v>618</v>
      </c>
      <c r="B1228" s="14">
        <v>793</v>
      </c>
      <c r="C1228" s="15" t="s">
        <v>104</v>
      </c>
      <c r="D1228" s="15" t="s">
        <v>218</v>
      </c>
      <c r="E1228" s="15" t="s">
        <v>286</v>
      </c>
      <c r="F1228" s="15" t="s">
        <v>48</v>
      </c>
      <c r="G1228" s="89">
        <f t="shared" si="208"/>
        <v>0</v>
      </c>
      <c r="H1228" s="89">
        <f t="shared" si="208"/>
        <v>0</v>
      </c>
      <c r="I1228" s="89">
        <f t="shared" si="208"/>
        <v>0</v>
      </c>
    </row>
    <row r="1229" spans="1:9" s="30" customFormat="1" ht="25.5" hidden="1">
      <c r="A1229" s="16" t="s">
        <v>49</v>
      </c>
      <c r="B1229" s="14">
        <v>793</v>
      </c>
      <c r="C1229" s="15" t="s">
        <v>104</v>
      </c>
      <c r="D1229" s="15" t="s">
        <v>218</v>
      </c>
      <c r="E1229" s="15" t="s">
        <v>286</v>
      </c>
      <c r="F1229" s="15" t="s">
        <v>50</v>
      </c>
      <c r="G1229" s="89"/>
      <c r="H1229" s="89"/>
      <c r="I1229" s="89"/>
    </row>
    <row r="1230" spans="1:9" s="30" customFormat="1" ht="73.5" customHeight="1">
      <c r="A1230" s="42" t="s">
        <v>643</v>
      </c>
      <c r="B1230" s="14">
        <v>793</v>
      </c>
      <c r="C1230" s="15" t="s">
        <v>104</v>
      </c>
      <c r="D1230" s="15" t="s">
        <v>218</v>
      </c>
      <c r="E1230" s="15" t="s">
        <v>286</v>
      </c>
      <c r="F1230" s="41"/>
      <c r="G1230" s="89">
        <f>G1231</f>
        <v>30489.88</v>
      </c>
      <c r="H1230" s="29">
        <v>0</v>
      </c>
      <c r="I1230" s="29">
        <v>0</v>
      </c>
    </row>
    <row r="1231" spans="1:9" s="30" customFormat="1" ht="25.5">
      <c r="A1231" s="16" t="s">
        <v>618</v>
      </c>
      <c r="B1231" s="14">
        <v>793</v>
      </c>
      <c r="C1231" s="15" t="s">
        <v>104</v>
      </c>
      <c r="D1231" s="15" t="s">
        <v>218</v>
      </c>
      <c r="E1231" s="15" t="s">
        <v>286</v>
      </c>
      <c r="F1231" s="15" t="s">
        <v>48</v>
      </c>
      <c r="G1231" s="89">
        <f>G1232</f>
        <v>30489.88</v>
      </c>
      <c r="H1231" s="29">
        <v>0</v>
      </c>
      <c r="I1231" s="29">
        <v>0</v>
      </c>
    </row>
    <row r="1232" spans="1:9" s="30" customFormat="1" ht="25.5">
      <c r="A1232" s="16" t="s">
        <v>49</v>
      </c>
      <c r="B1232" s="14">
        <v>793</v>
      </c>
      <c r="C1232" s="15" t="s">
        <v>104</v>
      </c>
      <c r="D1232" s="15" t="s">
        <v>218</v>
      </c>
      <c r="E1232" s="15" t="s">
        <v>286</v>
      </c>
      <c r="F1232" s="15" t="s">
        <v>50</v>
      </c>
      <c r="G1232" s="89">
        <f>489.88+30000</f>
        <v>30489.88</v>
      </c>
      <c r="H1232" s="29">
        <v>0</v>
      </c>
      <c r="I1232" s="29">
        <v>0</v>
      </c>
    </row>
    <row r="1233" spans="1:9" ht="53.25" customHeight="1">
      <c r="A1233" s="63" t="s">
        <v>988</v>
      </c>
      <c r="B1233" s="14">
        <v>793</v>
      </c>
      <c r="C1233" s="15" t="s">
        <v>104</v>
      </c>
      <c r="D1233" s="15" t="s">
        <v>218</v>
      </c>
      <c r="E1233" s="15" t="s">
        <v>483</v>
      </c>
      <c r="F1233" s="15"/>
      <c r="G1233" s="89">
        <f>G1236+G1234</f>
        <v>80000</v>
      </c>
      <c r="H1233" s="89">
        <f t="shared" ref="H1233:I1233" si="209">H1236+H1234</f>
        <v>80000</v>
      </c>
      <c r="I1233" s="89">
        <f t="shared" si="209"/>
        <v>80000</v>
      </c>
    </row>
    <row r="1234" spans="1:9" ht="25.5">
      <c r="A1234" s="16" t="s">
        <v>618</v>
      </c>
      <c r="B1234" s="14">
        <v>793</v>
      </c>
      <c r="C1234" s="15" t="s">
        <v>104</v>
      </c>
      <c r="D1234" s="15" t="s">
        <v>218</v>
      </c>
      <c r="E1234" s="15" t="s">
        <v>483</v>
      </c>
      <c r="F1234" s="15" t="s">
        <v>48</v>
      </c>
      <c r="G1234" s="89">
        <f>G1235</f>
        <v>30000</v>
      </c>
      <c r="H1234" s="89">
        <f>H1235</f>
        <v>30000</v>
      </c>
      <c r="I1234" s="89">
        <f>I1235</f>
        <v>30000</v>
      </c>
    </row>
    <row r="1235" spans="1:9" ht="25.5">
      <c r="A1235" s="16" t="s">
        <v>49</v>
      </c>
      <c r="B1235" s="14">
        <v>793</v>
      </c>
      <c r="C1235" s="15" t="s">
        <v>104</v>
      </c>
      <c r="D1235" s="15" t="s">
        <v>218</v>
      </c>
      <c r="E1235" s="15" t="s">
        <v>483</v>
      </c>
      <c r="F1235" s="15" t="s">
        <v>50</v>
      </c>
      <c r="G1235" s="89">
        <v>30000</v>
      </c>
      <c r="H1235" s="89">
        <v>30000</v>
      </c>
      <c r="I1235" s="89">
        <v>30000</v>
      </c>
    </row>
    <row r="1236" spans="1:9" ht="17.25" customHeight="1">
      <c r="A1236" s="16" t="s">
        <v>95</v>
      </c>
      <c r="B1236" s="14">
        <v>793</v>
      </c>
      <c r="C1236" s="15" t="s">
        <v>104</v>
      </c>
      <c r="D1236" s="15" t="s">
        <v>218</v>
      </c>
      <c r="E1236" s="15" t="s">
        <v>484</v>
      </c>
      <c r="F1236" s="15" t="s">
        <v>96</v>
      </c>
      <c r="G1236" s="89">
        <f>G1237</f>
        <v>50000</v>
      </c>
      <c r="H1236" s="89">
        <f>H1237</f>
        <v>50000</v>
      </c>
      <c r="I1236" s="89">
        <f>I1237</f>
        <v>50000</v>
      </c>
    </row>
    <row r="1237" spans="1:9" ht="13.5" customHeight="1">
      <c r="A1237" s="16" t="s">
        <v>353</v>
      </c>
      <c r="B1237" s="14">
        <v>793</v>
      </c>
      <c r="C1237" s="15" t="s">
        <v>104</v>
      </c>
      <c r="D1237" s="15" t="s">
        <v>218</v>
      </c>
      <c r="E1237" s="15" t="s">
        <v>484</v>
      </c>
      <c r="F1237" s="15" t="s">
        <v>354</v>
      </c>
      <c r="G1237" s="89">
        <v>50000</v>
      </c>
      <c r="H1237" s="89">
        <v>50000</v>
      </c>
      <c r="I1237" s="89">
        <v>50000</v>
      </c>
    </row>
    <row r="1238" spans="1:9" s="30" customFormat="1" ht="18" hidden="1" customHeight="1">
      <c r="A1238" s="39" t="s">
        <v>340</v>
      </c>
      <c r="B1238" s="14">
        <v>793</v>
      </c>
      <c r="C1238" s="15" t="s">
        <v>104</v>
      </c>
      <c r="D1238" s="15" t="s">
        <v>218</v>
      </c>
      <c r="E1238" s="15" t="s">
        <v>448</v>
      </c>
      <c r="F1238" s="41"/>
      <c r="G1238" s="89">
        <f t="shared" ref="G1238:I1240" si="210">G1239</f>
        <v>0</v>
      </c>
      <c r="H1238" s="89">
        <f t="shared" si="210"/>
        <v>0</v>
      </c>
      <c r="I1238" s="89">
        <f t="shared" si="210"/>
        <v>0</v>
      </c>
    </row>
    <row r="1239" spans="1:9" ht="25.5" hidden="1">
      <c r="A1239" s="39" t="s">
        <v>340</v>
      </c>
      <c r="B1239" s="14">
        <v>793</v>
      </c>
      <c r="C1239" s="15" t="s">
        <v>104</v>
      </c>
      <c r="D1239" s="15" t="s">
        <v>218</v>
      </c>
      <c r="E1239" s="15" t="s">
        <v>535</v>
      </c>
      <c r="F1239" s="14"/>
      <c r="G1239" s="89">
        <f t="shared" si="210"/>
        <v>0</v>
      </c>
      <c r="H1239" s="89">
        <f t="shared" si="210"/>
        <v>0</v>
      </c>
      <c r="I1239" s="89">
        <f t="shared" si="210"/>
        <v>0</v>
      </c>
    </row>
    <row r="1240" spans="1:9" ht="19.5" hidden="1" customHeight="1">
      <c r="A1240" s="16" t="s">
        <v>618</v>
      </c>
      <c r="B1240" s="14">
        <v>793</v>
      </c>
      <c r="C1240" s="15" t="s">
        <v>104</v>
      </c>
      <c r="D1240" s="15" t="s">
        <v>218</v>
      </c>
      <c r="E1240" s="15" t="s">
        <v>535</v>
      </c>
      <c r="F1240" s="15" t="s">
        <v>48</v>
      </c>
      <c r="G1240" s="89">
        <f t="shared" si="210"/>
        <v>0</v>
      </c>
      <c r="H1240" s="89">
        <f t="shared" si="210"/>
        <v>0</v>
      </c>
      <c r="I1240" s="89">
        <f t="shared" si="210"/>
        <v>0</v>
      </c>
    </row>
    <row r="1241" spans="1:9" ht="25.5" hidden="1">
      <c r="A1241" s="16" t="s">
        <v>49</v>
      </c>
      <c r="B1241" s="14">
        <v>793</v>
      </c>
      <c r="C1241" s="15" t="s">
        <v>104</v>
      </c>
      <c r="D1241" s="15" t="s">
        <v>218</v>
      </c>
      <c r="E1241" s="15" t="s">
        <v>535</v>
      </c>
      <c r="F1241" s="15" t="s">
        <v>50</v>
      </c>
      <c r="G1241" s="89"/>
      <c r="H1241" s="89"/>
      <c r="I1241" s="89"/>
    </row>
    <row r="1242" spans="1:9" ht="31.5" hidden="1" customHeight="1">
      <c r="A1242" s="16" t="s">
        <v>642</v>
      </c>
      <c r="B1242" s="14">
        <v>793</v>
      </c>
      <c r="C1242" s="15" t="s">
        <v>104</v>
      </c>
      <c r="D1242" s="15" t="s">
        <v>218</v>
      </c>
      <c r="E1242" s="15" t="s">
        <v>485</v>
      </c>
      <c r="F1242" s="15"/>
      <c r="G1242" s="89">
        <f>G1243+G1246</f>
        <v>0</v>
      </c>
      <c r="H1242" s="89">
        <f>H1243+H1246</f>
        <v>0</v>
      </c>
      <c r="I1242" s="89">
        <f>I1243+I1246</f>
        <v>0</v>
      </c>
    </row>
    <row r="1243" spans="1:9" ht="62.25" hidden="1" customHeight="1">
      <c r="A1243" s="16" t="s">
        <v>643</v>
      </c>
      <c r="B1243" s="14">
        <v>793</v>
      </c>
      <c r="C1243" s="15" t="s">
        <v>104</v>
      </c>
      <c r="D1243" s="15" t="s">
        <v>218</v>
      </c>
      <c r="E1243" s="15" t="s">
        <v>486</v>
      </c>
      <c r="F1243" s="15"/>
      <c r="G1243" s="89">
        <f t="shared" ref="G1243:I1244" si="211">G1244</f>
        <v>0</v>
      </c>
      <c r="H1243" s="89">
        <f t="shared" si="211"/>
        <v>0</v>
      </c>
      <c r="I1243" s="89">
        <f t="shared" si="211"/>
        <v>0</v>
      </c>
    </row>
    <row r="1244" spans="1:9" ht="19.5" hidden="1" customHeight="1">
      <c r="A1244" s="16" t="s">
        <v>618</v>
      </c>
      <c r="B1244" s="14">
        <v>793</v>
      </c>
      <c r="C1244" s="15" t="s">
        <v>104</v>
      </c>
      <c r="D1244" s="15" t="s">
        <v>218</v>
      </c>
      <c r="E1244" s="15" t="s">
        <v>486</v>
      </c>
      <c r="F1244" s="15" t="s">
        <v>48</v>
      </c>
      <c r="G1244" s="89">
        <f t="shared" si="211"/>
        <v>0</v>
      </c>
      <c r="H1244" s="89">
        <f t="shared" si="211"/>
        <v>0</v>
      </c>
      <c r="I1244" s="89">
        <f t="shared" si="211"/>
        <v>0</v>
      </c>
    </row>
    <row r="1245" spans="1:9" ht="25.5" hidden="1">
      <c r="A1245" s="16" t="s">
        <v>49</v>
      </c>
      <c r="B1245" s="14">
        <v>793</v>
      </c>
      <c r="C1245" s="15" t="s">
        <v>104</v>
      </c>
      <c r="D1245" s="15" t="s">
        <v>218</v>
      </c>
      <c r="E1245" s="15" t="s">
        <v>486</v>
      </c>
      <c r="F1245" s="15" t="s">
        <v>50</v>
      </c>
      <c r="G1245" s="89"/>
      <c r="H1245" s="89"/>
      <c r="I1245" s="89"/>
    </row>
    <row r="1246" spans="1:9" ht="55.5" hidden="1" customHeight="1">
      <c r="A1246" s="16" t="s">
        <v>186</v>
      </c>
      <c r="B1246" s="14">
        <v>793</v>
      </c>
      <c r="C1246" s="15" t="s">
        <v>104</v>
      </c>
      <c r="D1246" s="15" t="s">
        <v>218</v>
      </c>
      <c r="E1246" s="15" t="s">
        <v>487</v>
      </c>
      <c r="F1246" s="15"/>
      <c r="G1246" s="89">
        <f t="shared" ref="G1246:I1246" si="212">G1247</f>
        <v>0</v>
      </c>
      <c r="H1246" s="89">
        <f t="shared" si="212"/>
        <v>0</v>
      </c>
      <c r="I1246" s="89">
        <f t="shared" si="212"/>
        <v>0</v>
      </c>
    </row>
    <row r="1247" spans="1:9" ht="21.75" hidden="1" customHeight="1">
      <c r="A1247" s="16" t="s">
        <v>618</v>
      </c>
      <c r="B1247" s="14">
        <v>793</v>
      </c>
      <c r="C1247" s="15" t="s">
        <v>104</v>
      </c>
      <c r="D1247" s="15" t="s">
        <v>218</v>
      </c>
      <c r="E1247" s="15" t="s">
        <v>487</v>
      </c>
      <c r="F1247" s="15" t="s">
        <v>48</v>
      </c>
      <c r="G1247" s="89">
        <f>G1250</f>
        <v>0</v>
      </c>
      <c r="H1247" s="89">
        <f>H1250</f>
        <v>0</v>
      </c>
      <c r="I1247" s="89">
        <f>I1250</f>
        <v>0</v>
      </c>
    </row>
    <row r="1248" spans="1:9" ht="38.25" customHeight="1">
      <c r="A1248" s="16" t="s">
        <v>920</v>
      </c>
      <c r="B1248" s="14">
        <v>793</v>
      </c>
      <c r="C1248" s="15" t="s">
        <v>104</v>
      </c>
      <c r="D1248" s="15" t="s">
        <v>218</v>
      </c>
      <c r="E1248" s="15" t="s">
        <v>921</v>
      </c>
      <c r="F1248" s="15"/>
      <c r="G1248" s="89">
        <f>G1249</f>
        <v>260000</v>
      </c>
      <c r="H1248" s="89">
        <f t="shared" ref="H1248:I1248" si="213">H1249</f>
        <v>67500</v>
      </c>
      <c r="I1248" s="89">
        <f t="shared" si="213"/>
        <v>67500</v>
      </c>
    </row>
    <row r="1249" spans="1:9" ht="28.5" customHeight="1">
      <c r="A1249" s="16" t="s">
        <v>49</v>
      </c>
      <c r="B1249" s="14">
        <v>793</v>
      </c>
      <c r="C1249" s="15" t="s">
        <v>104</v>
      </c>
      <c r="D1249" s="15" t="s">
        <v>218</v>
      </c>
      <c r="E1249" s="15" t="s">
        <v>921</v>
      </c>
      <c r="F1249" s="15" t="s">
        <v>48</v>
      </c>
      <c r="G1249" s="89">
        <f>G1251</f>
        <v>260000</v>
      </c>
      <c r="H1249" s="89">
        <f t="shared" ref="H1249:I1249" si="214">H1251</f>
        <v>67500</v>
      </c>
      <c r="I1249" s="89">
        <f t="shared" si="214"/>
        <v>67500</v>
      </c>
    </row>
    <row r="1250" spans="1:9" ht="25.5" hidden="1">
      <c r="A1250" s="16" t="s">
        <v>49</v>
      </c>
      <c r="B1250" s="14">
        <v>793</v>
      </c>
      <c r="C1250" s="15" t="s">
        <v>104</v>
      </c>
      <c r="D1250" s="15" t="s">
        <v>218</v>
      </c>
      <c r="E1250" s="15" t="s">
        <v>487</v>
      </c>
      <c r="F1250" s="15" t="s">
        <v>50</v>
      </c>
      <c r="G1250" s="89"/>
      <c r="H1250" s="89"/>
      <c r="I1250" s="89"/>
    </row>
    <row r="1251" spans="1:9" ht="25.5">
      <c r="A1251" s="16" t="s">
        <v>49</v>
      </c>
      <c r="B1251" s="14">
        <v>793</v>
      </c>
      <c r="C1251" s="15" t="s">
        <v>104</v>
      </c>
      <c r="D1251" s="15" t="s">
        <v>218</v>
      </c>
      <c r="E1251" s="15" t="s">
        <v>921</v>
      </c>
      <c r="F1251" s="15" t="s">
        <v>50</v>
      </c>
      <c r="G1251" s="89">
        <v>260000</v>
      </c>
      <c r="H1251" s="89">
        <v>67500</v>
      </c>
      <c r="I1251" s="89">
        <v>67500</v>
      </c>
    </row>
    <row r="1252" spans="1:9" ht="25.5" hidden="1">
      <c r="A1252" s="16" t="s">
        <v>740</v>
      </c>
      <c r="B1252" s="14">
        <v>793</v>
      </c>
      <c r="C1252" s="15" t="s">
        <v>104</v>
      </c>
      <c r="D1252" s="15" t="s">
        <v>218</v>
      </c>
      <c r="E1252" s="15" t="s">
        <v>729</v>
      </c>
      <c r="F1252" s="15"/>
      <c r="G1252" s="89">
        <f t="shared" ref="G1252:I1253" si="215">G1253</f>
        <v>0</v>
      </c>
      <c r="H1252" s="89">
        <f t="shared" si="215"/>
        <v>0</v>
      </c>
      <c r="I1252" s="89">
        <f t="shared" si="215"/>
        <v>0</v>
      </c>
    </row>
    <row r="1253" spans="1:9" ht="25.5" hidden="1">
      <c r="A1253" s="16" t="s">
        <v>618</v>
      </c>
      <c r="B1253" s="14">
        <v>793</v>
      </c>
      <c r="C1253" s="15" t="s">
        <v>104</v>
      </c>
      <c r="D1253" s="15" t="s">
        <v>218</v>
      </c>
      <c r="E1253" s="15" t="s">
        <v>729</v>
      </c>
      <c r="F1253" s="15" t="s">
        <v>48</v>
      </c>
      <c r="G1253" s="89">
        <f t="shared" si="215"/>
        <v>0</v>
      </c>
      <c r="H1253" s="89">
        <f t="shared" si="215"/>
        <v>0</v>
      </c>
      <c r="I1253" s="89">
        <f t="shared" si="215"/>
        <v>0</v>
      </c>
    </row>
    <row r="1254" spans="1:9" ht="25.5" hidden="1">
      <c r="A1254" s="16" t="s">
        <v>49</v>
      </c>
      <c r="B1254" s="14">
        <v>793</v>
      </c>
      <c r="C1254" s="15" t="s">
        <v>104</v>
      </c>
      <c r="D1254" s="15" t="s">
        <v>218</v>
      </c>
      <c r="E1254" s="15" t="s">
        <v>729</v>
      </c>
      <c r="F1254" s="15" t="s">
        <v>50</v>
      </c>
      <c r="G1254" s="89"/>
      <c r="H1254" s="89"/>
      <c r="I1254" s="89"/>
    </row>
    <row r="1255" spans="1:9" ht="55.5" hidden="1" customHeight="1">
      <c r="A1255" s="16" t="s">
        <v>268</v>
      </c>
      <c r="B1255" s="14">
        <v>793</v>
      </c>
      <c r="C1255" s="15" t="s">
        <v>104</v>
      </c>
      <c r="D1255" s="15" t="s">
        <v>218</v>
      </c>
      <c r="E1255" s="15" t="s">
        <v>545</v>
      </c>
      <c r="F1255" s="15"/>
      <c r="G1255" s="89">
        <f t="shared" ref="G1255:I1256" si="216">G1256</f>
        <v>0</v>
      </c>
      <c r="H1255" s="89">
        <f t="shared" si="216"/>
        <v>0</v>
      </c>
      <c r="I1255" s="89">
        <f t="shared" si="216"/>
        <v>0</v>
      </c>
    </row>
    <row r="1256" spans="1:9" ht="21.75" hidden="1" customHeight="1">
      <c r="A1256" s="16" t="s">
        <v>618</v>
      </c>
      <c r="B1256" s="14">
        <v>793</v>
      </c>
      <c r="C1256" s="15" t="s">
        <v>104</v>
      </c>
      <c r="D1256" s="15" t="s">
        <v>218</v>
      </c>
      <c r="E1256" s="15" t="s">
        <v>545</v>
      </c>
      <c r="F1256" s="15" t="s">
        <v>48</v>
      </c>
      <c r="G1256" s="89">
        <f t="shared" si="216"/>
        <v>0</v>
      </c>
      <c r="H1256" s="89">
        <f t="shared" si="216"/>
        <v>0</v>
      </c>
      <c r="I1256" s="89">
        <f t="shared" si="216"/>
        <v>0</v>
      </c>
    </row>
    <row r="1257" spans="1:9" ht="25.5" hidden="1">
      <c r="A1257" s="16" t="s">
        <v>49</v>
      </c>
      <c r="B1257" s="14">
        <v>793</v>
      </c>
      <c r="C1257" s="15" t="s">
        <v>104</v>
      </c>
      <c r="D1257" s="15" t="s">
        <v>218</v>
      </c>
      <c r="E1257" s="15" t="s">
        <v>545</v>
      </c>
      <c r="F1257" s="15" t="s">
        <v>50</v>
      </c>
      <c r="G1257" s="89"/>
      <c r="H1257" s="89"/>
      <c r="I1257" s="89"/>
    </row>
    <row r="1258" spans="1:9" ht="46.5" customHeight="1">
      <c r="A1258" s="63" t="s">
        <v>978</v>
      </c>
      <c r="B1258" s="14">
        <v>793</v>
      </c>
      <c r="C1258" s="15" t="s">
        <v>104</v>
      </c>
      <c r="D1258" s="15" t="s">
        <v>218</v>
      </c>
      <c r="E1258" s="15" t="s">
        <v>977</v>
      </c>
      <c r="F1258" s="15"/>
      <c r="G1258" s="89">
        <f>G1264+G1259</f>
        <v>82500</v>
      </c>
      <c r="H1258" s="89">
        <f t="shared" ref="H1258:I1258" si="217">H1264+H1259</f>
        <v>72500</v>
      </c>
      <c r="I1258" s="89">
        <f t="shared" si="217"/>
        <v>42500</v>
      </c>
    </row>
    <row r="1259" spans="1:9" ht="25.5">
      <c r="A1259" s="16" t="s">
        <v>618</v>
      </c>
      <c r="B1259" s="14">
        <v>793</v>
      </c>
      <c r="C1259" s="15" t="s">
        <v>104</v>
      </c>
      <c r="D1259" s="15" t="s">
        <v>218</v>
      </c>
      <c r="E1259" s="15" t="s">
        <v>977</v>
      </c>
      <c r="F1259" s="15" t="s">
        <v>48</v>
      </c>
      <c r="G1259" s="89">
        <f>G1260</f>
        <v>82500</v>
      </c>
      <c r="H1259" s="89">
        <f>H1260</f>
        <v>72500</v>
      </c>
      <c r="I1259" s="89">
        <f>I1260</f>
        <v>42500</v>
      </c>
    </row>
    <row r="1260" spans="1:9" ht="25.5">
      <c r="A1260" s="16" t="s">
        <v>49</v>
      </c>
      <c r="B1260" s="14">
        <v>793</v>
      </c>
      <c r="C1260" s="15" t="s">
        <v>104</v>
      </c>
      <c r="D1260" s="15" t="s">
        <v>218</v>
      </c>
      <c r="E1260" s="15" t="s">
        <v>977</v>
      </c>
      <c r="F1260" s="15" t="s">
        <v>50</v>
      </c>
      <c r="G1260" s="89">
        <v>82500</v>
      </c>
      <c r="H1260" s="89">
        <v>72500</v>
      </c>
      <c r="I1260" s="89">
        <v>42500</v>
      </c>
    </row>
    <row r="1261" spans="1:9" ht="46.5" customHeight="1">
      <c r="A1261" s="63" t="s">
        <v>980</v>
      </c>
      <c r="B1261" s="14">
        <v>793</v>
      </c>
      <c r="C1261" s="15" t="s">
        <v>104</v>
      </c>
      <c r="D1261" s="15" t="s">
        <v>218</v>
      </c>
      <c r="E1261" s="15" t="s">
        <v>979</v>
      </c>
      <c r="F1261" s="15"/>
      <c r="G1261" s="89">
        <f>G1267+G1262</f>
        <v>50000</v>
      </c>
      <c r="H1261" s="89">
        <f t="shared" ref="H1261:I1261" si="218">H1267+H1262</f>
        <v>60000</v>
      </c>
      <c r="I1261" s="89">
        <f t="shared" si="218"/>
        <v>90000</v>
      </c>
    </row>
    <row r="1262" spans="1:9" ht="25.5">
      <c r="A1262" s="16" t="s">
        <v>618</v>
      </c>
      <c r="B1262" s="14">
        <v>793</v>
      </c>
      <c r="C1262" s="15" t="s">
        <v>104</v>
      </c>
      <c r="D1262" s="15" t="s">
        <v>218</v>
      </c>
      <c r="E1262" s="15" t="s">
        <v>979</v>
      </c>
      <c r="F1262" s="15" t="s">
        <v>48</v>
      </c>
      <c r="G1262" s="89">
        <f>G1263</f>
        <v>50000</v>
      </c>
      <c r="H1262" s="89">
        <f>H1263</f>
        <v>60000</v>
      </c>
      <c r="I1262" s="89">
        <f>I1263</f>
        <v>90000</v>
      </c>
    </row>
    <row r="1263" spans="1:9" ht="25.5">
      <c r="A1263" s="16" t="s">
        <v>49</v>
      </c>
      <c r="B1263" s="14">
        <v>793</v>
      </c>
      <c r="C1263" s="15" t="s">
        <v>104</v>
      </c>
      <c r="D1263" s="15" t="s">
        <v>218</v>
      </c>
      <c r="E1263" s="15" t="s">
        <v>979</v>
      </c>
      <c r="F1263" s="15" t="s">
        <v>50</v>
      </c>
      <c r="G1263" s="89">
        <v>50000</v>
      </c>
      <c r="H1263" s="89">
        <v>60000</v>
      </c>
      <c r="I1263" s="89">
        <v>90000</v>
      </c>
    </row>
    <row r="1264" spans="1:9" hidden="1">
      <c r="A1264" s="16"/>
      <c r="B1264" s="14"/>
      <c r="C1264" s="15"/>
      <c r="D1264" s="15"/>
      <c r="E1264" s="15"/>
      <c r="F1264" s="15"/>
      <c r="G1264" s="89"/>
      <c r="H1264" s="89"/>
      <c r="I1264" s="89"/>
    </row>
    <row r="1265" spans="1:9" hidden="1">
      <c r="A1265" s="16"/>
      <c r="B1265" s="14"/>
      <c r="C1265" s="15"/>
      <c r="D1265" s="15"/>
      <c r="E1265" s="15"/>
      <c r="F1265" s="15"/>
      <c r="G1265" s="89"/>
      <c r="H1265" s="89"/>
      <c r="I1265" s="89"/>
    </row>
    <row r="1266" spans="1:9" hidden="1">
      <c r="A1266" s="16"/>
      <c r="B1266" s="14"/>
      <c r="C1266" s="15"/>
      <c r="D1266" s="15"/>
      <c r="E1266" s="15"/>
      <c r="F1266" s="15"/>
      <c r="G1266" s="89"/>
      <c r="H1266" s="89"/>
      <c r="I1266" s="89"/>
    </row>
    <row r="1267" spans="1:9" hidden="1">
      <c r="A1267" s="16"/>
      <c r="B1267" s="14"/>
      <c r="C1267" s="15"/>
      <c r="D1267" s="15"/>
      <c r="E1267" s="15"/>
      <c r="F1267" s="15"/>
      <c r="G1267" s="89"/>
      <c r="H1267" s="89"/>
      <c r="I1267" s="89"/>
    </row>
    <row r="1268" spans="1:9" s="23" customFormat="1" ht="17.25" customHeight="1">
      <c r="A1268" s="36" t="s">
        <v>364</v>
      </c>
      <c r="B1268" s="37">
        <v>793</v>
      </c>
      <c r="C1268" s="38" t="s">
        <v>104</v>
      </c>
      <c r="D1268" s="38" t="s">
        <v>103</v>
      </c>
      <c r="E1268" s="38"/>
      <c r="F1268" s="38"/>
      <c r="G1268" s="90">
        <f t="shared" ref="G1268:I1271" si="219">G1269</f>
        <v>50000</v>
      </c>
      <c r="H1268" s="90">
        <f t="shared" si="219"/>
        <v>60000</v>
      </c>
      <c r="I1268" s="90">
        <f t="shared" si="219"/>
        <v>70000</v>
      </c>
    </row>
    <row r="1269" spans="1:9" s="30" customFormat="1" ht="51">
      <c r="A1269" s="42" t="s">
        <v>964</v>
      </c>
      <c r="B1269" s="14">
        <v>793</v>
      </c>
      <c r="C1269" s="15" t="s">
        <v>104</v>
      </c>
      <c r="D1269" s="15" t="s">
        <v>103</v>
      </c>
      <c r="E1269" s="15" t="s">
        <v>474</v>
      </c>
      <c r="F1269" s="41"/>
      <c r="G1269" s="89">
        <f t="shared" si="219"/>
        <v>50000</v>
      </c>
      <c r="H1269" s="89">
        <f t="shared" si="219"/>
        <v>60000</v>
      </c>
      <c r="I1269" s="89">
        <f t="shared" si="219"/>
        <v>70000</v>
      </c>
    </row>
    <row r="1270" spans="1:9" ht="21" customHeight="1">
      <c r="A1270" s="16" t="s">
        <v>363</v>
      </c>
      <c r="B1270" s="14">
        <v>793</v>
      </c>
      <c r="C1270" s="15" t="s">
        <v>104</v>
      </c>
      <c r="D1270" s="15" t="s">
        <v>103</v>
      </c>
      <c r="E1270" s="15" t="s">
        <v>267</v>
      </c>
      <c r="F1270" s="15"/>
      <c r="G1270" s="89">
        <f t="shared" si="219"/>
        <v>50000</v>
      </c>
      <c r="H1270" s="89">
        <f t="shared" si="219"/>
        <v>60000</v>
      </c>
      <c r="I1270" s="89">
        <f t="shared" si="219"/>
        <v>70000</v>
      </c>
    </row>
    <row r="1271" spans="1:9" ht="24.75" customHeight="1">
      <c r="A1271" s="16" t="s">
        <v>618</v>
      </c>
      <c r="B1271" s="14">
        <v>793</v>
      </c>
      <c r="C1271" s="15" t="s">
        <v>104</v>
      </c>
      <c r="D1271" s="15" t="s">
        <v>103</v>
      </c>
      <c r="E1271" s="15" t="s">
        <v>267</v>
      </c>
      <c r="F1271" s="15" t="s">
        <v>48</v>
      </c>
      <c r="G1271" s="89">
        <f t="shared" si="219"/>
        <v>50000</v>
      </c>
      <c r="H1271" s="89">
        <f t="shared" si="219"/>
        <v>60000</v>
      </c>
      <c r="I1271" s="89">
        <f t="shared" si="219"/>
        <v>70000</v>
      </c>
    </row>
    <row r="1272" spans="1:9" ht="25.5">
      <c r="A1272" s="16" t="s">
        <v>49</v>
      </c>
      <c r="B1272" s="14">
        <v>793</v>
      </c>
      <c r="C1272" s="15" t="s">
        <v>104</v>
      </c>
      <c r="D1272" s="15" t="s">
        <v>103</v>
      </c>
      <c r="E1272" s="15" t="s">
        <v>267</v>
      </c>
      <c r="F1272" s="15" t="s">
        <v>50</v>
      </c>
      <c r="G1272" s="89">
        <v>50000</v>
      </c>
      <c r="H1272" s="89">
        <v>60000</v>
      </c>
      <c r="I1272" s="89">
        <v>70000</v>
      </c>
    </row>
    <row r="1273" spans="1:9" s="23" customFormat="1" ht="25.5">
      <c r="A1273" s="36" t="s">
        <v>644</v>
      </c>
      <c r="B1273" s="37">
        <v>793</v>
      </c>
      <c r="C1273" s="38" t="s">
        <v>104</v>
      </c>
      <c r="D1273" s="38" t="s">
        <v>596</v>
      </c>
      <c r="E1273" s="38"/>
      <c r="F1273" s="38"/>
      <c r="G1273" s="90">
        <f>G1274+G1285</f>
        <v>160000</v>
      </c>
      <c r="H1273" s="90">
        <f>H1274+H1285</f>
        <v>175000</v>
      </c>
      <c r="I1273" s="90">
        <f>I1274+I1285</f>
        <v>275000</v>
      </c>
    </row>
    <row r="1274" spans="1:9" ht="51">
      <c r="A1274" s="16" t="s">
        <v>948</v>
      </c>
      <c r="B1274" s="14">
        <v>793</v>
      </c>
      <c r="C1274" s="15" t="s">
        <v>104</v>
      </c>
      <c r="D1274" s="15" t="s">
        <v>596</v>
      </c>
      <c r="E1274" s="15" t="s">
        <v>488</v>
      </c>
      <c r="F1274" s="15"/>
      <c r="G1274" s="89">
        <f>G1275+G1279+G1282</f>
        <v>110000</v>
      </c>
      <c r="H1274" s="89">
        <f>H1275+H1279</f>
        <v>100000</v>
      </c>
      <c r="I1274" s="89">
        <f>I1275+I1279</f>
        <v>200000</v>
      </c>
    </row>
    <row r="1275" spans="1:9" ht="63.75" customHeight="1">
      <c r="A1275" s="16" t="s">
        <v>1017</v>
      </c>
      <c r="B1275" s="14">
        <v>793</v>
      </c>
      <c r="C1275" s="15" t="s">
        <v>104</v>
      </c>
      <c r="D1275" s="15" t="s">
        <v>596</v>
      </c>
      <c r="E1275" s="15" t="s">
        <v>489</v>
      </c>
      <c r="F1275" s="15"/>
      <c r="G1275" s="89">
        <f t="shared" ref="G1275:I1276" si="220">G1276</f>
        <v>100000</v>
      </c>
      <c r="H1275" s="89">
        <f t="shared" si="220"/>
        <v>100000</v>
      </c>
      <c r="I1275" s="89">
        <f t="shared" si="220"/>
        <v>200000</v>
      </c>
    </row>
    <row r="1276" spans="1:9" ht="25.5">
      <c r="A1276" s="16" t="s">
        <v>927</v>
      </c>
      <c r="B1276" s="14">
        <v>793</v>
      </c>
      <c r="C1276" s="15" t="s">
        <v>104</v>
      </c>
      <c r="D1276" s="15" t="s">
        <v>596</v>
      </c>
      <c r="E1276" s="15" t="s">
        <v>489</v>
      </c>
      <c r="F1276" s="15" t="s">
        <v>48</v>
      </c>
      <c r="G1276" s="89">
        <f t="shared" si="220"/>
        <v>100000</v>
      </c>
      <c r="H1276" s="89">
        <f t="shared" si="220"/>
        <v>100000</v>
      </c>
      <c r="I1276" s="89">
        <f t="shared" si="220"/>
        <v>200000</v>
      </c>
    </row>
    <row r="1277" spans="1:9" ht="30.75" customHeight="1">
      <c r="A1277" s="16" t="s">
        <v>49</v>
      </c>
      <c r="B1277" s="14">
        <v>793</v>
      </c>
      <c r="C1277" s="15" t="s">
        <v>104</v>
      </c>
      <c r="D1277" s="15" t="s">
        <v>596</v>
      </c>
      <c r="E1277" s="15" t="s">
        <v>489</v>
      </c>
      <c r="F1277" s="15" t="s">
        <v>50</v>
      </c>
      <c r="G1277" s="89">
        <f>100000</f>
        <v>100000</v>
      </c>
      <c r="H1277" s="89">
        <v>100000</v>
      </c>
      <c r="I1277" s="89">
        <v>200000</v>
      </c>
    </row>
    <row r="1278" spans="1:9" ht="25.5" hidden="1">
      <c r="A1278" s="16" t="s">
        <v>619</v>
      </c>
      <c r="B1278" s="14">
        <v>793</v>
      </c>
      <c r="C1278" s="15" t="s">
        <v>104</v>
      </c>
      <c r="D1278" s="15" t="s">
        <v>596</v>
      </c>
      <c r="E1278" s="15" t="s">
        <v>489</v>
      </c>
      <c r="F1278" s="15" t="s">
        <v>51</v>
      </c>
      <c r="G1278" s="89"/>
      <c r="H1278" s="89"/>
      <c r="I1278" s="89"/>
    </row>
    <row r="1279" spans="1:9" ht="51" hidden="1">
      <c r="A1279" s="16" t="s">
        <v>833</v>
      </c>
      <c r="B1279" s="14">
        <v>793</v>
      </c>
      <c r="C1279" s="15" t="s">
        <v>104</v>
      </c>
      <c r="D1279" s="15" t="s">
        <v>596</v>
      </c>
      <c r="E1279" s="15" t="s">
        <v>832</v>
      </c>
      <c r="F1279" s="15"/>
      <c r="G1279" s="89">
        <f t="shared" ref="G1279:I1280" si="221">G1280</f>
        <v>0</v>
      </c>
      <c r="H1279" s="89">
        <f t="shared" si="221"/>
        <v>0</v>
      </c>
      <c r="I1279" s="89">
        <f t="shared" si="221"/>
        <v>0</v>
      </c>
    </row>
    <row r="1280" spans="1:9" ht="25.5" hidden="1">
      <c r="A1280" s="16" t="s">
        <v>927</v>
      </c>
      <c r="B1280" s="14">
        <v>793</v>
      </c>
      <c r="C1280" s="15" t="s">
        <v>104</v>
      </c>
      <c r="D1280" s="15" t="s">
        <v>596</v>
      </c>
      <c r="E1280" s="15" t="s">
        <v>832</v>
      </c>
      <c r="F1280" s="15" t="s">
        <v>48</v>
      </c>
      <c r="G1280" s="89">
        <f t="shared" si="221"/>
        <v>0</v>
      </c>
      <c r="H1280" s="89">
        <f t="shared" si="221"/>
        <v>0</v>
      </c>
      <c r="I1280" s="89">
        <f t="shared" si="221"/>
        <v>0</v>
      </c>
    </row>
    <row r="1281" spans="1:9" ht="25.5" hidden="1">
      <c r="A1281" s="16" t="s">
        <v>49</v>
      </c>
      <c r="B1281" s="14">
        <v>793</v>
      </c>
      <c r="C1281" s="15" t="s">
        <v>104</v>
      </c>
      <c r="D1281" s="15" t="s">
        <v>596</v>
      </c>
      <c r="E1281" s="15" t="s">
        <v>832</v>
      </c>
      <c r="F1281" s="15" t="s">
        <v>50</v>
      </c>
      <c r="G1281" s="89"/>
      <c r="H1281" s="89"/>
      <c r="I1281" s="89"/>
    </row>
    <row r="1282" spans="1:9" ht="51">
      <c r="A1282" s="16" t="s">
        <v>833</v>
      </c>
      <c r="B1282" s="14">
        <v>793</v>
      </c>
      <c r="C1282" s="15" t="s">
        <v>104</v>
      </c>
      <c r="D1282" s="15" t="s">
        <v>596</v>
      </c>
      <c r="E1282" s="15" t="s">
        <v>832</v>
      </c>
      <c r="F1282" s="15"/>
      <c r="G1282" s="89">
        <f>G1283</f>
        <v>10000</v>
      </c>
      <c r="H1282" s="8">
        <v>0</v>
      </c>
      <c r="I1282" s="8">
        <v>0</v>
      </c>
    </row>
    <row r="1283" spans="1:9" ht="25.5">
      <c r="A1283" s="16" t="s">
        <v>49</v>
      </c>
      <c r="B1283" s="14">
        <v>793</v>
      </c>
      <c r="C1283" s="15" t="s">
        <v>104</v>
      </c>
      <c r="D1283" s="15" t="s">
        <v>596</v>
      </c>
      <c r="E1283" s="15" t="s">
        <v>832</v>
      </c>
      <c r="F1283" s="15" t="s">
        <v>48</v>
      </c>
      <c r="G1283" s="89">
        <f>G1284</f>
        <v>10000</v>
      </c>
      <c r="H1283" s="8">
        <v>0</v>
      </c>
      <c r="I1283" s="8">
        <v>0</v>
      </c>
    </row>
    <row r="1284" spans="1:9" ht="25.5">
      <c r="A1284" s="16" t="s">
        <v>49</v>
      </c>
      <c r="B1284" s="14">
        <v>793</v>
      </c>
      <c r="C1284" s="15" t="s">
        <v>104</v>
      </c>
      <c r="D1284" s="15" t="s">
        <v>596</v>
      </c>
      <c r="E1284" s="15" t="s">
        <v>832</v>
      </c>
      <c r="F1284" s="15" t="s">
        <v>50</v>
      </c>
      <c r="G1284" s="89">
        <f>5000+5000</f>
        <v>10000</v>
      </c>
      <c r="H1284" s="8">
        <v>0</v>
      </c>
      <c r="I1284" s="8">
        <v>0</v>
      </c>
    </row>
    <row r="1285" spans="1:9" ht="38.25">
      <c r="A1285" s="16" t="s">
        <v>962</v>
      </c>
      <c r="B1285" s="14">
        <v>793</v>
      </c>
      <c r="C1285" s="15" t="s">
        <v>104</v>
      </c>
      <c r="D1285" s="15" t="s">
        <v>596</v>
      </c>
      <c r="E1285" s="15" t="s">
        <v>490</v>
      </c>
      <c r="F1285" s="15"/>
      <c r="G1285" s="89">
        <f t="shared" ref="G1285:I1287" si="222">G1286</f>
        <v>50000</v>
      </c>
      <c r="H1285" s="89">
        <f t="shared" si="222"/>
        <v>75000</v>
      </c>
      <c r="I1285" s="89">
        <f t="shared" si="222"/>
        <v>75000</v>
      </c>
    </row>
    <row r="1286" spans="1:9" ht="38.25">
      <c r="A1286" s="16" t="s">
        <v>645</v>
      </c>
      <c r="B1286" s="14">
        <v>793</v>
      </c>
      <c r="C1286" s="15" t="s">
        <v>104</v>
      </c>
      <c r="D1286" s="15" t="s">
        <v>596</v>
      </c>
      <c r="E1286" s="15" t="s">
        <v>491</v>
      </c>
      <c r="F1286" s="15"/>
      <c r="G1286" s="89">
        <f t="shared" si="222"/>
        <v>50000</v>
      </c>
      <c r="H1286" s="89">
        <f t="shared" si="222"/>
        <v>75000</v>
      </c>
      <c r="I1286" s="89">
        <f t="shared" si="222"/>
        <v>75000</v>
      </c>
    </row>
    <row r="1287" spans="1:9" ht="25.5">
      <c r="A1287" s="16" t="s">
        <v>927</v>
      </c>
      <c r="B1287" s="14">
        <v>793</v>
      </c>
      <c r="C1287" s="15" t="s">
        <v>104</v>
      </c>
      <c r="D1287" s="15" t="s">
        <v>596</v>
      </c>
      <c r="E1287" s="15" t="s">
        <v>491</v>
      </c>
      <c r="F1287" s="15" t="s">
        <v>48</v>
      </c>
      <c r="G1287" s="89">
        <f t="shared" si="222"/>
        <v>50000</v>
      </c>
      <c r="H1287" s="89">
        <f t="shared" si="222"/>
        <v>75000</v>
      </c>
      <c r="I1287" s="89">
        <f t="shared" si="222"/>
        <v>75000</v>
      </c>
    </row>
    <row r="1288" spans="1:9" ht="31.5" customHeight="1">
      <c r="A1288" s="16" t="s">
        <v>49</v>
      </c>
      <c r="B1288" s="14">
        <v>793</v>
      </c>
      <c r="C1288" s="15" t="s">
        <v>104</v>
      </c>
      <c r="D1288" s="15" t="s">
        <v>596</v>
      </c>
      <c r="E1288" s="15" t="s">
        <v>491</v>
      </c>
      <c r="F1288" s="15" t="s">
        <v>50</v>
      </c>
      <c r="G1288" s="89">
        <v>50000</v>
      </c>
      <c r="H1288" s="89">
        <v>75000</v>
      </c>
      <c r="I1288" s="89">
        <v>75000</v>
      </c>
    </row>
    <row r="1289" spans="1:9" ht="25.5" hidden="1">
      <c r="A1289" s="16" t="s">
        <v>619</v>
      </c>
      <c r="B1289" s="14">
        <v>793</v>
      </c>
      <c r="C1289" s="15" t="s">
        <v>104</v>
      </c>
      <c r="D1289" s="15" t="s">
        <v>596</v>
      </c>
      <c r="E1289" s="15" t="s">
        <v>491</v>
      </c>
      <c r="F1289" s="15" t="s">
        <v>51</v>
      </c>
      <c r="G1289" s="89"/>
      <c r="H1289" s="89"/>
      <c r="I1289" s="89"/>
    </row>
    <row r="1290" spans="1:9">
      <c r="A1290" s="11" t="s">
        <v>131</v>
      </c>
      <c r="B1290" s="6">
        <v>793</v>
      </c>
      <c r="C1290" s="7" t="s">
        <v>85</v>
      </c>
      <c r="D1290" s="7"/>
      <c r="E1290" s="7"/>
      <c r="F1290" s="7"/>
      <c r="G1290" s="40">
        <f>G1291+G1300+G1340+G1330</f>
        <v>2728100</v>
      </c>
      <c r="H1290" s="40">
        <f>H1291+H1300+H1340+H1330</f>
        <v>2933700</v>
      </c>
      <c r="I1290" s="40">
        <f>I1291+I1300+I1340+I1330</f>
        <v>2933300</v>
      </c>
    </row>
    <row r="1291" spans="1:9" s="50" customFormat="1" ht="16.5" customHeight="1">
      <c r="A1291" s="16" t="s">
        <v>654</v>
      </c>
      <c r="B1291" s="14">
        <v>793</v>
      </c>
      <c r="C1291" s="15" t="s">
        <v>85</v>
      </c>
      <c r="D1291" s="15" t="s">
        <v>68</v>
      </c>
      <c r="E1291" s="15"/>
      <c r="F1291" s="15"/>
      <c r="G1291" s="89">
        <f>G1293</f>
        <v>1774800</v>
      </c>
      <c r="H1291" s="89">
        <f>H1293</f>
        <v>2000000</v>
      </c>
      <c r="I1291" s="89">
        <f>I1293</f>
        <v>2000000</v>
      </c>
    </row>
    <row r="1292" spans="1:9" s="18" customFormat="1" ht="27" customHeight="1">
      <c r="A1292" s="16" t="s">
        <v>968</v>
      </c>
      <c r="B1292" s="14">
        <v>793</v>
      </c>
      <c r="C1292" s="15" t="s">
        <v>85</v>
      </c>
      <c r="D1292" s="15" t="s">
        <v>68</v>
      </c>
      <c r="E1292" s="15" t="s">
        <v>451</v>
      </c>
      <c r="F1292" s="15"/>
      <c r="G1292" s="89">
        <f>G1294+G1327</f>
        <v>1774800</v>
      </c>
      <c r="H1292" s="89">
        <f>H1294+H1327</f>
        <v>2000000</v>
      </c>
      <c r="I1292" s="89">
        <f>I1294+I1327</f>
        <v>2000000</v>
      </c>
    </row>
    <row r="1293" spans="1:9" s="50" customFormat="1" ht="18" customHeight="1">
      <c r="A1293" s="16" t="s">
        <v>655</v>
      </c>
      <c r="B1293" s="14">
        <v>793</v>
      </c>
      <c r="C1293" s="15" t="s">
        <v>85</v>
      </c>
      <c r="D1293" s="15" t="s">
        <v>68</v>
      </c>
      <c r="E1293" s="15" t="s">
        <v>158</v>
      </c>
      <c r="F1293" s="15"/>
      <c r="G1293" s="89">
        <f>G1294+G1327</f>
        <v>1774800</v>
      </c>
      <c r="H1293" s="89">
        <f>H1294+H1327</f>
        <v>2000000</v>
      </c>
      <c r="I1293" s="89">
        <f>I1294+I1327</f>
        <v>2000000</v>
      </c>
    </row>
    <row r="1294" spans="1:9" s="50" customFormat="1" ht="26.25" customHeight="1">
      <c r="A1294" s="16" t="s">
        <v>650</v>
      </c>
      <c r="B1294" s="14">
        <v>793</v>
      </c>
      <c r="C1294" s="15" t="s">
        <v>85</v>
      </c>
      <c r="D1294" s="15" t="s">
        <v>68</v>
      </c>
      <c r="E1294" s="15" t="s">
        <v>649</v>
      </c>
      <c r="F1294" s="15"/>
      <c r="G1294" s="89">
        <f t="shared" ref="G1294:I1295" si="223">G1295</f>
        <v>1774800</v>
      </c>
      <c r="H1294" s="89">
        <f t="shared" si="223"/>
        <v>2000000</v>
      </c>
      <c r="I1294" s="89">
        <f t="shared" si="223"/>
        <v>2000000</v>
      </c>
    </row>
    <row r="1295" spans="1:9" s="50" customFormat="1" ht="27.75" customHeight="1">
      <c r="A1295" s="16" t="s">
        <v>927</v>
      </c>
      <c r="B1295" s="14">
        <v>793</v>
      </c>
      <c r="C1295" s="15" t="s">
        <v>85</v>
      </c>
      <c r="D1295" s="15" t="s">
        <v>68</v>
      </c>
      <c r="E1295" s="15" t="s">
        <v>649</v>
      </c>
      <c r="F1295" s="15" t="s">
        <v>48</v>
      </c>
      <c r="G1295" s="89">
        <f t="shared" si="223"/>
        <v>1774800</v>
      </c>
      <c r="H1295" s="89">
        <f t="shared" si="223"/>
        <v>2000000</v>
      </c>
      <c r="I1295" s="89">
        <f t="shared" si="223"/>
        <v>2000000</v>
      </c>
    </row>
    <row r="1296" spans="1:9" s="50" customFormat="1" ht="31.5" customHeight="1">
      <c r="A1296" s="16" t="s">
        <v>49</v>
      </c>
      <c r="B1296" s="14">
        <v>793</v>
      </c>
      <c r="C1296" s="15" t="s">
        <v>85</v>
      </c>
      <c r="D1296" s="15" t="s">
        <v>68</v>
      </c>
      <c r="E1296" s="15" t="s">
        <v>649</v>
      </c>
      <c r="F1296" s="15" t="s">
        <v>50</v>
      </c>
      <c r="G1296" s="89">
        <v>1774800</v>
      </c>
      <c r="H1296" s="89">
        <v>2000000</v>
      </c>
      <c r="I1296" s="89">
        <v>2000000</v>
      </c>
    </row>
    <row r="1297" spans="1:9" ht="34.5" hidden="1" customHeight="1">
      <c r="A1297" s="16" t="s">
        <v>192</v>
      </c>
      <c r="B1297" s="14">
        <v>793</v>
      </c>
      <c r="C1297" s="15" t="s">
        <v>85</v>
      </c>
      <c r="D1297" s="15" t="s">
        <v>68</v>
      </c>
      <c r="E1297" s="15" t="s">
        <v>648</v>
      </c>
      <c r="F1297" s="15"/>
      <c r="G1297" s="89">
        <f t="shared" ref="G1297:I1298" si="224">G1298</f>
        <v>0</v>
      </c>
      <c r="H1297" s="89">
        <f t="shared" si="224"/>
        <v>0</v>
      </c>
      <c r="I1297" s="89">
        <f t="shared" si="224"/>
        <v>0</v>
      </c>
    </row>
    <row r="1298" spans="1:9" ht="25.5" hidden="1" customHeight="1">
      <c r="A1298" s="16" t="s">
        <v>49</v>
      </c>
      <c r="B1298" s="14">
        <v>793</v>
      </c>
      <c r="C1298" s="15" t="s">
        <v>85</v>
      </c>
      <c r="D1298" s="15" t="s">
        <v>68</v>
      </c>
      <c r="E1298" s="15" t="s">
        <v>648</v>
      </c>
      <c r="F1298" s="15" t="s">
        <v>48</v>
      </c>
      <c r="G1298" s="89">
        <f t="shared" si="224"/>
        <v>0</v>
      </c>
      <c r="H1298" s="89">
        <f t="shared" si="224"/>
        <v>0</v>
      </c>
      <c r="I1298" s="89">
        <f t="shared" si="224"/>
        <v>0</v>
      </c>
    </row>
    <row r="1299" spans="1:9" ht="39.75" hidden="1" customHeight="1">
      <c r="A1299" s="16" t="s">
        <v>49</v>
      </c>
      <c r="B1299" s="14">
        <v>793</v>
      </c>
      <c r="C1299" s="15" t="s">
        <v>85</v>
      </c>
      <c r="D1299" s="15" t="s">
        <v>68</v>
      </c>
      <c r="E1299" s="15" t="s">
        <v>648</v>
      </c>
      <c r="F1299" s="15" t="s">
        <v>50</v>
      </c>
      <c r="G1299" s="89"/>
      <c r="H1299" s="89"/>
      <c r="I1299" s="89"/>
    </row>
    <row r="1300" spans="1:9" s="50" customFormat="1" hidden="1">
      <c r="A1300" s="13" t="s">
        <v>343</v>
      </c>
      <c r="B1300" s="14">
        <v>793</v>
      </c>
      <c r="C1300" s="15" t="s">
        <v>85</v>
      </c>
      <c r="D1300" s="15" t="s">
        <v>218</v>
      </c>
      <c r="E1300" s="15"/>
      <c r="F1300" s="15"/>
      <c r="G1300" s="89">
        <f>G1303+G1320+G1316</f>
        <v>0</v>
      </c>
      <c r="H1300" s="89">
        <f>H1303+H1320+H1316</f>
        <v>0</v>
      </c>
      <c r="I1300" s="89">
        <f>I1303+I1320+I1316</f>
        <v>0</v>
      </c>
    </row>
    <row r="1301" spans="1:9" s="50" customFormat="1" hidden="1">
      <c r="A1301" s="13"/>
      <c r="B1301" s="14"/>
      <c r="C1301" s="15"/>
      <c r="D1301" s="15"/>
      <c r="E1301" s="15"/>
      <c r="F1301" s="15"/>
      <c r="G1301" s="89"/>
      <c r="H1301" s="89"/>
      <c r="I1301" s="89"/>
    </row>
    <row r="1302" spans="1:9" s="50" customFormat="1" hidden="1">
      <c r="A1302" s="13"/>
      <c r="B1302" s="14"/>
      <c r="C1302" s="15"/>
      <c r="D1302" s="15"/>
      <c r="E1302" s="15"/>
      <c r="F1302" s="15"/>
      <c r="G1302" s="89"/>
      <c r="H1302" s="89"/>
      <c r="I1302" s="89"/>
    </row>
    <row r="1303" spans="1:9" s="18" customFormat="1" ht="27" hidden="1" customHeight="1">
      <c r="A1303" s="16" t="s">
        <v>664</v>
      </c>
      <c r="B1303" s="14">
        <v>793</v>
      </c>
      <c r="C1303" s="15" t="s">
        <v>85</v>
      </c>
      <c r="D1303" s="15" t="s">
        <v>218</v>
      </c>
      <c r="E1303" s="15" t="s">
        <v>451</v>
      </c>
      <c r="F1303" s="15"/>
      <c r="G1303" s="89">
        <f>G1304+G1308+G1312</f>
        <v>0</v>
      </c>
      <c r="H1303" s="89">
        <f>H1304+H1308+H1312</f>
        <v>0</v>
      </c>
      <c r="I1303" s="89">
        <f>I1304+I1308+I1312</f>
        <v>0</v>
      </c>
    </row>
    <row r="1304" spans="1:9" s="18" customFormat="1" ht="66" hidden="1" customHeight="1">
      <c r="A1304" s="54" t="s">
        <v>178</v>
      </c>
      <c r="B1304" s="14">
        <v>793</v>
      </c>
      <c r="C1304" s="15" t="s">
        <v>85</v>
      </c>
      <c r="D1304" s="15" t="s">
        <v>218</v>
      </c>
      <c r="E1304" s="15" t="s">
        <v>176</v>
      </c>
      <c r="F1304" s="15"/>
      <c r="G1304" s="89">
        <f t="shared" ref="G1304:I1306" si="225">G1305</f>
        <v>0</v>
      </c>
      <c r="H1304" s="89">
        <f t="shared" si="225"/>
        <v>0</v>
      </c>
      <c r="I1304" s="89">
        <f t="shared" si="225"/>
        <v>0</v>
      </c>
    </row>
    <row r="1305" spans="1:9" s="18" customFormat="1" ht="94.5" hidden="1" customHeight="1">
      <c r="A1305" s="54" t="s">
        <v>393</v>
      </c>
      <c r="B1305" s="14">
        <v>793</v>
      </c>
      <c r="C1305" s="15" t="s">
        <v>85</v>
      </c>
      <c r="D1305" s="15" t="s">
        <v>218</v>
      </c>
      <c r="E1305" s="15" t="s">
        <v>367</v>
      </c>
      <c r="F1305" s="15"/>
      <c r="G1305" s="89">
        <f t="shared" si="225"/>
        <v>0</v>
      </c>
      <c r="H1305" s="89">
        <f t="shared" si="225"/>
        <v>0</v>
      </c>
      <c r="I1305" s="89">
        <f t="shared" si="225"/>
        <v>0</v>
      </c>
    </row>
    <row r="1306" spans="1:9" s="18" customFormat="1" ht="16.5" hidden="1" customHeight="1">
      <c r="A1306" s="16" t="s">
        <v>323</v>
      </c>
      <c r="B1306" s="14">
        <v>793</v>
      </c>
      <c r="C1306" s="15" t="s">
        <v>85</v>
      </c>
      <c r="D1306" s="15" t="s">
        <v>218</v>
      </c>
      <c r="E1306" s="15" t="s">
        <v>367</v>
      </c>
      <c r="F1306" s="15" t="s">
        <v>324</v>
      </c>
      <c r="G1306" s="89">
        <f t="shared" si="225"/>
        <v>0</v>
      </c>
      <c r="H1306" s="89">
        <f t="shared" si="225"/>
        <v>0</v>
      </c>
      <c r="I1306" s="89">
        <f t="shared" si="225"/>
        <v>0</v>
      </c>
    </row>
    <row r="1307" spans="1:9" s="18" customFormat="1" ht="15" hidden="1" customHeight="1">
      <c r="A1307" s="16" t="s">
        <v>351</v>
      </c>
      <c r="B1307" s="14">
        <v>793</v>
      </c>
      <c r="C1307" s="15" t="s">
        <v>85</v>
      </c>
      <c r="D1307" s="15" t="s">
        <v>218</v>
      </c>
      <c r="E1307" s="15" t="s">
        <v>367</v>
      </c>
      <c r="F1307" s="15" t="s">
        <v>352</v>
      </c>
      <c r="G1307" s="89"/>
      <c r="H1307" s="89"/>
      <c r="I1307" s="89"/>
    </row>
    <row r="1308" spans="1:9" ht="63.75" hidden="1" customHeight="1">
      <c r="A1308" s="16" t="s">
        <v>182</v>
      </c>
      <c r="B1308" s="53">
        <v>795</v>
      </c>
      <c r="C1308" s="15" t="s">
        <v>85</v>
      </c>
      <c r="D1308" s="15" t="s">
        <v>218</v>
      </c>
      <c r="E1308" s="15" t="s">
        <v>180</v>
      </c>
      <c r="F1308" s="15"/>
      <c r="G1308" s="89">
        <f t="shared" ref="G1308:I1310" si="226">G1309</f>
        <v>0</v>
      </c>
      <c r="H1308" s="89">
        <f t="shared" si="226"/>
        <v>0</v>
      </c>
      <c r="I1308" s="89">
        <f t="shared" si="226"/>
        <v>0</v>
      </c>
    </row>
    <row r="1309" spans="1:9" s="18" customFormat="1" ht="101.25" hidden="1" customHeight="1">
      <c r="A1309" s="16" t="s">
        <v>73</v>
      </c>
      <c r="B1309" s="53">
        <v>793</v>
      </c>
      <c r="C1309" s="15" t="s">
        <v>85</v>
      </c>
      <c r="D1309" s="15" t="s">
        <v>218</v>
      </c>
      <c r="E1309" s="15" t="s">
        <v>72</v>
      </c>
      <c r="F1309" s="15"/>
      <c r="G1309" s="89">
        <f t="shared" si="226"/>
        <v>0</v>
      </c>
      <c r="H1309" s="89">
        <f t="shared" si="226"/>
        <v>0</v>
      </c>
      <c r="I1309" s="89">
        <f t="shared" si="226"/>
        <v>0</v>
      </c>
    </row>
    <row r="1310" spans="1:9" ht="22.5" hidden="1" customHeight="1">
      <c r="A1310" s="16" t="s">
        <v>323</v>
      </c>
      <c r="B1310" s="53">
        <v>793</v>
      </c>
      <c r="C1310" s="15" t="s">
        <v>85</v>
      </c>
      <c r="D1310" s="15" t="s">
        <v>218</v>
      </c>
      <c r="E1310" s="15" t="s">
        <v>72</v>
      </c>
      <c r="F1310" s="15" t="s">
        <v>324</v>
      </c>
      <c r="G1310" s="89">
        <f t="shared" si="226"/>
        <v>0</v>
      </c>
      <c r="H1310" s="89">
        <f t="shared" si="226"/>
        <v>0</v>
      </c>
      <c r="I1310" s="89">
        <f t="shared" si="226"/>
        <v>0</v>
      </c>
    </row>
    <row r="1311" spans="1:9" ht="16.5" hidden="1" customHeight="1">
      <c r="A1311" s="16" t="s">
        <v>351</v>
      </c>
      <c r="B1311" s="53">
        <v>793</v>
      </c>
      <c r="C1311" s="15" t="s">
        <v>85</v>
      </c>
      <c r="D1311" s="15" t="s">
        <v>218</v>
      </c>
      <c r="E1311" s="15" t="s">
        <v>72</v>
      </c>
      <c r="F1311" s="15" t="s">
        <v>352</v>
      </c>
      <c r="G1311" s="89"/>
      <c r="H1311" s="89"/>
      <c r="I1311" s="89"/>
    </row>
    <row r="1312" spans="1:9" s="18" customFormat="1" ht="111.75" hidden="1" customHeight="1">
      <c r="A1312" s="16" t="s">
        <v>616</v>
      </c>
      <c r="B1312" s="53">
        <v>793</v>
      </c>
      <c r="C1312" s="15" t="s">
        <v>85</v>
      </c>
      <c r="D1312" s="15" t="s">
        <v>218</v>
      </c>
      <c r="E1312" s="15" t="s">
        <v>175</v>
      </c>
      <c r="F1312" s="15"/>
      <c r="G1312" s="89">
        <f t="shared" ref="G1312:I1314" si="227">G1313</f>
        <v>0</v>
      </c>
      <c r="H1312" s="89">
        <f t="shared" si="227"/>
        <v>0</v>
      </c>
      <c r="I1312" s="89">
        <f t="shared" si="227"/>
        <v>0</v>
      </c>
    </row>
    <row r="1313" spans="1:9" s="18" customFormat="1" ht="32.25" hidden="1" customHeight="1">
      <c r="A1313" s="16" t="s">
        <v>157</v>
      </c>
      <c r="B1313" s="53">
        <v>793</v>
      </c>
      <c r="C1313" s="15" t="s">
        <v>85</v>
      </c>
      <c r="D1313" s="15" t="s">
        <v>218</v>
      </c>
      <c r="E1313" s="15" t="s">
        <v>615</v>
      </c>
      <c r="F1313" s="15"/>
      <c r="G1313" s="89">
        <f t="shared" si="227"/>
        <v>0</v>
      </c>
      <c r="H1313" s="89">
        <f t="shared" si="227"/>
        <v>0</v>
      </c>
      <c r="I1313" s="89">
        <f t="shared" si="227"/>
        <v>0</v>
      </c>
    </row>
    <row r="1314" spans="1:9" s="18" customFormat="1" ht="32.25" hidden="1" customHeight="1">
      <c r="A1314" s="16" t="s">
        <v>618</v>
      </c>
      <c r="B1314" s="53">
        <v>793</v>
      </c>
      <c r="C1314" s="15" t="s">
        <v>85</v>
      </c>
      <c r="D1314" s="15" t="s">
        <v>218</v>
      </c>
      <c r="E1314" s="15" t="s">
        <v>615</v>
      </c>
      <c r="F1314" s="15" t="s">
        <v>48</v>
      </c>
      <c r="G1314" s="89">
        <f t="shared" si="227"/>
        <v>0</v>
      </c>
      <c r="H1314" s="89">
        <f t="shared" si="227"/>
        <v>0</v>
      </c>
      <c r="I1314" s="89">
        <f t="shared" si="227"/>
        <v>0</v>
      </c>
    </row>
    <row r="1315" spans="1:9" s="18" customFormat="1" ht="32.25" hidden="1" customHeight="1">
      <c r="A1315" s="16" t="s">
        <v>49</v>
      </c>
      <c r="B1315" s="53">
        <v>793</v>
      </c>
      <c r="C1315" s="15" t="s">
        <v>85</v>
      </c>
      <c r="D1315" s="15" t="s">
        <v>218</v>
      </c>
      <c r="E1315" s="15" t="s">
        <v>615</v>
      </c>
      <c r="F1315" s="15" t="s">
        <v>50</v>
      </c>
      <c r="G1315" s="89"/>
      <c r="H1315" s="89"/>
      <c r="I1315" s="89"/>
    </row>
    <row r="1316" spans="1:9" s="18" customFormat="1" ht="66" hidden="1" customHeight="1">
      <c r="A1316" s="54" t="s">
        <v>174</v>
      </c>
      <c r="B1316" s="53">
        <v>793</v>
      </c>
      <c r="C1316" s="15" t="s">
        <v>85</v>
      </c>
      <c r="D1316" s="15" t="s">
        <v>218</v>
      </c>
      <c r="E1316" s="15" t="s">
        <v>175</v>
      </c>
      <c r="F1316" s="15"/>
      <c r="G1316" s="89">
        <f>G1317+G1323</f>
        <v>0</v>
      </c>
      <c r="H1316" s="89">
        <f>H1317+H1323</f>
        <v>0</v>
      </c>
      <c r="I1316" s="89">
        <f>I1317+I1323</f>
        <v>0</v>
      </c>
    </row>
    <row r="1317" spans="1:9" s="18" customFormat="1" ht="53.25" hidden="1" customHeight="1">
      <c r="A1317" s="54" t="s">
        <v>585</v>
      </c>
      <c r="B1317" s="53">
        <v>793</v>
      </c>
      <c r="C1317" s="15" t="s">
        <v>85</v>
      </c>
      <c r="D1317" s="15" t="s">
        <v>218</v>
      </c>
      <c r="E1317" s="15" t="s">
        <v>586</v>
      </c>
      <c r="F1317" s="15"/>
      <c r="G1317" s="89">
        <f t="shared" ref="G1317:I1318" si="228">G1318</f>
        <v>0</v>
      </c>
      <c r="H1317" s="89">
        <f t="shared" si="228"/>
        <v>0</v>
      </c>
      <c r="I1317" s="89">
        <f t="shared" si="228"/>
        <v>0</v>
      </c>
    </row>
    <row r="1318" spans="1:9" s="18" customFormat="1" ht="31.5" hidden="1" customHeight="1">
      <c r="A1318" s="16" t="s">
        <v>618</v>
      </c>
      <c r="B1318" s="53">
        <v>793</v>
      </c>
      <c r="C1318" s="15" t="s">
        <v>85</v>
      </c>
      <c r="D1318" s="15" t="s">
        <v>218</v>
      </c>
      <c r="E1318" s="15" t="s">
        <v>586</v>
      </c>
      <c r="F1318" s="15" t="s">
        <v>48</v>
      </c>
      <c r="G1318" s="89">
        <f t="shared" si="228"/>
        <v>0</v>
      </c>
      <c r="H1318" s="89">
        <f t="shared" si="228"/>
        <v>0</v>
      </c>
      <c r="I1318" s="89">
        <f t="shared" si="228"/>
        <v>0</v>
      </c>
    </row>
    <row r="1319" spans="1:9" s="18" customFormat="1" ht="32.25" hidden="1" customHeight="1">
      <c r="A1319" s="16" t="s">
        <v>49</v>
      </c>
      <c r="B1319" s="53">
        <v>793</v>
      </c>
      <c r="C1319" s="15" t="s">
        <v>85</v>
      </c>
      <c r="D1319" s="15" t="s">
        <v>218</v>
      </c>
      <c r="E1319" s="15" t="s">
        <v>586</v>
      </c>
      <c r="F1319" s="15" t="s">
        <v>50</v>
      </c>
      <c r="G1319" s="89"/>
      <c r="H1319" s="89"/>
      <c r="I1319" s="89"/>
    </row>
    <row r="1320" spans="1:9" ht="18.75" hidden="1" customHeight="1">
      <c r="A1320" s="16" t="s">
        <v>378</v>
      </c>
      <c r="B1320" s="14">
        <v>793</v>
      </c>
      <c r="C1320" s="15" t="s">
        <v>85</v>
      </c>
      <c r="D1320" s="15" t="s">
        <v>218</v>
      </c>
      <c r="E1320" s="15" t="s">
        <v>377</v>
      </c>
      <c r="F1320" s="15"/>
      <c r="G1320" s="89">
        <f>G1321+G1324</f>
        <v>0</v>
      </c>
      <c r="H1320" s="89">
        <f>H1321+H1324</f>
        <v>0</v>
      </c>
      <c r="I1320" s="89">
        <f>I1321+I1324</f>
        <v>0</v>
      </c>
    </row>
    <row r="1321" spans="1:9" ht="17.25" hidden="1" customHeight="1">
      <c r="A1321" s="16" t="s">
        <v>641</v>
      </c>
      <c r="B1321" s="14">
        <v>793</v>
      </c>
      <c r="C1321" s="15" t="s">
        <v>85</v>
      </c>
      <c r="D1321" s="15" t="s">
        <v>218</v>
      </c>
      <c r="E1321" s="15" t="s">
        <v>376</v>
      </c>
      <c r="F1321" s="15"/>
      <c r="G1321" s="89">
        <f t="shared" ref="G1321:I1322" si="229">G1322</f>
        <v>0</v>
      </c>
      <c r="H1321" s="89">
        <f t="shared" si="229"/>
        <v>0</v>
      </c>
      <c r="I1321" s="89">
        <f t="shared" si="229"/>
        <v>0</v>
      </c>
    </row>
    <row r="1322" spans="1:9" ht="25.5" hidden="1" customHeight="1">
      <c r="A1322" s="16" t="s">
        <v>49</v>
      </c>
      <c r="B1322" s="14">
        <v>793</v>
      </c>
      <c r="C1322" s="15" t="s">
        <v>85</v>
      </c>
      <c r="D1322" s="15" t="s">
        <v>218</v>
      </c>
      <c r="E1322" s="15" t="s">
        <v>376</v>
      </c>
      <c r="F1322" s="15" t="s">
        <v>48</v>
      </c>
      <c r="G1322" s="89">
        <f t="shared" si="229"/>
        <v>0</v>
      </c>
      <c r="H1322" s="89">
        <f t="shared" si="229"/>
        <v>0</v>
      </c>
      <c r="I1322" s="89">
        <f t="shared" si="229"/>
        <v>0</v>
      </c>
    </row>
    <row r="1323" spans="1:9" ht="42.75" hidden="1" customHeight="1">
      <c r="A1323" s="16" t="s">
        <v>49</v>
      </c>
      <c r="B1323" s="14">
        <v>793</v>
      </c>
      <c r="C1323" s="15" t="s">
        <v>85</v>
      </c>
      <c r="D1323" s="15" t="s">
        <v>218</v>
      </c>
      <c r="E1323" s="15" t="s">
        <v>376</v>
      </c>
      <c r="F1323" s="15" t="s">
        <v>50</v>
      </c>
      <c r="G1323" s="89"/>
      <c r="H1323" s="89"/>
      <c r="I1323" s="89"/>
    </row>
    <row r="1324" spans="1:9" ht="42.75" hidden="1" customHeight="1">
      <c r="A1324" s="16" t="s">
        <v>297</v>
      </c>
      <c r="B1324" s="14">
        <v>793</v>
      </c>
      <c r="C1324" s="15" t="s">
        <v>85</v>
      </c>
      <c r="D1324" s="15" t="s">
        <v>218</v>
      </c>
      <c r="E1324" s="15" t="s">
        <v>296</v>
      </c>
      <c r="F1324" s="15"/>
      <c r="G1324" s="89">
        <f t="shared" ref="G1324:I1325" si="230">G1325</f>
        <v>0</v>
      </c>
      <c r="H1324" s="89">
        <f t="shared" si="230"/>
        <v>0</v>
      </c>
      <c r="I1324" s="89">
        <f t="shared" si="230"/>
        <v>0</v>
      </c>
    </row>
    <row r="1325" spans="1:9" ht="24.75" hidden="1" customHeight="1">
      <c r="A1325" s="16" t="s">
        <v>323</v>
      </c>
      <c r="B1325" s="14">
        <v>793</v>
      </c>
      <c r="C1325" s="15" t="s">
        <v>85</v>
      </c>
      <c r="D1325" s="15" t="s">
        <v>218</v>
      </c>
      <c r="E1325" s="15" t="s">
        <v>296</v>
      </c>
      <c r="F1325" s="15" t="s">
        <v>324</v>
      </c>
      <c r="G1325" s="89">
        <f t="shared" si="230"/>
        <v>0</v>
      </c>
      <c r="H1325" s="89">
        <f t="shared" si="230"/>
        <v>0</v>
      </c>
      <c r="I1325" s="89">
        <f t="shared" si="230"/>
        <v>0</v>
      </c>
    </row>
    <row r="1326" spans="1:9" ht="27.75" hidden="1" customHeight="1">
      <c r="A1326" s="16" t="s">
        <v>351</v>
      </c>
      <c r="B1326" s="14">
        <v>793</v>
      </c>
      <c r="C1326" s="15" t="s">
        <v>85</v>
      </c>
      <c r="D1326" s="15" t="s">
        <v>218</v>
      </c>
      <c r="E1326" s="15" t="s">
        <v>296</v>
      </c>
      <c r="F1326" s="15" t="s">
        <v>352</v>
      </c>
      <c r="G1326" s="89"/>
      <c r="H1326" s="89"/>
      <c r="I1326" s="89"/>
    </row>
    <row r="1327" spans="1:9" ht="54" hidden="1" customHeight="1">
      <c r="A1327" s="16" t="s">
        <v>785</v>
      </c>
      <c r="B1327" s="14">
        <v>793</v>
      </c>
      <c r="C1327" s="15" t="s">
        <v>85</v>
      </c>
      <c r="D1327" s="15" t="s">
        <v>68</v>
      </c>
      <c r="E1327" s="15" t="s">
        <v>796</v>
      </c>
      <c r="F1327" s="15"/>
      <c r="G1327" s="89">
        <f t="shared" ref="G1327:I1328" si="231">G1328</f>
        <v>0</v>
      </c>
      <c r="H1327" s="89">
        <f t="shared" si="231"/>
        <v>0</v>
      </c>
      <c r="I1327" s="89">
        <f t="shared" si="231"/>
        <v>0</v>
      </c>
    </row>
    <row r="1328" spans="1:9" ht="39.75" hidden="1" customHeight="1">
      <c r="A1328" s="16" t="s">
        <v>49</v>
      </c>
      <c r="B1328" s="14">
        <v>793</v>
      </c>
      <c r="C1328" s="15" t="s">
        <v>85</v>
      </c>
      <c r="D1328" s="15" t="s">
        <v>68</v>
      </c>
      <c r="E1328" s="15" t="s">
        <v>796</v>
      </c>
      <c r="F1328" s="15" t="s">
        <v>48</v>
      </c>
      <c r="G1328" s="89">
        <f t="shared" si="231"/>
        <v>0</v>
      </c>
      <c r="H1328" s="89">
        <f t="shared" si="231"/>
        <v>0</v>
      </c>
      <c r="I1328" s="89">
        <f t="shared" si="231"/>
        <v>0</v>
      </c>
    </row>
    <row r="1329" spans="1:9" ht="34.5" hidden="1" customHeight="1">
      <c r="A1329" s="16" t="s">
        <v>49</v>
      </c>
      <c r="B1329" s="14">
        <v>793</v>
      </c>
      <c r="C1329" s="15" t="s">
        <v>85</v>
      </c>
      <c r="D1329" s="15" t="s">
        <v>68</v>
      </c>
      <c r="E1329" s="15" t="s">
        <v>796</v>
      </c>
      <c r="F1329" s="15" t="s">
        <v>50</v>
      </c>
      <c r="G1329" s="133"/>
      <c r="H1329" s="89"/>
      <c r="I1329" s="89"/>
    </row>
    <row r="1330" spans="1:9" ht="19.5" customHeight="1">
      <c r="A1330" s="16" t="s">
        <v>343</v>
      </c>
      <c r="B1330" s="14">
        <v>793</v>
      </c>
      <c r="C1330" s="15" t="s">
        <v>85</v>
      </c>
      <c r="D1330" s="15" t="s">
        <v>218</v>
      </c>
      <c r="E1330" s="15"/>
      <c r="F1330" s="15"/>
      <c r="G1330" s="89">
        <f>G1331+G1336</f>
        <v>0</v>
      </c>
      <c r="H1330" s="89">
        <f t="shared" ref="H1330:I1330" si="232">H1331+H1336</f>
        <v>63000</v>
      </c>
      <c r="I1330" s="89">
        <f t="shared" si="232"/>
        <v>63000</v>
      </c>
    </row>
    <row r="1331" spans="1:9" ht="36.75" hidden="1" customHeight="1">
      <c r="A1331" s="16" t="s">
        <v>748</v>
      </c>
      <c r="B1331" s="14">
        <v>793</v>
      </c>
      <c r="C1331" s="15" t="s">
        <v>85</v>
      </c>
      <c r="D1331" s="15" t="s">
        <v>218</v>
      </c>
      <c r="E1331" s="15" t="s">
        <v>451</v>
      </c>
      <c r="F1331" s="15"/>
      <c r="G1331" s="89">
        <f t="shared" ref="G1331:I1334" si="233">G1332</f>
        <v>0</v>
      </c>
      <c r="H1331" s="89">
        <f t="shared" si="233"/>
        <v>0</v>
      </c>
      <c r="I1331" s="89">
        <f t="shared" si="233"/>
        <v>0</v>
      </c>
    </row>
    <row r="1332" spans="1:9" ht="24.75" hidden="1" customHeight="1">
      <c r="A1332" s="16" t="s">
        <v>799</v>
      </c>
      <c r="B1332" s="14">
        <v>793</v>
      </c>
      <c r="C1332" s="15" t="s">
        <v>85</v>
      </c>
      <c r="D1332" s="15" t="s">
        <v>218</v>
      </c>
      <c r="E1332" s="15" t="s">
        <v>798</v>
      </c>
      <c r="F1332" s="15"/>
      <c r="G1332" s="89">
        <f t="shared" si="233"/>
        <v>0</v>
      </c>
      <c r="H1332" s="89">
        <f t="shared" si="233"/>
        <v>0</v>
      </c>
      <c r="I1332" s="89">
        <f t="shared" si="233"/>
        <v>0</v>
      </c>
    </row>
    <row r="1333" spans="1:9" ht="75" hidden="1" customHeight="1">
      <c r="A1333" s="16" t="s">
        <v>297</v>
      </c>
      <c r="B1333" s="14">
        <v>793</v>
      </c>
      <c r="C1333" s="15" t="s">
        <v>85</v>
      </c>
      <c r="D1333" s="15" t="s">
        <v>218</v>
      </c>
      <c r="E1333" s="15" t="s">
        <v>797</v>
      </c>
      <c r="F1333" s="15"/>
      <c r="G1333" s="89">
        <f t="shared" si="233"/>
        <v>0</v>
      </c>
      <c r="H1333" s="89">
        <f t="shared" si="233"/>
        <v>0</v>
      </c>
      <c r="I1333" s="89">
        <f t="shared" si="233"/>
        <v>0</v>
      </c>
    </row>
    <row r="1334" spans="1:9" ht="18" hidden="1" customHeight="1">
      <c r="A1334" s="16" t="s">
        <v>323</v>
      </c>
      <c r="B1334" s="14">
        <v>793</v>
      </c>
      <c r="C1334" s="15" t="s">
        <v>85</v>
      </c>
      <c r="D1334" s="15" t="s">
        <v>218</v>
      </c>
      <c r="E1334" s="15" t="s">
        <v>797</v>
      </c>
      <c r="F1334" s="15" t="s">
        <v>324</v>
      </c>
      <c r="G1334" s="89">
        <f t="shared" si="233"/>
        <v>0</v>
      </c>
      <c r="H1334" s="89">
        <f t="shared" si="233"/>
        <v>0</v>
      </c>
      <c r="I1334" s="89">
        <f t="shared" si="233"/>
        <v>0</v>
      </c>
    </row>
    <row r="1335" spans="1:9" ht="17.25" hidden="1" customHeight="1">
      <c r="A1335" s="16" t="s">
        <v>351</v>
      </c>
      <c r="B1335" s="14">
        <v>793</v>
      </c>
      <c r="C1335" s="15" t="s">
        <v>85</v>
      </c>
      <c r="D1335" s="15" t="s">
        <v>218</v>
      </c>
      <c r="E1335" s="15" t="s">
        <v>797</v>
      </c>
      <c r="F1335" s="15" t="s">
        <v>352</v>
      </c>
      <c r="G1335" s="89"/>
      <c r="H1335" s="89"/>
      <c r="I1335" s="89"/>
    </row>
    <row r="1336" spans="1:9" ht="47.25" customHeight="1">
      <c r="A1336" s="16" t="s">
        <v>930</v>
      </c>
      <c r="B1336" s="14">
        <v>793</v>
      </c>
      <c r="C1336" s="15" t="s">
        <v>85</v>
      </c>
      <c r="D1336" s="15" t="s">
        <v>218</v>
      </c>
      <c r="E1336" s="15" t="s">
        <v>929</v>
      </c>
      <c r="F1336" s="15"/>
      <c r="G1336" s="89">
        <f>G1337</f>
        <v>0</v>
      </c>
      <c r="H1336" s="89">
        <f t="shared" ref="H1336:I1336" si="234">H1337</f>
        <v>63000</v>
      </c>
      <c r="I1336" s="89">
        <f t="shared" si="234"/>
        <v>63000</v>
      </c>
    </row>
    <row r="1337" spans="1:9" ht="33.75" customHeight="1">
      <c r="A1337" s="16" t="s">
        <v>928</v>
      </c>
      <c r="B1337" s="14">
        <v>793</v>
      </c>
      <c r="C1337" s="15" t="s">
        <v>85</v>
      </c>
      <c r="D1337" s="15" t="s">
        <v>218</v>
      </c>
      <c r="E1337" s="15" t="s">
        <v>926</v>
      </c>
      <c r="F1337" s="15"/>
      <c r="G1337" s="89">
        <f>G1338</f>
        <v>0</v>
      </c>
      <c r="H1337" s="89">
        <f t="shared" ref="H1337:I1337" si="235">H1338</f>
        <v>63000</v>
      </c>
      <c r="I1337" s="89">
        <f t="shared" si="235"/>
        <v>63000</v>
      </c>
    </row>
    <row r="1338" spans="1:9" ht="30.75" customHeight="1">
      <c r="A1338" s="16" t="s">
        <v>927</v>
      </c>
      <c r="B1338" s="14">
        <v>793</v>
      </c>
      <c r="C1338" s="15" t="s">
        <v>85</v>
      </c>
      <c r="D1338" s="15" t="s">
        <v>218</v>
      </c>
      <c r="E1338" s="15" t="s">
        <v>926</v>
      </c>
      <c r="F1338" s="15" t="s">
        <v>48</v>
      </c>
      <c r="G1338" s="89">
        <f>G1339</f>
        <v>0</v>
      </c>
      <c r="H1338" s="89">
        <f t="shared" ref="H1338:I1338" si="236">H1339</f>
        <v>63000</v>
      </c>
      <c r="I1338" s="89">
        <f t="shared" si="236"/>
        <v>63000</v>
      </c>
    </row>
    <row r="1339" spans="1:9" ht="33" customHeight="1">
      <c r="A1339" s="16" t="s">
        <v>49</v>
      </c>
      <c r="B1339" s="14">
        <v>793</v>
      </c>
      <c r="C1339" s="15" t="s">
        <v>85</v>
      </c>
      <c r="D1339" s="15" t="s">
        <v>218</v>
      </c>
      <c r="E1339" s="15" t="s">
        <v>926</v>
      </c>
      <c r="F1339" s="15" t="s">
        <v>50</v>
      </c>
      <c r="G1339" s="89">
        <f>84000-84000</f>
        <v>0</v>
      </c>
      <c r="H1339" s="141">
        <v>63000</v>
      </c>
      <c r="I1339" s="141">
        <v>63000</v>
      </c>
    </row>
    <row r="1340" spans="1:9" ht="18.75" customHeight="1">
      <c r="A1340" s="16" t="s">
        <v>132</v>
      </c>
      <c r="B1340" s="14">
        <v>793</v>
      </c>
      <c r="C1340" s="15" t="s">
        <v>85</v>
      </c>
      <c r="D1340" s="15" t="s">
        <v>133</v>
      </c>
      <c r="E1340" s="15"/>
      <c r="F1340" s="14"/>
      <c r="G1340" s="89">
        <f>G1341+G1370+G1377</f>
        <v>953300</v>
      </c>
      <c r="H1340" s="89">
        <f>H1341+H1370+H1377</f>
        <v>870700</v>
      </c>
      <c r="I1340" s="89">
        <f>I1341+I1370+I1377</f>
        <v>870300</v>
      </c>
    </row>
    <row r="1341" spans="1:9" ht="30" customHeight="1">
      <c r="A1341" s="39" t="s">
        <v>946</v>
      </c>
      <c r="B1341" s="14">
        <v>793</v>
      </c>
      <c r="C1341" s="15" t="s">
        <v>85</v>
      </c>
      <c r="D1341" s="15" t="s">
        <v>133</v>
      </c>
      <c r="E1341" s="14" t="s">
        <v>461</v>
      </c>
      <c r="F1341" s="14"/>
      <c r="G1341" s="89">
        <f>G1348+G1342+G1353+G1345+G1356+G1364+G1359+G1367</f>
        <v>773300</v>
      </c>
      <c r="H1341" s="89">
        <f>H1348+H1342+H1353+H1345+H1356</f>
        <v>590700</v>
      </c>
      <c r="I1341" s="89">
        <f>I1348+I1342+I1353+I1345+I1356</f>
        <v>590300</v>
      </c>
    </row>
    <row r="1342" spans="1:9" ht="30" hidden="1" customHeight="1">
      <c r="A1342" s="16" t="s">
        <v>656</v>
      </c>
      <c r="B1342" s="14">
        <v>793</v>
      </c>
      <c r="C1342" s="15" t="s">
        <v>85</v>
      </c>
      <c r="D1342" s="15" t="s">
        <v>133</v>
      </c>
      <c r="E1342" s="14" t="s">
        <v>262</v>
      </c>
      <c r="F1342" s="14"/>
      <c r="G1342" s="89">
        <f t="shared" ref="G1342:I1343" si="237">G1343</f>
        <v>0</v>
      </c>
      <c r="H1342" s="89">
        <f t="shared" si="237"/>
        <v>0</v>
      </c>
      <c r="I1342" s="89">
        <f t="shared" si="237"/>
        <v>0</v>
      </c>
    </row>
    <row r="1343" spans="1:9" hidden="1">
      <c r="A1343" s="16" t="s">
        <v>95</v>
      </c>
      <c r="B1343" s="14">
        <v>793</v>
      </c>
      <c r="C1343" s="15" t="s">
        <v>85</v>
      </c>
      <c r="D1343" s="15" t="s">
        <v>133</v>
      </c>
      <c r="E1343" s="14" t="s">
        <v>262</v>
      </c>
      <c r="F1343" s="14">
        <v>800</v>
      </c>
      <c r="G1343" s="89">
        <f t="shared" si="237"/>
        <v>0</v>
      </c>
      <c r="H1343" s="89">
        <f t="shared" si="237"/>
        <v>0</v>
      </c>
      <c r="I1343" s="89">
        <f t="shared" si="237"/>
        <v>0</v>
      </c>
    </row>
    <row r="1344" spans="1:9" ht="45.75" hidden="1" customHeight="1">
      <c r="A1344" s="16" t="s">
        <v>652</v>
      </c>
      <c r="B1344" s="14">
        <v>793</v>
      </c>
      <c r="C1344" s="15" t="s">
        <v>85</v>
      </c>
      <c r="D1344" s="15" t="s">
        <v>133</v>
      </c>
      <c r="E1344" s="14" t="s">
        <v>262</v>
      </c>
      <c r="F1344" s="14">
        <v>810</v>
      </c>
      <c r="G1344" s="89"/>
      <c r="H1344" s="89"/>
      <c r="I1344" s="89"/>
    </row>
    <row r="1345" spans="1:9" ht="27" customHeight="1">
      <c r="A1345" s="16" t="s">
        <v>656</v>
      </c>
      <c r="B1345" s="14">
        <v>793</v>
      </c>
      <c r="C1345" s="15" t="s">
        <v>85</v>
      </c>
      <c r="D1345" s="15" t="s">
        <v>133</v>
      </c>
      <c r="E1345" s="14" t="s">
        <v>765</v>
      </c>
      <c r="F1345" s="14"/>
      <c r="G1345" s="89">
        <f t="shared" ref="G1345:I1346" si="238">G1346</f>
        <v>188300</v>
      </c>
      <c r="H1345" s="89">
        <f t="shared" si="238"/>
        <v>190700</v>
      </c>
      <c r="I1345" s="89">
        <f t="shared" si="238"/>
        <v>190300</v>
      </c>
    </row>
    <row r="1346" spans="1:9">
      <c r="A1346" s="16" t="s">
        <v>95</v>
      </c>
      <c r="B1346" s="14">
        <v>793</v>
      </c>
      <c r="C1346" s="15" t="s">
        <v>85</v>
      </c>
      <c r="D1346" s="15" t="s">
        <v>133</v>
      </c>
      <c r="E1346" s="14" t="s">
        <v>765</v>
      </c>
      <c r="F1346" s="14">
        <v>800</v>
      </c>
      <c r="G1346" s="89">
        <f t="shared" si="238"/>
        <v>188300</v>
      </c>
      <c r="H1346" s="89">
        <f t="shared" si="238"/>
        <v>190700</v>
      </c>
      <c r="I1346" s="89">
        <f t="shared" si="238"/>
        <v>190300</v>
      </c>
    </row>
    <row r="1347" spans="1:9" ht="39" customHeight="1">
      <c r="A1347" s="16" t="s">
        <v>652</v>
      </c>
      <c r="B1347" s="14">
        <v>793</v>
      </c>
      <c r="C1347" s="15" t="s">
        <v>85</v>
      </c>
      <c r="D1347" s="15" t="s">
        <v>133</v>
      </c>
      <c r="E1347" s="14" t="s">
        <v>765</v>
      </c>
      <c r="F1347" s="14">
        <v>810</v>
      </c>
      <c r="G1347" s="89">
        <v>188300</v>
      </c>
      <c r="H1347" s="89">
        <v>190700</v>
      </c>
      <c r="I1347" s="89">
        <v>190300</v>
      </c>
    </row>
    <row r="1348" spans="1:9" ht="47.25" customHeight="1">
      <c r="A1348" s="16" t="s">
        <v>657</v>
      </c>
      <c r="B1348" s="14">
        <v>793</v>
      </c>
      <c r="C1348" s="15" t="s">
        <v>85</v>
      </c>
      <c r="D1348" s="15" t="s">
        <v>133</v>
      </c>
      <c r="E1348" s="14" t="s">
        <v>492</v>
      </c>
      <c r="F1348" s="14"/>
      <c r="G1348" s="89">
        <f>G1351+G1349</f>
        <v>400000</v>
      </c>
      <c r="H1348" s="89">
        <f>H1351</f>
        <v>400000</v>
      </c>
      <c r="I1348" s="89">
        <f>I1351</f>
        <v>400000</v>
      </c>
    </row>
    <row r="1349" spans="1:9" s="50" customFormat="1" ht="27.75" hidden="1" customHeight="1">
      <c r="A1349" s="16" t="s">
        <v>49</v>
      </c>
      <c r="B1349" s="14">
        <v>793</v>
      </c>
      <c r="C1349" s="15" t="s">
        <v>85</v>
      </c>
      <c r="D1349" s="15" t="s">
        <v>68</v>
      </c>
      <c r="E1349" s="14" t="s">
        <v>492</v>
      </c>
      <c r="F1349" s="15" t="s">
        <v>48</v>
      </c>
      <c r="G1349" s="89">
        <f t="shared" ref="G1349:I1349" si="239">G1350</f>
        <v>0</v>
      </c>
      <c r="H1349" s="89">
        <f t="shared" si="239"/>
        <v>0</v>
      </c>
      <c r="I1349" s="89">
        <f t="shared" si="239"/>
        <v>0</v>
      </c>
    </row>
    <row r="1350" spans="1:9" s="50" customFormat="1" ht="44.25" hidden="1" customHeight="1">
      <c r="A1350" s="16" t="s">
        <v>49</v>
      </c>
      <c r="B1350" s="14">
        <v>793</v>
      </c>
      <c r="C1350" s="15" t="s">
        <v>85</v>
      </c>
      <c r="D1350" s="15" t="s">
        <v>68</v>
      </c>
      <c r="E1350" s="14" t="s">
        <v>492</v>
      </c>
      <c r="F1350" s="15" t="s">
        <v>50</v>
      </c>
      <c r="G1350" s="89"/>
      <c r="H1350" s="89"/>
      <c r="I1350" s="89"/>
    </row>
    <row r="1351" spans="1:9">
      <c r="A1351" s="16" t="s">
        <v>95</v>
      </c>
      <c r="B1351" s="14">
        <v>793</v>
      </c>
      <c r="C1351" s="15" t="s">
        <v>85</v>
      </c>
      <c r="D1351" s="15" t="s">
        <v>133</v>
      </c>
      <c r="E1351" s="14" t="s">
        <v>492</v>
      </c>
      <c r="F1351" s="14">
        <v>800</v>
      </c>
      <c r="G1351" s="89">
        <f t="shared" ref="G1351:I1351" si="240">G1352</f>
        <v>400000</v>
      </c>
      <c r="H1351" s="89">
        <f t="shared" si="240"/>
        <v>400000</v>
      </c>
      <c r="I1351" s="89">
        <f t="shared" si="240"/>
        <v>400000</v>
      </c>
    </row>
    <row r="1352" spans="1:9" ht="45" customHeight="1">
      <c r="A1352" s="16" t="s">
        <v>652</v>
      </c>
      <c r="B1352" s="14">
        <v>793</v>
      </c>
      <c r="C1352" s="15" t="s">
        <v>85</v>
      </c>
      <c r="D1352" s="15" t="s">
        <v>133</v>
      </c>
      <c r="E1352" s="14" t="s">
        <v>492</v>
      </c>
      <c r="F1352" s="14">
        <v>810</v>
      </c>
      <c r="G1352" s="89">
        <v>400000</v>
      </c>
      <c r="H1352" s="89">
        <v>400000</v>
      </c>
      <c r="I1352" s="89">
        <v>400000</v>
      </c>
    </row>
    <row r="1353" spans="1:9" ht="29.25" hidden="1" customHeight="1">
      <c r="A1353" s="16" t="s">
        <v>121</v>
      </c>
      <c r="B1353" s="14">
        <v>793</v>
      </c>
      <c r="C1353" s="15" t="s">
        <v>85</v>
      </c>
      <c r="D1353" s="15" t="s">
        <v>133</v>
      </c>
      <c r="E1353" s="14" t="s">
        <v>122</v>
      </c>
      <c r="F1353" s="14"/>
      <c r="G1353" s="89">
        <f t="shared" ref="G1353:I1354" si="241">G1354</f>
        <v>0</v>
      </c>
      <c r="H1353" s="89">
        <f t="shared" si="241"/>
        <v>0</v>
      </c>
      <c r="I1353" s="89">
        <f t="shared" si="241"/>
        <v>0</v>
      </c>
    </row>
    <row r="1354" spans="1:9" ht="25.5" hidden="1">
      <c r="A1354" s="16" t="s">
        <v>618</v>
      </c>
      <c r="B1354" s="14">
        <v>793</v>
      </c>
      <c r="C1354" s="15" t="s">
        <v>85</v>
      </c>
      <c r="D1354" s="15" t="s">
        <v>133</v>
      </c>
      <c r="E1354" s="14" t="s">
        <v>122</v>
      </c>
      <c r="F1354" s="14">
        <v>200</v>
      </c>
      <c r="G1354" s="89">
        <f t="shared" si="241"/>
        <v>0</v>
      </c>
      <c r="H1354" s="89">
        <f t="shared" si="241"/>
        <v>0</v>
      </c>
      <c r="I1354" s="89">
        <f t="shared" si="241"/>
        <v>0</v>
      </c>
    </row>
    <row r="1355" spans="1:9" ht="34.5" hidden="1" customHeight="1">
      <c r="A1355" s="16" t="s">
        <v>49</v>
      </c>
      <c r="B1355" s="14">
        <v>793</v>
      </c>
      <c r="C1355" s="15" t="s">
        <v>85</v>
      </c>
      <c r="D1355" s="15" t="s">
        <v>133</v>
      </c>
      <c r="E1355" s="14" t="s">
        <v>122</v>
      </c>
      <c r="F1355" s="14">
        <v>240</v>
      </c>
      <c r="G1355" s="89"/>
      <c r="H1355" s="89"/>
      <c r="I1355" s="89"/>
    </row>
    <row r="1356" spans="1:9" ht="34.5" hidden="1" customHeight="1">
      <c r="A1356" s="16" t="s">
        <v>340</v>
      </c>
      <c r="B1356" s="14">
        <v>793</v>
      </c>
      <c r="C1356" s="15" t="s">
        <v>85</v>
      </c>
      <c r="D1356" s="15" t="s">
        <v>133</v>
      </c>
      <c r="E1356" s="14" t="s">
        <v>815</v>
      </c>
      <c r="F1356" s="14"/>
      <c r="G1356" s="89">
        <f t="shared" ref="G1356:I1357" si="242">G1357</f>
        <v>0</v>
      </c>
      <c r="H1356" s="89">
        <f t="shared" si="242"/>
        <v>0</v>
      </c>
      <c r="I1356" s="89">
        <f t="shared" si="242"/>
        <v>0</v>
      </c>
    </row>
    <row r="1357" spans="1:9" ht="34.5" hidden="1" customHeight="1">
      <c r="A1357" s="16" t="s">
        <v>95</v>
      </c>
      <c r="B1357" s="14">
        <v>793</v>
      </c>
      <c r="C1357" s="15" t="s">
        <v>85</v>
      </c>
      <c r="D1357" s="15" t="s">
        <v>133</v>
      </c>
      <c r="E1357" s="14" t="s">
        <v>815</v>
      </c>
      <c r="F1357" s="14">
        <v>800</v>
      </c>
      <c r="G1357" s="89">
        <f t="shared" si="242"/>
        <v>0</v>
      </c>
      <c r="H1357" s="89">
        <f t="shared" si="242"/>
        <v>0</v>
      </c>
      <c r="I1357" s="89">
        <f t="shared" si="242"/>
        <v>0</v>
      </c>
    </row>
    <row r="1358" spans="1:9" ht="34.5" hidden="1" customHeight="1">
      <c r="A1358" s="16" t="s">
        <v>303</v>
      </c>
      <c r="B1358" s="14">
        <v>793</v>
      </c>
      <c r="C1358" s="15" t="s">
        <v>85</v>
      </c>
      <c r="D1358" s="15" t="s">
        <v>133</v>
      </c>
      <c r="E1358" s="14" t="s">
        <v>815</v>
      </c>
      <c r="F1358" s="14">
        <v>850</v>
      </c>
      <c r="G1358" s="89"/>
      <c r="H1358" s="89"/>
      <c r="I1358" s="89"/>
    </row>
    <row r="1359" spans="1:9" ht="30" customHeight="1">
      <c r="A1359" s="16" t="s">
        <v>1042</v>
      </c>
      <c r="B1359" s="14">
        <v>793</v>
      </c>
      <c r="C1359" s="15" t="s">
        <v>85</v>
      </c>
      <c r="D1359" s="15" t="s">
        <v>133</v>
      </c>
      <c r="E1359" s="14" t="s">
        <v>1041</v>
      </c>
      <c r="F1359" s="14"/>
      <c r="G1359" s="89">
        <f>G1362+G1360</f>
        <v>35000</v>
      </c>
      <c r="H1359" s="89">
        <f>H1362</f>
        <v>0</v>
      </c>
      <c r="I1359" s="89">
        <f>I1362</f>
        <v>0</v>
      </c>
    </row>
    <row r="1360" spans="1:9" s="50" customFormat="1" ht="27.75" hidden="1" customHeight="1">
      <c r="A1360" s="16" t="s">
        <v>49</v>
      </c>
      <c r="B1360" s="14">
        <v>793</v>
      </c>
      <c r="C1360" s="15" t="s">
        <v>85</v>
      </c>
      <c r="D1360" s="15" t="s">
        <v>68</v>
      </c>
      <c r="E1360" s="14" t="s">
        <v>1041</v>
      </c>
      <c r="F1360" s="15" t="s">
        <v>48</v>
      </c>
      <c r="G1360" s="89">
        <f t="shared" ref="G1360:I1360" si="243">G1361</f>
        <v>0</v>
      </c>
      <c r="H1360" s="89">
        <f t="shared" si="243"/>
        <v>0</v>
      </c>
      <c r="I1360" s="89">
        <f t="shared" si="243"/>
        <v>0</v>
      </c>
    </row>
    <row r="1361" spans="1:9" s="50" customFormat="1" ht="44.25" hidden="1" customHeight="1">
      <c r="A1361" s="16" t="s">
        <v>49</v>
      </c>
      <c r="B1361" s="14">
        <v>793</v>
      </c>
      <c r="C1361" s="15" t="s">
        <v>85</v>
      </c>
      <c r="D1361" s="15" t="s">
        <v>68</v>
      </c>
      <c r="E1361" s="14" t="s">
        <v>1041</v>
      </c>
      <c r="F1361" s="15" t="s">
        <v>50</v>
      </c>
      <c r="G1361" s="89"/>
      <c r="H1361" s="89"/>
      <c r="I1361" s="89"/>
    </row>
    <row r="1362" spans="1:9" ht="25.5">
      <c r="A1362" s="16" t="s">
        <v>618</v>
      </c>
      <c r="B1362" s="14">
        <v>793</v>
      </c>
      <c r="C1362" s="15" t="s">
        <v>85</v>
      </c>
      <c r="D1362" s="15" t="s">
        <v>133</v>
      </c>
      <c r="E1362" s="14" t="s">
        <v>1041</v>
      </c>
      <c r="F1362" s="14">
        <v>200</v>
      </c>
      <c r="G1362" s="89">
        <f t="shared" ref="G1362:I1362" si="244">G1363</f>
        <v>35000</v>
      </c>
      <c r="H1362" s="89">
        <f t="shared" si="244"/>
        <v>0</v>
      </c>
      <c r="I1362" s="89">
        <f t="shared" si="244"/>
        <v>0</v>
      </c>
    </row>
    <row r="1363" spans="1:9" ht="31.5" customHeight="1">
      <c r="A1363" s="16" t="s">
        <v>49</v>
      </c>
      <c r="B1363" s="14">
        <v>793</v>
      </c>
      <c r="C1363" s="15" t="s">
        <v>85</v>
      </c>
      <c r="D1363" s="15" t="s">
        <v>133</v>
      </c>
      <c r="E1363" s="14" t="s">
        <v>1041</v>
      </c>
      <c r="F1363" s="14">
        <v>240</v>
      </c>
      <c r="G1363" s="89">
        <v>35000</v>
      </c>
      <c r="H1363" s="8">
        <v>0</v>
      </c>
      <c r="I1363" s="8">
        <v>0</v>
      </c>
    </row>
    <row r="1364" spans="1:9" ht="65.25" customHeight="1">
      <c r="A1364" s="16" t="s">
        <v>1136</v>
      </c>
      <c r="B1364" s="14">
        <v>793</v>
      </c>
      <c r="C1364" s="15" t="s">
        <v>85</v>
      </c>
      <c r="D1364" s="15" t="s">
        <v>133</v>
      </c>
      <c r="E1364" s="14" t="s">
        <v>924</v>
      </c>
      <c r="F1364" s="14"/>
      <c r="G1364" s="89">
        <f>G1365</f>
        <v>100000</v>
      </c>
      <c r="H1364" s="89">
        <f t="shared" ref="H1364:I1364" si="245">H1365</f>
        <v>0</v>
      </c>
      <c r="I1364" s="89">
        <f t="shared" si="245"/>
        <v>0</v>
      </c>
    </row>
    <row r="1365" spans="1:9" ht="20.25" customHeight="1">
      <c r="A1365" s="16" t="s">
        <v>95</v>
      </c>
      <c r="B1365" s="14">
        <v>793</v>
      </c>
      <c r="C1365" s="15" t="s">
        <v>85</v>
      </c>
      <c r="D1365" s="15" t="s">
        <v>133</v>
      </c>
      <c r="E1365" s="14" t="s">
        <v>924</v>
      </c>
      <c r="F1365" s="14">
        <v>800</v>
      </c>
      <c r="G1365" s="89">
        <f>G1366</f>
        <v>100000</v>
      </c>
      <c r="H1365" s="89">
        <f t="shared" ref="H1365:I1365" si="246">H1366</f>
        <v>0</v>
      </c>
      <c r="I1365" s="89">
        <f t="shared" si="246"/>
        <v>0</v>
      </c>
    </row>
    <row r="1366" spans="1:9" ht="38.25" customHeight="1">
      <c r="A1366" s="16" t="s">
        <v>652</v>
      </c>
      <c r="B1366" s="14">
        <v>793</v>
      </c>
      <c r="C1366" s="15" t="s">
        <v>85</v>
      </c>
      <c r="D1366" s="15" t="s">
        <v>133</v>
      </c>
      <c r="E1366" s="14" t="s">
        <v>924</v>
      </c>
      <c r="F1366" s="14">
        <v>810</v>
      </c>
      <c r="G1366" s="89">
        <v>100000</v>
      </c>
      <c r="H1366" s="89">
        <v>0</v>
      </c>
      <c r="I1366" s="89">
        <v>0</v>
      </c>
    </row>
    <row r="1367" spans="1:9" ht="36.75" customHeight="1">
      <c r="A1367" s="16" t="s">
        <v>1081</v>
      </c>
      <c r="B1367" s="14">
        <v>793</v>
      </c>
      <c r="C1367" s="15" t="s">
        <v>85</v>
      </c>
      <c r="D1367" s="15" t="s">
        <v>133</v>
      </c>
      <c r="E1367" s="14" t="s">
        <v>1080</v>
      </c>
      <c r="F1367" s="14"/>
      <c r="G1367" s="89">
        <f>G1368</f>
        <v>50000</v>
      </c>
      <c r="H1367" s="89">
        <f t="shared" ref="H1367:I1368" si="247">H1368</f>
        <v>0</v>
      </c>
      <c r="I1367" s="89">
        <f t="shared" si="247"/>
        <v>0</v>
      </c>
    </row>
    <row r="1368" spans="1:9" ht="21" customHeight="1">
      <c r="A1368" s="16" t="s">
        <v>323</v>
      </c>
      <c r="B1368" s="14">
        <v>793</v>
      </c>
      <c r="C1368" s="15" t="s">
        <v>85</v>
      </c>
      <c r="D1368" s="15" t="s">
        <v>133</v>
      </c>
      <c r="E1368" s="14" t="s">
        <v>1080</v>
      </c>
      <c r="F1368" s="14">
        <v>500</v>
      </c>
      <c r="G1368" s="89">
        <f>G1369</f>
        <v>50000</v>
      </c>
      <c r="H1368" s="89">
        <f t="shared" si="247"/>
        <v>0</v>
      </c>
      <c r="I1368" s="89">
        <f t="shared" si="247"/>
        <v>0</v>
      </c>
    </row>
    <row r="1369" spans="1:9" ht="15.75" customHeight="1">
      <c r="A1369" s="16" t="s">
        <v>341</v>
      </c>
      <c r="B1369" s="14">
        <v>793</v>
      </c>
      <c r="C1369" s="15" t="s">
        <v>85</v>
      </c>
      <c r="D1369" s="15" t="s">
        <v>133</v>
      </c>
      <c r="E1369" s="14" t="s">
        <v>1080</v>
      </c>
      <c r="F1369" s="14">
        <v>520</v>
      </c>
      <c r="G1369" s="89">
        <v>50000</v>
      </c>
      <c r="H1369" s="89">
        <v>0</v>
      </c>
      <c r="I1369" s="89">
        <v>0</v>
      </c>
    </row>
    <row r="1370" spans="1:9" ht="36" customHeight="1">
      <c r="A1370" s="16" t="s">
        <v>954</v>
      </c>
      <c r="B1370" s="14">
        <v>793</v>
      </c>
      <c r="C1370" s="15" t="s">
        <v>85</v>
      </c>
      <c r="D1370" s="15" t="s">
        <v>133</v>
      </c>
      <c r="E1370" s="14" t="s">
        <v>493</v>
      </c>
      <c r="F1370" s="14"/>
      <c r="G1370" s="89">
        <f>G1371</f>
        <v>180000</v>
      </c>
      <c r="H1370" s="89">
        <f>H1371</f>
        <v>280000</v>
      </c>
      <c r="I1370" s="89">
        <f>I1371</f>
        <v>280000</v>
      </c>
    </row>
    <row r="1371" spans="1:9" ht="39" customHeight="1">
      <c r="A1371" s="16" t="s">
        <v>704</v>
      </c>
      <c r="B1371" s="14">
        <v>793</v>
      </c>
      <c r="C1371" s="15" t="s">
        <v>85</v>
      </c>
      <c r="D1371" s="15" t="s">
        <v>133</v>
      </c>
      <c r="E1371" s="14" t="s">
        <v>494</v>
      </c>
      <c r="F1371" s="14"/>
      <c r="G1371" s="89">
        <f>G1372+G1375</f>
        <v>180000</v>
      </c>
      <c r="H1371" s="89">
        <f>H1372+H1375</f>
        <v>280000</v>
      </c>
      <c r="I1371" s="89">
        <f>I1372+I1375</f>
        <v>280000</v>
      </c>
    </row>
    <row r="1372" spans="1:9" ht="17.25" customHeight="1">
      <c r="A1372" s="16" t="s">
        <v>618</v>
      </c>
      <c r="B1372" s="14">
        <v>793</v>
      </c>
      <c r="C1372" s="15" t="s">
        <v>85</v>
      </c>
      <c r="D1372" s="15" t="s">
        <v>133</v>
      </c>
      <c r="E1372" s="14" t="s">
        <v>494</v>
      </c>
      <c r="F1372" s="14">
        <v>200</v>
      </c>
      <c r="G1372" s="89">
        <f>G1373</f>
        <v>180000</v>
      </c>
      <c r="H1372" s="89">
        <f>H1373</f>
        <v>280000</v>
      </c>
      <c r="I1372" s="89">
        <f>I1373</f>
        <v>280000</v>
      </c>
    </row>
    <row r="1373" spans="1:9" ht="27.75" customHeight="1">
      <c r="A1373" s="16" t="s">
        <v>49</v>
      </c>
      <c r="B1373" s="14">
        <v>793</v>
      </c>
      <c r="C1373" s="15" t="s">
        <v>85</v>
      </c>
      <c r="D1373" s="15" t="s">
        <v>133</v>
      </c>
      <c r="E1373" s="14" t="s">
        <v>494</v>
      </c>
      <c r="F1373" s="14">
        <v>240</v>
      </c>
      <c r="G1373" s="89">
        <v>180000</v>
      </c>
      <c r="H1373" s="89">
        <v>280000</v>
      </c>
      <c r="I1373" s="89">
        <v>280000</v>
      </c>
    </row>
    <row r="1374" spans="1:9" ht="25.5" hidden="1">
      <c r="A1374" s="16" t="s">
        <v>619</v>
      </c>
      <c r="B1374" s="14">
        <v>793</v>
      </c>
      <c r="C1374" s="15" t="s">
        <v>85</v>
      </c>
      <c r="D1374" s="15" t="s">
        <v>133</v>
      </c>
      <c r="E1374" s="14" t="s">
        <v>494</v>
      </c>
      <c r="F1374" s="14">
        <v>244</v>
      </c>
      <c r="G1374" s="89"/>
      <c r="H1374" s="89"/>
      <c r="I1374" s="89"/>
    </row>
    <row r="1375" spans="1:9" hidden="1">
      <c r="A1375" s="16" t="s">
        <v>95</v>
      </c>
      <c r="B1375" s="14">
        <v>793</v>
      </c>
      <c r="C1375" s="15" t="s">
        <v>85</v>
      </c>
      <c r="D1375" s="15" t="s">
        <v>133</v>
      </c>
      <c r="E1375" s="14" t="s">
        <v>494</v>
      </c>
      <c r="F1375" s="14">
        <v>800</v>
      </c>
      <c r="G1375" s="89">
        <f>G1376</f>
        <v>0</v>
      </c>
      <c r="H1375" s="89">
        <f>H1376</f>
        <v>0</v>
      </c>
      <c r="I1375" s="89">
        <f>I1376</f>
        <v>0</v>
      </c>
    </row>
    <row r="1376" spans="1:9" ht="38.25" hidden="1">
      <c r="A1376" s="16" t="s">
        <v>652</v>
      </c>
      <c r="B1376" s="14">
        <v>793</v>
      </c>
      <c r="C1376" s="15" t="s">
        <v>85</v>
      </c>
      <c r="D1376" s="15" t="s">
        <v>133</v>
      </c>
      <c r="E1376" s="14" t="s">
        <v>494</v>
      </c>
      <c r="F1376" s="14">
        <v>810</v>
      </c>
      <c r="G1376" s="89"/>
      <c r="H1376" s="89"/>
      <c r="I1376" s="89"/>
    </row>
    <row r="1377" spans="1:9" ht="25.5" hidden="1">
      <c r="A1377" s="16" t="s">
        <v>344</v>
      </c>
      <c r="B1377" s="14">
        <v>793</v>
      </c>
      <c r="C1377" s="15" t="s">
        <v>85</v>
      </c>
      <c r="D1377" s="15" t="s">
        <v>133</v>
      </c>
      <c r="E1377" s="14" t="s">
        <v>452</v>
      </c>
      <c r="F1377" s="14"/>
      <c r="G1377" s="89">
        <f t="shared" ref="G1377:I1380" si="248">G1378</f>
        <v>0</v>
      </c>
      <c r="H1377" s="89">
        <f t="shared" si="248"/>
        <v>0</v>
      </c>
      <c r="I1377" s="89">
        <f t="shared" si="248"/>
        <v>0</v>
      </c>
    </row>
    <row r="1378" spans="1:9" ht="35.25" hidden="1" customHeight="1">
      <c r="A1378" s="16" t="s">
        <v>661</v>
      </c>
      <c r="B1378" s="14">
        <v>793</v>
      </c>
      <c r="C1378" s="15" t="s">
        <v>85</v>
      </c>
      <c r="D1378" s="15" t="s">
        <v>133</v>
      </c>
      <c r="E1378" s="14" t="s">
        <v>495</v>
      </c>
      <c r="F1378" s="14"/>
      <c r="G1378" s="89">
        <f t="shared" si="248"/>
        <v>0</v>
      </c>
      <c r="H1378" s="89">
        <f t="shared" si="248"/>
        <v>0</v>
      </c>
      <c r="I1378" s="89">
        <f t="shared" si="248"/>
        <v>0</v>
      </c>
    </row>
    <row r="1379" spans="1:9" ht="21.75" hidden="1" customHeight="1">
      <c r="A1379" s="16" t="s">
        <v>618</v>
      </c>
      <c r="B1379" s="14">
        <v>793</v>
      </c>
      <c r="C1379" s="15" t="s">
        <v>85</v>
      </c>
      <c r="D1379" s="15" t="s">
        <v>133</v>
      </c>
      <c r="E1379" s="14" t="s">
        <v>495</v>
      </c>
      <c r="F1379" s="14">
        <v>200</v>
      </c>
      <c r="G1379" s="89">
        <f t="shared" si="248"/>
        <v>0</v>
      </c>
      <c r="H1379" s="89">
        <f t="shared" si="248"/>
        <v>0</v>
      </c>
      <c r="I1379" s="89">
        <f t="shared" si="248"/>
        <v>0</v>
      </c>
    </row>
    <row r="1380" spans="1:9" ht="31.5" hidden="1" customHeight="1">
      <c r="A1380" s="16" t="s">
        <v>49</v>
      </c>
      <c r="B1380" s="14">
        <v>793</v>
      </c>
      <c r="C1380" s="15" t="s">
        <v>85</v>
      </c>
      <c r="D1380" s="15" t="s">
        <v>133</v>
      </c>
      <c r="E1380" s="14" t="s">
        <v>495</v>
      </c>
      <c r="F1380" s="14">
        <v>240</v>
      </c>
      <c r="G1380" s="89">
        <f t="shared" si="248"/>
        <v>0</v>
      </c>
      <c r="H1380" s="89">
        <f t="shared" si="248"/>
        <v>0</v>
      </c>
      <c r="I1380" s="89">
        <f t="shared" si="248"/>
        <v>0</v>
      </c>
    </row>
    <row r="1381" spans="1:9" ht="31.5" hidden="1" customHeight="1">
      <c r="A1381" s="16" t="s">
        <v>619</v>
      </c>
      <c r="B1381" s="14">
        <v>793</v>
      </c>
      <c r="C1381" s="15" t="s">
        <v>85</v>
      </c>
      <c r="D1381" s="15" t="s">
        <v>133</v>
      </c>
      <c r="E1381" s="14" t="s">
        <v>495</v>
      </c>
      <c r="F1381" s="14">
        <v>244</v>
      </c>
      <c r="G1381" s="89"/>
      <c r="H1381" s="89"/>
      <c r="I1381" s="89"/>
    </row>
    <row r="1382" spans="1:9" ht="15" customHeight="1">
      <c r="A1382" s="60" t="s">
        <v>658</v>
      </c>
      <c r="B1382" s="49">
        <v>793</v>
      </c>
      <c r="C1382" s="7" t="s">
        <v>345</v>
      </c>
      <c r="D1382" s="7"/>
      <c r="E1382" s="7"/>
      <c r="F1382" s="7"/>
      <c r="G1382" s="40">
        <f>G1383+G1399</f>
        <v>1794300</v>
      </c>
      <c r="H1382" s="40">
        <f>H1383+H1399</f>
        <v>45000</v>
      </c>
      <c r="I1382" s="40">
        <f>I1383+I1399</f>
        <v>45000</v>
      </c>
    </row>
    <row r="1383" spans="1:9" hidden="1">
      <c r="A1383" s="13" t="s">
        <v>348</v>
      </c>
      <c r="B1383" s="14">
        <v>793</v>
      </c>
      <c r="C1383" s="15" t="s">
        <v>345</v>
      </c>
      <c r="D1383" s="15" t="s">
        <v>35</v>
      </c>
      <c r="E1383" s="15"/>
      <c r="F1383" s="15"/>
      <c r="G1383" s="89">
        <f>G1384</f>
        <v>0</v>
      </c>
      <c r="H1383" s="89">
        <f>H1384</f>
        <v>0</v>
      </c>
      <c r="I1383" s="89">
        <f>I1384</f>
        <v>0</v>
      </c>
    </row>
    <row r="1384" spans="1:9" s="3" customFormat="1" ht="25.5" hidden="1">
      <c r="A1384" s="57" t="s">
        <v>347</v>
      </c>
      <c r="B1384" s="49">
        <v>793</v>
      </c>
      <c r="C1384" s="10" t="s">
        <v>345</v>
      </c>
      <c r="D1384" s="15" t="s">
        <v>35</v>
      </c>
      <c r="E1384" s="58" t="s">
        <v>453</v>
      </c>
      <c r="F1384" s="58"/>
      <c r="G1384" s="26">
        <f>G1388+G1385</f>
        <v>0</v>
      </c>
      <c r="H1384" s="26">
        <f>H1388+H1385</f>
        <v>0</v>
      </c>
      <c r="I1384" s="26">
        <f>I1388+I1385</f>
        <v>0</v>
      </c>
    </row>
    <row r="1385" spans="1:9" ht="17.25" hidden="1" customHeight="1">
      <c r="A1385" s="16" t="s">
        <v>641</v>
      </c>
      <c r="B1385" s="14">
        <v>793</v>
      </c>
      <c r="C1385" s="10" t="s">
        <v>345</v>
      </c>
      <c r="D1385" s="15" t="s">
        <v>35</v>
      </c>
      <c r="E1385" s="15" t="s">
        <v>626</v>
      </c>
      <c r="F1385" s="15"/>
      <c r="G1385" s="89">
        <f t="shared" ref="G1385:I1386" si="249">G1386</f>
        <v>0</v>
      </c>
      <c r="H1385" s="89">
        <f t="shared" si="249"/>
        <v>0</v>
      </c>
      <c r="I1385" s="89">
        <f t="shared" si="249"/>
        <v>0</v>
      </c>
    </row>
    <row r="1386" spans="1:9" ht="25.5" hidden="1" customHeight="1">
      <c r="A1386" s="16" t="s">
        <v>49</v>
      </c>
      <c r="B1386" s="14">
        <v>793</v>
      </c>
      <c r="C1386" s="10" t="s">
        <v>345</v>
      </c>
      <c r="D1386" s="15" t="s">
        <v>35</v>
      </c>
      <c r="E1386" s="15" t="s">
        <v>626</v>
      </c>
      <c r="F1386" s="15" t="s">
        <v>48</v>
      </c>
      <c r="G1386" s="89">
        <f t="shared" si="249"/>
        <v>0</v>
      </c>
      <c r="H1386" s="89">
        <f t="shared" si="249"/>
        <v>0</v>
      </c>
      <c r="I1386" s="89">
        <f t="shared" si="249"/>
        <v>0</v>
      </c>
    </row>
    <row r="1387" spans="1:9" ht="39.75" hidden="1" customHeight="1">
      <c r="A1387" s="16" t="s">
        <v>49</v>
      </c>
      <c r="B1387" s="14">
        <v>793</v>
      </c>
      <c r="C1387" s="10" t="s">
        <v>345</v>
      </c>
      <c r="D1387" s="15" t="s">
        <v>35</v>
      </c>
      <c r="E1387" s="15" t="s">
        <v>626</v>
      </c>
      <c r="F1387" s="15" t="s">
        <v>50</v>
      </c>
      <c r="G1387" s="89"/>
      <c r="H1387" s="89"/>
      <c r="I1387" s="89"/>
    </row>
    <row r="1388" spans="1:9" s="18" customFormat="1" ht="21.75" hidden="1" customHeight="1">
      <c r="A1388" s="16" t="s">
        <v>80</v>
      </c>
      <c r="B1388" s="49">
        <v>793</v>
      </c>
      <c r="C1388" s="15" t="s">
        <v>345</v>
      </c>
      <c r="D1388" s="15" t="s">
        <v>35</v>
      </c>
      <c r="E1388" s="15" t="s">
        <v>81</v>
      </c>
      <c r="F1388" s="15"/>
      <c r="G1388" s="89">
        <f t="shared" ref="G1388:I1389" si="250">G1389</f>
        <v>0</v>
      </c>
      <c r="H1388" s="89">
        <f t="shared" si="250"/>
        <v>0</v>
      </c>
      <c r="I1388" s="89">
        <f t="shared" si="250"/>
        <v>0</v>
      </c>
    </row>
    <row r="1389" spans="1:9" ht="23.25" hidden="1" customHeight="1">
      <c r="A1389" s="16" t="s">
        <v>618</v>
      </c>
      <c r="B1389" s="49">
        <v>793</v>
      </c>
      <c r="C1389" s="15" t="s">
        <v>345</v>
      </c>
      <c r="D1389" s="15" t="s">
        <v>35</v>
      </c>
      <c r="E1389" s="15" t="s">
        <v>81</v>
      </c>
      <c r="F1389" s="15" t="s">
        <v>48</v>
      </c>
      <c r="G1389" s="89">
        <f t="shared" si="250"/>
        <v>0</v>
      </c>
      <c r="H1389" s="89">
        <f t="shared" si="250"/>
        <v>0</v>
      </c>
      <c r="I1389" s="89">
        <f t="shared" si="250"/>
        <v>0</v>
      </c>
    </row>
    <row r="1390" spans="1:9" s="18" customFormat="1" ht="23.25" hidden="1" customHeight="1">
      <c r="A1390" s="16" t="s">
        <v>49</v>
      </c>
      <c r="B1390" s="49">
        <v>793</v>
      </c>
      <c r="C1390" s="15" t="s">
        <v>345</v>
      </c>
      <c r="D1390" s="15" t="s">
        <v>35</v>
      </c>
      <c r="E1390" s="15" t="s">
        <v>81</v>
      </c>
      <c r="F1390" s="15" t="s">
        <v>50</v>
      </c>
      <c r="G1390" s="89"/>
      <c r="H1390" s="89"/>
      <c r="I1390" s="89"/>
    </row>
    <row r="1391" spans="1:9" hidden="1">
      <c r="A1391" s="61"/>
      <c r="B1391" s="49"/>
      <c r="C1391" s="10"/>
      <c r="D1391" s="10"/>
      <c r="E1391" s="7"/>
      <c r="F1391" s="7"/>
      <c r="G1391" s="29"/>
      <c r="H1391" s="29"/>
      <c r="I1391" s="29"/>
    </row>
    <row r="1392" spans="1:9" s="18" customFormat="1" hidden="1">
      <c r="A1392" s="16"/>
      <c r="B1392" s="49"/>
      <c r="C1392" s="10"/>
      <c r="D1392" s="10"/>
      <c r="E1392" s="15"/>
      <c r="F1392" s="15"/>
      <c r="G1392" s="89"/>
      <c r="H1392" s="89"/>
      <c r="I1392" s="89"/>
    </row>
    <row r="1393" spans="1:9" s="18" customFormat="1" hidden="1">
      <c r="A1393" s="16"/>
      <c r="B1393" s="49"/>
      <c r="C1393" s="10"/>
      <c r="D1393" s="10"/>
      <c r="E1393" s="15"/>
      <c r="F1393" s="15"/>
      <c r="G1393" s="89"/>
      <c r="H1393" s="89"/>
      <c r="I1393" s="89"/>
    </row>
    <row r="1394" spans="1:9" s="18" customFormat="1" hidden="1">
      <c r="A1394" s="16"/>
      <c r="B1394" s="49"/>
      <c r="C1394" s="10"/>
      <c r="D1394" s="10"/>
      <c r="E1394" s="15"/>
      <c r="F1394" s="15"/>
      <c r="G1394" s="89"/>
      <c r="H1394" s="89"/>
      <c r="I1394" s="89"/>
    </row>
    <row r="1395" spans="1:9" s="18" customFormat="1" hidden="1">
      <c r="A1395" s="16"/>
      <c r="B1395" s="49"/>
      <c r="C1395" s="10"/>
      <c r="D1395" s="10"/>
      <c r="E1395" s="15"/>
      <c r="F1395" s="15"/>
      <c r="G1395" s="89"/>
      <c r="H1395" s="89"/>
      <c r="I1395" s="89"/>
    </row>
    <row r="1396" spans="1:9" s="18" customFormat="1" ht="23.25" hidden="1" customHeight="1">
      <c r="A1396" s="16"/>
      <c r="B1396" s="49"/>
      <c r="C1396" s="15"/>
      <c r="D1396" s="15"/>
      <c r="E1396" s="15"/>
      <c r="F1396" s="15"/>
      <c r="G1396" s="89"/>
      <c r="H1396" s="89"/>
      <c r="I1396" s="89"/>
    </row>
    <row r="1397" spans="1:9" s="18" customFormat="1" ht="23.25" hidden="1" customHeight="1">
      <c r="A1397" s="16"/>
      <c r="B1397" s="49"/>
      <c r="C1397" s="15"/>
      <c r="D1397" s="15"/>
      <c r="E1397" s="15"/>
      <c r="F1397" s="15"/>
      <c r="G1397" s="89"/>
      <c r="H1397" s="89"/>
      <c r="I1397" s="89"/>
    </row>
    <row r="1398" spans="1:9" s="18" customFormat="1" ht="23.25" hidden="1" customHeight="1">
      <c r="A1398" s="16"/>
      <c r="B1398" s="49"/>
      <c r="C1398" s="15"/>
      <c r="D1398" s="15"/>
      <c r="E1398" s="15"/>
      <c r="F1398" s="15"/>
      <c r="G1398" s="89"/>
      <c r="H1398" s="89"/>
      <c r="I1398" s="89"/>
    </row>
    <row r="1399" spans="1:9" s="23" customFormat="1" ht="17.25" customHeight="1">
      <c r="A1399" s="16" t="s">
        <v>554</v>
      </c>
      <c r="B1399" s="14">
        <v>793</v>
      </c>
      <c r="C1399" s="15" t="s">
        <v>345</v>
      </c>
      <c r="D1399" s="15" t="s">
        <v>104</v>
      </c>
      <c r="E1399" s="15"/>
      <c r="F1399" s="15"/>
      <c r="G1399" s="89">
        <f>G1404+G1400+G1410+G1414</f>
        <v>1794300</v>
      </c>
      <c r="H1399" s="89">
        <f>H1404+H1400</f>
        <v>45000</v>
      </c>
      <c r="I1399" s="89">
        <f>I1404+I1400</f>
        <v>45000</v>
      </c>
    </row>
    <row r="1400" spans="1:9" s="23" customFormat="1" ht="53.25" customHeight="1">
      <c r="A1400" s="16" t="s">
        <v>973</v>
      </c>
      <c r="B1400" s="14">
        <v>793</v>
      </c>
      <c r="C1400" s="15" t="s">
        <v>345</v>
      </c>
      <c r="D1400" s="15" t="s">
        <v>104</v>
      </c>
      <c r="E1400" s="15" t="s">
        <v>576</v>
      </c>
      <c r="F1400" s="38"/>
      <c r="G1400" s="89">
        <f t="shared" ref="G1400:I1402" si="251">G1401</f>
        <v>45000</v>
      </c>
      <c r="H1400" s="89">
        <f t="shared" si="251"/>
        <v>45000</v>
      </c>
      <c r="I1400" s="89">
        <f t="shared" si="251"/>
        <v>45000</v>
      </c>
    </row>
    <row r="1401" spans="1:9" s="50" customFormat="1" ht="17.25" customHeight="1">
      <c r="A1401" s="16" t="s">
        <v>723</v>
      </c>
      <c r="B1401" s="14">
        <v>793</v>
      </c>
      <c r="C1401" s="15" t="s">
        <v>345</v>
      </c>
      <c r="D1401" s="15" t="s">
        <v>104</v>
      </c>
      <c r="E1401" s="15" t="s">
        <v>722</v>
      </c>
      <c r="F1401" s="15"/>
      <c r="G1401" s="89">
        <f t="shared" si="251"/>
        <v>45000</v>
      </c>
      <c r="H1401" s="89">
        <f t="shared" si="251"/>
        <v>45000</v>
      </c>
      <c r="I1401" s="89">
        <f t="shared" si="251"/>
        <v>45000</v>
      </c>
    </row>
    <row r="1402" spans="1:9" s="50" customFormat="1" ht="17.25" customHeight="1">
      <c r="A1402" s="16" t="s">
        <v>618</v>
      </c>
      <c r="B1402" s="14">
        <v>793</v>
      </c>
      <c r="C1402" s="15" t="s">
        <v>345</v>
      </c>
      <c r="D1402" s="15" t="s">
        <v>104</v>
      </c>
      <c r="E1402" s="15" t="s">
        <v>722</v>
      </c>
      <c r="F1402" s="15" t="s">
        <v>48</v>
      </c>
      <c r="G1402" s="89">
        <f t="shared" si="251"/>
        <v>45000</v>
      </c>
      <c r="H1402" s="89">
        <f t="shared" si="251"/>
        <v>45000</v>
      </c>
      <c r="I1402" s="89">
        <f t="shared" si="251"/>
        <v>45000</v>
      </c>
    </row>
    <row r="1403" spans="1:9" s="50" customFormat="1" ht="31.5" customHeight="1">
      <c r="A1403" s="16" t="s">
        <v>49</v>
      </c>
      <c r="B1403" s="14">
        <v>793</v>
      </c>
      <c r="C1403" s="15" t="s">
        <v>345</v>
      </c>
      <c r="D1403" s="15" t="s">
        <v>104</v>
      </c>
      <c r="E1403" s="15" t="s">
        <v>722</v>
      </c>
      <c r="F1403" s="15" t="s">
        <v>51</v>
      </c>
      <c r="G1403" s="89">
        <v>45000</v>
      </c>
      <c r="H1403" s="89">
        <v>45000</v>
      </c>
      <c r="I1403" s="89">
        <v>45000</v>
      </c>
    </row>
    <row r="1404" spans="1:9" s="3" customFormat="1" ht="19.5" hidden="1" customHeight="1">
      <c r="A1404" s="16" t="s">
        <v>340</v>
      </c>
      <c r="B1404" s="14">
        <v>793</v>
      </c>
      <c r="C1404" s="15" t="s">
        <v>345</v>
      </c>
      <c r="D1404" s="15" t="s">
        <v>104</v>
      </c>
      <c r="E1404" s="15" t="s">
        <v>448</v>
      </c>
      <c r="F1404" s="15"/>
      <c r="G1404" s="89">
        <f>G1405</f>
        <v>0</v>
      </c>
      <c r="H1404" s="89">
        <f>H1405</f>
        <v>0</v>
      </c>
      <c r="I1404" s="89">
        <f>I1405</f>
        <v>0</v>
      </c>
    </row>
    <row r="1405" spans="1:9" s="3" customFormat="1" ht="21.75" hidden="1" customHeight="1">
      <c r="A1405" s="16" t="s">
        <v>340</v>
      </c>
      <c r="B1405" s="14">
        <v>793</v>
      </c>
      <c r="C1405" s="15" t="s">
        <v>345</v>
      </c>
      <c r="D1405" s="15" t="s">
        <v>104</v>
      </c>
      <c r="E1405" s="15" t="s">
        <v>535</v>
      </c>
      <c r="F1405" s="15"/>
      <c r="G1405" s="89">
        <f>G1408+G1406</f>
        <v>0</v>
      </c>
      <c r="H1405" s="89">
        <f>H1408+H1406</f>
        <v>0</v>
      </c>
      <c r="I1405" s="89">
        <f>I1408+I1406</f>
        <v>0</v>
      </c>
    </row>
    <row r="1406" spans="1:9" ht="23.25" hidden="1" customHeight="1">
      <c r="A1406" s="16" t="s">
        <v>618</v>
      </c>
      <c r="B1406" s="49">
        <v>793</v>
      </c>
      <c r="C1406" s="15" t="s">
        <v>345</v>
      </c>
      <c r="D1406" s="15" t="s">
        <v>104</v>
      </c>
      <c r="E1406" s="15" t="s">
        <v>535</v>
      </c>
      <c r="F1406" s="15" t="s">
        <v>48</v>
      </c>
      <c r="G1406" s="89">
        <f>G1407</f>
        <v>0</v>
      </c>
      <c r="H1406" s="89">
        <f>H1407</f>
        <v>0</v>
      </c>
      <c r="I1406" s="89">
        <f>I1407</f>
        <v>0</v>
      </c>
    </row>
    <row r="1407" spans="1:9" s="18" customFormat="1" ht="23.25" hidden="1" customHeight="1">
      <c r="A1407" s="16" t="s">
        <v>49</v>
      </c>
      <c r="B1407" s="49">
        <v>793</v>
      </c>
      <c r="C1407" s="15" t="s">
        <v>345</v>
      </c>
      <c r="D1407" s="15" t="s">
        <v>104</v>
      </c>
      <c r="E1407" s="15" t="s">
        <v>535</v>
      </c>
      <c r="F1407" s="15" t="s">
        <v>50</v>
      </c>
      <c r="G1407" s="89"/>
      <c r="H1407" s="89"/>
      <c r="I1407" s="89"/>
    </row>
    <row r="1408" spans="1:9" s="3" customFormat="1" ht="21" hidden="1" customHeight="1">
      <c r="A1408" s="16" t="s">
        <v>323</v>
      </c>
      <c r="B1408" s="14">
        <v>793</v>
      </c>
      <c r="C1408" s="15" t="s">
        <v>345</v>
      </c>
      <c r="D1408" s="15" t="s">
        <v>104</v>
      </c>
      <c r="E1408" s="15" t="s">
        <v>535</v>
      </c>
      <c r="F1408" s="15" t="s">
        <v>324</v>
      </c>
      <c r="G1408" s="89">
        <f>G1409</f>
        <v>0</v>
      </c>
      <c r="H1408" s="89">
        <f>H1409</f>
        <v>0</v>
      </c>
      <c r="I1408" s="89">
        <f>I1409</f>
        <v>0</v>
      </c>
    </row>
    <row r="1409" spans="1:9" s="18" customFormat="1" ht="12.75" hidden="1" customHeight="1">
      <c r="A1409" s="16" t="s">
        <v>351</v>
      </c>
      <c r="B1409" s="14">
        <v>793</v>
      </c>
      <c r="C1409" s="15" t="s">
        <v>345</v>
      </c>
      <c r="D1409" s="15" t="s">
        <v>104</v>
      </c>
      <c r="E1409" s="15" t="s">
        <v>535</v>
      </c>
      <c r="F1409" s="15" t="s">
        <v>352</v>
      </c>
      <c r="G1409" s="89"/>
      <c r="H1409" s="89"/>
      <c r="I1409" s="89"/>
    </row>
    <row r="1410" spans="1:9" ht="30.75" customHeight="1">
      <c r="A1410" s="16" t="s">
        <v>951</v>
      </c>
      <c r="B1410" s="14">
        <v>793</v>
      </c>
      <c r="C1410" s="15" t="s">
        <v>345</v>
      </c>
      <c r="D1410" s="15" t="s">
        <v>104</v>
      </c>
      <c r="E1410" s="15" t="s">
        <v>498</v>
      </c>
      <c r="F1410" s="15"/>
      <c r="G1410" s="89">
        <f>G1411</f>
        <v>749300</v>
      </c>
      <c r="H1410" s="89">
        <v>0</v>
      </c>
      <c r="I1410" s="89">
        <v>0</v>
      </c>
    </row>
    <row r="1411" spans="1:9" ht="21.75" customHeight="1">
      <c r="A1411" s="54" t="s">
        <v>1013</v>
      </c>
      <c r="B1411" s="14">
        <v>793</v>
      </c>
      <c r="C1411" s="15" t="s">
        <v>345</v>
      </c>
      <c r="D1411" s="15" t="s">
        <v>104</v>
      </c>
      <c r="E1411" s="15" t="s">
        <v>1018</v>
      </c>
      <c r="F1411" s="15"/>
      <c r="G1411" s="89">
        <f>G1412</f>
        <v>749300</v>
      </c>
      <c r="H1411" s="89">
        <v>0</v>
      </c>
      <c r="I1411" s="89">
        <v>0</v>
      </c>
    </row>
    <row r="1412" spans="1:9" ht="21" customHeight="1">
      <c r="A1412" s="16" t="s">
        <v>323</v>
      </c>
      <c r="B1412" s="14">
        <v>793</v>
      </c>
      <c r="C1412" s="15" t="s">
        <v>345</v>
      </c>
      <c r="D1412" s="15" t="s">
        <v>104</v>
      </c>
      <c r="E1412" s="15" t="s">
        <v>1018</v>
      </c>
      <c r="F1412" s="15" t="s">
        <v>324</v>
      </c>
      <c r="G1412" s="89">
        <f>G1413</f>
        <v>749300</v>
      </c>
      <c r="H1412" s="89">
        <v>0</v>
      </c>
      <c r="I1412" s="89">
        <v>0</v>
      </c>
    </row>
    <row r="1413" spans="1:9" ht="15" customHeight="1">
      <c r="A1413" s="16" t="s">
        <v>341</v>
      </c>
      <c r="B1413" s="14">
        <v>793</v>
      </c>
      <c r="C1413" s="15" t="s">
        <v>345</v>
      </c>
      <c r="D1413" s="15" t="s">
        <v>104</v>
      </c>
      <c r="E1413" s="15" t="s">
        <v>1018</v>
      </c>
      <c r="F1413" s="15" t="s">
        <v>342</v>
      </c>
      <c r="G1413" s="89">
        <f>650300+99000</f>
        <v>749300</v>
      </c>
      <c r="H1413" s="89">
        <v>0</v>
      </c>
      <c r="I1413" s="89">
        <v>0</v>
      </c>
    </row>
    <row r="1414" spans="1:9" ht="30.75" customHeight="1">
      <c r="A1414" s="39" t="s">
        <v>340</v>
      </c>
      <c r="B1414" s="14">
        <v>793</v>
      </c>
      <c r="C1414" s="15" t="s">
        <v>345</v>
      </c>
      <c r="D1414" s="15" t="s">
        <v>104</v>
      </c>
      <c r="E1414" s="15" t="s">
        <v>448</v>
      </c>
      <c r="F1414" s="15"/>
      <c r="G1414" s="89">
        <f>G1415</f>
        <v>1000000</v>
      </c>
      <c r="H1414" s="89">
        <v>0</v>
      </c>
      <c r="I1414" s="89">
        <v>0</v>
      </c>
    </row>
    <row r="1415" spans="1:9" ht="30.75" customHeight="1">
      <c r="A1415" s="39" t="s">
        <v>340</v>
      </c>
      <c r="B1415" s="14">
        <v>793</v>
      </c>
      <c r="C1415" s="15" t="s">
        <v>345</v>
      </c>
      <c r="D1415" s="15" t="s">
        <v>104</v>
      </c>
      <c r="E1415" s="15" t="s">
        <v>535</v>
      </c>
      <c r="F1415" s="15"/>
      <c r="G1415" s="89">
        <f>G1416</f>
        <v>1000000</v>
      </c>
      <c r="H1415" s="89">
        <v>0</v>
      </c>
      <c r="I1415" s="89">
        <v>0</v>
      </c>
    </row>
    <row r="1416" spans="1:9" ht="18.75" customHeight="1">
      <c r="A1416" s="16" t="s">
        <v>323</v>
      </c>
      <c r="B1416" s="14">
        <v>793</v>
      </c>
      <c r="C1416" s="15" t="s">
        <v>345</v>
      </c>
      <c r="D1416" s="15" t="s">
        <v>104</v>
      </c>
      <c r="E1416" s="15" t="s">
        <v>535</v>
      </c>
      <c r="F1416" s="15" t="s">
        <v>324</v>
      </c>
      <c r="G1416" s="89">
        <f>G1417</f>
        <v>1000000</v>
      </c>
      <c r="H1416" s="89">
        <v>0</v>
      </c>
      <c r="I1416" s="89">
        <v>0</v>
      </c>
    </row>
    <row r="1417" spans="1:9" ht="22.5" customHeight="1">
      <c r="A1417" s="16" t="s">
        <v>351</v>
      </c>
      <c r="B1417" s="14">
        <v>793</v>
      </c>
      <c r="C1417" s="15" t="s">
        <v>345</v>
      </c>
      <c r="D1417" s="15" t="s">
        <v>104</v>
      </c>
      <c r="E1417" s="15" t="s">
        <v>535</v>
      </c>
      <c r="F1417" s="15" t="s">
        <v>352</v>
      </c>
      <c r="G1417" s="89">
        <v>1000000</v>
      </c>
      <c r="H1417" s="89">
        <v>0</v>
      </c>
      <c r="I1417" s="89">
        <v>0</v>
      </c>
    </row>
    <row r="1418" spans="1:9">
      <c r="A1418" s="11" t="s">
        <v>304</v>
      </c>
      <c r="B1418" s="20">
        <v>793</v>
      </c>
      <c r="C1418" s="7" t="s">
        <v>103</v>
      </c>
      <c r="D1418" s="7"/>
      <c r="E1418" s="7"/>
      <c r="F1418" s="7"/>
      <c r="G1418" s="40">
        <f>G1419+G1425+G1486+G1510</f>
        <v>21691822.289999999</v>
      </c>
      <c r="H1418" s="40">
        <f>H1419+H1425+H1486+H1510</f>
        <v>20854568.390000001</v>
      </c>
      <c r="I1418" s="40">
        <f>I1419+I1425+I1486+I1510</f>
        <v>23526057.959999997</v>
      </c>
    </row>
    <row r="1419" spans="1:9">
      <c r="A1419" s="16" t="s">
        <v>305</v>
      </c>
      <c r="B1419" s="14">
        <v>793</v>
      </c>
      <c r="C1419" s="15" t="s">
        <v>103</v>
      </c>
      <c r="D1419" s="15" t="s">
        <v>24</v>
      </c>
      <c r="E1419" s="15"/>
      <c r="F1419" s="15"/>
      <c r="G1419" s="89">
        <f t="shared" ref="G1419:I1422" si="252">G1420</f>
        <v>360000</v>
      </c>
      <c r="H1419" s="89">
        <f t="shared" si="252"/>
        <v>390000</v>
      </c>
      <c r="I1419" s="89">
        <f t="shared" si="252"/>
        <v>390000</v>
      </c>
    </row>
    <row r="1420" spans="1:9" s="30" customFormat="1" ht="25.5">
      <c r="A1420" s="16" t="s">
        <v>965</v>
      </c>
      <c r="B1420" s="14">
        <v>793</v>
      </c>
      <c r="C1420" s="15" t="s">
        <v>103</v>
      </c>
      <c r="D1420" s="15" t="s">
        <v>24</v>
      </c>
      <c r="E1420" s="15" t="s">
        <v>556</v>
      </c>
      <c r="F1420" s="41"/>
      <c r="G1420" s="89">
        <f t="shared" si="252"/>
        <v>360000</v>
      </c>
      <c r="H1420" s="89">
        <f t="shared" si="252"/>
        <v>390000</v>
      </c>
      <c r="I1420" s="89">
        <f t="shared" si="252"/>
        <v>390000</v>
      </c>
    </row>
    <row r="1421" spans="1:9" s="30" customFormat="1">
      <c r="A1421" s="16" t="s">
        <v>311</v>
      </c>
      <c r="B1421" s="14">
        <v>793</v>
      </c>
      <c r="C1421" s="15" t="s">
        <v>103</v>
      </c>
      <c r="D1421" s="15" t="s">
        <v>24</v>
      </c>
      <c r="E1421" s="15" t="s">
        <v>562</v>
      </c>
      <c r="F1421" s="41"/>
      <c r="G1421" s="89">
        <f t="shared" si="252"/>
        <v>360000</v>
      </c>
      <c r="H1421" s="89">
        <f t="shared" si="252"/>
        <v>390000</v>
      </c>
      <c r="I1421" s="89">
        <f t="shared" si="252"/>
        <v>390000</v>
      </c>
    </row>
    <row r="1422" spans="1:9" s="30" customFormat="1">
      <c r="A1422" s="16" t="s">
        <v>312</v>
      </c>
      <c r="B1422" s="14">
        <v>793</v>
      </c>
      <c r="C1422" s="15" t="s">
        <v>103</v>
      </c>
      <c r="D1422" s="15" t="s">
        <v>24</v>
      </c>
      <c r="E1422" s="15" t="s">
        <v>562</v>
      </c>
      <c r="F1422" s="15" t="s">
        <v>313</v>
      </c>
      <c r="G1422" s="89">
        <f t="shared" si="252"/>
        <v>360000</v>
      </c>
      <c r="H1422" s="89">
        <f t="shared" si="252"/>
        <v>390000</v>
      </c>
      <c r="I1422" s="89">
        <f t="shared" si="252"/>
        <v>390000</v>
      </c>
    </row>
    <row r="1423" spans="1:9" s="30" customFormat="1" ht="25.5">
      <c r="A1423" s="16" t="s">
        <v>314</v>
      </c>
      <c r="B1423" s="14">
        <v>793</v>
      </c>
      <c r="C1423" s="15" t="s">
        <v>103</v>
      </c>
      <c r="D1423" s="15" t="s">
        <v>24</v>
      </c>
      <c r="E1423" s="15" t="s">
        <v>562</v>
      </c>
      <c r="F1423" s="15" t="s">
        <v>315</v>
      </c>
      <c r="G1423" s="89">
        <v>360000</v>
      </c>
      <c r="H1423" s="89">
        <v>390000</v>
      </c>
      <c r="I1423" s="89">
        <v>390000</v>
      </c>
    </row>
    <row r="1424" spans="1:9" s="30" customFormat="1" ht="25.5" hidden="1">
      <c r="A1424" s="16" t="s">
        <v>316</v>
      </c>
      <c r="B1424" s="14">
        <v>793</v>
      </c>
      <c r="C1424" s="15" t="s">
        <v>103</v>
      </c>
      <c r="D1424" s="15" t="s">
        <v>24</v>
      </c>
      <c r="E1424" s="15" t="s">
        <v>562</v>
      </c>
      <c r="F1424" s="15" t="s">
        <v>317</v>
      </c>
      <c r="G1424" s="89"/>
      <c r="H1424" s="89"/>
      <c r="I1424" s="89"/>
    </row>
    <row r="1425" spans="1:9">
      <c r="A1425" s="16" t="s">
        <v>102</v>
      </c>
      <c r="B1425" s="14">
        <v>793</v>
      </c>
      <c r="C1425" s="15" t="s">
        <v>103</v>
      </c>
      <c r="D1425" s="15" t="s">
        <v>104</v>
      </c>
      <c r="E1425" s="15"/>
      <c r="F1425" s="15"/>
      <c r="G1425" s="89">
        <f>G1471+G1466+G1478+G1426+G1482</f>
        <v>4525869.7700000005</v>
      </c>
      <c r="H1425" s="89">
        <f>H1471+H1466+H1478+H1426+H1482</f>
        <v>4291470.01</v>
      </c>
      <c r="I1425" s="89">
        <f>I1471+I1466+I1478+I1426+I1482</f>
        <v>6929791.6999999993</v>
      </c>
    </row>
    <row r="1426" spans="1:9" ht="27.75" customHeight="1">
      <c r="A1426" s="16" t="s">
        <v>951</v>
      </c>
      <c r="B1426" s="14">
        <v>793</v>
      </c>
      <c r="C1426" s="15" t="s">
        <v>103</v>
      </c>
      <c r="D1426" s="15" t="s">
        <v>104</v>
      </c>
      <c r="E1426" s="15" t="s">
        <v>498</v>
      </c>
      <c r="F1426" s="15"/>
      <c r="G1426" s="89">
        <f>G1438+G1441+G1444+G1427+G1435+G1450+G1432+G1459+G1463+G1453+G1456</f>
        <v>3460460.7700000005</v>
      </c>
      <c r="H1426" s="89">
        <f t="shared" ref="H1426:I1426" si="253">H1438+H1441+H1444+H1427+H1435+H1450+H1432+H1459+H1463+H1453+H1456</f>
        <v>3202198.01</v>
      </c>
      <c r="I1426" s="89">
        <f t="shared" si="253"/>
        <v>5815143.6999999993</v>
      </c>
    </row>
    <row r="1427" spans="1:9" ht="60" hidden="1" customHeight="1">
      <c r="A1427" s="54" t="s">
        <v>166</v>
      </c>
      <c r="B1427" s="14">
        <v>793</v>
      </c>
      <c r="C1427" s="15" t="s">
        <v>103</v>
      </c>
      <c r="D1427" s="15" t="s">
        <v>104</v>
      </c>
      <c r="E1427" s="15" t="s">
        <v>727</v>
      </c>
      <c r="F1427" s="15"/>
      <c r="G1427" s="89">
        <f>G1428+G1430</f>
        <v>0</v>
      </c>
      <c r="H1427" s="89">
        <f>H1428+H1430</f>
        <v>0</v>
      </c>
      <c r="I1427" s="89">
        <f>I1428+I1430</f>
        <v>0</v>
      </c>
    </row>
    <row r="1428" spans="1:9" ht="21" hidden="1" customHeight="1">
      <c r="A1428" s="16" t="s">
        <v>312</v>
      </c>
      <c r="B1428" s="14">
        <v>793</v>
      </c>
      <c r="C1428" s="15" t="s">
        <v>103</v>
      </c>
      <c r="D1428" s="15" t="s">
        <v>104</v>
      </c>
      <c r="E1428" s="15" t="s">
        <v>727</v>
      </c>
      <c r="F1428" s="15" t="s">
        <v>313</v>
      </c>
      <c r="G1428" s="89">
        <f>G1429</f>
        <v>0</v>
      </c>
      <c r="H1428" s="89">
        <f>H1429</f>
        <v>0</v>
      </c>
      <c r="I1428" s="89">
        <f>I1429</f>
        <v>0</v>
      </c>
    </row>
    <row r="1429" spans="1:9" ht="30.75" hidden="1" customHeight="1">
      <c r="A1429" s="16" t="s">
        <v>314</v>
      </c>
      <c r="B1429" s="14">
        <v>793</v>
      </c>
      <c r="C1429" s="15" t="s">
        <v>103</v>
      </c>
      <c r="D1429" s="15" t="s">
        <v>104</v>
      </c>
      <c r="E1429" s="15" t="s">
        <v>727</v>
      </c>
      <c r="F1429" s="15" t="s">
        <v>315</v>
      </c>
      <c r="G1429" s="89"/>
      <c r="H1429" s="89"/>
      <c r="I1429" s="89"/>
    </row>
    <row r="1430" spans="1:9" ht="30.75" hidden="1" customHeight="1">
      <c r="A1430" s="16" t="s">
        <v>47</v>
      </c>
      <c r="B1430" s="14">
        <v>793</v>
      </c>
      <c r="C1430" s="15" t="s">
        <v>103</v>
      </c>
      <c r="D1430" s="15" t="s">
        <v>104</v>
      </c>
      <c r="E1430" s="15" t="s">
        <v>880</v>
      </c>
      <c r="F1430" s="15" t="s">
        <v>48</v>
      </c>
      <c r="G1430" s="89">
        <f>G1431</f>
        <v>0</v>
      </c>
      <c r="H1430" s="89">
        <f>H1431</f>
        <v>0</v>
      </c>
      <c r="I1430" s="89">
        <f>I1431</f>
        <v>0</v>
      </c>
    </row>
    <row r="1431" spans="1:9" ht="30.75" hidden="1" customHeight="1">
      <c r="A1431" s="16" t="s">
        <v>49</v>
      </c>
      <c r="B1431" s="14">
        <v>793</v>
      </c>
      <c r="C1431" s="15" t="s">
        <v>103</v>
      </c>
      <c r="D1431" s="15" t="s">
        <v>104</v>
      </c>
      <c r="E1431" s="15" t="s">
        <v>880</v>
      </c>
      <c r="F1431" s="15" t="s">
        <v>50</v>
      </c>
      <c r="G1431" s="89"/>
      <c r="H1431" s="89"/>
      <c r="I1431" s="89"/>
    </row>
    <row r="1432" spans="1:9" ht="89.25" hidden="1" customHeight="1">
      <c r="A1432" s="16" t="s">
        <v>816</v>
      </c>
      <c r="B1432" s="14">
        <v>793</v>
      </c>
      <c r="C1432" s="15" t="s">
        <v>103</v>
      </c>
      <c r="D1432" s="15" t="s">
        <v>104</v>
      </c>
      <c r="E1432" s="15" t="s">
        <v>163</v>
      </c>
      <c r="F1432" s="15"/>
      <c r="G1432" s="89">
        <f t="shared" ref="G1432:I1433" si="254">G1433</f>
        <v>0</v>
      </c>
      <c r="H1432" s="89">
        <f t="shared" si="254"/>
        <v>0</v>
      </c>
      <c r="I1432" s="89">
        <f t="shared" si="254"/>
        <v>0</v>
      </c>
    </row>
    <row r="1433" spans="1:9" ht="30.75" hidden="1" customHeight="1">
      <c r="A1433" s="16" t="s">
        <v>312</v>
      </c>
      <c r="B1433" s="14">
        <v>793</v>
      </c>
      <c r="C1433" s="15" t="s">
        <v>103</v>
      </c>
      <c r="D1433" s="15" t="s">
        <v>104</v>
      </c>
      <c r="E1433" s="15" t="s">
        <v>163</v>
      </c>
      <c r="F1433" s="15" t="s">
        <v>313</v>
      </c>
      <c r="G1433" s="89">
        <f t="shared" si="254"/>
        <v>0</v>
      </c>
      <c r="H1433" s="89">
        <f t="shared" si="254"/>
        <v>0</v>
      </c>
      <c r="I1433" s="89">
        <f t="shared" si="254"/>
        <v>0</v>
      </c>
    </row>
    <row r="1434" spans="1:9" ht="30.75" hidden="1" customHeight="1">
      <c r="A1434" s="16" t="s">
        <v>314</v>
      </c>
      <c r="B1434" s="14">
        <v>793</v>
      </c>
      <c r="C1434" s="15" t="s">
        <v>103</v>
      </c>
      <c r="D1434" s="15" t="s">
        <v>104</v>
      </c>
      <c r="E1434" s="15" t="s">
        <v>163</v>
      </c>
      <c r="F1434" s="15" t="s">
        <v>315</v>
      </c>
      <c r="G1434" s="89"/>
      <c r="H1434" s="89"/>
      <c r="I1434" s="89"/>
    </row>
    <row r="1435" spans="1:9" ht="30.75" hidden="1" customHeight="1">
      <c r="A1435" s="16" t="s">
        <v>780</v>
      </c>
      <c r="B1435" s="14">
        <v>793</v>
      </c>
      <c r="C1435" s="15" t="s">
        <v>103</v>
      </c>
      <c r="D1435" s="15" t="s">
        <v>104</v>
      </c>
      <c r="E1435" s="15" t="s">
        <v>728</v>
      </c>
      <c r="F1435" s="15"/>
      <c r="G1435" s="89">
        <f t="shared" ref="G1435:I1436" si="255">G1436</f>
        <v>0</v>
      </c>
      <c r="H1435" s="89">
        <f t="shared" si="255"/>
        <v>0</v>
      </c>
      <c r="I1435" s="89">
        <f t="shared" si="255"/>
        <v>0</v>
      </c>
    </row>
    <row r="1436" spans="1:9" ht="30.75" hidden="1" customHeight="1">
      <c r="A1436" s="16" t="s">
        <v>95</v>
      </c>
      <c r="B1436" s="14">
        <v>793</v>
      </c>
      <c r="C1436" s="15" t="s">
        <v>103</v>
      </c>
      <c r="D1436" s="15" t="s">
        <v>104</v>
      </c>
      <c r="E1436" s="15" t="s">
        <v>728</v>
      </c>
      <c r="F1436" s="15" t="s">
        <v>96</v>
      </c>
      <c r="G1436" s="89">
        <f t="shared" si="255"/>
        <v>0</v>
      </c>
      <c r="H1436" s="89">
        <f t="shared" si="255"/>
        <v>0</v>
      </c>
      <c r="I1436" s="89">
        <f t="shared" si="255"/>
        <v>0</v>
      </c>
    </row>
    <row r="1437" spans="1:9" ht="30.75" hidden="1" customHeight="1">
      <c r="A1437" s="16" t="s">
        <v>353</v>
      </c>
      <c r="B1437" s="14">
        <v>793</v>
      </c>
      <c r="C1437" s="15" t="s">
        <v>103</v>
      </c>
      <c r="D1437" s="15" t="s">
        <v>104</v>
      </c>
      <c r="E1437" s="15" t="s">
        <v>728</v>
      </c>
      <c r="F1437" s="15" t="s">
        <v>354</v>
      </c>
      <c r="G1437" s="89"/>
      <c r="H1437" s="89"/>
      <c r="I1437" s="89"/>
    </row>
    <row r="1438" spans="1:9" ht="67.5" hidden="1" customHeight="1">
      <c r="A1438" s="54" t="s">
        <v>164</v>
      </c>
      <c r="B1438" s="14">
        <v>793</v>
      </c>
      <c r="C1438" s="15" t="s">
        <v>103</v>
      </c>
      <c r="D1438" s="15" t="s">
        <v>104</v>
      </c>
      <c r="E1438" s="15" t="s">
        <v>163</v>
      </c>
      <c r="F1438" s="15"/>
      <c r="G1438" s="89">
        <f t="shared" ref="G1438:I1439" si="256">G1439</f>
        <v>0</v>
      </c>
      <c r="H1438" s="89">
        <f t="shared" si="256"/>
        <v>0</v>
      </c>
      <c r="I1438" s="89">
        <f t="shared" si="256"/>
        <v>0</v>
      </c>
    </row>
    <row r="1439" spans="1:9" ht="21" hidden="1" customHeight="1">
      <c r="A1439" s="16" t="s">
        <v>312</v>
      </c>
      <c r="B1439" s="14">
        <v>793</v>
      </c>
      <c r="C1439" s="15" t="s">
        <v>103</v>
      </c>
      <c r="D1439" s="15" t="s">
        <v>104</v>
      </c>
      <c r="E1439" s="15" t="s">
        <v>163</v>
      </c>
      <c r="F1439" s="15" t="s">
        <v>313</v>
      </c>
      <c r="G1439" s="89">
        <f t="shared" si="256"/>
        <v>0</v>
      </c>
      <c r="H1439" s="89">
        <f t="shared" si="256"/>
        <v>0</v>
      </c>
      <c r="I1439" s="89">
        <f t="shared" si="256"/>
        <v>0</v>
      </c>
    </row>
    <row r="1440" spans="1:9" ht="30.75" hidden="1" customHeight="1">
      <c r="A1440" s="16" t="s">
        <v>314</v>
      </c>
      <c r="B1440" s="14">
        <v>793</v>
      </c>
      <c r="C1440" s="15" t="s">
        <v>103</v>
      </c>
      <c r="D1440" s="15" t="s">
        <v>104</v>
      </c>
      <c r="E1440" s="15" t="s">
        <v>163</v>
      </c>
      <c r="F1440" s="15" t="s">
        <v>315</v>
      </c>
      <c r="G1440" s="89"/>
      <c r="H1440" s="89"/>
      <c r="I1440" s="89"/>
    </row>
    <row r="1441" spans="1:9" ht="60" hidden="1" customHeight="1">
      <c r="A1441" s="54" t="s">
        <v>166</v>
      </c>
      <c r="B1441" s="14">
        <v>793</v>
      </c>
      <c r="C1441" s="15" t="s">
        <v>103</v>
      </c>
      <c r="D1441" s="15" t="s">
        <v>104</v>
      </c>
      <c r="E1441" s="15" t="s">
        <v>165</v>
      </c>
      <c r="F1441" s="15"/>
      <c r="G1441" s="89">
        <f t="shared" ref="G1441:I1442" si="257">G1442</f>
        <v>0</v>
      </c>
      <c r="H1441" s="89">
        <f t="shared" si="257"/>
        <v>0</v>
      </c>
      <c r="I1441" s="89">
        <f t="shared" si="257"/>
        <v>0</v>
      </c>
    </row>
    <row r="1442" spans="1:9" ht="21" hidden="1" customHeight="1">
      <c r="A1442" s="16" t="s">
        <v>312</v>
      </c>
      <c r="B1442" s="14">
        <v>793</v>
      </c>
      <c r="C1442" s="15" t="s">
        <v>103</v>
      </c>
      <c r="D1442" s="15" t="s">
        <v>104</v>
      </c>
      <c r="E1442" s="15" t="s">
        <v>165</v>
      </c>
      <c r="F1442" s="15" t="s">
        <v>313</v>
      </c>
      <c r="G1442" s="89">
        <f t="shared" si="257"/>
        <v>0</v>
      </c>
      <c r="H1442" s="89">
        <f t="shared" si="257"/>
        <v>0</v>
      </c>
      <c r="I1442" s="89">
        <f t="shared" si="257"/>
        <v>0</v>
      </c>
    </row>
    <row r="1443" spans="1:9" ht="30.75" hidden="1" customHeight="1">
      <c r="A1443" s="16" t="s">
        <v>314</v>
      </c>
      <c r="B1443" s="14">
        <v>793</v>
      </c>
      <c r="C1443" s="15" t="s">
        <v>103</v>
      </c>
      <c r="D1443" s="15" t="s">
        <v>104</v>
      </c>
      <c r="E1443" s="15" t="s">
        <v>165</v>
      </c>
      <c r="F1443" s="15" t="s">
        <v>315</v>
      </c>
      <c r="G1443" s="89"/>
      <c r="H1443" s="89"/>
      <c r="I1443" s="89"/>
    </row>
    <row r="1444" spans="1:9" ht="45" hidden="1" customHeight="1">
      <c r="A1444" s="16" t="s">
        <v>675</v>
      </c>
      <c r="B1444" s="14">
        <v>793</v>
      </c>
      <c r="C1444" s="15" t="s">
        <v>103</v>
      </c>
      <c r="D1444" s="15" t="s">
        <v>104</v>
      </c>
      <c r="E1444" s="15" t="s">
        <v>499</v>
      </c>
      <c r="F1444" s="15"/>
      <c r="G1444" s="89">
        <f t="shared" ref="G1444:I1445" si="258">G1445</f>
        <v>0</v>
      </c>
      <c r="H1444" s="89">
        <f t="shared" si="258"/>
        <v>0</v>
      </c>
      <c r="I1444" s="89">
        <f t="shared" si="258"/>
        <v>0</v>
      </c>
    </row>
    <row r="1445" spans="1:9" ht="21" hidden="1" customHeight="1">
      <c r="A1445" s="16" t="s">
        <v>312</v>
      </c>
      <c r="B1445" s="14">
        <v>793</v>
      </c>
      <c r="C1445" s="15" t="s">
        <v>103</v>
      </c>
      <c r="D1445" s="15" t="s">
        <v>104</v>
      </c>
      <c r="E1445" s="15" t="s">
        <v>499</v>
      </c>
      <c r="F1445" s="15" t="s">
        <v>313</v>
      </c>
      <c r="G1445" s="89">
        <f t="shared" si="258"/>
        <v>0</v>
      </c>
      <c r="H1445" s="89">
        <f t="shared" si="258"/>
        <v>0</v>
      </c>
      <c r="I1445" s="89">
        <f t="shared" si="258"/>
        <v>0</v>
      </c>
    </row>
    <row r="1446" spans="1:9" ht="30.75" hidden="1" customHeight="1">
      <c r="A1446" s="16" t="s">
        <v>314</v>
      </c>
      <c r="B1446" s="14">
        <v>793</v>
      </c>
      <c r="C1446" s="15" t="s">
        <v>103</v>
      </c>
      <c r="D1446" s="15" t="s">
        <v>104</v>
      </c>
      <c r="E1446" s="15" t="s">
        <v>499</v>
      </c>
      <c r="F1446" s="15" t="s">
        <v>315</v>
      </c>
      <c r="G1446" s="89"/>
      <c r="H1446" s="89"/>
      <c r="I1446" s="89"/>
    </row>
    <row r="1447" spans="1:9" ht="48.75" hidden="1" customHeight="1">
      <c r="A1447" s="16" t="s">
        <v>525</v>
      </c>
      <c r="B1447" s="14">
        <v>793</v>
      </c>
      <c r="C1447" s="15" t="s">
        <v>103</v>
      </c>
      <c r="D1447" s="15" t="s">
        <v>104</v>
      </c>
      <c r="E1447" s="15" t="s">
        <v>524</v>
      </c>
      <c r="F1447" s="15"/>
      <c r="G1447" s="89">
        <f t="shared" ref="G1447:I1448" si="259">G1448</f>
        <v>0</v>
      </c>
      <c r="H1447" s="89">
        <f t="shared" si="259"/>
        <v>0</v>
      </c>
      <c r="I1447" s="89">
        <f t="shared" si="259"/>
        <v>0</v>
      </c>
    </row>
    <row r="1448" spans="1:9" ht="30.75" hidden="1" customHeight="1">
      <c r="A1448" s="16" t="s">
        <v>312</v>
      </c>
      <c r="B1448" s="14">
        <v>793</v>
      </c>
      <c r="C1448" s="15" t="s">
        <v>103</v>
      </c>
      <c r="D1448" s="15" t="s">
        <v>104</v>
      </c>
      <c r="E1448" s="15" t="s">
        <v>524</v>
      </c>
      <c r="F1448" s="15" t="s">
        <v>313</v>
      </c>
      <c r="G1448" s="89">
        <f t="shared" si="259"/>
        <v>0</v>
      </c>
      <c r="H1448" s="89">
        <f t="shared" si="259"/>
        <v>0</v>
      </c>
      <c r="I1448" s="89">
        <f t="shared" si="259"/>
        <v>0</v>
      </c>
    </row>
    <row r="1449" spans="1:9" ht="30.75" hidden="1" customHeight="1">
      <c r="A1449" s="16" t="s">
        <v>314</v>
      </c>
      <c r="B1449" s="14">
        <v>793</v>
      </c>
      <c r="C1449" s="15" t="s">
        <v>103</v>
      </c>
      <c r="D1449" s="15" t="s">
        <v>104</v>
      </c>
      <c r="E1449" s="15" t="s">
        <v>524</v>
      </c>
      <c r="F1449" s="15" t="s">
        <v>315</v>
      </c>
      <c r="G1449" s="89"/>
      <c r="H1449" s="89"/>
      <c r="I1449" s="89"/>
    </row>
    <row r="1450" spans="1:9" ht="30.75" hidden="1" customHeight="1">
      <c r="A1450" s="16" t="s">
        <v>784</v>
      </c>
      <c r="B1450" s="14">
        <v>793</v>
      </c>
      <c r="C1450" s="15" t="s">
        <v>103</v>
      </c>
      <c r="D1450" s="15" t="s">
        <v>104</v>
      </c>
      <c r="E1450" s="15" t="s">
        <v>783</v>
      </c>
      <c r="F1450" s="15"/>
      <c r="G1450" s="89">
        <f t="shared" ref="G1450:I1451" si="260">G1451</f>
        <v>0</v>
      </c>
      <c r="H1450" s="89">
        <f t="shared" si="260"/>
        <v>0</v>
      </c>
      <c r="I1450" s="89">
        <f t="shared" si="260"/>
        <v>0</v>
      </c>
    </row>
    <row r="1451" spans="1:9" ht="30.75" hidden="1" customHeight="1">
      <c r="A1451" s="16" t="s">
        <v>152</v>
      </c>
      <c r="B1451" s="14">
        <v>793</v>
      </c>
      <c r="C1451" s="15" t="s">
        <v>103</v>
      </c>
      <c r="D1451" s="15" t="s">
        <v>104</v>
      </c>
      <c r="E1451" s="15" t="s">
        <v>783</v>
      </c>
      <c r="F1451" s="15" t="s">
        <v>663</v>
      </c>
      <c r="G1451" s="89">
        <f t="shared" si="260"/>
        <v>0</v>
      </c>
      <c r="H1451" s="89">
        <f t="shared" si="260"/>
        <v>0</v>
      </c>
      <c r="I1451" s="89">
        <f t="shared" si="260"/>
        <v>0</v>
      </c>
    </row>
    <row r="1452" spans="1:9" ht="30.75" hidden="1" customHeight="1">
      <c r="A1452" s="16" t="s">
        <v>665</v>
      </c>
      <c r="B1452" s="14">
        <v>793</v>
      </c>
      <c r="C1452" s="15" t="s">
        <v>103</v>
      </c>
      <c r="D1452" s="15" t="s">
        <v>104</v>
      </c>
      <c r="E1452" s="15" t="s">
        <v>783</v>
      </c>
      <c r="F1452" s="15" t="s">
        <v>666</v>
      </c>
      <c r="G1452" s="89"/>
      <c r="H1452" s="89"/>
      <c r="I1452" s="89"/>
    </row>
    <row r="1453" spans="1:9" ht="28.5" customHeight="1">
      <c r="A1453" s="54" t="s">
        <v>1011</v>
      </c>
      <c r="B1453" s="14">
        <v>793</v>
      </c>
      <c r="C1453" s="15" t="s">
        <v>103</v>
      </c>
      <c r="D1453" s="15" t="s">
        <v>104</v>
      </c>
      <c r="E1453" s="15" t="s">
        <v>1019</v>
      </c>
      <c r="F1453" s="15"/>
      <c r="G1453" s="89">
        <f>G1454</f>
        <v>1340266.05</v>
      </c>
      <c r="H1453" s="89">
        <f t="shared" ref="H1453:I1453" si="261">H1454</f>
        <v>1026973.96</v>
      </c>
      <c r="I1453" s="89">
        <f t="shared" si="261"/>
        <v>3930212.26</v>
      </c>
    </row>
    <row r="1454" spans="1:9" ht="21" customHeight="1">
      <c r="A1454" s="16" t="s">
        <v>312</v>
      </c>
      <c r="B1454" s="14">
        <v>793</v>
      </c>
      <c r="C1454" s="15" t="s">
        <v>103</v>
      </c>
      <c r="D1454" s="15" t="s">
        <v>104</v>
      </c>
      <c r="E1454" s="15" t="s">
        <v>1019</v>
      </c>
      <c r="F1454" s="15" t="s">
        <v>313</v>
      </c>
      <c r="G1454" s="89">
        <f>G1455</f>
        <v>1340266.05</v>
      </c>
      <c r="H1454" s="89">
        <f t="shared" ref="H1454:I1454" si="262">H1455</f>
        <v>1026973.96</v>
      </c>
      <c r="I1454" s="89">
        <f t="shared" si="262"/>
        <v>3930212.26</v>
      </c>
    </row>
    <row r="1455" spans="1:9" ht="30.75" customHeight="1">
      <c r="A1455" s="16" t="s">
        <v>314</v>
      </c>
      <c r="B1455" s="14">
        <v>793</v>
      </c>
      <c r="C1455" s="15" t="s">
        <v>103</v>
      </c>
      <c r="D1455" s="15" t="s">
        <v>104</v>
      </c>
      <c r="E1455" s="15" t="s">
        <v>1019</v>
      </c>
      <c r="F1455" s="15" t="s">
        <v>315</v>
      </c>
      <c r="G1455" s="89">
        <f>1140266.05+200000</f>
        <v>1340266.05</v>
      </c>
      <c r="H1455" s="89">
        <f>826973.96+200000</f>
        <v>1026973.96</v>
      </c>
      <c r="I1455" s="89">
        <f>3730212.26+200000</f>
        <v>3930212.26</v>
      </c>
    </row>
    <row r="1456" spans="1:9" ht="39.75" customHeight="1">
      <c r="A1456" s="54" t="s">
        <v>525</v>
      </c>
      <c r="B1456" s="14">
        <v>793</v>
      </c>
      <c r="C1456" s="15" t="s">
        <v>103</v>
      </c>
      <c r="D1456" s="15" t="s">
        <v>104</v>
      </c>
      <c r="E1456" s="15" t="s">
        <v>524</v>
      </c>
      <c r="F1456" s="15"/>
      <c r="G1456" s="89">
        <f>G1457</f>
        <v>2119194.7200000002</v>
      </c>
      <c r="H1456" s="89">
        <f t="shared" ref="H1456:I1456" si="263">H1457</f>
        <v>2164224.0499999998</v>
      </c>
      <c r="I1456" s="89">
        <f t="shared" si="263"/>
        <v>1873931.44</v>
      </c>
    </row>
    <row r="1457" spans="1:9" ht="21" customHeight="1">
      <c r="A1457" s="16" t="s">
        <v>312</v>
      </c>
      <c r="B1457" s="14">
        <v>793</v>
      </c>
      <c r="C1457" s="15" t="s">
        <v>103</v>
      </c>
      <c r="D1457" s="15" t="s">
        <v>104</v>
      </c>
      <c r="E1457" s="15" t="s">
        <v>524</v>
      </c>
      <c r="F1457" s="15" t="s">
        <v>313</v>
      </c>
      <c r="G1457" s="89">
        <f>G1458</f>
        <v>2119194.7200000002</v>
      </c>
      <c r="H1457" s="89">
        <f t="shared" ref="H1457:I1457" si="264">H1458</f>
        <v>2164224.0499999998</v>
      </c>
      <c r="I1457" s="89">
        <f t="shared" si="264"/>
        <v>1873931.44</v>
      </c>
    </row>
    <row r="1458" spans="1:9" ht="30.75" customHeight="1">
      <c r="A1458" s="16" t="s">
        <v>314</v>
      </c>
      <c r="B1458" s="14">
        <v>793</v>
      </c>
      <c r="C1458" s="15" t="s">
        <v>103</v>
      </c>
      <c r="D1458" s="15" t="s">
        <v>104</v>
      </c>
      <c r="E1458" s="15" t="s">
        <v>524</v>
      </c>
      <c r="F1458" s="15" t="s">
        <v>315</v>
      </c>
      <c r="G1458" s="89">
        <v>2119194.7200000002</v>
      </c>
      <c r="H1458" s="89">
        <v>2164224.0499999998</v>
      </c>
      <c r="I1458" s="89">
        <v>1873931.44</v>
      </c>
    </row>
    <row r="1459" spans="1:9" ht="30.75" customHeight="1">
      <c r="A1459" s="16" t="s">
        <v>923</v>
      </c>
      <c r="B1459" s="14">
        <v>793</v>
      </c>
      <c r="C1459" s="15" t="s">
        <v>103</v>
      </c>
      <c r="D1459" s="15" t="s">
        <v>104</v>
      </c>
      <c r="E1459" s="15" t="s">
        <v>922</v>
      </c>
      <c r="F1459" s="15"/>
      <c r="G1459" s="89">
        <f>G1460</f>
        <v>1000</v>
      </c>
      <c r="H1459" s="89">
        <f t="shared" ref="H1459:I1459" si="265">H1460</f>
        <v>11000</v>
      </c>
      <c r="I1459" s="89">
        <f t="shared" si="265"/>
        <v>11000</v>
      </c>
    </row>
    <row r="1460" spans="1:9" ht="17.25" customHeight="1">
      <c r="A1460" s="16" t="s">
        <v>95</v>
      </c>
      <c r="B1460" s="14">
        <v>793</v>
      </c>
      <c r="C1460" s="15" t="s">
        <v>103</v>
      </c>
      <c r="D1460" s="15" t="s">
        <v>104</v>
      </c>
      <c r="E1460" s="15" t="s">
        <v>922</v>
      </c>
      <c r="F1460" s="15" t="s">
        <v>96</v>
      </c>
      <c r="G1460" s="89">
        <f>G1461</f>
        <v>1000</v>
      </c>
      <c r="H1460" s="89">
        <f t="shared" ref="H1460:I1460" si="266">H1461</f>
        <v>11000</v>
      </c>
      <c r="I1460" s="89">
        <f t="shared" si="266"/>
        <v>11000</v>
      </c>
    </row>
    <row r="1461" spans="1:9" ht="23.25" customHeight="1">
      <c r="A1461" s="16" t="s">
        <v>353</v>
      </c>
      <c r="B1461" s="14">
        <v>793</v>
      </c>
      <c r="C1461" s="15" t="s">
        <v>103</v>
      </c>
      <c r="D1461" s="15" t="s">
        <v>104</v>
      </c>
      <c r="E1461" s="15" t="s">
        <v>922</v>
      </c>
      <c r="F1461" s="15" t="s">
        <v>354</v>
      </c>
      <c r="G1461" s="89">
        <f>11000+17010+71990-99000</f>
        <v>1000</v>
      </c>
      <c r="H1461" s="89">
        <v>11000</v>
      </c>
      <c r="I1461" s="89">
        <v>11000</v>
      </c>
    </row>
    <row r="1462" spans="1:9" s="18" customFormat="1" hidden="1">
      <c r="A1462" s="16"/>
      <c r="B1462" s="49"/>
      <c r="C1462" s="15"/>
      <c r="D1462" s="15"/>
      <c r="E1462" s="15"/>
      <c r="F1462" s="15"/>
      <c r="G1462" s="89"/>
      <c r="H1462" s="89"/>
      <c r="I1462" s="89"/>
    </row>
    <row r="1463" spans="1:9" s="18" customFormat="1" ht="51" hidden="1">
      <c r="A1463" s="16" t="s">
        <v>989</v>
      </c>
      <c r="B1463" s="49">
        <v>793</v>
      </c>
      <c r="C1463" s="15" t="s">
        <v>103</v>
      </c>
      <c r="D1463" s="15" t="s">
        <v>104</v>
      </c>
      <c r="E1463" s="15" t="s">
        <v>990</v>
      </c>
      <c r="F1463" s="15"/>
      <c r="G1463" s="89">
        <f>G1464</f>
        <v>0</v>
      </c>
      <c r="H1463" s="89">
        <f t="shared" ref="H1463:I1464" si="267">H1464</f>
        <v>0</v>
      </c>
      <c r="I1463" s="89">
        <f t="shared" si="267"/>
        <v>0</v>
      </c>
    </row>
    <row r="1464" spans="1:9" s="18" customFormat="1" hidden="1">
      <c r="A1464" s="16" t="s">
        <v>312</v>
      </c>
      <c r="B1464" s="49">
        <v>793</v>
      </c>
      <c r="C1464" s="15" t="s">
        <v>103</v>
      </c>
      <c r="D1464" s="15" t="s">
        <v>104</v>
      </c>
      <c r="E1464" s="15" t="s">
        <v>990</v>
      </c>
      <c r="F1464" s="15" t="s">
        <v>313</v>
      </c>
      <c r="G1464" s="89">
        <f>G1465</f>
        <v>0</v>
      </c>
      <c r="H1464" s="89">
        <f t="shared" si="267"/>
        <v>0</v>
      </c>
      <c r="I1464" s="89">
        <f t="shared" si="267"/>
        <v>0</v>
      </c>
    </row>
    <row r="1465" spans="1:9" s="18" customFormat="1" ht="25.5" hidden="1">
      <c r="A1465" s="16" t="s">
        <v>314</v>
      </c>
      <c r="B1465" s="49">
        <v>793</v>
      </c>
      <c r="C1465" s="15" t="s">
        <v>103</v>
      </c>
      <c r="D1465" s="15" t="s">
        <v>104</v>
      </c>
      <c r="E1465" s="15" t="s">
        <v>990</v>
      </c>
      <c r="F1465" s="15" t="s">
        <v>315</v>
      </c>
      <c r="G1465" s="89">
        <f>302500-302500</f>
        <v>0</v>
      </c>
      <c r="H1465" s="89">
        <v>0</v>
      </c>
      <c r="I1465" s="89">
        <v>0</v>
      </c>
    </row>
    <row r="1466" spans="1:9" s="18" customFormat="1" ht="25.5">
      <c r="A1466" s="13" t="s">
        <v>961</v>
      </c>
      <c r="B1466" s="14">
        <v>793</v>
      </c>
      <c r="C1466" s="15" t="s">
        <v>103</v>
      </c>
      <c r="D1466" s="15" t="s">
        <v>104</v>
      </c>
      <c r="E1466" s="15" t="s">
        <v>428</v>
      </c>
      <c r="F1466" s="15"/>
      <c r="G1466" s="89">
        <f t="shared" ref="G1466:I1468" si="268">G1467</f>
        <v>630000</v>
      </c>
      <c r="H1466" s="89">
        <f t="shared" si="268"/>
        <v>630000</v>
      </c>
      <c r="I1466" s="89">
        <f t="shared" si="268"/>
        <v>630000</v>
      </c>
    </row>
    <row r="1467" spans="1:9" s="18" customFormat="1" ht="25.5">
      <c r="A1467" s="16" t="s">
        <v>172</v>
      </c>
      <c r="B1467" s="14">
        <v>793</v>
      </c>
      <c r="C1467" s="15" t="s">
        <v>103</v>
      </c>
      <c r="D1467" s="15" t="s">
        <v>104</v>
      </c>
      <c r="E1467" s="15" t="s">
        <v>429</v>
      </c>
      <c r="F1467" s="15"/>
      <c r="G1467" s="89">
        <f t="shared" si="268"/>
        <v>630000</v>
      </c>
      <c r="H1467" s="89">
        <f t="shared" si="268"/>
        <v>630000</v>
      </c>
      <c r="I1467" s="89">
        <f t="shared" si="268"/>
        <v>630000</v>
      </c>
    </row>
    <row r="1468" spans="1:9" s="18" customFormat="1" ht="15" customHeight="1">
      <c r="A1468" s="16" t="s">
        <v>676</v>
      </c>
      <c r="B1468" s="14">
        <v>793</v>
      </c>
      <c r="C1468" s="15" t="s">
        <v>103</v>
      </c>
      <c r="D1468" s="15" t="s">
        <v>104</v>
      </c>
      <c r="E1468" s="15" t="s">
        <v>429</v>
      </c>
      <c r="F1468" s="15" t="s">
        <v>313</v>
      </c>
      <c r="G1468" s="89">
        <f t="shared" si="268"/>
        <v>630000</v>
      </c>
      <c r="H1468" s="89">
        <f t="shared" si="268"/>
        <v>630000</v>
      </c>
      <c r="I1468" s="89">
        <f t="shared" si="268"/>
        <v>630000</v>
      </c>
    </row>
    <row r="1469" spans="1:9" s="18" customFormat="1" ht="25.5">
      <c r="A1469" s="16" t="s">
        <v>677</v>
      </c>
      <c r="B1469" s="14">
        <v>793</v>
      </c>
      <c r="C1469" s="15" t="s">
        <v>103</v>
      </c>
      <c r="D1469" s="15" t="s">
        <v>104</v>
      </c>
      <c r="E1469" s="15" t="s">
        <v>429</v>
      </c>
      <c r="F1469" s="15" t="s">
        <v>678</v>
      </c>
      <c r="G1469" s="89">
        <v>630000</v>
      </c>
      <c r="H1469" s="89">
        <v>630000</v>
      </c>
      <c r="I1469" s="89">
        <v>630000</v>
      </c>
    </row>
    <row r="1470" spans="1:9" s="18" customFormat="1" ht="25.5" hidden="1">
      <c r="A1470" s="16" t="s">
        <v>679</v>
      </c>
      <c r="B1470" s="14">
        <v>793</v>
      </c>
      <c r="C1470" s="15" t="s">
        <v>103</v>
      </c>
      <c r="D1470" s="15" t="s">
        <v>104</v>
      </c>
      <c r="E1470" s="15" t="s">
        <v>429</v>
      </c>
      <c r="F1470" s="15" t="s">
        <v>680</v>
      </c>
      <c r="G1470" s="89"/>
      <c r="H1470" s="89"/>
      <c r="I1470" s="89"/>
    </row>
    <row r="1471" spans="1:9" s="30" customFormat="1" ht="27.75" customHeight="1">
      <c r="A1471" s="16" t="s">
        <v>965</v>
      </c>
      <c r="B1471" s="14">
        <v>793</v>
      </c>
      <c r="C1471" s="15" t="s">
        <v>103</v>
      </c>
      <c r="D1471" s="15" t="s">
        <v>104</v>
      </c>
      <c r="E1471" s="15" t="s">
        <v>556</v>
      </c>
      <c r="F1471" s="41"/>
      <c r="G1471" s="89">
        <f>G1472+G1475</f>
        <v>435409</v>
      </c>
      <c r="H1471" s="89">
        <f>H1472+H1475</f>
        <v>459272</v>
      </c>
      <c r="I1471" s="89">
        <f>I1472+I1475</f>
        <v>484648</v>
      </c>
    </row>
    <row r="1472" spans="1:9" s="30" customFormat="1" ht="54" customHeight="1">
      <c r="A1472" s="16" t="s">
        <v>681</v>
      </c>
      <c r="B1472" s="14">
        <v>793</v>
      </c>
      <c r="C1472" s="15" t="s">
        <v>103</v>
      </c>
      <c r="D1472" s="15" t="s">
        <v>104</v>
      </c>
      <c r="E1472" s="15" t="s">
        <v>714</v>
      </c>
      <c r="F1472" s="41"/>
      <c r="G1472" s="89">
        <f t="shared" ref="G1472:I1473" si="269">G1473</f>
        <v>189200</v>
      </c>
      <c r="H1472" s="89">
        <f t="shared" si="269"/>
        <v>189200</v>
      </c>
      <c r="I1472" s="89">
        <f t="shared" si="269"/>
        <v>189200</v>
      </c>
    </row>
    <row r="1473" spans="1:9" s="30" customFormat="1" ht="16.5" customHeight="1">
      <c r="A1473" s="16" t="s">
        <v>95</v>
      </c>
      <c r="B1473" s="14">
        <v>793</v>
      </c>
      <c r="C1473" s="15" t="s">
        <v>103</v>
      </c>
      <c r="D1473" s="15" t="s">
        <v>104</v>
      </c>
      <c r="E1473" s="15" t="s">
        <v>714</v>
      </c>
      <c r="F1473" s="15" t="s">
        <v>96</v>
      </c>
      <c r="G1473" s="89">
        <f t="shared" si="269"/>
        <v>189200</v>
      </c>
      <c r="H1473" s="89">
        <f t="shared" si="269"/>
        <v>189200</v>
      </c>
      <c r="I1473" s="89">
        <f t="shared" si="269"/>
        <v>189200</v>
      </c>
    </row>
    <row r="1474" spans="1:9" ht="38.25">
      <c r="A1474" s="16" t="s">
        <v>652</v>
      </c>
      <c r="B1474" s="14">
        <v>793</v>
      </c>
      <c r="C1474" s="15" t="s">
        <v>103</v>
      </c>
      <c r="D1474" s="15" t="s">
        <v>104</v>
      </c>
      <c r="E1474" s="15" t="s">
        <v>714</v>
      </c>
      <c r="F1474" s="15" t="s">
        <v>653</v>
      </c>
      <c r="G1474" s="89">
        <v>189200</v>
      </c>
      <c r="H1474" s="89">
        <v>189200</v>
      </c>
      <c r="I1474" s="89">
        <v>189200</v>
      </c>
    </row>
    <row r="1475" spans="1:9" ht="25.5" customHeight="1">
      <c r="A1475" s="16" t="s">
        <v>682</v>
      </c>
      <c r="B1475" s="14">
        <v>793</v>
      </c>
      <c r="C1475" s="15" t="s">
        <v>103</v>
      </c>
      <c r="D1475" s="15" t="s">
        <v>104</v>
      </c>
      <c r="E1475" s="15" t="s">
        <v>566</v>
      </c>
      <c r="F1475" s="15"/>
      <c r="G1475" s="89">
        <f t="shared" ref="G1475:I1476" si="270">G1476</f>
        <v>246209</v>
      </c>
      <c r="H1475" s="89">
        <f t="shared" si="270"/>
        <v>270072</v>
      </c>
      <c r="I1475" s="89">
        <f t="shared" si="270"/>
        <v>295448</v>
      </c>
    </row>
    <row r="1476" spans="1:9" ht="15.75" customHeight="1">
      <c r="A1476" s="16" t="s">
        <v>689</v>
      </c>
      <c r="B1476" s="14">
        <v>793</v>
      </c>
      <c r="C1476" s="15" t="s">
        <v>103</v>
      </c>
      <c r="D1476" s="15" t="s">
        <v>104</v>
      </c>
      <c r="E1476" s="15" t="s">
        <v>566</v>
      </c>
      <c r="F1476" s="15" t="s">
        <v>313</v>
      </c>
      <c r="G1476" s="89">
        <f t="shared" si="270"/>
        <v>246209</v>
      </c>
      <c r="H1476" s="89">
        <f t="shared" si="270"/>
        <v>270072</v>
      </c>
      <c r="I1476" s="89">
        <f t="shared" si="270"/>
        <v>295448</v>
      </c>
    </row>
    <row r="1477" spans="1:9" ht="25.5" customHeight="1">
      <c r="A1477" s="16" t="s">
        <v>677</v>
      </c>
      <c r="B1477" s="14">
        <v>793</v>
      </c>
      <c r="C1477" s="15" t="s">
        <v>103</v>
      </c>
      <c r="D1477" s="15" t="s">
        <v>104</v>
      </c>
      <c r="E1477" s="15" t="s">
        <v>566</v>
      </c>
      <c r="F1477" s="15" t="s">
        <v>678</v>
      </c>
      <c r="G1477" s="89">
        <v>246209</v>
      </c>
      <c r="H1477" s="89">
        <v>270072</v>
      </c>
      <c r="I1477" s="89">
        <v>295448</v>
      </c>
    </row>
    <row r="1478" spans="1:9" ht="26.25" hidden="1" customHeight="1">
      <c r="A1478" s="16" t="s">
        <v>340</v>
      </c>
      <c r="B1478" s="14">
        <v>793</v>
      </c>
      <c r="C1478" s="15" t="s">
        <v>103</v>
      </c>
      <c r="D1478" s="15" t="s">
        <v>104</v>
      </c>
      <c r="E1478" s="15" t="s">
        <v>448</v>
      </c>
      <c r="F1478" s="15"/>
      <c r="G1478" s="89">
        <f>G1479</f>
        <v>0</v>
      </c>
      <c r="H1478" s="89">
        <f>H1479</f>
        <v>0</v>
      </c>
      <c r="I1478" s="89">
        <f>I1479</f>
        <v>0</v>
      </c>
    </row>
    <row r="1479" spans="1:9" ht="29.25" hidden="1" customHeight="1">
      <c r="A1479" s="16" t="s">
        <v>340</v>
      </c>
      <c r="B1479" s="14">
        <v>793</v>
      </c>
      <c r="C1479" s="15" t="s">
        <v>103</v>
      </c>
      <c r="D1479" s="15" t="s">
        <v>104</v>
      </c>
      <c r="E1479" s="15" t="s">
        <v>535</v>
      </c>
      <c r="F1479" s="15"/>
      <c r="G1479" s="89">
        <f>G1481</f>
        <v>0</v>
      </c>
      <c r="H1479" s="89">
        <f>H1481</f>
        <v>0</v>
      </c>
      <c r="I1479" s="89">
        <f>I1481</f>
        <v>0</v>
      </c>
    </row>
    <row r="1480" spans="1:9" ht="25.5" hidden="1" customHeight="1">
      <c r="A1480" s="16" t="s">
        <v>689</v>
      </c>
      <c r="B1480" s="14">
        <v>793</v>
      </c>
      <c r="C1480" s="15" t="s">
        <v>103</v>
      </c>
      <c r="D1480" s="15" t="s">
        <v>104</v>
      </c>
      <c r="E1480" s="15" t="s">
        <v>535</v>
      </c>
      <c r="F1480" s="15" t="s">
        <v>313</v>
      </c>
      <c r="G1480" s="89">
        <f>G1481</f>
        <v>0</v>
      </c>
      <c r="H1480" s="89">
        <f>H1481</f>
        <v>0</v>
      </c>
      <c r="I1480" s="89">
        <f>I1481</f>
        <v>0</v>
      </c>
    </row>
    <row r="1481" spans="1:9" ht="30.75" hidden="1" customHeight="1">
      <c r="A1481" s="16" t="s">
        <v>316</v>
      </c>
      <c r="B1481" s="14">
        <v>793</v>
      </c>
      <c r="C1481" s="15" t="s">
        <v>103</v>
      </c>
      <c r="D1481" s="15" t="s">
        <v>104</v>
      </c>
      <c r="E1481" s="15" t="s">
        <v>535</v>
      </c>
      <c r="F1481" s="15" t="s">
        <v>315</v>
      </c>
      <c r="G1481" s="89"/>
      <c r="H1481" s="89"/>
      <c r="I1481" s="89"/>
    </row>
    <row r="1482" spans="1:9" ht="30.75" hidden="1" customHeight="1">
      <c r="A1482" s="16" t="s">
        <v>340</v>
      </c>
      <c r="B1482" s="14">
        <v>793</v>
      </c>
      <c r="C1482" s="15" t="s">
        <v>103</v>
      </c>
      <c r="D1482" s="15" t="s">
        <v>104</v>
      </c>
      <c r="E1482" s="15" t="s">
        <v>448</v>
      </c>
      <c r="F1482" s="15"/>
      <c r="G1482" s="89">
        <f t="shared" ref="G1482:I1484" si="271">G1483</f>
        <v>0</v>
      </c>
      <c r="H1482" s="89">
        <f t="shared" si="271"/>
        <v>0</v>
      </c>
      <c r="I1482" s="89">
        <f t="shared" si="271"/>
        <v>0</v>
      </c>
    </row>
    <row r="1483" spans="1:9" ht="30.75" hidden="1" customHeight="1">
      <c r="A1483" s="16" t="s">
        <v>340</v>
      </c>
      <c r="B1483" s="14">
        <v>793</v>
      </c>
      <c r="C1483" s="15" t="s">
        <v>103</v>
      </c>
      <c r="D1483" s="15" t="s">
        <v>104</v>
      </c>
      <c r="E1483" s="15" t="s">
        <v>535</v>
      </c>
      <c r="F1483" s="15"/>
      <c r="G1483" s="89">
        <f t="shared" si="271"/>
        <v>0</v>
      </c>
      <c r="H1483" s="89">
        <f t="shared" si="271"/>
        <v>0</v>
      </c>
      <c r="I1483" s="89">
        <f t="shared" si="271"/>
        <v>0</v>
      </c>
    </row>
    <row r="1484" spans="1:9" ht="30.75" hidden="1" customHeight="1">
      <c r="A1484" s="16" t="s">
        <v>689</v>
      </c>
      <c r="B1484" s="14">
        <v>793</v>
      </c>
      <c r="C1484" s="15" t="s">
        <v>103</v>
      </c>
      <c r="D1484" s="15" t="s">
        <v>104</v>
      </c>
      <c r="E1484" s="15" t="s">
        <v>535</v>
      </c>
      <c r="F1484" s="15" t="s">
        <v>313</v>
      </c>
      <c r="G1484" s="89">
        <f t="shared" si="271"/>
        <v>0</v>
      </c>
      <c r="H1484" s="89">
        <f t="shared" si="271"/>
        <v>0</v>
      </c>
      <c r="I1484" s="89">
        <f t="shared" si="271"/>
        <v>0</v>
      </c>
    </row>
    <row r="1485" spans="1:9" ht="30.75" hidden="1" customHeight="1">
      <c r="A1485" s="16" t="s">
        <v>314</v>
      </c>
      <c r="B1485" s="14">
        <v>793</v>
      </c>
      <c r="C1485" s="15" t="s">
        <v>103</v>
      </c>
      <c r="D1485" s="15" t="s">
        <v>104</v>
      </c>
      <c r="E1485" s="15" t="s">
        <v>535</v>
      </c>
      <c r="F1485" s="15" t="s">
        <v>315</v>
      </c>
      <c r="G1485" s="89"/>
      <c r="H1485" s="89"/>
      <c r="I1485" s="89"/>
    </row>
    <row r="1486" spans="1:9">
      <c r="A1486" s="13" t="s">
        <v>318</v>
      </c>
      <c r="B1486" s="14">
        <v>793</v>
      </c>
      <c r="C1486" s="15" t="s">
        <v>103</v>
      </c>
      <c r="D1486" s="15" t="s">
        <v>85</v>
      </c>
      <c r="E1486" s="15"/>
      <c r="F1486" s="15"/>
      <c r="G1486" s="89">
        <f>G1487</f>
        <v>16805952.52</v>
      </c>
      <c r="H1486" s="89">
        <f>H1487</f>
        <v>16173098.379999999</v>
      </c>
      <c r="I1486" s="89">
        <f>I1487</f>
        <v>16206266.259999998</v>
      </c>
    </row>
    <row r="1487" spans="1:9" s="50" customFormat="1" ht="25.5">
      <c r="A1487" s="16" t="s">
        <v>965</v>
      </c>
      <c r="B1487" s="14">
        <v>793</v>
      </c>
      <c r="C1487" s="15" t="s">
        <v>103</v>
      </c>
      <c r="D1487" s="15" t="s">
        <v>85</v>
      </c>
      <c r="E1487" s="15" t="s">
        <v>556</v>
      </c>
      <c r="F1487" s="15"/>
      <c r="G1487" s="89">
        <f>G1495+G1500+G1507+G1504</f>
        <v>16805952.52</v>
      </c>
      <c r="H1487" s="89">
        <f>H1495+H1500+H1507+H1504</f>
        <v>16173098.379999999</v>
      </c>
      <c r="I1487" s="89">
        <f>I1495+I1500+I1507+I1504</f>
        <v>16206266.259999998</v>
      </c>
    </row>
    <row r="1488" spans="1:9" s="50" customFormat="1" hidden="1">
      <c r="A1488" s="16"/>
      <c r="B1488" s="14">
        <v>793</v>
      </c>
      <c r="C1488" s="15"/>
      <c r="D1488" s="15"/>
      <c r="E1488" s="15"/>
      <c r="F1488" s="15"/>
      <c r="G1488" s="89"/>
      <c r="H1488" s="89"/>
      <c r="I1488" s="89"/>
    </row>
    <row r="1489" spans="1:9" s="50" customFormat="1" ht="51" hidden="1">
      <c r="A1489" s="16" t="s">
        <v>560</v>
      </c>
      <c r="B1489" s="14">
        <v>793</v>
      </c>
      <c r="C1489" s="15" t="s">
        <v>103</v>
      </c>
      <c r="D1489" s="15" t="s">
        <v>85</v>
      </c>
      <c r="E1489" s="15" t="s">
        <v>558</v>
      </c>
      <c r="F1489" s="15"/>
      <c r="G1489" s="89">
        <f>G1493+G1490</f>
        <v>0</v>
      </c>
      <c r="H1489" s="89">
        <f>H1493+H1490</f>
        <v>0</v>
      </c>
      <c r="I1489" s="89">
        <f>I1493+I1490</f>
        <v>0</v>
      </c>
    </row>
    <row r="1490" spans="1:9" ht="25.5" hidden="1">
      <c r="A1490" s="16" t="s">
        <v>618</v>
      </c>
      <c r="B1490" s="14">
        <v>793</v>
      </c>
      <c r="C1490" s="15" t="s">
        <v>103</v>
      </c>
      <c r="D1490" s="15" t="s">
        <v>85</v>
      </c>
      <c r="E1490" s="15" t="s">
        <v>582</v>
      </c>
      <c r="F1490" s="15" t="s">
        <v>48</v>
      </c>
      <c r="G1490" s="89">
        <f t="shared" ref="G1490:I1491" si="272">G1491</f>
        <v>0</v>
      </c>
      <c r="H1490" s="89">
        <f t="shared" si="272"/>
        <v>0</v>
      </c>
      <c r="I1490" s="89">
        <f t="shared" si="272"/>
        <v>0</v>
      </c>
    </row>
    <row r="1491" spans="1:9" ht="25.5" hidden="1">
      <c r="A1491" s="16" t="s">
        <v>49</v>
      </c>
      <c r="B1491" s="14">
        <v>793</v>
      </c>
      <c r="C1491" s="15" t="s">
        <v>103</v>
      </c>
      <c r="D1491" s="15" t="s">
        <v>85</v>
      </c>
      <c r="E1491" s="15" t="s">
        <v>582</v>
      </c>
      <c r="F1491" s="15" t="s">
        <v>50</v>
      </c>
      <c r="G1491" s="89">
        <f t="shared" si="272"/>
        <v>0</v>
      </c>
      <c r="H1491" s="89">
        <f t="shared" si="272"/>
        <v>0</v>
      </c>
      <c r="I1491" s="89">
        <f t="shared" si="272"/>
        <v>0</v>
      </c>
    </row>
    <row r="1492" spans="1:9" ht="33" hidden="1" customHeight="1">
      <c r="A1492" s="16" t="s">
        <v>619</v>
      </c>
      <c r="B1492" s="14">
        <v>793</v>
      </c>
      <c r="C1492" s="15" t="s">
        <v>103</v>
      </c>
      <c r="D1492" s="15" t="s">
        <v>85</v>
      </c>
      <c r="E1492" s="15" t="s">
        <v>582</v>
      </c>
      <c r="F1492" s="15" t="s">
        <v>51</v>
      </c>
      <c r="G1492" s="89"/>
      <c r="H1492" s="89"/>
      <c r="I1492" s="89"/>
    </row>
    <row r="1493" spans="1:9" s="50" customFormat="1" ht="38.25" hidden="1">
      <c r="A1493" s="16" t="s">
        <v>662</v>
      </c>
      <c r="B1493" s="14">
        <v>793</v>
      </c>
      <c r="C1493" s="15" t="s">
        <v>103</v>
      </c>
      <c r="D1493" s="15" t="s">
        <v>85</v>
      </c>
      <c r="E1493" s="15" t="s">
        <v>558</v>
      </c>
      <c r="F1493" s="15" t="s">
        <v>663</v>
      </c>
      <c r="G1493" s="89">
        <f>G1494</f>
        <v>0</v>
      </c>
      <c r="H1493" s="89">
        <f>H1494</f>
        <v>0</v>
      </c>
      <c r="I1493" s="89">
        <f>I1494</f>
        <v>0</v>
      </c>
    </row>
    <row r="1494" spans="1:9" s="50" customFormat="1" hidden="1">
      <c r="A1494" s="16" t="s">
        <v>665</v>
      </c>
      <c r="B1494" s="14">
        <v>793</v>
      </c>
      <c r="C1494" s="15" t="s">
        <v>103</v>
      </c>
      <c r="D1494" s="15" t="s">
        <v>85</v>
      </c>
      <c r="E1494" s="15" t="s">
        <v>558</v>
      </c>
      <c r="F1494" s="15" t="s">
        <v>666</v>
      </c>
      <c r="G1494" s="89"/>
      <c r="H1494" s="89"/>
      <c r="I1494" s="89"/>
    </row>
    <row r="1495" spans="1:9" ht="60" hidden="1" customHeight="1">
      <c r="A1495" s="16" t="s">
        <v>386</v>
      </c>
      <c r="B1495" s="14">
        <v>793</v>
      </c>
      <c r="C1495" s="15" t="s">
        <v>103</v>
      </c>
      <c r="D1495" s="15" t="s">
        <v>85</v>
      </c>
      <c r="E1495" s="15" t="s">
        <v>388</v>
      </c>
      <c r="F1495" s="15"/>
      <c r="G1495" s="89">
        <f>G1496</f>
        <v>0</v>
      </c>
      <c r="H1495" s="89">
        <f>H1496</f>
        <v>0</v>
      </c>
      <c r="I1495" s="89">
        <f>I1496</f>
        <v>0</v>
      </c>
    </row>
    <row r="1496" spans="1:9" ht="52.5" hidden="1" customHeight="1">
      <c r="A1496" s="16" t="s">
        <v>387</v>
      </c>
      <c r="B1496" s="14">
        <v>793</v>
      </c>
      <c r="C1496" s="15" t="s">
        <v>103</v>
      </c>
      <c r="D1496" s="15" t="s">
        <v>85</v>
      </c>
      <c r="E1496" s="15" t="s">
        <v>385</v>
      </c>
      <c r="F1496" s="15"/>
      <c r="G1496" s="89">
        <f>G1498</f>
        <v>0</v>
      </c>
      <c r="H1496" s="89">
        <f>H1498</f>
        <v>0</v>
      </c>
      <c r="I1496" s="89">
        <f>I1498</f>
        <v>0</v>
      </c>
    </row>
    <row r="1497" spans="1:9" ht="38.25" hidden="1">
      <c r="A1497" s="16" t="s">
        <v>662</v>
      </c>
      <c r="B1497" s="14">
        <v>793</v>
      </c>
      <c r="C1497" s="15" t="s">
        <v>103</v>
      </c>
      <c r="D1497" s="15" t="s">
        <v>85</v>
      </c>
      <c r="E1497" s="15" t="s">
        <v>559</v>
      </c>
      <c r="F1497" s="15" t="s">
        <v>663</v>
      </c>
      <c r="G1497" s="89">
        <f>G1498</f>
        <v>0</v>
      </c>
      <c r="H1497" s="89">
        <f>H1498</f>
        <v>0</v>
      </c>
      <c r="I1497" s="89">
        <f>I1498</f>
        <v>0</v>
      </c>
    </row>
    <row r="1498" spans="1:9" hidden="1">
      <c r="A1498" s="16" t="s">
        <v>665</v>
      </c>
      <c r="B1498" s="14">
        <v>793</v>
      </c>
      <c r="C1498" s="15" t="s">
        <v>103</v>
      </c>
      <c r="D1498" s="15" t="s">
        <v>85</v>
      </c>
      <c r="E1498" s="15" t="s">
        <v>385</v>
      </c>
      <c r="F1498" s="15" t="s">
        <v>666</v>
      </c>
      <c r="G1498" s="89"/>
      <c r="H1498" s="89"/>
      <c r="I1498" s="89"/>
    </row>
    <row r="1499" spans="1:9" s="18" customFormat="1" hidden="1">
      <c r="A1499" s="16"/>
      <c r="B1499" s="14"/>
      <c r="C1499" s="15"/>
      <c r="D1499" s="15"/>
      <c r="E1499" s="15"/>
      <c r="F1499" s="15"/>
      <c r="G1499" s="89"/>
      <c r="H1499" s="89"/>
      <c r="I1499" s="89"/>
    </row>
    <row r="1500" spans="1:9" ht="58.5" customHeight="1">
      <c r="A1500" s="102" t="s">
        <v>560</v>
      </c>
      <c r="B1500" s="14">
        <v>793</v>
      </c>
      <c r="C1500" s="15" t="s">
        <v>103</v>
      </c>
      <c r="D1500" s="15" t="s">
        <v>85</v>
      </c>
      <c r="E1500" s="15" t="s">
        <v>559</v>
      </c>
      <c r="F1500" s="15"/>
      <c r="G1500" s="89">
        <f>G1501</f>
        <v>4352866.55</v>
      </c>
      <c r="H1500" s="89">
        <f>H1501</f>
        <v>5155209.8600000003</v>
      </c>
      <c r="I1500" s="89">
        <f>I1501</f>
        <v>5189432.97</v>
      </c>
    </row>
    <row r="1501" spans="1:9" ht="52.5" hidden="1" customHeight="1">
      <c r="A1501" s="16" t="s">
        <v>387</v>
      </c>
      <c r="B1501" s="14">
        <v>793</v>
      </c>
      <c r="C1501" s="15" t="s">
        <v>103</v>
      </c>
      <c r="D1501" s="15" t="s">
        <v>85</v>
      </c>
      <c r="E1501" s="15" t="s">
        <v>260</v>
      </c>
      <c r="F1501" s="15"/>
      <c r="G1501" s="89">
        <f>G1503</f>
        <v>4352866.55</v>
      </c>
      <c r="H1501" s="89">
        <f>H1503</f>
        <v>5155209.8600000003</v>
      </c>
      <c r="I1501" s="89">
        <f>I1503</f>
        <v>5189432.97</v>
      </c>
    </row>
    <row r="1502" spans="1:9" ht="38.25">
      <c r="A1502" s="16" t="s">
        <v>662</v>
      </c>
      <c r="B1502" s="14">
        <v>793</v>
      </c>
      <c r="C1502" s="15" t="s">
        <v>103</v>
      </c>
      <c r="D1502" s="15" t="s">
        <v>85</v>
      </c>
      <c r="E1502" s="15" t="s">
        <v>559</v>
      </c>
      <c r="F1502" s="15" t="s">
        <v>663</v>
      </c>
      <c r="G1502" s="89">
        <f>G1503</f>
        <v>4352866.55</v>
      </c>
      <c r="H1502" s="89">
        <f>H1503</f>
        <v>5155209.8600000003</v>
      </c>
      <c r="I1502" s="89">
        <f>I1503</f>
        <v>5189432.97</v>
      </c>
    </row>
    <row r="1503" spans="1:9">
      <c r="A1503" s="16" t="s">
        <v>665</v>
      </c>
      <c r="B1503" s="14">
        <v>793</v>
      </c>
      <c r="C1503" s="15" t="s">
        <v>103</v>
      </c>
      <c r="D1503" s="15" t="s">
        <v>85</v>
      </c>
      <c r="E1503" s="15" t="s">
        <v>559</v>
      </c>
      <c r="F1503" s="15" t="s">
        <v>666</v>
      </c>
      <c r="G1503" s="89">
        <v>4352866.55</v>
      </c>
      <c r="H1503" s="89">
        <v>5155209.8600000003</v>
      </c>
      <c r="I1503" s="89">
        <v>5189432.97</v>
      </c>
    </row>
    <row r="1504" spans="1:9" ht="55.5" customHeight="1">
      <c r="A1504" s="102" t="s">
        <v>561</v>
      </c>
      <c r="B1504" s="14">
        <v>793</v>
      </c>
      <c r="C1504" s="15" t="s">
        <v>103</v>
      </c>
      <c r="D1504" s="15" t="s">
        <v>85</v>
      </c>
      <c r="E1504" s="15" t="s">
        <v>712</v>
      </c>
      <c r="F1504" s="15"/>
      <c r="G1504" s="89">
        <f t="shared" ref="G1504:I1505" si="273">G1505</f>
        <v>12253085.969999999</v>
      </c>
      <c r="H1504" s="89">
        <f t="shared" si="273"/>
        <v>10817888.52</v>
      </c>
      <c r="I1504" s="89">
        <f t="shared" si="273"/>
        <v>10816833.289999999</v>
      </c>
    </row>
    <row r="1505" spans="1:9" ht="38.25">
      <c r="A1505" s="16" t="s">
        <v>662</v>
      </c>
      <c r="B1505" s="14">
        <v>793</v>
      </c>
      <c r="C1505" s="15" t="s">
        <v>103</v>
      </c>
      <c r="D1505" s="15" t="s">
        <v>85</v>
      </c>
      <c r="E1505" s="15" t="s">
        <v>712</v>
      </c>
      <c r="F1505" s="15" t="s">
        <v>663</v>
      </c>
      <c r="G1505" s="89">
        <f t="shared" si="273"/>
        <v>12253085.969999999</v>
      </c>
      <c r="H1505" s="89">
        <f t="shared" si="273"/>
        <v>10817888.52</v>
      </c>
      <c r="I1505" s="89">
        <f t="shared" si="273"/>
        <v>10816833.289999999</v>
      </c>
    </row>
    <row r="1506" spans="1:9">
      <c r="A1506" s="16" t="s">
        <v>665</v>
      </c>
      <c r="B1506" s="14">
        <v>793</v>
      </c>
      <c r="C1506" s="15" t="s">
        <v>103</v>
      </c>
      <c r="D1506" s="15" t="s">
        <v>85</v>
      </c>
      <c r="E1506" s="15" t="s">
        <v>712</v>
      </c>
      <c r="F1506" s="15" t="s">
        <v>666</v>
      </c>
      <c r="G1506" s="89">
        <f>11205413.79+1047672.18</f>
        <v>12253085.969999999</v>
      </c>
      <c r="H1506" s="89">
        <v>10817888.52</v>
      </c>
      <c r="I1506" s="89">
        <v>10816833.289999999</v>
      </c>
    </row>
    <row r="1507" spans="1:9" s="18" customFormat="1" ht="25.5">
      <c r="A1507" s="16" t="s">
        <v>690</v>
      </c>
      <c r="B1507" s="14">
        <v>793</v>
      </c>
      <c r="C1507" s="15" t="s">
        <v>103</v>
      </c>
      <c r="D1507" s="15" t="s">
        <v>85</v>
      </c>
      <c r="E1507" s="15" t="s">
        <v>565</v>
      </c>
      <c r="F1507" s="15"/>
      <c r="G1507" s="89">
        <f t="shared" ref="G1507:I1508" si="274">G1508</f>
        <v>200000</v>
      </c>
      <c r="H1507" s="89">
        <f t="shared" si="274"/>
        <v>200000</v>
      </c>
      <c r="I1507" s="89">
        <f t="shared" si="274"/>
        <v>200000</v>
      </c>
    </row>
    <row r="1508" spans="1:9" s="18" customFormat="1" ht="25.5">
      <c r="A1508" s="16" t="s">
        <v>682</v>
      </c>
      <c r="B1508" s="14">
        <v>793</v>
      </c>
      <c r="C1508" s="15" t="s">
        <v>103</v>
      </c>
      <c r="D1508" s="15" t="s">
        <v>85</v>
      </c>
      <c r="E1508" s="15" t="s">
        <v>565</v>
      </c>
      <c r="F1508" s="15" t="s">
        <v>313</v>
      </c>
      <c r="G1508" s="89">
        <f t="shared" si="274"/>
        <v>200000</v>
      </c>
      <c r="H1508" s="89">
        <f t="shared" si="274"/>
        <v>200000</v>
      </c>
      <c r="I1508" s="89">
        <f t="shared" si="274"/>
        <v>200000</v>
      </c>
    </row>
    <row r="1509" spans="1:9" s="18" customFormat="1" ht="25.5">
      <c r="A1509" s="16" t="s">
        <v>677</v>
      </c>
      <c r="B1509" s="14">
        <v>793</v>
      </c>
      <c r="C1509" s="15" t="s">
        <v>103</v>
      </c>
      <c r="D1509" s="15" t="s">
        <v>85</v>
      </c>
      <c r="E1509" s="15" t="s">
        <v>565</v>
      </c>
      <c r="F1509" s="15" t="s">
        <v>678</v>
      </c>
      <c r="G1509" s="89">
        <v>200000</v>
      </c>
      <c r="H1509" s="89">
        <v>200000</v>
      </c>
      <c r="I1509" s="89">
        <v>200000</v>
      </c>
    </row>
    <row r="1510" spans="1:9" s="50" customFormat="1" hidden="1">
      <c r="A1510" s="64" t="s">
        <v>691</v>
      </c>
      <c r="B1510" s="14">
        <v>793</v>
      </c>
      <c r="C1510" s="15" t="s">
        <v>103</v>
      </c>
      <c r="D1510" s="15" t="s">
        <v>328</v>
      </c>
      <c r="E1510" s="15"/>
      <c r="F1510" s="15"/>
      <c r="G1510" s="89">
        <f t="shared" ref="G1510:I1513" si="275">G1511</f>
        <v>0</v>
      </c>
      <c r="H1510" s="89">
        <f t="shared" si="275"/>
        <v>0</v>
      </c>
      <c r="I1510" s="89">
        <f t="shared" si="275"/>
        <v>0</v>
      </c>
    </row>
    <row r="1511" spans="1:9" s="50" customFormat="1" ht="25.5" hidden="1">
      <c r="A1511" s="16" t="s">
        <v>557</v>
      </c>
      <c r="B1511" s="14">
        <v>793</v>
      </c>
      <c r="C1511" s="15" t="s">
        <v>103</v>
      </c>
      <c r="D1511" s="15" t="s">
        <v>328</v>
      </c>
      <c r="E1511" s="15" t="s">
        <v>556</v>
      </c>
      <c r="F1511" s="15"/>
      <c r="G1511" s="89">
        <f t="shared" si="275"/>
        <v>0</v>
      </c>
      <c r="H1511" s="89">
        <f t="shared" si="275"/>
        <v>0</v>
      </c>
      <c r="I1511" s="89">
        <f t="shared" si="275"/>
        <v>0</v>
      </c>
    </row>
    <row r="1512" spans="1:9" s="50" customFormat="1" ht="25.5" hidden="1">
      <c r="A1512" s="62" t="s">
        <v>692</v>
      </c>
      <c r="B1512" s="14">
        <v>793</v>
      </c>
      <c r="C1512" s="15" t="s">
        <v>103</v>
      </c>
      <c r="D1512" s="15" t="s">
        <v>328</v>
      </c>
      <c r="E1512" s="15" t="s">
        <v>553</v>
      </c>
      <c r="F1512" s="15"/>
      <c r="G1512" s="89">
        <f t="shared" si="275"/>
        <v>0</v>
      </c>
      <c r="H1512" s="89">
        <f t="shared" si="275"/>
        <v>0</v>
      </c>
      <c r="I1512" s="89">
        <f t="shared" si="275"/>
        <v>0</v>
      </c>
    </row>
    <row r="1513" spans="1:9" s="50" customFormat="1" hidden="1">
      <c r="A1513" s="16" t="s">
        <v>689</v>
      </c>
      <c r="B1513" s="14">
        <v>793</v>
      </c>
      <c r="C1513" s="15" t="s">
        <v>103</v>
      </c>
      <c r="D1513" s="15" t="s">
        <v>328</v>
      </c>
      <c r="E1513" s="15" t="s">
        <v>553</v>
      </c>
      <c r="F1513" s="15" t="s">
        <v>313</v>
      </c>
      <c r="G1513" s="89">
        <f t="shared" si="275"/>
        <v>0</v>
      </c>
      <c r="H1513" s="89">
        <f t="shared" si="275"/>
        <v>0</v>
      </c>
      <c r="I1513" s="89">
        <f t="shared" si="275"/>
        <v>0</v>
      </c>
    </row>
    <row r="1514" spans="1:9" s="50" customFormat="1" ht="25.5" hidden="1">
      <c r="A1514" s="16" t="s">
        <v>316</v>
      </c>
      <c r="B1514" s="14">
        <v>793</v>
      </c>
      <c r="C1514" s="15" t="s">
        <v>103</v>
      </c>
      <c r="D1514" s="15" t="s">
        <v>328</v>
      </c>
      <c r="E1514" s="15" t="s">
        <v>553</v>
      </c>
      <c r="F1514" s="15" t="s">
        <v>315</v>
      </c>
      <c r="G1514" s="89"/>
      <c r="H1514" s="89"/>
      <c r="I1514" s="89"/>
    </row>
    <row r="1515" spans="1:9" s="23" customFormat="1" hidden="1">
      <c r="A1515" s="36" t="s">
        <v>693</v>
      </c>
      <c r="B1515" s="6">
        <v>793</v>
      </c>
      <c r="C1515" s="7" t="s">
        <v>108</v>
      </c>
      <c r="D1515" s="7"/>
      <c r="E1515" s="7"/>
      <c r="F1515" s="7"/>
      <c r="G1515" s="12">
        <f>G1516</f>
        <v>0</v>
      </c>
      <c r="H1515" s="12">
        <f>H1516</f>
        <v>0</v>
      </c>
      <c r="I1515" s="12">
        <f>I1516</f>
        <v>0</v>
      </c>
    </row>
    <row r="1516" spans="1:9" s="50" customFormat="1" hidden="1">
      <c r="A1516" s="16" t="s">
        <v>107</v>
      </c>
      <c r="B1516" s="14">
        <v>793</v>
      </c>
      <c r="C1516" s="15" t="s">
        <v>108</v>
      </c>
      <c r="D1516" s="15" t="s">
        <v>35</v>
      </c>
      <c r="E1516" s="15"/>
      <c r="F1516" s="15"/>
      <c r="G1516" s="89">
        <f>G1538+G1532</f>
        <v>0</v>
      </c>
      <c r="H1516" s="89">
        <f>H1538+H1532</f>
        <v>0</v>
      </c>
      <c r="I1516" s="89">
        <f>I1538+I1532</f>
        <v>0</v>
      </c>
    </row>
    <row r="1517" spans="1:9" s="50" customFormat="1" hidden="1">
      <c r="A1517" s="16"/>
      <c r="B1517" s="14">
        <v>793</v>
      </c>
      <c r="C1517" s="15" t="s">
        <v>108</v>
      </c>
      <c r="D1517" s="15" t="s">
        <v>35</v>
      </c>
      <c r="E1517" s="15" t="s">
        <v>421</v>
      </c>
      <c r="F1517" s="15"/>
      <c r="G1517" s="89"/>
      <c r="H1517" s="89"/>
      <c r="I1517" s="89"/>
    </row>
    <row r="1518" spans="1:9" s="50" customFormat="1" hidden="1">
      <c r="A1518" s="16"/>
      <c r="B1518" s="14">
        <v>793</v>
      </c>
      <c r="C1518" s="15" t="s">
        <v>108</v>
      </c>
      <c r="D1518" s="15" t="s">
        <v>35</v>
      </c>
      <c r="E1518" s="15" t="s">
        <v>773</v>
      </c>
      <c r="F1518" s="15"/>
      <c r="G1518" s="89">
        <f t="shared" ref="G1518:I1519" si="276">G1519</f>
        <v>0</v>
      </c>
      <c r="H1518" s="89">
        <f t="shared" si="276"/>
        <v>0</v>
      </c>
      <c r="I1518" s="89">
        <f t="shared" si="276"/>
        <v>0</v>
      </c>
    </row>
    <row r="1519" spans="1:9" s="50" customFormat="1" ht="25.5" hidden="1">
      <c r="A1519" s="16" t="s">
        <v>47</v>
      </c>
      <c r="B1519" s="14">
        <v>793</v>
      </c>
      <c r="C1519" s="15" t="s">
        <v>108</v>
      </c>
      <c r="D1519" s="15" t="s">
        <v>35</v>
      </c>
      <c r="E1519" s="15" t="s">
        <v>773</v>
      </c>
      <c r="F1519" s="15" t="s">
        <v>48</v>
      </c>
      <c r="G1519" s="89">
        <f t="shared" si="276"/>
        <v>0</v>
      </c>
      <c r="H1519" s="89">
        <f t="shared" si="276"/>
        <v>0</v>
      </c>
      <c r="I1519" s="89">
        <f t="shared" si="276"/>
        <v>0</v>
      </c>
    </row>
    <row r="1520" spans="1:9" s="50" customFormat="1" ht="25.5" hidden="1">
      <c r="A1520" s="16" t="s">
        <v>49</v>
      </c>
      <c r="B1520" s="14">
        <v>793</v>
      </c>
      <c r="C1520" s="15" t="s">
        <v>108</v>
      </c>
      <c r="D1520" s="15" t="s">
        <v>35</v>
      </c>
      <c r="E1520" s="15" t="s">
        <v>773</v>
      </c>
      <c r="F1520" s="15" t="s">
        <v>50</v>
      </c>
      <c r="G1520" s="89"/>
      <c r="H1520" s="89"/>
      <c r="I1520" s="89"/>
    </row>
    <row r="1521" spans="1:9" s="50" customFormat="1" ht="25.5" hidden="1">
      <c r="A1521" s="16" t="s">
        <v>340</v>
      </c>
      <c r="B1521" s="14">
        <v>793</v>
      </c>
      <c r="C1521" s="15" t="s">
        <v>108</v>
      </c>
      <c r="D1521" s="15" t="s">
        <v>35</v>
      </c>
      <c r="E1521" s="15" t="s">
        <v>448</v>
      </c>
      <c r="F1521" s="15"/>
      <c r="G1521" s="89">
        <f>G1523</f>
        <v>0</v>
      </c>
      <c r="H1521" s="89">
        <f>H1523</f>
        <v>0</v>
      </c>
      <c r="I1521" s="89">
        <f>I1523</f>
        <v>0</v>
      </c>
    </row>
    <row r="1522" spans="1:9" s="50" customFormat="1" ht="25.5" hidden="1">
      <c r="A1522" s="16" t="s">
        <v>340</v>
      </c>
      <c r="B1522" s="14">
        <v>793</v>
      </c>
      <c r="C1522" s="15" t="s">
        <v>108</v>
      </c>
      <c r="D1522" s="15" t="s">
        <v>35</v>
      </c>
      <c r="E1522" s="15" t="s">
        <v>535</v>
      </c>
      <c r="F1522" s="15"/>
      <c r="G1522" s="89">
        <f t="shared" ref="G1522:I1523" si="277">G1523</f>
        <v>0</v>
      </c>
      <c r="H1522" s="89">
        <f t="shared" si="277"/>
        <v>0</v>
      </c>
      <c r="I1522" s="89">
        <f t="shared" si="277"/>
        <v>0</v>
      </c>
    </row>
    <row r="1523" spans="1:9" s="50" customFormat="1" hidden="1">
      <c r="A1523" s="16" t="s">
        <v>323</v>
      </c>
      <c r="B1523" s="14">
        <v>793</v>
      </c>
      <c r="C1523" s="15" t="s">
        <v>108</v>
      </c>
      <c r="D1523" s="15" t="s">
        <v>35</v>
      </c>
      <c r="E1523" s="15" t="s">
        <v>535</v>
      </c>
      <c r="F1523" s="15" t="s">
        <v>324</v>
      </c>
      <c r="G1523" s="89">
        <f t="shared" si="277"/>
        <v>0</v>
      </c>
      <c r="H1523" s="89">
        <f t="shared" si="277"/>
        <v>0</v>
      </c>
      <c r="I1523" s="89">
        <f t="shared" si="277"/>
        <v>0</v>
      </c>
    </row>
    <row r="1524" spans="1:9" s="50" customFormat="1" hidden="1">
      <c r="A1524" s="16" t="s">
        <v>351</v>
      </c>
      <c r="B1524" s="14">
        <v>793</v>
      </c>
      <c r="C1524" s="15" t="s">
        <v>108</v>
      </c>
      <c r="D1524" s="15" t="s">
        <v>35</v>
      </c>
      <c r="E1524" s="15" t="s">
        <v>535</v>
      </c>
      <c r="F1524" s="15" t="s">
        <v>352</v>
      </c>
      <c r="G1524" s="89"/>
      <c r="H1524" s="89"/>
      <c r="I1524" s="89"/>
    </row>
    <row r="1525" spans="1:9" s="50" customFormat="1" hidden="1">
      <c r="A1525" s="16" t="s">
        <v>695</v>
      </c>
      <c r="B1525" s="14">
        <v>793</v>
      </c>
      <c r="C1525" s="15" t="s">
        <v>108</v>
      </c>
      <c r="D1525" s="15" t="s">
        <v>35</v>
      </c>
      <c r="E1525" s="15" t="s">
        <v>500</v>
      </c>
      <c r="F1525" s="15"/>
      <c r="G1525" s="89">
        <f>G1526+G1529</f>
        <v>0</v>
      </c>
      <c r="H1525" s="89">
        <f>H1526+H1529</f>
        <v>0</v>
      </c>
      <c r="I1525" s="89">
        <f>I1526+I1529</f>
        <v>0</v>
      </c>
    </row>
    <row r="1526" spans="1:9" s="50" customFormat="1" ht="32.25" hidden="1" customHeight="1">
      <c r="A1526" s="16" t="s">
        <v>482</v>
      </c>
      <c r="B1526" s="14">
        <v>793</v>
      </c>
      <c r="C1526" s="15" t="s">
        <v>108</v>
      </c>
      <c r="D1526" s="15" t="s">
        <v>35</v>
      </c>
      <c r="E1526" s="15" t="s">
        <v>501</v>
      </c>
      <c r="F1526" s="15"/>
      <c r="G1526" s="89">
        <f t="shared" ref="G1526:I1527" si="278">G1527</f>
        <v>0</v>
      </c>
      <c r="H1526" s="89">
        <f t="shared" si="278"/>
        <v>0</v>
      </c>
      <c r="I1526" s="89">
        <f t="shared" si="278"/>
        <v>0</v>
      </c>
    </row>
    <row r="1527" spans="1:9" s="50" customFormat="1" ht="25.5" hidden="1">
      <c r="A1527" s="16" t="s">
        <v>47</v>
      </c>
      <c r="B1527" s="14">
        <v>793</v>
      </c>
      <c r="C1527" s="15" t="s">
        <v>108</v>
      </c>
      <c r="D1527" s="15" t="s">
        <v>35</v>
      </c>
      <c r="E1527" s="15" t="s">
        <v>501</v>
      </c>
      <c r="F1527" s="15" t="s">
        <v>48</v>
      </c>
      <c r="G1527" s="89">
        <f t="shared" si="278"/>
        <v>0</v>
      </c>
      <c r="H1527" s="89">
        <f t="shared" si="278"/>
        <v>0</v>
      </c>
      <c r="I1527" s="89">
        <f t="shared" si="278"/>
        <v>0</v>
      </c>
    </row>
    <row r="1528" spans="1:9" s="50" customFormat="1" ht="25.5" hidden="1">
      <c r="A1528" s="16" t="s">
        <v>49</v>
      </c>
      <c r="B1528" s="14">
        <v>793</v>
      </c>
      <c r="C1528" s="15" t="s">
        <v>108</v>
      </c>
      <c r="D1528" s="15" t="s">
        <v>35</v>
      </c>
      <c r="E1528" s="15" t="s">
        <v>501</v>
      </c>
      <c r="F1528" s="15" t="s">
        <v>50</v>
      </c>
      <c r="G1528" s="89"/>
      <c r="H1528" s="89"/>
      <c r="I1528" s="89"/>
    </row>
    <row r="1529" spans="1:9" s="50" customFormat="1" ht="36" hidden="1" customHeight="1">
      <c r="A1529" s="16" t="s">
        <v>481</v>
      </c>
      <c r="B1529" s="14">
        <v>793</v>
      </c>
      <c r="C1529" s="15" t="s">
        <v>108</v>
      </c>
      <c r="D1529" s="15" t="s">
        <v>35</v>
      </c>
      <c r="E1529" s="15" t="s">
        <v>480</v>
      </c>
      <c r="F1529" s="15"/>
      <c r="G1529" s="89">
        <f t="shared" ref="G1529:I1530" si="279">G1530</f>
        <v>0</v>
      </c>
      <c r="H1529" s="89">
        <f t="shared" si="279"/>
        <v>0</v>
      </c>
      <c r="I1529" s="89">
        <f t="shared" si="279"/>
        <v>0</v>
      </c>
    </row>
    <row r="1530" spans="1:9" s="50" customFormat="1" hidden="1">
      <c r="A1530" s="16" t="s">
        <v>95</v>
      </c>
      <c r="B1530" s="14">
        <v>793</v>
      </c>
      <c r="C1530" s="15" t="s">
        <v>108</v>
      </c>
      <c r="D1530" s="15" t="s">
        <v>35</v>
      </c>
      <c r="E1530" s="15" t="s">
        <v>480</v>
      </c>
      <c r="F1530" s="15" t="s">
        <v>96</v>
      </c>
      <c r="G1530" s="89">
        <f t="shared" si="279"/>
        <v>0</v>
      </c>
      <c r="H1530" s="89">
        <f t="shared" si="279"/>
        <v>0</v>
      </c>
      <c r="I1530" s="89">
        <f t="shared" si="279"/>
        <v>0</v>
      </c>
    </row>
    <row r="1531" spans="1:9" s="50" customFormat="1" ht="7.5" hidden="1" customHeight="1">
      <c r="A1531" s="16" t="s">
        <v>98</v>
      </c>
      <c r="B1531" s="14">
        <v>793</v>
      </c>
      <c r="C1531" s="15" t="s">
        <v>108</v>
      </c>
      <c r="D1531" s="15" t="s">
        <v>35</v>
      </c>
      <c r="E1531" s="15" t="s">
        <v>480</v>
      </c>
      <c r="F1531" s="15" t="s">
        <v>99</v>
      </c>
      <c r="G1531" s="89"/>
      <c r="H1531" s="89"/>
      <c r="I1531" s="89"/>
    </row>
    <row r="1532" spans="1:9" ht="42.75" hidden="1" customHeight="1">
      <c r="A1532" s="16" t="s">
        <v>750</v>
      </c>
      <c r="B1532" s="14">
        <v>793</v>
      </c>
      <c r="C1532" s="15" t="s">
        <v>108</v>
      </c>
      <c r="D1532" s="15" t="s">
        <v>35</v>
      </c>
      <c r="E1532" s="15" t="s">
        <v>498</v>
      </c>
      <c r="F1532" s="15"/>
      <c r="G1532" s="89">
        <f>G1533</f>
        <v>0</v>
      </c>
      <c r="H1532" s="89">
        <f>H1533</f>
        <v>0</v>
      </c>
      <c r="I1532" s="89">
        <f>I1533</f>
        <v>0</v>
      </c>
    </row>
    <row r="1533" spans="1:9" ht="60" hidden="1" customHeight="1">
      <c r="A1533" s="54" t="s">
        <v>166</v>
      </c>
      <c r="B1533" s="14">
        <v>793</v>
      </c>
      <c r="C1533" s="15" t="s">
        <v>108</v>
      </c>
      <c r="D1533" s="15" t="s">
        <v>35</v>
      </c>
      <c r="E1533" s="15" t="s">
        <v>727</v>
      </c>
      <c r="F1533" s="15"/>
      <c r="G1533" s="89">
        <f>G1534+G1536</f>
        <v>0</v>
      </c>
      <c r="H1533" s="89">
        <f>H1534+H1536</f>
        <v>0</v>
      </c>
      <c r="I1533" s="89">
        <f>I1534+I1536</f>
        <v>0</v>
      </c>
    </row>
    <row r="1534" spans="1:9" ht="21" hidden="1" customHeight="1">
      <c r="A1534" s="16" t="s">
        <v>312</v>
      </c>
      <c r="B1534" s="14">
        <v>793</v>
      </c>
      <c r="C1534" s="15" t="s">
        <v>108</v>
      </c>
      <c r="D1534" s="15" t="s">
        <v>35</v>
      </c>
      <c r="E1534" s="15" t="s">
        <v>727</v>
      </c>
      <c r="F1534" s="15" t="s">
        <v>313</v>
      </c>
      <c r="G1534" s="89">
        <f>G1535</f>
        <v>0</v>
      </c>
      <c r="H1534" s="89">
        <f>H1535</f>
        <v>0</v>
      </c>
      <c r="I1534" s="89">
        <f>I1535</f>
        <v>0</v>
      </c>
    </row>
    <row r="1535" spans="1:9" ht="30.75" hidden="1" customHeight="1">
      <c r="A1535" s="16" t="s">
        <v>314</v>
      </c>
      <c r="B1535" s="14">
        <v>793</v>
      </c>
      <c r="C1535" s="15" t="s">
        <v>108</v>
      </c>
      <c r="D1535" s="15" t="s">
        <v>35</v>
      </c>
      <c r="E1535" s="15" t="s">
        <v>727</v>
      </c>
      <c r="F1535" s="15" t="s">
        <v>315</v>
      </c>
      <c r="G1535" s="133"/>
      <c r="H1535" s="89"/>
      <c r="I1535" s="89"/>
    </row>
    <row r="1536" spans="1:9" ht="30.75" hidden="1" customHeight="1">
      <c r="A1536" s="16" t="s">
        <v>323</v>
      </c>
      <c r="B1536" s="14">
        <v>793</v>
      </c>
      <c r="C1536" s="15" t="s">
        <v>108</v>
      </c>
      <c r="D1536" s="15" t="s">
        <v>35</v>
      </c>
      <c r="E1536" s="15" t="s">
        <v>880</v>
      </c>
      <c r="F1536" s="15" t="s">
        <v>324</v>
      </c>
      <c r="G1536" s="89">
        <f>G1537</f>
        <v>0</v>
      </c>
      <c r="H1536" s="89">
        <f>H1537</f>
        <v>0</v>
      </c>
      <c r="I1536" s="89">
        <f>I1537</f>
        <v>0</v>
      </c>
    </row>
    <row r="1537" spans="1:11" ht="30.75" hidden="1" customHeight="1">
      <c r="A1537" s="16" t="s">
        <v>341</v>
      </c>
      <c r="B1537" s="14">
        <v>793</v>
      </c>
      <c r="C1537" s="15" t="s">
        <v>108</v>
      </c>
      <c r="D1537" s="15" t="s">
        <v>35</v>
      </c>
      <c r="E1537" s="15" t="s">
        <v>880</v>
      </c>
      <c r="F1537" s="15" t="s">
        <v>342</v>
      </c>
      <c r="G1537" s="89"/>
      <c r="H1537" s="89"/>
      <c r="I1537" s="89"/>
    </row>
    <row r="1538" spans="1:11" s="50" customFormat="1" hidden="1">
      <c r="A1538" s="16" t="s">
        <v>695</v>
      </c>
      <c r="B1538" s="14">
        <v>793</v>
      </c>
      <c r="C1538" s="15" t="s">
        <v>108</v>
      </c>
      <c r="D1538" s="15" t="s">
        <v>35</v>
      </c>
      <c r="E1538" s="15" t="s">
        <v>500</v>
      </c>
      <c r="F1538" s="15"/>
      <c r="G1538" s="89">
        <f t="shared" ref="G1538:I1540" si="280">G1539</f>
        <v>0</v>
      </c>
      <c r="H1538" s="89">
        <f t="shared" si="280"/>
        <v>0</v>
      </c>
      <c r="I1538" s="89">
        <f t="shared" si="280"/>
        <v>0</v>
      </c>
    </row>
    <row r="1539" spans="1:11" s="50" customFormat="1" ht="34.5" hidden="1" customHeight="1">
      <c r="A1539" s="16" t="s">
        <v>482</v>
      </c>
      <c r="B1539" s="14">
        <v>793</v>
      </c>
      <c r="C1539" s="15" t="s">
        <v>108</v>
      </c>
      <c r="D1539" s="15" t="s">
        <v>35</v>
      </c>
      <c r="E1539" s="15" t="s">
        <v>501</v>
      </c>
      <c r="F1539" s="15"/>
      <c r="G1539" s="89">
        <f t="shared" si="280"/>
        <v>0</v>
      </c>
      <c r="H1539" s="89">
        <f t="shared" si="280"/>
        <v>0</v>
      </c>
      <c r="I1539" s="89">
        <f t="shared" si="280"/>
        <v>0</v>
      </c>
    </row>
    <row r="1540" spans="1:11" s="50" customFormat="1" ht="25.5" hidden="1">
      <c r="A1540" s="16" t="s">
        <v>47</v>
      </c>
      <c r="B1540" s="14">
        <v>793</v>
      </c>
      <c r="C1540" s="15" t="s">
        <v>108</v>
      </c>
      <c r="D1540" s="15" t="s">
        <v>35</v>
      </c>
      <c r="E1540" s="15" t="s">
        <v>501</v>
      </c>
      <c r="F1540" s="15" t="s">
        <v>48</v>
      </c>
      <c r="G1540" s="89">
        <f t="shared" si="280"/>
        <v>0</v>
      </c>
      <c r="H1540" s="89">
        <f t="shared" si="280"/>
        <v>0</v>
      </c>
      <c r="I1540" s="89">
        <f t="shared" si="280"/>
        <v>0</v>
      </c>
    </row>
    <row r="1541" spans="1:11" s="50" customFormat="1" ht="25.5" hidden="1">
      <c r="A1541" s="16" t="s">
        <v>49</v>
      </c>
      <c r="B1541" s="14">
        <v>793</v>
      </c>
      <c r="C1541" s="15" t="s">
        <v>108</v>
      </c>
      <c r="D1541" s="15" t="s">
        <v>35</v>
      </c>
      <c r="E1541" s="15" t="s">
        <v>501</v>
      </c>
      <c r="F1541" s="15" t="s">
        <v>50</v>
      </c>
      <c r="G1541" s="89"/>
      <c r="H1541" s="89"/>
      <c r="I1541" s="89"/>
    </row>
    <row r="1542" spans="1:11" ht="25.5">
      <c r="A1542" s="60" t="s">
        <v>587</v>
      </c>
      <c r="B1542" s="20">
        <v>793</v>
      </c>
      <c r="C1542" s="7" t="s">
        <v>30</v>
      </c>
      <c r="D1542" s="7"/>
      <c r="E1542" s="7"/>
      <c r="F1542" s="7"/>
      <c r="G1542" s="40">
        <f t="shared" ref="G1542:G1547" si="281">G1543</f>
        <v>3200000</v>
      </c>
      <c r="H1542" s="40">
        <f t="shared" ref="H1542:I1547" si="282">H1543</f>
        <v>3200000</v>
      </c>
      <c r="I1542" s="40">
        <f t="shared" si="282"/>
        <v>3200000</v>
      </c>
    </row>
    <row r="1543" spans="1:11" ht="28.5" customHeight="1">
      <c r="A1543" s="13" t="s">
        <v>588</v>
      </c>
      <c r="B1543" s="14">
        <v>793</v>
      </c>
      <c r="C1543" s="15" t="s">
        <v>30</v>
      </c>
      <c r="D1543" s="15" t="s">
        <v>24</v>
      </c>
      <c r="E1543" s="38"/>
      <c r="F1543" s="38"/>
      <c r="G1543" s="89">
        <f t="shared" si="281"/>
        <v>3200000</v>
      </c>
      <c r="H1543" s="89">
        <f t="shared" si="282"/>
        <v>3200000</v>
      </c>
      <c r="I1543" s="89">
        <f t="shared" si="282"/>
        <v>3200000</v>
      </c>
    </row>
    <row r="1544" spans="1:11" s="30" customFormat="1" ht="38.25">
      <c r="A1544" s="16" t="s">
        <v>913</v>
      </c>
      <c r="B1544" s="14">
        <v>793</v>
      </c>
      <c r="C1544" s="15" t="s">
        <v>30</v>
      </c>
      <c r="D1544" s="15" t="s">
        <v>24</v>
      </c>
      <c r="E1544" s="15" t="s">
        <v>441</v>
      </c>
      <c r="F1544" s="41"/>
      <c r="G1544" s="89">
        <f t="shared" si="281"/>
        <v>3200000</v>
      </c>
      <c r="H1544" s="89">
        <f t="shared" si="282"/>
        <v>3200000</v>
      </c>
      <c r="I1544" s="89">
        <f t="shared" si="282"/>
        <v>3200000</v>
      </c>
    </row>
    <row r="1545" spans="1:11" s="30" customFormat="1" ht="25.5">
      <c r="A1545" s="16" t="s">
        <v>589</v>
      </c>
      <c r="B1545" s="14">
        <v>793</v>
      </c>
      <c r="C1545" s="15" t="s">
        <v>30</v>
      </c>
      <c r="D1545" s="15" t="s">
        <v>24</v>
      </c>
      <c r="E1545" s="15" t="s">
        <v>454</v>
      </c>
      <c r="F1545" s="41"/>
      <c r="G1545" s="89">
        <f t="shared" si="281"/>
        <v>3200000</v>
      </c>
      <c r="H1545" s="89">
        <f t="shared" si="282"/>
        <v>3200000</v>
      </c>
      <c r="I1545" s="89">
        <f t="shared" si="282"/>
        <v>3200000</v>
      </c>
    </row>
    <row r="1546" spans="1:11">
      <c r="A1546" s="16" t="s">
        <v>590</v>
      </c>
      <c r="B1546" s="14">
        <v>793</v>
      </c>
      <c r="C1546" s="15" t="s">
        <v>30</v>
      </c>
      <c r="D1546" s="15" t="s">
        <v>24</v>
      </c>
      <c r="E1546" s="15" t="s">
        <v>455</v>
      </c>
      <c r="F1546" s="15"/>
      <c r="G1546" s="89">
        <f t="shared" si="281"/>
        <v>3200000</v>
      </c>
      <c r="H1546" s="89">
        <f t="shared" si="282"/>
        <v>3200000</v>
      </c>
      <c r="I1546" s="89">
        <f t="shared" si="282"/>
        <v>3200000</v>
      </c>
    </row>
    <row r="1547" spans="1:11" ht="25.5">
      <c r="A1547" s="16" t="s">
        <v>591</v>
      </c>
      <c r="B1547" s="14">
        <v>793</v>
      </c>
      <c r="C1547" s="15" t="s">
        <v>30</v>
      </c>
      <c r="D1547" s="15" t="s">
        <v>24</v>
      </c>
      <c r="E1547" s="15" t="s">
        <v>455</v>
      </c>
      <c r="F1547" s="15" t="s">
        <v>592</v>
      </c>
      <c r="G1547" s="89">
        <f t="shared" si="281"/>
        <v>3200000</v>
      </c>
      <c r="H1547" s="89">
        <f t="shared" si="282"/>
        <v>3200000</v>
      </c>
      <c r="I1547" s="89">
        <f t="shared" si="282"/>
        <v>3200000</v>
      </c>
    </row>
    <row r="1548" spans="1:11">
      <c r="A1548" s="16" t="s">
        <v>593</v>
      </c>
      <c r="B1548" s="14">
        <v>793</v>
      </c>
      <c r="C1548" s="15" t="s">
        <v>30</v>
      </c>
      <c r="D1548" s="15" t="s">
        <v>24</v>
      </c>
      <c r="E1548" s="15" t="s">
        <v>455</v>
      </c>
      <c r="F1548" s="15" t="s">
        <v>594</v>
      </c>
      <c r="G1548" s="89">
        <v>3200000</v>
      </c>
      <c r="H1548" s="89">
        <v>3200000</v>
      </c>
      <c r="I1548" s="89">
        <v>3200000</v>
      </c>
      <c r="J1548" s="1" t="s">
        <v>940</v>
      </c>
      <c r="K1548" s="1" t="s">
        <v>941</v>
      </c>
    </row>
    <row r="1549" spans="1:11" s="240" customFormat="1">
      <c r="A1549" s="224" t="s">
        <v>110</v>
      </c>
      <c r="B1549" s="221"/>
      <c r="C1549" s="222"/>
      <c r="D1549" s="222"/>
      <c r="E1549" s="222"/>
      <c r="F1549" s="222"/>
      <c r="G1549" s="223">
        <f>G1009++G1224+G1290+G1418+G1382+G1515+G1542</f>
        <v>83711956.719999999</v>
      </c>
      <c r="H1549" s="223">
        <f>H1009++H1224+H1290+H1418+H1382+H1515+H1542</f>
        <v>78923323.390000001</v>
      </c>
      <c r="I1549" s="223">
        <f>I1009++I1224+I1290+I1418+I1382+I1515+I1542</f>
        <v>82205491.959999993</v>
      </c>
      <c r="J1549" s="239">
        <f>G1015+G1027+G1031+G1037+G1154+G1158+G1159+G1163+G1167+G1171+G1174+G1200+G1203+G1208+G1235+G1237+G1251+G1272+G1277+G1288+G1296+G1339+G1350+G1352+G1366+G1373+G1403+G1423+G1461+G1469+G1477+G1548+G1108</f>
        <v>53058053.549999997</v>
      </c>
      <c r="K1549" s="239">
        <f>G1021+G1046+G1050+G1079+G1083+G1086+G1088+G1093+G1098+G1347+G1474+G1506</f>
        <v>17920885.969999999</v>
      </c>
    </row>
    <row r="1550" spans="1:11" s="123" customFormat="1" ht="25.5">
      <c r="A1550" s="116" t="s">
        <v>790</v>
      </c>
      <c r="B1550" s="109">
        <v>794</v>
      </c>
      <c r="C1550" s="115"/>
      <c r="D1550" s="115"/>
      <c r="E1550" s="115"/>
      <c r="F1550" s="115"/>
      <c r="G1550" s="114"/>
      <c r="H1550" s="114"/>
      <c r="I1550" s="114"/>
      <c r="J1550" s="244">
        <v>453900</v>
      </c>
      <c r="K1550" s="123">
        <v>1361500</v>
      </c>
    </row>
    <row r="1551" spans="1:11">
      <c r="A1551" s="66" t="s">
        <v>23</v>
      </c>
      <c r="B1551" s="20">
        <v>794</v>
      </c>
      <c r="C1551" s="7" t="s">
        <v>24</v>
      </c>
      <c r="D1551" s="7"/>
      <c r="E1551" s="7"/>
      <c r="F1551" s="7"/>
      <c r="G1551" s="40">
        <f>G1552+G1580</f>
        <v>5091869</v>
      </c>
      <c r="H1551" s="40">
        <f>H1552+H1580</f>
        <v>5058838</v>
      </c>
      <c r="I1551" s="40">
        <f>I1552+I1580</f>
        <v>5094590</v>
      </c>
      <c r="J1551" s="1">
        <v>200000</v>
      </c>
      <c r="K1551" s="1">
        <v>4377500</v>
      </c>
    </row>
    <row r="1552" spans="1:11" ht="38.25">
      <c r="A1552" s="16" t="s">
        <v>696</v>
      </c>
      <c r="B1552" s="14">
        <v>794</v>
      </c>
      <c r="C1552" s="15" t="s">
        <v>24</v>
      </c>
      <c r="D1552" s="15" t="s">
        <v>104</v>
      </c>
      <c r="E1552" s="15"/>
      <c r="F1552" s="15"/>
      <c r="G1552" s="89">
        <f>G1553</f>
        <v>3094243</v>
      </c>
      <c r="H1552" s="89">
        <f>H1553</f>
        <v>3111647</v>
      </c>
      <c r="I1552" s="89">
        <f>I1553</f>
        <v>3129225</v>
      </c>
      <c r="J1552" s="2">
        <f>J1549+J1550+J1551</f>
        <v>53711953.549999997</v>
      </c>
      <c r="K1552" s="2">
        <f>K1549+K1550+K1551</f>
        <v>23659885.969999999</v>
      </c>
    </row>
    <row r="1553" spans="1:12" s="50" customFormat="1">
      <c r="A1553" s="16" t="s">
        <v>697</v>
      </c>
      <c r="B1553" s="14">
        <v>794</v>
      </c>
      <c r="C1553" s="15" t="s">
        <v>24</v>
      </c>
      <c r="D1553" s="15" t="s">
        <v>104</v>
      </c>
      <c r="E1553" s="15" t="s">
        <v>502</v>
      </c>
      <c r="F1553" s="15"/>
      <c r="G1553" s="89">
        <f>G1554+G1558+G1562</f>
        <v>3094243</v>
      </c>
      <c r="H1553" s="89">
        <f>H1554+H1558+H1562</f>
        <v>3111647</v>
      </c>
      <c r="I1553" s="89">
        <f>I1554+I1558+I1562</f>
        <v>3129225</v>
      </c>
    </row>
    <row r="1554" spans="1:12" s="35" customFormat="1" ht="25.5">
      <c r="A1554" s="16" t="s">
        <v>698</v>
      </c>
      <c r="B1554" s="14">
        <v>794</v>
      </c>
      <c r="C1554" s="15" t="s">
        <v>24</v>
      </c>
      <c r="D1554" s="15" t="s">
        <v>104</v>
      </c>
      <c r="E1554" s="15" t="s">
        <v>503</v>
      </c>
      <c r="F1554" s="41"/>
      <c r="G1554" s="89">
        <f t="shared" ref="G1554:I1556" si="283">G1555</f>
        <v>1130545</v>
      </c>
      <c r="H1554" s="89">
        <f t="shared" si="283"/>
        <v>1141737</v>
      </c>
      <c r="I1554" s="89">
        <f t="shared" si="283"/>
        <v>1153041</v>
      </c>
    </row>
    <row r="1555" spans="1:12" s="35" customFormat="1" ht="25.5">
      <c r="A1555" s="16" t="s">
        <v>114</v>
      </c>
      <c r="B1555" s="14">
        <v>794</v>
      </c>
      <c r="C1555" s="15" t="s">
        <v>24</v>
      </c>
      <c r="D1555" s="15" t="s">
        <v>104</v>
      </c>
      <c r="E1555" s="15" t="s">
        <v>506</v>
      </c>
      <c r="F1555" s="15"/>
      <c r="G1555" s="89">
        <f t="shared" si="283"/>
        <v>1130545</v>
      </c>
      <c r="H1555" s="89">
        <f t="shared" si="283"/>
        <v>1141737</v>
      </c>
      <c r="I1555" s="89">
        <f t="shared" si="283"/>
        <v>1153041</v>
      </c>
    </row>
    <row r="1556" spans="1:12" s="35" customFormat="1" ht="63.75">
      <c r="A1556" s="62" t="s">
        <v>87</v>
      </c>
      <c r="B1556" s="14">
        <v>794</v>
      </c>
      <c r="C1556" s="15" t="s">
        <v>24</v>
      </c>
      <c r="D1556" s="15" t="s">
        <v>104</v>
      </c>
      <c r="E1556" s="15" t="s">
        <v>506</v>
      </c>
      <c r="F1556" s="15" t="s">
        <v>90</v>
      </c>
      <c r="G1556" s="89">
        <f t="shared" si="283"/>
        <v>1130545</v>
      </c>
      <c r="H1556" s="89">
        <f t="shared" si="283"/>
        <v>1141737</v>
      </c>
      <c r="I1556" s="89">
        <f t="shared" si="283"/>
        <v>1153041</v>
      </c>
    </row>
    <row r="1557" spans="1:12" ht="25.5">
      <c r="A1557" s="62" t="s">
        <v>88</v>
      </c>
      <c r="B1557" s="14">
        <v>794</v>
      </c>
      <c r="C1557" s="15" t="s">
        <v>24</v>
      </c>
      <c r="D1557" s="15" t="s">
        <v>104</v>
      </c>
      <c r="E1557" s="15" t="s">
        <v>506</v>
      </c>
      <c r="F1557" s="15" t="s">
        <v>91</v>
      </c>
      <c r="G1557" s="89">
        <v>1130545</v>
      </c>
      <c r="H1557" s="89">
        <v>1141737</v>
      </c>
      <c r="I1557" s="89">
        <v>1153041</v>
      </c>
    </row>
    <row r="1558" spans="1:12" s="35" customFormat="1" ht="25.5">
      <c r="A1558" s="16" t="s">
        <v>699</v>
      </c>
      <c r="B1558" s="14">
        <v>794</v>
      </c>
      <c r="C1558" s="15" t="s">
        <v>24</v>
      </c>
      <c r="D1558" s="15" t="s">
        <v>104</v>
      </c>
      <c r="E1558" s="15" t="s">
        <v>507</v>
      </c>
      <c r="F1558" s="41"/>
      <c r="G1558" s="89">
        <f t="shared" ref="G1558:I1560" si="284">G1559</f>
        <v>541620</v>
      </c>
      <c r="H1558" s="89">
        <f t="shared" si="284"/>
        <v>541620</v>
      </c>
      <c r="I1558" s="89">
        <f t="shared" si="284"/>
        <v>541620</v>
      </c>
    </row>
    <row r="1559" spans="1:12" s="35" customFormat="1" ht="25.5">
      <c r="A1559" s="16" t="s">
        <v>114</v>
      </c>
      <c r="B1559" s="14">
        <v>794</v>
      </c>
      <c r="C1559" s="15" t="s">
        <v>24</v>
      </c>
      <c r="D1559" s="15" t="s">
        <v>104</v>
      </c>
      <c r="E1559" s="15" t="s">
        <v>508</v>
      </c>
      <c r="F1559" s="15"/>
      <c r="G1559" s="89">
        <f t="shared" si="284"/>
        <v>541620</v>
      </c>
      <c r="H1559" s="89">
        <f t="shared" si="284"/>
        <v>541620</v>
      </c>
      <c r="I1559" s="89">
        <f t="shared" si="284"/>
        <v>541620</v>
      </c>
    </row>
    <row r="1560" spans="1:12" s="35" customFormat="1" ht="63.75">
      <c r="A1560" s="62" t="s">
        <v>87</v>
      </c>
      <c r="B1560" s="14">
        <v>794</v>
      </c>
      <c r="C1560" s="15" t="s">
        <v>24</v>
      </c>
      <c r="D1560" s="15" t="s">
        <v>104</v>
      </c>
      <c r="E1560" s="15" t="s">
        <v>508</v>
      </c>
      <c r="F1560" s="15" t="s">
        <v>90</v>
      </c>
      <c r="G1560" s="89">
        <f t="shared" si="284"/>
        <v>541620</v>
      </c>
      <c r="H1560" s="89">
        <f t="shared" si="284"/>
        <v>541620</v>
      </c>
      <c r="I1560" s="89">
        <f t="shared" si="284"/>
        <v>541620</v>
      </c>
    </row>
    <row r="1561" spans="1:12" s="35" customFormat="1" ht="25.5">
      <c r="A1561" s="62" t="s">
        <v>88</v>
      </c>
      <c r="B1561" s="14">
        <v>794</v>
      </c>
      <c r="C1561" s="15" t="s">
        <v>24</v>
      </c>
      <c r="D1561" s="15" t="s">
        <v>104</v>
      </c>
      <c r="E1561" s="15" t="s">
        <v>508</v>
      </c>
      <c r="F1561" s="15" t="s">
        <v>91</v>
      </c>
      <c r="G1561" s="89">
        <f>415242+126378</f>
        <v>541620</v>
      </c>
      <c r="H1561" s="89">
        <f t="shared" ref="H1561:I1561" si="285">415242+126378</f>
        <v>541620</v>
      </c>
      <c r="I1561" s="89">
        <f t="shared" si="285"/>
        <v>541620</v>
      </c>
      <c r="L1561" s="198"/>
    </row>
    <row r="1562" spans="1:12" ht="25.5">
      <c r="A1562" s="62" t="s">
        <v>700</v>
      </c>
      <c r="B1562" s="14">
        <v>794</v>
      </c>
      <c r="C1562" s="15" t="s">
        <v>24</v>
      </c>
      <c r="D1562" s="15" t="s">
        <v>104</v>
      </c>
      <c r="E1562" s="15" t="s">
        <v>509</v>
      </c>
      <c r="F1562" s="15"/>
      <c r="G1562" s="89">
        <f>G1563</f>
        <v>1422078</v>
      </c>
      <c r="H1562" s="89">
        <f>H1563</f>
        <v>1428290</v>
      </c>
      <c r="I1562" s="89">
        <f>I1563</f>
        <v>1434564</v>
      </c>
    </row>
    <row r="1563" spans="1:12" s="35" customFormat="1" ht="25.5">
      <c r="A1563" s="16" t="s">
        <v>114</v>
      </c>
      <c r="B1563" s="14">
        <v>794</v>
      </c>
      <c r="C1563" s="15" t="s">
        <v>24</v>
      </c>
      <c r="D1563" s="15" t="s">
        <v>104</v>
      </c>
      <c r="E1563" s="15" t="s">
        <v>510</v>
      </c>
      <c r="F1563" s="41"/>
      <c r="G1563" s="89">
        <f>G1564+G1568+G1571+G1575</f>
        <v>1422078</v>
      </c>
      <c r="H1563" s="89">
        <f>H1564+H1568+H1571+H1575</f>
        <v>1428290</v>
      </c>
      <c r="I1563" s="89">
        <f>I1564+I1568+I1571+I1575</f>
        <v>1434564</v>
      </c>
    </row>
    <row r="1564" spans="1:12" ht="63.75">
      <c r="A1564" s="62" t="s">
        <v>87</v>
      </c>
      <c r="B1564" s="14">
        <v>794</v>
      </c>
      <c r="C1564" s="15" t="s">
        <v>24</v>
      </c>
      <c r="D1564" s="15" t="s">
        <v>104</v>
      </c>
      <c r="E1564" s="15" t="s">
        <v>510</v>
      </c>
      <c r="F1564" s="15" t="s">
        <v>90</v>
      </c>
      <c r="G1564" s="89">
        <f>G1565</f>
        <v>795572</v>
      </c>
      <c r="H1564" s="89">
        <f>H1565</f>
        <v>797785</v>
      </c>
      <c r="I1564" s="89">
        <f>I1565</f>
        <v>808059</v>
      </c>
    </row>
    <row r="1565" spans="1:12" ht="25.5">
      <c r="A1565" s="62" t="s">
        <v>88</v>
      </c>
      <c r="B1565" s="14">
        <v>794</v>
      </c>
      <c r="C1565" s="15" t="s">
        <v>24</v>
      </c>
      <c r="D1565" s="15" t="s">
        <v>104</v>
      </c>
      <c r="E1565" s="15" t="s">
        <v>510</v>
      </c>
      <c r="F1565" s="15" t="s">
        <v>91</v>
      </c>
      <c r="G1565" s="89">
        <v>795572</v>
      </c>
      <c r="H1565" s="89">
        <v>797785</v>
      </c>
      <c r="I1565" s="89">
        <v>808059</v>
      </c>
    </row>
    <row r="1566" spans="1:12" ht="38.25" hidden="1">
      <c r="A1566" s="45" t="s">
        <v>89</v>
      </c>
      <c r="B1566" s="14">
        <v>794</v>
      </c>
      <c r="C1566" s="15" t="s">
        <v>24</v>
      </c>
      <c r="D1566" s="15" t="s">
        <v>104</v>
      </c>
      <c r="E1566" s="15" t="s">
        <v>510</v>
      </c>
      <c r="F1566" s="15" t="s">
        <v>92</v>
      </c>
      <c r="G1566" s="89"/>
      <c r="H1566" s="89"/>
      <c r="I1566" s="89"/>
    </row>
    <row r="1567" spans="1:12" ht="38.25" hidden="1">
      <c r="A1567" s="32" t="s">
        <v>93</v>
      </c>
      <c r="B1567" s="14">
        <v>794</v>
      </c>
      <c r="C1567" s="15" t="s">
        <v>24</v>
      </c>
      <c r="D1567" s="15" t="s">
        <v>104</v>
      </c>
      <c r="E1567" s="15" t="s">
        <v>510</v>
      </c>
      <c r="F1567" s="15" t="s">
        <v>94</v>
      </c>
      <c r="G1567" s="89"/>
      <c r="H1567" s="89"/>
      <c r="I1567" s="89"/>
    </row>
    <row r="1568" spans="1:12" ht="25.5">
      <c r="A1568" s="16" t="s">
        <v>47</v>
      </c>
      <c r="B1568" s="14">
        <v>794</v>
      </c>
      <c r="C1568" s="15" t="s">
        <v>24</v>
      </c>
      <c r="D1568" s="15" t="s">
        <v>104</v>
      </c>
      <c r="E1568" s="15" t="s">
        <v>510</v>
      </c>
      <c r="F1568" s="15" t="s">
        <v>48</v>
      </c>
      <c r="G1568" s="89">
        <f>G1569</f>
        <v>626506</v>
      </c>
      <c r="H1568" s="89">
        <f>H1569</f>
        <v>630505</v>
      </c>
      <c r="I1568" s="89">
        <f>I1569</f>
        <v>626505</v>
      </c>
    </row>
    <row r="1569" spans="1:9" ht="25.5">
      <c r="A1569" s="16" t="s">
        <v>49</v>
      </c>
      <c r="B1569" s="14">
        <v>794</v>
      </c>
      <c r="C1569" s="15" t="s">
        <v>24</v>
      </c>
      <c r="D1569" s="15" t="s">
        <v>104</v>
      </c>
      <c r="E1569" s="15" t="s">
        <v>510</v>
      </c>
      <c r="F1569" s="15" t="s">
        <v>50</v>
      </c>
      <c r="G1569" s="89">
        <v>626506</v>
      </c>
      <c r="H1569" s="89">
        <v>630505</v>
      </c>
      <c r="I1569" s="89">
        <v>626505</v>
      </c>
    </row>
    <row r="1570" spans="1:9" ht="25.5" hidden="1">
      <c r="A1570" s="32" t="s">
        <v>86</v>
      </c>
      <c r="B1570" s="14">
        <v>794</v>
      </c>
      <c r="C1570" s="15" t="s">
        <v>24</v>
      </c>
      <c r="D1570" s="15" t="s">
        <v>104</v>
      </c>
      <c r="E1570" s="15" t="s">
        <v>510</v>
      </c>
      <c r="F1570" s="15" t="s">
        <v>51</v>
      </c>
      <c r="G1570" s="89"/>
      <c r="H1570" s="89"/>
      <c r="I1570" s="89"/>
    </row>
    <row r="1571" spans="1:9" ht="16.5" hidden="1" customHeight="1">
      <c r="A1571" s="16" t="s">
        <v>95</v>
      </c>
      <c r="B1571" s="14">
        <v>794</v>
      </c>
      <c r="C1571" s="15" t="s">
        <v>24</v>
      </c>
      <c r="D1571" s="15" t="s">
        <v>104</v>
      </c>
      <c r="E1571" s="15" t="s">
        <v>510</v>
      </c>
      <c r="F1571" s="15" t="s">
        <v>96</v>
      </c>
      <c r="G1571" s="89">
        <f>G1573+G1572</f>
        <v>0</v>
      </c>
      <c r="H1571" s="89">
        <f>H1573+H1572</f>
        <v>0</v>
      </c>
      <c r="I1571" s="89">
        <f>I1573+I1572</f>
        <v>0</v>
      </c>
    </row>
    <row r="1572" spans="1:9" ht="89.25" hidden="1">
      <c r="A1572" s="16" t="s">
        <v>123</v>
      </c>
      <c r="B1572" s="14">
        <v>794</v>
      </c>
      <c r="C1572" s="15" t="s">
        <v>24</v>
      </c>
      <c r="D1572" s="15" t="s">
        <v>104</v>
      </c>
      <c r="E1572" s="15" t="s">
        <v>510</v>
      </c>
      <c r="F1572" s="15" t="s">
        <v>624</v>
      </c>
      <c r="G1572" s="89"/>
      <c r="H1572" s="89"/>
      <c r="I1572" s="89"/>
    </row>
    <row r="1573" spans="1:9" hidden="1">
      <c r="A1573" s="16" t="s">
        <v>98</v>
      </c>
      <c r="B1573" s="14">
        <v>794</v>
      </c>
      <c r="C1573" s="15" t="s">
        <v>24</v>
      </c>
      <c r="D1573" s="15" t="s">
        <v>104</v>
      </c>
      <c r="E1573" s="15" t="s">
        <v>510</v>
      </c>
      <c r="F1573" s="15" t="s">
        <v>99</v>
      </c>
      <c r="G1573" s="89"/>
      <c r="H1573" s="89"/>
      <c r="I1573" s="89"/>
    </row>
    <row r="1574" spans="1:9" s="35" customFormat="1" ht="25.5" hidden="1">
      <c r="A1574" s="32" t="s">
        <v>100</v>
      </c>
      <c r="B1574" s="14">
        <v>794</v>
      </c>
      <c r="C1574" s="15" t="s">
        <v>24</v>
      </c>
      <c r="D1574" s="15" t="s">
        <v>104</v>
      </c>
      <c r="E1574" s="15" t="s">
        <v>510</v>
      </c>
      <c r="F1574" s="15" t="s">
        <v>101</v>
      </c>
      <c r="G1574" s="89"/>
      <c r="H1574" s="89"/>
      <c r="I1574" s="89"/>
    </row>
    <row r="1575" spans="1:9" s="35" customFormat="1" hidden="1">
      <c r="A1575" s="32" t="s">
        <v>95</v>
      </c>
      <c r="B1575" s="14">
        <v>794</v>
      </c>
      <c r="C1575" s="15" t="s">
        <v>24</v>
      </c>
      <c r="D1575" s="15" t="s">
        <v>104</v>
      </c>
      <c r="E1575" s="15" t="s">
        <v>510</v>
      </c>
      <c r="F1575" s="15" t="s">
        <v>96</v>
      </c>
      <c r="G1575" s="89">
        <f t="shared" ref="G1575:I1576" si="286">G1576</f>
        <v>0</v>
      </c>
      <c r="H1575" s="89">
        <f t="shared" si="286"/>
        <v>0</v>
      </c>
      <c r="I1575" s="89">
        <f t="shared" si="286"/>
        <v>0</v>
      </c>
    </row>
    <row r="1576" spans="1:9" s="35" customFormat="1" hidden="1">
      <c r="A1576" s="32" t="s">
        <v>303</v>
      </c>
      <c r="B1576" s="14">
        <v>794</v>
      </c>
      <c r="C1576" s="15" t="s">
        <v>24</v>
      </c>
      <c r="D1576" s="15" t="s">
        <v>104</v>
      </c>
      <c r="E1576" s="15" t="s">
        <v>510</v>
      </c>
      <c r="F1576" s="15" t="s">
        <v>99</v>
      </c>
      <c r="G1576" s="89">
        <f t="shared" si="286"/>
        <v>0</v>
      </c>
      <c r="H1576" s="89">
        <f t="shared" si="286"/>
        <v>0</v>
      </c>
      <c r="I1576" s="89">
        <f t="shared" si="286"/>
        <v>0</v>
      </c>
    </row>
    <row r="1577" spans="1:9" s="35" customFormat="1" hidden="1">
      <c r="A1577" s="32" t="s">
        <v>116</v>
      </c>
      <c r="B1577" s="14">
        <v>794</v>
      </c>
      <c r="C1577" s="15" t="s">
        <v>24</v>
      </c>
      <c r="D1577" s="15" t="s">
        <v>104</v>
      </c>
      <c r="E1577" s="15" t="s">
        <v>510</v>
      </c>
      <c r="F1577" s="15" t="s">
        <v>117</v>
      </c>
      <c r="G1577" s="89">
        <v>0</v>
      </c>
      <c r="H1577" s="89">
        <v>0</v>
      </c>
      <c r="I1577" s="89">
        <v>0</v>
      </c>
    </row>
    <row r="1578" spans="1:9" s="35" customFormat="1" hidden="1">
      <c r="A1578" s="32" t="s">
        <v>116</v>
      </c>
      <c r="B1578" s="14">
        <v>794</v>
      </c>
      <c r="C1578" s="15" t="s">
        <v>24</v>
      </c>
      <c r="D1578" s="15" t="s">
        <v>104</v>
      </c>
      <c r="E1578" s="15" t="s">
        <v>510</v>
      </c>
      <c r="F1578" s="15" t="s">
        <v>117</v>
      </c>
      <c r="G1578" s="89"/>
      <c r="H1578" s="89"/>
      <c r="I1578" s="89"/>
    </row>
    <row r="1579" spans="1:9" s="35" customFormat="1" ht="39" customHeight="1">
      <c r="A1579" s="32" t="s">
        <v>701</v>
      </c>
      <c r="B1579" s="14">
        <v>794</v>
      </c>
      <c r="C1579" s="15" t="s">
        <v>24</v>
      </c>
      <c r="D1579" s="15" t="s">
        <v>328</v>
      </c>
      <c r="E1579" s="15"/>
      <c r="F1579" s="15"/>
      <c r="G1579" s="89">
        <f t="shared" ref="G1579:I1581" si="287">G1580</f>
        <v>1997626</v>
      </c>
      <c r="H1579" s="89">
        <f t="shared" si="287"/>
        <v>1947191</v>
      </c>
      <c r="I1579" s="89">
        <f t="shared" si="287"/>
        <v>1965365</v>
      </c>
    </row>
    <row r="1580" spans="1:9" s="3" customFormat="1" ht="38.25" hidden="1">
      <c r="A1580" s="16" t="s">
        <v>327</v>
      </c>
      <c r="B1580" s="14">
        <v>794</v>
      </c>
      <c r="C1580" s="15" t="s">
        <v>24</v>
      </c>
      <c r="D1580" s="15" t="s">
        <v>328</v>
      </c>
      <c r="E1580" s="15"/>
      <c r="F1580" s="15"/>
      <c r="G1580" s="89">
        <f t="shared" si="287"/>
        <v>1997626</v>
      </c>
      <c r="H1580" s="89">
        <f t="shared" si="287"/>
        <v>1947191</v>
      </c>
      <c r="I1580" s="89">
        <f t="shared" si="287"/>
        <v>1965365</v>
      </c>
    </row>
    <row r="1581" spans="1:9" s="50" customFormat="1">
      <c r="A1581" s="16" t="s">
        <v>697</v>
      </c>
      <c r="B1581" s="14">
        <v>794</v>
      </c>
      <c r="C1581" s="15" t="s">
        <v>24</v>
      </c>
      <c r="D1581" s="15" t="s">
        <v>328</v>
      </c>
      <c r="E1581" s="15" t="s">
        <v>502</v>
      </c>
      <c r="F1581" s="15"/>
      <c r="G1581" s="89">
        <f t="shared" si="287"/>
        <v>1997626</v>
      </c>
      <c r="H1581" s="89">
        <f t="shared" si="287"/>
        <v>1947191</v>
      </c>
      <c r="I1581" s="89">
        <f t="shared" si="287"/>
        <v>1965365</v>
      </c>
    </row>
    <row r="1582" spans="1:9" s="50" customFormat="1" ht="25.5">
      <c r="A1582" s="62" t="s">
        <v>702</v>
      </c>
      <c r="B1582" s="14">
        <v>794</v>
      </c>
      <c r="C1582" s="15" t="s">
        <v>24</v>
      </c>
      <c r="D1582" s="15" t="s">
        <v>328</v>
      </c>
      <c r="E1582" s="15" t="s">
        <v>511</v>
      </c>
      <c r="F1582" s="15"/>
      <c r="G1582" s="89">
        <f>G1583+G1590</f>
        <v>1997626</v>
      </c>
      <c r="H1582" s="89">
        <f>H1583+H1590</f>
        <v>1947191</v>
      </c>
      <c r="I1582" s="89">
        <f>I1583+I1590</f>
        <v>1965365</v>
      </c>
    </row>
    <row r="1583" spans="1:9" s="50" customFormat="1" ht="25.5">
      <c r="A1583" s="16" t="s">
        <v>114</v>
      </c>
      <c r="B1583" s="14">
        <v>794</v>
      </c>
      <c r="C1583" s="15" t="s">
        <v>24</v>
      </c>
      <c r="D1583" s="15" t="s">
        <v>328</v>
      </c>
      <c r="E1583" s="15" t="s">
        <v>533</v>
      </c>
      <c r="F1583" s="15"/>
      <c r="G1583" s="89">
        <f>G1584+G1586+G1588</f>
        <v>1929194</v>
      </c>
      <c r="H1583" s="89">
        <f>H1584+H1586+H1588</f>
        <v>1947191</v>
      </c>
      <c r="I1583" s="89">
        <f>I1584+I1586+I1588</f>
        <v>1965365</v>
      </c>
    </row>
    <row r="1584" spans="1:9" s="3" customFormat="1" ht="63.75">
      <c r="A1584" s="62" t="s">
        <v>87</v>
      </c>
      <c r="B1584" s="14">
        <v>794</v>
      </c>
      <c r="C1584" s="15" t="s">
        <v>24</v>
      </c>
      <c r="D1584" s="15" t="s">
        <v>328</v>
      </c>
      <c r="E1584" s="15" t="s">
        <v>533</v>
      </c>
      <c r="F1584" s="15" t="s">
        <v>90</v>
      </c>
      <c r="G1584" s="89">
        <f>G1585</f>
        <v>1859896</v>
      </c>
      <c r="H1584" s="89">
        <f>H1585</f>
        <v>1885891</v>
      </c>
      <c r="I1584" s="89">
        <f>I1585</f>
        <v>1904064</v>
      </c>
    </row>
    <row r="1585" spans="1:9" s="3" customFormat="1" ht="25.5">
      <c r="A1585" s="62" t="s">
        <v>88</v>
      </c>
      <c r="B1585" s="14">
        <v>794</v>
      </c>
      <c r="C1585" s="15" t="s">
        <v>24</v>
      </c>
      <c r="D1585" s="15" t="s">
        <v>328</v>
      </c>
      <c r="E1585" s="15" t="s">
        <v>533</v>
      </c>
      <c r="F1585" s="15" t="s">
        <v>91</v>
      </c>
      <c r="G1585" s="89">
        <v>1859896</v>
      </c>
      <c r="H1585" s="89">
        <v>1885891</v>
      </c>
      <c r="I1585" s="89">
        <v>1904064</v>
      </c>
    </row>
    <row r="1586" spans="1:9" s="3" customFormat="1" ht="25.5">
      <c r="A1586" s="16" t="s">
        <v>47</v>
      </c>
      <c r="B1586" s="14">
        <v>794</v>
      </c>
      <c r="C1586" s="15" t="s">
        <v>24</v>
      </c>
      <c r="D1586" s="15" t="s">
        <v>328</v>
      </c>
      <c r="E1586" s="15" t="s">
        <v>533</v>
      </c>
      <c r="F1586" s="15" t="s">
        <v>48</v>
      </c>
      <c r="G1586" s="89">
        <f>G1587</f>
        <v>69298</v>
      </c>
      <c r="H1586" s="89">
        <f>H1587</f>
        <v>61300</v>
      </c>
      <c r="I1586" s="89">
        <f>I1587</f>
        <v>61301</v>
      </c>
    </row>
    <row r="1587" spans="1:9" s="3" customFormat="1" ht="25.5">
      <c r="A1587" s="16" t="s">
        <v>49</v>
      </c>
      <c r="B1587" s="14">
        <v>794</v>
      </c>
      <c r="C1587" s="15" t="s">
        <v>24</v>
      </c>
      <c r="D1587" s="15" t="s">
        <v>328</v>
      </c>
      <c r="E1587" s="15" t="s">
        <v>533</v>
      </c>
      <c r="F1587" s="15" t="s">
        <v>50</v>
      </c>
      <c r="G1587" s="89">
        <v>69298</v>
      </c>
      <c r="H1587" s="89">
        <v>61300</v>
      </c>
      <c r="I1587" s="89">
        <v>61301</v>
      </c>
    </row>
    <row r="1588" spans="1:9" s="3" customFormat="1" hidden="1">
      <c r="A1588" s="16" t="s">
        <v>95</v>
      </c>
      <c r="B1588" s="14">
        <v>794</v>
      </c>
      <c r="C1588" s="15" t="s">
        <v>24</v>
      </c>
      <c r="D1588" s="15" t="s">
        <v>328</v>
      </c>
      <c r="E1588" s="15" t="s">
        <v>533</v>
      </c>
      <c r="F1588" s="15" t="s">
        <v>96</v>
      </c>
      <c r="G1588" s="89">
        <f>G1589</f>
        <v>0</v>
      </c>
      <c r="H1588" s="89">
        <f>H1589</f>
        <v>0</v>
      </c>
      <c r="I1588" s="89">
        <f>I1589</f>
        <v>0</v>
      </c>
    </row>
    <row r="1589" spans="1:9" s="3" customFormat="1" hidden="1">
      <c r="A1589" s="16" t="s">
        <v>303</v>
      </c>
      <c r="B1589" s="14">
        <v>794</v>
      </c>
      <c r="C1589" s="15" t="s">
        <v>24</v>
      </c>
      <c r="D1589" s="15" t="s">
        <v>328</v>
      </c>
      <c r="E1589" s="15" t="s">
        <v>533</v>
      </c>
      <c r="F1589" s="15" t="s">
        <v>99</v>
      </c>
      <c r="G1589" s="89"/>
      <c r="H1589" s="89"/>
      <c r="I1589" s="89"/>
    </row>
    <row r="1590" spans="1:9" s="3" customFormat="1" ht="66" customHeight="1">
      <c r="A1590" s="32" t="s">
        <v>299</v>
      </c>
      <c r="B1590" s="14">
        <v>794</v>
      </c>
      <c r="C1590" s="15" t="s">
        <v>24</v>
      </c>
      <c r="D1590" s="15" t="s">
        <v>328</v>
      </c>
      <c r="E1590" s="15" t="s">
        <v>534</v>
      </c>
      <c r="F1590" s="15"/>
      <c r="G1590" s="89">
        <f t="shared" ref="G1590:I1591" si="288">G1591</f>
        <v>68432</v>
      </c>
      <c r="H1590" s="89">
        <f t="shared" si="288"/>
        <v>0</v>
      </c>
      <c r="I1590" s="89">
        <f t="shared" si="288"/>
        <v>0</v>
      </c>
    </row>
    <row r="1591" spans="1:9" s="3" customFormat="1" ht="25.5">
      <c r="A1591" s="16" t="s">
        <v>47</v>
      </c>
      <c r="B1591" s="14">
        <v>794</v>
      </c>
      <c r="C1591" s="15" t="s">
        <v>24</v>
      </c>
      <c r="D1591" s="15" t="s">
        <v>328</v>
      </c>
      <c r="E1591" s="15" t="s">
        <v>534</v>
      </c>
      <c r="F1591" s="15" t="s">
        <v>48</v>
      </c>
      <c r="G1591" s="89">
        <f t="shared" si="288"/>
        <v>68432</v>
      </c>
      <c r="H1591" s="89">
        <f t="shared" si="288"/>
        <v>0</v>
      </c>
      <c r="I1591" s="89">
        <f t="shared" si="288"/>
        <v>0</v>
      </c>
    </row>
    <row r="1592" spans="1:9" s="3" customFormat="1" ht="25.5">
      <c r="A1592" s="16" t="s">
        <v>49</v>
      </c>
      <c r="B1592" s="14">
        <v>794</v>
      </c>
      <c r="C1592" s="15" t="s">
        <v>24</v>
      </c>
      <c r="D1592" s="15" t="s">
        <v>328</v>
      </c>
      <c r="E1592" s="15" t="s">
        <v>534</v>
      </c>
      <c r="F1592" s="15" t="s">
        <v>50</v>
      </c>
      <c r="G1592" s="89">
        <f>5368+1540+61524</f>
        <v>68432</v>
      </c>
      <c r="H1592" s="89">
        <v>0</v>
      </c>
      <c r="I1592" s="89">
        <v>0</v>
      </c>
    </row>
    <row r="1593" spans="1:9" s="240" customFormat="1">
      <c r="A1593" s="224" t="s">
        <v>110</v>
      </c>
      <c r="B1593" s="221"/>
      <c r="C1593" s="222"/>
      <c r="D1593" s="222"/>
      <c r="E1593" s="222"/>
      <c r="F1593" s="222"/>
      <c r="G1593" s="223">
        <f>G1551</f>
        <v>5091869</v>
      </c>
      <c r="H1593" s="223">
        <f>H1551</f>
        <v>5058838</v>
      </c>
      <c r="I1593" s="223">
        <f>I1551</f>
        <v>5094590</v>
      </c>
    </row>
    <row r="1594" spans="1:9" s="240" customFormat="1" ht="38.25">
      <c r="A1594" s="116" t="s">
        <v>791</v>
      </c>
      <c r="B1594" s="117">
        <v>795</v>
      </c>
      <c r="C1594" s="118"/>
      <c r="D1594" s="118"/>
      <c r="E1594" s="118"/>
      <c r="F1594" s="118"/>
      <c r="G1594" s="119"/>
      <c r="H1594" s="119"/>
      <c r="I1594" s="119"/>
    </row>
    <row r="1595" spans="1:9">
      <c r="A1595" s="5" t="s">
        <v>23</v>
      </c>
      <c r="B1595" s="20">
        <v>795</v>
      </c>
      <c r="C1595" s="7" t="s">
        <v>24</v>
      </c>
      <c r="D1595" s="7"/>
      <c r="E1595" s="7"/>
      <c r="F1595" s="7"/>
      <c r="G1595" s="40">
        <f>G1597+G1604+G1705+G1709+G1694+G1699</f>
        <v>300</v>
      </c>
      <c r="H1595" s="40">
        <f>H1597+H1604+H1705+H1709+H1694+H1699</f>
        <v>0</v>
      </c>
      <c r="I1595" s="40">
        <f>I1597+I1604+I1705+I1709+I1694+I1699</f>
        <v>0</v>
      </c>
    </row>
    <row r="1596" spans="1:9">
      <c r="A1596" s="42" t="s">
        <v>29</v>
      </c>
      <c r="B1596" s="14">
        <v>795</v>
      </c>
      <c r="C1596" s="15" t="s">
        <v>24</v>
      </c>
      <c r="D1596" s="15" t="s">
        <v>30</v>
      </c>
      <c r="E1596" s="15"/>
      <c r="F1596" s="15"/>
      <c r="G1596" s="89">
        <f>G1597+G1688+G1706+G1665+G1711+G1672</f>
        <v>300</v>
      </c>
      <c r="H1596" s="89">
        <f>H1597+H1688+H1706+H1665+H1711+H1672</f>
        <v>0</v>
      </c>
      <c r="I1596" s="89">
        <f>I1597+I1688+I1706+I1665+I1711+I1672</f>
        <v>0</v>
      </c>
    </row>
    <row r="1597" spans="1:9" ht="25.5" customHeight="1">
      <c r="A1597" s="16" t="s">
        <v>334</v>
      </c>
      <c r="B1597" s="53">
        <v>795</v>
      </c>
      <c r="C1597" s="15" t="s">
        <v>24</v>
      </c>
      <c r="D1597" s="15" t="s">
        <v>30</v>
      </c>
      <c r="E1597" s="15" t="s">
        <v>417</v>
      </c>
      <c r="F1597" s="15"/>
      <c r="G1597" s="89">
        <f t="shared" ref="G1597:I1598" si="289">G1598</f>
        <v>300</v>
      </c>
      <c r="H1597" s="89">
        <f t="shared" si="289"/>
        <v>0</v>
      </c>
      <c r="I1597" s="89">
        <f t="shared" si="289"/>
        <v>0</v>
      </c>
    </row>
    <row r="1598" spans="1:9" ht="27" customHeight="1">
      <c r="A1598" s="16" t="s">
        <v>811</v>
      </c>
      <c r="B1598" s="53">
        <v>795</v>
      </c>
      <c r="C1598" s="15" t="s">
        <v>24</v>
      </c>
      <c r="D1598" s="15" t="s">
        <v>30</v>
      </c>
      <c r="E1598" s="15" t="s">
        <v>810</v>
      </c>
      <c r="F1598" s="15"/>
      <c r="G1598" s="89">
        <f t="shared" si="289"/>
        <v>300</v>
      </c>
      <c r="H1598" s="89">
        <f t="shared" si="289"/>
        <v>0</v>
      </c>
      <c r="I1598" s="89">
        <f t="shared" si="289"/>
        <v>0</v>
      </c>
    </row>
    <row r="1599" spans="1:9" ht="19.5" customHeight="1">
      <c r="A1599" s="16" t="s">
        <v>95</v>
      </c>
      <c r="B1599" s="53">
        <v>795</v>
      </c>
      <c r="C1599" s="15" t="s">
        <v>24</v>
      </c>
      <c r="D1599" s="15" t="s">
        <v>30</v>
      </c>
      <c r="E1599" s="15" t="s">
        <v>810</v>
      </c>
      <c r="F1599" s="15" t="s">
        <v>96</v>
      </c>
      <c r="G1599" s="89">
        <f>G1600</f>
        <v>300</v>
      </c>
      <c r="H1599" s="89">
        <v>0</v>
      </c>
      <c r="I1599" s="89">
        <v>0</v>
      </c>
    </row>
    <row r="1600" spans="1:9" ht="18.75" customHeight="1">
      <c r="A1600" s="16" t="s">
        <v>625</v>
      </c>
      <c r="B1600" s="53">
        <v>795</v>
      </c>
      <c r="C1600" s="15" t="s">
        <v>24</v>
      </c>
      <c r="D1600" s="15" t="s">
        <v>30</v>
      </c>
      <c r="E1600" s="15" t="s">
        <v>810</v>
      </c>
      <c r="F1600" s="15" t="s">
        <v>624</v>
      </c>
      <c r="G1600" s="89">
        <v>300</v>
      </c>
      <c r="H1600" s="89">
        <v>0</v>
      </c>
      <c r="I1600" s="89">
        <v>0</v>
      </c>
    </row>
    <row r="1601" spans="1:12" s="23" customFormat="1">
      <c r="A1601" s="11" t="s">
        <v>131</v>
      </c>
      <c r="B1601" s="20">
        <v>795</v>
      </c>
      <c r="C1601" s="21" t="s">
        <v>85</v>
      </c>
      <c r="D1601" s="21"/>
      <c r="E1601" s="21"/>
      <c r="F1601" s="21"/>
      <c r="G1601" s="12">
        <f>G1785+G1602</f>
        <v>83324179.479999989</v>
      </c>
      <c r="H1601" s="12">
        <f>H1785+H1602</f>
        <v>45247513</v>
      </c>
      <c r="I1601" s="12">
        <f>I1785+I1602</f>
        <v>270367652.22000003</v>
      </c>
    </row>
    <row r="1602" spans="1:12" s="3" customFormat="1">
      <c r="A1602" s="98" t="s">
        <v>343</v>
      </c>
      <c r="B1602" s="20">
        <v>795</v>
      </c>
      <c r="C1602" s="38" t="s">
        <v>85</v>
      </c>
      <c r="D1602" s="38" t="s">
        <v>218</v>
      </c>
      <c r="E1602" s="38"/>
      <c r="F1602" s="38"/>
      <c r="G1602" s="90">
        <f>G1603+G1730+G1762+G1770</f>
        <v>72105340.479999989</v>
      </c>
      <c r="H1602" s="90">
        <f t="shared" ref="H1602" si="290">H1603+H1730</f>
        <v>33903000</v>
      </c>
      <c r="I1602" s="90">
        <f>I1603+I1730+I1762</f>
        <v>258916722.22</v>
      </c>
    </row>
    <row r="1603" spans="1:12" s="18" customFormat="1" ht="27" customHeight="1">
      <c r="A1603" s="16" t="s">
        <v>968</v>
      </c>
      <c r="B1603" s="53">
        <v>795</v>
      </c>
      <c r="C1603" s="15" t="s">
        <v>85</v>
      </c>
      <c r="D1603" s="15" t="s">
        <v>218</v>
      </c>
      <c r="E1603" s="15" t="s">
        <v>451</v>
      </c>
      <c r="F1603" s="15"/>
      <c r="G1603" s="89">
        <f>G1607+G1646+G1684+G1674+G1713+G1604+G1710+G1756</f>
        <v>64444451.709999993</v>
      </c>
      <c r="H1603" s="89">
        <f>H1607+H1646+H1684+H1674+H1713+H1604+H1710+H1756</f>
        <v>33903000</v>
      </c>
      <c r="I1603" s="89">
        <f>I1607+I1646+I1684+I1674+I1713+I1604+I1710+I1756</f>
        <v>36694500</v>
      </c>
    </row>
    <row r="1604" spans="1:12" s="18" customFormat="1" ht="27" hidden="1" customHeight="1">
      <c r="A1604" s="16" t="s">
        <v>772</v>
      </c>
      <c r="B1604" s="53">
        <v>795</v>
      </c>
      <c r="C1604" s="15" t="s">
        <v>85</v>
      </c>
      <c r="D1604" s="15" t="s">
        <v>218</v>
      </c>
      <c r="E1604" s="15" t="s">
        <v>771</v>
      </c>
      <c r="F1604" s="15"/>
      <c r="G1604" s="89">
        <f t="shared" ref="G1604:I1605" si="291">G1605</f>
        <v>0</v>
      </c>
      <c r="H1604" s="89">
        <f t="shared" si="291"/>
        <v>0</v>
      </c>
      <c r="I1604" s="89">
        <f t="shared" si="291"/>
        <v>0</v>
      </c>
    </row>
    <row r="1605" spans="1:12" s="18" customFormat="1" ht="27" hidden="1" customHeight="1">
      <c r="A1605" s="16" t="s">
        <v>323</v>
      </c>
      <c r="B1605" s="53">
        <v>795</v>
      </c>
      <c r="C1605" s="15" t="s">
        <v>85</v>
      </c>
      <c r="D1605" s="15" t="s">
        <v>218</v>
      </c>
      <c r="E1605" s="15" t="s">
        <v>771</v>
      </c>
      <c r="F1605" s="15" t="s">
        <v>324</v>
      </c>
      <c r="G1605" s="89">
        <f t="shared" si="291"/>
        <v>0</v>
      </c>
      <c r="H1605" s="89">
        <f t="shared" si="291"/>
        <v>0</v>
      </c>
      <c r="I1605" s="89">
        <f t="shared" si="291"/>
        <v>0</v>
      </c>
    </row>
    <row r="1606" spans="1:12" s="18" customFormat="1" ht="27" hidden="1" customHeight="1">
      <c r="A1606" s="16" t="s">
        <v>341</v>
      </c>
      <c r="B1606" s="53">
        <v>795</v>
      </c>
      <c r="C1606" s="15" t="s">
        <v>85</v>
      </c>
      <c r="D1606" s="15" t="s">
        <v>218</v>
      </c>
      <c r="E1606" s="15" t="s">
        <v>771</v>
      </c>
      <c r="F1606" s="15" t="s">
        <v>342</v>
      </c>
      <c r="G1606" s="89"/>
      <c r="H1606" s="89"/>
      <c r="I1606" s="89"/>
    </row>
    <row r="1607" spans="1:12" s="18" customFormat="1" ht="66" customHeight="1">
      <c r="A1607" s="54" t="s">
        <v>757</v>
      </c>
      <c r="B1607" s="53">
        <v>795</v>
      </c>
      <c r="C1607" s="15" t="s">
        <v>85</v>
      </c>
      <c r="D1607" s="15" t="s">
        <v>218</v>
      </c>
      <c r="E1607" s="15" t="s">
        <v>176</v>
      </c>
      <c r="F1607" s="15"/>
      <c r="G1607" s="89">
        <f>G1608+G1613+G1616+G1632+G1641+G1638+G1635</f>
        <v>18057831.449999999</v>
      </c>
      <c r="H1607" s="89">
        <f>H1608+H1613+H1616+H1632</f>
        <v>13049450</v>
      </c>
      <c r="I1607" s="89">
        <f>I1608+I1613+I1616+I1632</f>
        <v>14246275</v>
      </c>
    </row>
    <row r="1608" spans="1:12" s="18" customFormat="1" ht="30" customHeight="1">
      <c r="A1608" s="54" t="s">
        <v>758</v>
      </c>
      <c r="B1608" s="53">
        <v>795</v>
      </c>
      <c r="C1608" s="15" t="s">
        <v>85</v>
      </c>
      <c r="D1608" s="15" t="s">
        <v>218</v>
      </c>
      <c r="E1608" s="15" t="s">
        <v>177</v>
      </c>
      <c r="F1608" s="15"/>
      <c r="G1608" s="89">
        <f t="shared" ref="G1608:I1609" si="292">G1609</f>
        <v>4911956</v>
      </c>
      <c r="H1608" s="89">
        <f t="shared" si="292"/>
        <v>2558100</v>
      </c>
      <c r="I1608" s="89">
        <f t="shared" si="292"/>
        <v>2804025</v>
      </c>
    </row>
    <row r="1609" spans="1:12" s="18" customFormat="1" ht="15" customHeight="1">
      <c r="A1609" s="16" t="s">
        <v>618</v>
      </c>
      <c r="B1609" s="53">
        <v>795</v>
      </c>
      <c r="C1609" s="15" t="s">
        <v>85</v>
      </c>
      <c r="D1609" s="15" t="s">
        <v>218</v>
      </c>
      <c r="E1609" s="15" t="s">
        <v>177</v>
      </c>
      <c r="F1609" s="15" t="s">
        <v>48</v>
      </c>
      <c r="G1609" s="89">
        <f t="shared" si="292"/>
        <v>4911956</v>
      </c>
      <c r="H1609" s="89">
        <f t="shared" si="292"/>
        <v>2558100</v>
      </c>
      <c r="I1609" s="89">
        <f t="shared" si="292"/>
        <v>2804025</v>
      </c>
    </row>
    <row r="1610" spans="1:12" s="18" customFormat="1" ht="32.25" customHeight="1">
      <c r="A1610" s="16" t="s">
        <v>49</v>
      </c>
      <c r="B1610" s="53">
        <v>795</v>
      </c>
      <c r="C1610" s="15" t="s">
        <v>85</v>
      </c>
      <c r="D1610" s="15" t="s">
        <v>218</v>
      </c>
      <c r="E1610" s="15" t="s">
        <v>177</v>
      </c>
      <c r="F1610" s="15" t="s">
        <v>50</v>
      </c>
      <c r="G1610" s="89">
        <f>2680845+2231111</f>
        <v>4911956</v>
      </c>
      <c r="H1610" s="89">
        <f>2835500-277400</f>
        <v>2558100</v>
      </c>
      <c r="I1610" s="89">
        <f>3092500-288475</f>
        <v>2804025</v>
      </c>
      <c r="J1610" s="18" t="s">
        <v>939</v>
      </c>
      <c r="L1610" s="18">
        <v>26808448</v>
      </c>
    </row>
    <row r="1611" spans="1:12" s="18" customFormat="1" ht="32.25" hidden="1" customHeight="1">
      <c r="A1611" s="16" t="s">
        <v>323</v>
      </c>
      <c r="B1611" s="53">
        <v>795</v>
      </c>
      <c r="C1611" s="15" t="s">
        <v>85</v>
      </c>
      <c r="D1611" s="15" t="s">
        <v>218</v>
      </c>
      <c r="E1611" s="15" t="s">
        <v>177</v>
      </c>
      <c r="F1611" s="15" t="s">
        <v>324</v>
      </c>
      <c r="G1611" s="89"/>
      <c r="H1611" s="89"/>
      <c r="I1611" s="89"/>
    </row>
    <row r="1612" spans="1:12" s="18" customFormat="1" ht="32.25" hidden="1" customHeight="1">
      <c r="A1612" s="16" t="s">
        <v>351</v>
      </c>
      <c r="B1612" s="53">
        <v>795</v>
      </c>
      <c r="C1612" s="15" t="s">
        <v>85</v>
      </c>
      <c r="D1612" s="15" t="s">
        <v>218</v>
      </c>
      <c r="E1612" s="15" t="s">
        <v>177</v>
      </c>
      <c r="F1612" s="15" t="s">
        <v>352</v>
      </c>
      <c r="G1612" s="89"/>
      <c r="H1612" s="89"/>
      <c r="I1612" s="89"/>
    </row>
    <row r="1613" spans="1:12" ht="22.5" hidden="1" customHeight="1">
      <c r="A1613" s="54" t="s">
        <v>803</v>
      </c>
      <c r="B1613" s="53">
        <v>795</v>
      </c>
      <c r="C1613" s="15" t="s">
        <v>85</v>
      </c>
      <c r="D1613" s="15" t="s">
        <v>218</v>
      </c>
      <c r="E1613" s="15" t="s">
        <v>802</v>
      </c>
      <c r="F1613" s="15"/>
      <c r="G1613" s="89">
        <f t="shared" ref="G1613:I1614" si="293">G1614</f>
        <v>0</v>
      </c>
      <c r="H1613" s="89">
        <f t="shared" si="293"/>
        <v>0</v>
      </c>
      <c r="I1613" s="89">
        <f t="shared" si="293"/>
        <v>0</v>
      </c>
    </row>
    <row r="1614" spans="1:12" ht="18" hidden="1" customHeight="1">
      <c r="A1614" s="16" t="s">
        <v>323</v>
      </c>
      <c r="B1614" s="53">
        <v>795</v>
      </c>
      <c r="C1614" s="15" t="s">
        <v>85</v>
      </c>
      <c r="D1614" s="15" t="s">
        <v>218</v>
      </c>
      <c r="E1614" s="15" t="s">
        <v>802</v>
      </c>
      <c r="F1614" s="15" t="s">
        <v>324</v>
      </c>
      <c r="G1614" s="89">
        <f t="shared" si="293"/>
        <v>0</v>
      </c>
      <c r="H1614" s="89">
        <f t="shared" si="293"/>
        <v>0</v>
      </c>
      <c r="I1614" s="89">
        <f t="shared" si="293"/>
        <v>0</v>
      </c>
    </row>
    <row r="1615" spans="1:12" ht="15" hidden="1" customHeight="1">
      <c r="A1615" s="16" t="s">
        <v>351</v>
      </c>
      <c r="B1615" s="53">
        <v>795</v>
      </c>
      <c r="C1615" s="15" t="s">
        <v>85</v>
      </c>
      <c r="D1615" s="15" t="s">
        <v>218</v>
      </c>
      <c r="E1615" s="15" t="s">
        <v>802</v>
      </c>
      <c r="F1615" s="15" t="s">
        <v>352</v>
      </c>
      <c r="G1615" s="89"/>
      <c r="H1615" s="89"/>
      <c r="I1615" s="89"/>
    </row>
    <row r="1616" spans="1:12" ht="63" customHeight="1">
      <c r="A1616" s="54" t="s">
        <v>757</v>
      </c>
      <c r="B1616" s="53">
        <v>795</v>
      </c>
      <c r="C1616" s="15" t="s">
        <v>85</v>
      </c>
      <c r="D1616" s="15" t="s">
        <v>218</v>
      </c>
      <c r="E1616" s="15" t="s">
        <v>250</v>
      </c>
      <c r="F1616" s="15"/>
      <c r="G1616" s="89">
        <f>G1617+G1623</f>
        <v>7688015</v>
      </c>
      <c r="H1616" s="89">
        <f>H1617+H1623</f>
        <v>10491350</v>
      </c>
      <c r="I1616" s="89">
        <f>I1617+I1623</f>
        <v>11442250</v>
      </c>
      <c r="L1616" s="2">
        <f>G1634+G1610+G1618</f>
        <v>12599971</v>
      </c>
    </row>
    <row r="1617" spans="1:9" ht="15" customHeight="1">
      <c r="A1617" s="16" t="s">
        <v>323</v>
      </c>
      <c r="B1617" s="53">
        <v>795</v>
      </c>
      <c r="C1617" s="15" t="s">
        <v>85</v>
      </c>
      <c r="D1617" s="15" t="s">
        <v>218</v>
      </c>
      <c r="E1617" s="15" t="s">
        <v>248</v>
      </c>
      <c r="F1617" s="15" t="s">
        <v>324</v>
      </c>
      <c r="G1617" s="89">
        <f>G1618</f>
        <v>7688015</v>
      </c>
      <c r="H1617" s="89">
        <f>H1618</f>
        <v>10491350</v>
      </c>
      <c r="I1617" s="89">
        <f>I1618</f>
        <v>11442250</v>
      </c>
    </row>
    <row r="1618" spans="1:9" ht="15" customHeight="1">
      <c r="A1618" s="16" t="s">
        <v>351</v>
      </c>
      <c r="B1618" s="53">
        <v>795</v>
      </c>
      <c r="C1618" s="15" t="s">
        <v>85</v>
      </c>
      <c r="D1618" s="15" t="s">
        <v>218</v>
      </c>
      <c r="E1618" s="15" t="s">
        <v>248</v>
      </c>
      <c r="F1618" s="15" t="s">
        <v>352</v>
      </c>
      <c r="G1618" s="89">
        <f>9919126-2231111</f>
        <v>7688015</v>
      </c>
      <c r="H1618" s="89">
        <v>10491350</v>
      </c>
      <c r="I1618" s="89">
        <v>11442250</v>
      </c>
    </row>
    <row r="1619" spans="1:9" s="18" customFormat="1" ht="94.5" hidden="1" customHeight="1">
      <c r="A1619" s="54" t="s">
        <v>74</v>
      </c>
      <c r="B1619" s="53">
        <v>795</v>
      </c>
      <c r="C1619" s="15" t="s">
        <v>85</v>
      </c>
      <c r="D1619" s="15" t="s">
        <v>218</v>
      </c>
      <c r="E1619" s="15" t="s">
        <v>171</v>
      </c>
      <c r="F1619" s="15"/>
      <c r="G1619" s="89">
        <f t="shared" ref="G1619:I1621" si="294">G1620</f>
        <v>0</v>
      </c>
      <c r="H1619" s="89">
        <f t="shared" si="294"/>
        <v>0</v>
      </c>
      <c r="I1619" s="89">
        <f t="shared" si="294"/>
        <v>0</v>
      </c>
    </row>
    <row r="1620" spans="1:9" s="18" customFormat="1" ht="51" hidden="1" customHeight="1">
      <c r="A1620" s="54" t="s">
        <v>179</v>
      </c>
      <c r="B1620" s="53">
        <v>795</v>
      </c>
      <c r="C1620" s="15" t="s">
        <v>85</v>
      </c>
      <c r="D1620" s="15" t="s">
        <v>218</v>
      </c>
      <c r="E1620" s="15" t="s">
        <v>367</v>
      </c>
      <c r="F1620" s="15"/>
      <c r="G1620" s="89">
        <f t="shared" si="294"/>
        <v>0</v>
      </c>
      <c r="H1620" s="89">
        <f t="shared" si="294"/>
        <v>0</v>
      </c>
      <c r="I1620" s="89">
        <f t="shared" si="294"/>
        <v>0</v>
      </c>
    </row>
    <row r="1621" spans="1:9" s="18" customFormat="1" ht="31.5" hidden="1" customHeight="1">
      <c r="A1621" s="16" t="s">
        <v>618</v>
      </c>
      <c r="B1621" s="53">
        <v>795</v>
      </c>
      <c r="C1621" s="15" t="s">
        <v>85</v>
      </c>
      <c r="D1621" s="15" t="s">
        <v>218</v>
      </c>
      <c r="E1621" s="15" t="s">
        <v>367</v>
      </c>
      <c r="F1621" s="15" t="s">
        <v>48</v>
      </c>
      <c r="G1621" s="89">
        <f t="shared" si="294"/>
        <v>0</v>
      </c>
      <c r="H1621" s="89">
        <f t="shared" si="294"/>
        <v>0</v>
      </c>
      <c r="I1621" s="89">
        <f t="shared" si="294"/>
        <v>0</v>
      </c>
    </row>
    <row r="1622" spans="1:9" s="18" customFormat="1" ht="32.25" hidden="1" customHeight="1">
      <c r="A1622" s="16" t="s">
        <v>49</v>
      </c>
      <c r="B1622" s="53">
        <v>795</v>
      </c>
      <c r="C1622" s="15" t="s">
        <v>85</v>
      </c>
      <c r="D1622" s="15" t="s">
        <v>218</v>
      </c>
      <c r="E1622" s="15" t="s">
        <v>367</v>
      </c>
      <c r="F1622" s="15" t="s">
        <v>50</v>
      </c>
      <c r="G1622" s="89"/>
      <c r="H1622" s="89"/>
      <c r="I1622" s="89"/>
    </row>
    <row r="1623" spans="1:9" s="18" customFormat="1" ht="15.75" hidden="1" customHeight="1">
      <c r="A1623" s="16" t="s">
        <v>95</v>
      </c>
      <c r="B1623" s="53">
        <v>795</v>
      </c>
      <c r="C1623" s="15" t="s">
        <v>85</v>
      </c>
      <c r="D1623" s="15" t="s">
        <v>218</v>
      </c>
      <c r="E1623" s="15" t="s">
        <v>248</v>
      </c>
      <c r="F1623" s="15" t="s">
        <v>96</v>
      </c>
      <c r="G1623" s="89">
        <f>G1624</f>
        <v>0</v>
      </c>
      <c r="H1623" s="89">
        <f>H1624</f>
        <v>0</v>
      </c>
      <c r="I1623" s="89">
        <f>I1624</f>
        <v>0</v>
      </c>
    </row>
    <row r="1624" spans="1:9" s="18" customFormat="1" ht="15.75" hidden="1" customHeight="1">
      <c r="A1624" s="16" t="s">
        <v>353</v>
      </c>
      <c r="B1624" s="53">
        <v>795</v>
      </c>
      <c r="C1624" s="15" t="s">
        <v>85</v>
      </c>
      <c r="D1624" s="15" t="s">
        <v>218</v>
      </c>
      <c r="E1624" s="15" t="s">
        <v>248</v>
      </c>
      <c r="F1624" s="15" t="s">
        <v>354</v>
      </c>
      <c r="G1624" s="89"/>
      <c r="H1624" s="89"/>
      <c r="I1624" s="89"/>
    </row>
    <row r="1625" spans="1:9" ht="72.75" hidden="1" customHeight="1">
      <c r="A1625" s="54" t="s">
        <v>167</v>
      </c>
      <c r="B1625" s="53">
        <v>795</v>
      </c>
      <c r="C1625" s="15" t="s">
        <v>85</v>
      </c>
      <c r="D1625" s="15" t="s">
        <v>218</v>
      </c>
      <c r="E1625" s="15" t="s">
        <v>251</v>
      </c>
      <c r="F1625" s="15"/>
      <c r="G1625" s="89">
        <f>G1626+G1630</f>
        <v>0</v>
      </c>
      <c r="H1625" s="89">
        <f>H1626+H1630</f>
        <v>0</v>
      </c>
      <c r="I1625" s="89">
        <f>I1626+I1630</f>
        <v>0</v>
      </c>
    </row>
    <row r="1626" spans="1:9" ht="18" hidden="1" customHeight="1">
      <c r="A1626" s="16" t="s">
        <v>323</v>
      </c>
      <c r="B1626" s="53">
        <v>795</v>
      </c>
      <c r="C1626" s="15" t="s">
        <v>85</v>
      </c>
      <c r="D1626" s="15" t="s">
        <v>218</v>
      </c>
      <c r="E1626" s="15" t="s">
        <v>249</v>
      </c>
      <c r="F1626" s="15" t="s">
        <v>324</v>
      </c>
      <c r="G1626" s="89">
        <f>G1627</f>
        <v>0</v>
      </c>
      <c r="H1626" s="89">
        <f>H1627</f>
        <v>0</v>
      </c>
      <c r="I1626" s="89">
        <f>I1627</f>
        <v>0</v>
      </c>
    </row>
    <row r="1627" spans="1:9" ht="15" hidden="1" customHeight="1">
      <c r="A1627" s="16" t="s">
        <v>351</v>
      </c>
      <c r="B1627" s="53">
        <v>795</v>
      </c>
      <c r="C1627" s="15" t="s">
        <v>85</v>
      </c>
      <c r="D1627" s="15" t="s">
        <v>218</v>
      </c>
      <c r="E1627" s="15" t="s">
        <v>249</v>
      </c>
      <c r="F1627" s="15" t="s">
        <v>352</v>
      </c>
      <c r="G1627" s="89"/>
      <c r="H1627" s="89"/>
      <c r="I1627" s="89"/>
    </row>
    <row r="1628" spans="1:9" s="18" customFormat="1" ht="32.25" hidden="1" customHeight="1">
      <c r="A1628" s="16"/>
      <c r="B1628" s="53"/>
      <c r="C1628" s="15"/>
      <c r="D1628" s="15"/>
      <c r="E1628" s="15"/>
      <c r="F1628" s="15"/>
      <c r="G1628" s="89"/>
      <c r="H1628" s="89"/>
      <c r="I1628" s="89"/>
    </row>
    <row r="1629" spans="1:9" s="18" customFormat="1" ht="32.25" hidden="1" customHeight="1">
      <c r="A1629" s="16"/>
      <c r="B1629" s="53"/>
      <c r="C1629" s="15"/>
      <c r="D1629" s="15"/>
      <c r="E1629" s="15"/>
      <c r="F1629" s="15"/>
      <c r="G1629" s="89"/>
      <c r="H1629" s="89"/>
      <c r="I1629" s="89"/>
    </row>
    <row r="1630" spans="1:9" s="18" customFormat="1" ht="32.25" hidden="1" customHeight="1">
      <c r="A1630" s="16" t="s">
        <v>618</v>
      </c>
      <c r="B1630" s="53">
        <v>795</v>
      </c>
      <c r="C1630" s="15" t="s">
        <v>85</v>
      </c>
      <c r="D1630" s="15" t="s">
        <v>218</v>
      </c>
      <c r="E1630" s="15" t="s">
        <v>249</v>
      </c>
      <c r="F1630" s="15" t="s">
        <v>48</v>
      </c>
      <c r="G1630" s="89">
        <f>G1631</f>
        <v>0</v>
      </c>
      <c r="H1630" s="89">
        <f>H1631</f>
        <v>0</v>
      </c>
      <c r="I1630" s="89">
        <f>I1631</f>
        <v>0</v>
      </c>
    </row>
    <row r="1631" spans="1:9" s="18" customFormat="1" ht="32.25" hidden="1" customHeight="1">
      <c r="A1631" s="16" t="s">
        <v>49</v>
      </c>
      <c r="B1631" s="53">
        <v>795</v>
      </c>
      <c r="C1631" s="15" t="s">
        <v>85</v>
      </c>
      <c r="D1631" s="15" t="s">
        <v>218</v>
      </c>
      <c r="E1631" s="15" t="s">
        <v>249</v>
      </c>
      <c r="F1631" s="15" t="s">
        <v>50</v>
      </c>
      <c r="G1631" s="89"/>
      <c r="H1631" s="89"/>
      <c r="I1631" s="89"/>
    </row>
    <row r="1632" spans="1:9" ht="78" hidden="1" customHeight="1">
      <c r="A1632" s="54" t="s">
        <v>852</v>
      </c>
      <c r="B1632" s="53">
        <v>795</v>
      </c>
      <c r="C1632" s="15" t="s">
        <v>85</v>
      </c>
      <c r="D1632" s="15" t="s">
        <v>218</v>
      </c>
      <c r="E1632" s="15" t="s">
        <v>251</v>
      </c>
      <c r="F1632" s="15"/>
      <c r="G1632" s="89">
        <f t="shared" ref="G1632:I1633" si="295">G1633</f>
        <v>0</v>
      </c>
      <c r="H1632" s="89">
        <f t="shared" si="295"/>
        <v>0</v>
      </c>
      <c r="I1632" s="89">
        <f t="shared" si="295"/>
        <v>0</v>
      </c>
    </row>
    <row r="1633" spans="1:12" ht="18" hidden="1" customHeight="1">
      <c r="A1633" s="16" t="s">
        <v>323</v>
      </c>
      <c r="B1633" s="53">
        <v>795</v>
      </c>
      <c r="C1633" s="15" t="s">
        <v>85</v>
      </c>
      <c r="D1633" s="15" t="s">
        <v>218</v>
      </c>
      <c r="E1633" s="15" t="s">
        <v>249</v>
      </c>
      <c r="F1633" s="15" t="s">
        <v>324</v>
      </c>
      <c r="G1633" s="89">
        <f t="shared" si="295"/>
        <v>0</v>
      </c>
      <c r="H1633" s="89">
        <f t="shared" si="295"/>
        <v>0</v>
      </c>
      <c r="I1633" s="89">
        <f t="shared" si="295"/>
        <v>0</v>
      </c>
    </row>
    <row r="1634" spans="1:12" ht="15" hidden="1" customHeight="1">
      <c r="A1634" s="16" t="s">
        <v>351</v>
      </c>
      <c r="B1634" s="53">
        <v>795</v>
      </c>
      <c r="C1634" s="15" t="s">
        <v>85</v>
      </c>
      <c r="D1634" s="15" t="s">
        <v>218</v>
      </c>
      <c r="E1634" s="15" t="s">
        <v>249</v>
      </c>
      <c r="F1634" s="15" t="s">
        <v>352</v>
      </c>
      <c r="G1634" s="89"/>
      <c r="H1634" s="89"/>
      <c r="I1634" s="89"/>
    </row>
    <row r="1635" spans="1:12" ht="81.75" customHeight="1">
      <c r="A1635" s="54" t="s">
        <v>852</v>
      </c>
      <c r="B1635" s="53">
        <v>795</v>
      </c>
      <c r="C1635" s="15" t="s">
        <v>85</v>
      </c>
      <c r="D1635" s="15" t="s">
        <v>218</v>
      </c>
      <c r="E1635" s="15" t="s">
        <v>251</v>
      </c>
      <c r="F1635" s="15"/>
      <c r="G1635" s="89">
        <f>G1636</f>
        <v>423091</v>
      </c>
      <c r="H1635" s="89">
        <v>0</v>
      </c>
      <c r="I1635" s="89">
        <v>0</v>
      </c>
    </row>
    <row r="1636" spans="1:12" ht="24" customHeight="1">
      <c r="A1636" s="16" t="s">
        <v>618</v>
      </c>
      <c r="B1636" s="53">
        <v>795</v>
      </c>
      <c r="C1636" s="15" t="s">
        <v>85</v>
      </c>
      <c r="D1636" s="15" t="s">
        <v>218</v>
      </c>
      <c r="E1636" s="15" t="s">
        <v>249</v>
      </c>
      <c r="F1636" s="15" t="s">
        <v>48</v>
      </c>
      <c r="G1636" s="89">
        <f>G1637</f>
        <v>423091</v>
      </c>
      <c r="H1636" s="89">
        <v>0</v>
      </c>
      <c r="I1636" s="89">
        <v>0</v>
      </c>
    </row>
    <row r="1637" spans="1:12" ht="41.25" customHeight="1">
      <c r="A1637" s="16" t="s">
        <v>49</v>
      </c>
      <c r="B1637" s="53">
        <v>795</v>
      </c>
      <c r="C1637" s="15" t="s">
        <v>85</v>
      </c>
      <c r="D1637" s="15" t="s">
        <v>218</v>
      </c>
      <c r="E1637" s="15" t="s">
        <v>249</v>
      </c>
      <c r="F1637" s="15" t="s">
        <v>50</v>
      </c>
      <c r="G1637" s="89">
        <v>423091</v>
      </c>
      <c r="H1637" s="89">
        <v>0</v>
      </c>
      <c r="I1637" s="89">
        <v>0</v>
      </c>
    </row>
    <row r="1638" spans="1:12" ht="78" customHeight="1">
      <c r="A1638" s="54" t="s">
        <v>1030</v>
      </c>
      <c r="B1638" s="53">
        <v>795</v>
      </c>
      <c r="C1638" s="15" t="s">
        <v>85</v>
      </c>
      <c r="D1638" s="15" t="s">
        <v>218</v>
      </c>
      <c r="E1638" s="15" t="s">
        <v>1029</v>
      </c>
      <c r="F1638" s="15"/>
      <c r="G1638" s="89">
        <f>G1639</f>
        <v>4563626.29</v>
      </c>
      <c r="H1638" s="89">
        <v>0</v>
      </c>
      <c r="I1638" s="89">
        <v>0</v>
      </c>
    </row>
    <row r="1639" spans="1:12" ht="18" customHeight="1">
      <c r="A1639" s="16" t="s">
        <v>618</v>
      </c>
      <c r="B1639" s="53">
        <v>795</v>
      </c>
      <c r="C1639" s="15" t="s">
        <v>85</v>
      </c>
      <c r="D1639" s="15" t="s">
        <v>218</v>
      </c>
      <c r="E1639" s="15" t="s">
        <v>1028</v>
      </c>
      <c r="F1639" s="15" t="s">
        <v>48</v>
      </c>
      <c r="G1639" s="89">
        <f>G1640</f>
        <v>4563626.29</v>
      </c>
      <c r="H1639" s="89">
        <v>0</v>
      </c>
      <c r="I1639" s="89">
        <v>0</v>
      </c>
    </row>
    <row r="1640" spans="1:12" ht="27.75" customHeight="1">
      <c r="A1640" s="16" t="s">
        <v>49</v>
      </c>
      <c r="B1640" s="53">
        <v>795</v>
      </c>
      <c r="C1640" s="15" t="s">
        <v>85</v>
      </c>
      <c r="D1640" s="15" t="s">
        <v>218</v>
      </c>
      <c r="E1640" s="15" t="s">
        <v>1028</v>
      </c>
      <c r="F1640" s="15" t="s">
        <v>50</v>
      </c>
      <c r="G1640" s="89">
        <v>4563626.29</v>
      </c>
      <c r="H1640" s="89">
        <v>0</v>
      </c>
      <c r="I1640" s="89">
        <v>0</v>
      </c>
    </row>
    <row r="1641" spans="1:12" s="18" customFormat="1" ht="62.25" customHeight="1">
      <c r="A1641" s="16" t="s">
        <v>1027</v>
      </c>
      <c r="B1641" s="53">
        <v>795</v>
      </c>
      <c r="C1641" s="15" t="s">
        <v>85</v>
      </c>
      <c r="D1641" s="15" t="s">
        <v>218</v>
      </c>
      <c r="E1641" s="15" t="s">
        <v>367</v>
      </c>
      <c r="F1641" s="15"/>
      <c r="G1641" s="89">
        <f>G1642+G1644</f>
        <v>471143.16</v>
      </c>
      <c r="H1641" s="89">
        <v>0</v>
      </c>
      <c r="I1641" s="89">
        <v>0</v>
      </c>
    </row>
    <row r="1642" spans="1:12" s="18" customFormat="1" ht="32.25" customHeight="1">
      <c r="A1642" s="16" t="s">
        <v>618</v>
      </c>
      <c r="B1642" s="53">
        <v>795</v>
      </c>
      <c r="C1642" s="15" t="s">
        <v>85</v>
      </c>
      <c r="D1642" s="15" t="s">
        <v>218</v>
      </c>
      <c r="E1642" s="15" t="s">
        <v>367</v>
      </c>
      <c r="F1642" s="15" t="s">
        <v>48</v>
      </c>
      <c r="G1642" s="89">
        <f>G1643</f>
        <v>197400</v>
      </c>
      <c r="H1642" s="89">
        <v>0</v>
      </c>
      <c r="I1642" s="89">
        <v>0</v>
      </c>
    </row>
    <row r="1643" spans="1:12" s="18" customFormat="1" ht="32.25" customHeight="1">
      <c r="A1643" s="16" t="s">
        <v>49</v>
      </c>
      <c r="B1643" s="53">
        <v>795</v>
      </c>
      <c r="C1643" s="15" t="s">
        <v>85</v>
      </c>
      <c r="D1643" s="15" t="s">
        <v>218</v>
      </c>
      <c r="E1643" s="15" t="s">
        <v>367</v>
      </c>
      <c r="F1643" s="15" t="s">
        <v>50</v>
      </c>
      <c r="G1643" s="89">
        <v>197400</v>
      </c>
      <c r="H1643" s="89">
        <v>0</v>
      </c>
      <c r="I1643" s="89">
        <v>0</v>
      </c>
    </row>
    <row r="1644" spans="1:12" ht="18" customHeight="1">
      <c r="A1644" s="16" t="s">
        <v>323</v>
      </c>
      <c r="B1644" s="53">
        <v>795</v>
      </c>
      <c r="C1644" s="15" t="s">
        <v>85</v>
      </c>
      <c r="D1644" s="15" t="s">
        <v>218</v>
      </c>
      <c r="E1644" s="15" t="s">
        <v>367</v>
      </c>
      <c r="F1644" s="15" t="s">
        <v>324</v>
      </c>
      <c r="G1644" s="89">
        <f>G1645</f>
        <v>273743.15999999997</v>
      </c>
      <c r="H1644" s="89">
        <v>0</v>
      </c>
      <c r="I1644" s="89">
        <v>0</v>
      </c>
    </row>
    <row r="1645" spans="1:12" ht="15" customHeight="1">
      <c r="A1645" s="16" t="s">
        <v>351</v>
      </c>
      <c r="B1645" s="53">
        <v>795</v>
      </c>
      <c r="C1645" s="15" t="s">
        <v>85</v>
      </c>
      <c r="D1645" s="15" t="s">
        <v>218</v>
      </c>
      <c r="E1645" s="15" t="s">
        <v>367</v>
      </c>
      <c r="F1645" s="15" t="s">
        <v>352</v>
      </c>
      <c r="G1645" s="89">
        <f>338678.16-64935</f>
        <v>273743.15999999997</v>
      </c>
      <c r="H1645" s="89">
        <v>0</v>
      </c>
      <c r="I1645" s="89">
        <v>0</v>
      </c>
    </row>
    <row r="1646" spans="1:12" ht="63.75" customHeight="1">
      <c r="A1646" s="16" t="s">
        <v>759</v>
      </c>
      <c r="B1646" s="53">
        <v>795</v>
      </c>
      <c r="C1646" s="15" t="s">
        <v>85</v>
      </c>
      <c r="D1646" s="15" t="s">
        <v>218</v>
      </c>
      <c r="E1646" s="15" t="s">
        <v>180</v>
      </c>
      <c r="F1646" s="15"/>
      <c r="G1646" s="89">
        <f>G1647+G1669+G1659+G1663+G1666+G1701+G1743+G1748+G1737+G1740</f>
        <v>40752582.759999998</v>
      </c>
      <c r="H1646" s="89">
        <f>H1647+H1669+H1659+H1663+H1666+H1701</f>
        <v>15028150</v>
      </c>
      <c r="I1646" s="89">
        <f>I1647+I1669+I1659+I1663+I1666+I1701</f>
        <v>16390250</v>
      </c>
      <c r="L1646" s="2">
        <f>H1610+H1618+H1658</f>
        <v>28077600</v>
      </c>
    </row>
    <row r="1647" spans="1:12" ht="48.75" customHeight="1">
      <c r="A1647" s="16" t="s">
        <v>760</v>
      </c>
      <c r="B1647" s="53">
        <v>795</v>
      </c>
      <c r="C1647" s="15" t="s">
        <v>85</v>
      </c>
      <c r="D1647" s="15" t="s">
        <v>218</v>
      </c>
      <c r="E1647" s="15" t="s">
        <v>181</v>
      </c>
      <c r="F1647" s="15"/>
      <c r="G1647" s="89">
        <f>G1657+G1648+G1650+G1699+G1653+G1735+G1656</f>
        <v>18864446.23</v>
      </c>
      <c r="H1647" s="89">
        <f>H1657+H1648+H1650+H1699+H1653</f>
        <v>15028150</v>
      </c>
      <c r="I1647" s="89">
        <f>I1657+I1648+I1650+I1699+I1653</f>
        <v>16390250</v>
      </c>
      <c r="L1647" s="2">
        <f>I1610+I1618+I1658</f>
        <v>30636525</v>
      </c>
    </row>
    <row r="1648" spans="1:12" s="18" customFormat="1" ht="31.5" hidden="1" customHeight="1">
      <c r="A1648" s="16" t="s">
        <v>618</v>
      </c>
      <c r="B1648" s="53">
        <v>795</v>
      </c>
      <c r="C1648" s="15" t="s">
        <v>85</v>
      </c>
      <c r="D1648" s="15" t="s">
        <v>218</v>
      </c>
      <c r="E1648" s="15" t="s">
        <v>181</v>
      </c>
      <c r="F1648" s="15" t="s">
        <v>48</v>
      </c>
      <c r="G1648" s="89">
        <f>G1649</f>
        <v>0</v>
      </c>
      <c r="H1648" s="89">
        <f>H1649</f>
        <v>0</v>
      </c>
      <c r="I1648" s="89">
        <f>I1649</f>
        <v>0</v>
      </c>
    </row>
    <row r="1649" spans="1:10" s="18" customFormat="1" ht="32.25" hidden="1" customHeight="1">
      <c r="A1649" s="16" t="s">
        <v>49</v>
      </c>
      <c r="B1649" s="53">
        <v>795</v>
      </c>
      <c r="C1649" s="15" t="s">
        <v>85</v>
      </c>
      <c r="D1649" s="15" t="s">
        <v>218</v>
      </c>
      <c r="E1649" s="15" t="s">
        <v>181</v>
      </c>
      <c r="F1649" s="15" t="s">
        <v>50</v>
      </c>
      <c r="G1649" s="89"/>
      <c r="H1649" s="89"/>
      <c r="I1649" s="89"/>
    </row>
    <row r="1650" spans="1:10" s="18" customFormat="1" ht="31.5" hidden="1" customHeight="1">
      <c r="A1650" s="16" t="s">
        <v>618</v>
      </c>
      <c r="B1650" s="53">
        <v>795</v>
      </c>
      <c r="C1650" s="15" t="s">
        <v>85</v>
      </c>
      <c r="D1650" s="15" t="s">
        <v>218</v>
      </c>
      <c r="E1650" s="15" t="s">
        <v>181</v>
      </c>
      <c r="F1650" s="15" t="s">
        <v>48</v>
      </c>
      <c r="G1650" s="89">
        <f>G1651</f>
        <v>0</v>
      </c>
      <c r="H1650" s="89">
        <f>H1651</f>
        <v>0</v>
      </c>
      <c r="I1650" s="89">
        <f>I1651</f>
        <v>0</v>
      </c>
    </row>
    <row r="1651" spans="1:10" s="18" customFormat="1" ht="32.25" hidden="1" customHeight="1">
      <c r="A1651" s="16" t="s">
        <v>49</v>
      </c>
      <c r="B1651" s="53">
        <v>795</v>
      </c>
      <c r="C1651" s="15" t="s">
        <v>85</v>
      </c>
      <c r="D1651" s="15" t="s">
        <v>218</v>
      </c>
      <c r="E1651" s="15" t="s">
        <v>181</v>
      </c>
      <c r="F1651" s="15" t="s">
        <v>50</v>
      </c>
      <c r="G1651" s="89"/>
      <c r="H1651" s="89"/>
      <c r="I1651" s="89"/>
    </row>
    <row r="1652" spans="1:10" s="18" customFormat="1" ht="32.25" hidden="1" customHeight="1">
      <c r="A1652" s="16"/>
      <c r="B1652" s="53"/>
      <c r="C1652" s="15"/>
      <c r="D1652" s="15"/>
      <c r="E1652" s="15"/>
      <c r="F1652" s="15"/>
      <c r="G1652" s="89"/>
      <c r="H1652" s="89"/>
      <c r="I1652" s="89"/>
    </row>
    <row r="1653" spans="1:10" s="18" customFormat="1" ht="32.25" hidden="1" customHeight="1">
      <c r="A1653" s="16" t="s">
        <v>618</v>
      </c>
      <c r="B1653" s="53">
        <v>795</v>
      </c>
      <c r="C1653" s="15" t="s">
        <v>85</v>
      </c>
      <c r="D1653" s="15" t="s">
        <v>218</v>
      </c>
      <c r="E1653" s="15" t="s">
        <v>181</v>
      </c>
      <c r="F1653" s="15" t="s">
        <v>48</v>
      </c>
      <c r="G1653" s="89">
        <f>G1654</f>
        <v>0</v>
      </c>
      <c r="H1653" s="89">
        <f>H1654</f>
        <v>0</v>
      </c>
      <c r="I1653" s="89">
        <f>I1654</f>
        <v>0</v>
      </c>
    </row>
    <row r="1654" spans="1:10" s="18" customFormat="1" ht="32.25" hidden="1" customHeight="1">
      <c r="A1654" s="16" t="s">
        <v>49</v>
      </c>
      <c r="B1654" s="53">
        <v>795</v>
      </c>
      <c r="C1654" s="15" t="s">
        <v>85</v>
      </c>
      <c r="D1654" s="15" t="s">
        <v>218</v>
      </c>
      <c r="E1654" s="15" t="s">
        <v>181</v>
      </c>
      <c r="F1654" s="15" t="s">
        <v>50</v>
      </c>
      <c r="G1654" s="89"/>
      <c r="H1654" s="89"/>
      <c r="I1654" s="89"/>
    </row>
    <row r="1655" spans="1:10" s="18" customFormat="1" ht="15.75" customHeight="1">
      <c r="A1655" s="16" t="s">
        <v>95</v>
      </c>
      <c r="B1655" s="53">
        <v>795</v>
      </c>
      <c r="C1655" s="15" t="s">
        <v>85</v>
      </c>
      <c r="D1655" s="15" t="s">
        <v>218</v>
      </c>
      <c r="E1655" s="15" t="s">
        <v>181</v>
      </c>
      <c r="F1655" s="15" t="s">
        <v>96</v>
      </c>
      <c r="G1655" s="89">
        <f>G1656</f>
        <v>4655969.2299999995</v>
      </c>
      <c r="H1655" s="219">
        <v>0</v>
      </c>
      <c r="I1655" s="219">
        <v>0</v>
      </c>
      <c r="J1655" s="215"/>
    </row>
    <row r="1656" spans="1:10" s="18" customFormat="1" ht="15.75" customHeight="1">
      <c r="A1656" s="16" t="s">
        <v>353</v>
      </c>
      <c r="B1656" s="53">
        <v>795</v>
      </c>
      <c r="C1656" s="15" t="s">
        <v>85</v>
      </c>
      <c r="D1656" s="15" t="s">
        <v>218</v>
      </c>
      <c r="E1656" s="15" t="s">
        <v>181</v>
      </c>
      <c r="F1656" s="15" t="s">
        <v>354</v>
      </c>
      <c r="G1656" s="89">
        <f>5198269.13-268287.5-423091+149078.6</f>
        <v>4655969.2299999995</v>
      </c>
      <c r="H1656" s="219">
        <v>0</v>
      </c>
      <c r="I1656" s="219">
        <v>0</v>
      </c>
      <c r="J1656" s="215"/>
    </row>
    <row r="1657" spans="1:10" ht="22.5" customHeight="1">
      <c r="A1657" s="16" t="s">
        <v>323</v>
      </c>
      <c r="B1657" s="53">
        <v>795</v>
      </c>
      <c r="C1657" s="15" t="s">
        <v>85</v>
      </c>
      <c r="D1657" s="15" t="s">
        <v>218</v>
      </c>
      <c r="E1657" s="15" t="s">
        <v>181</v>
      </c>
      <c r="F1657" s="15" t="s">
        <v>324</v>
      </c>
      <c r="G1657" s="89">
        <f>G1658</f>
        <v>12385385</v>
      </c>
      <c r="H1657" s="89">
        <f>H1658</f>
        <v>15028150</v>
      </c>
      <c r="I1657" s="89">
        <f>I1658</f>
        <v>16390250</v>
      </c>
    </row>
    <row r="1658" spans="1:10" ht="16.5" customHeight="1">
      <c r="A1658" s="16" t="s">
        <v>351</v>
      </c>
      <c r="B1658" s="53">
        <v>795</v>
      </c>
      <c r="C1658" s="15" t="s">
        <v>85</v>
      </c>
      <c r="D1658" s="15" t="s">
        <v>218</v>
      </c>
      <c r="E1658" s="15" t="s">
        <v>181</v>
      </c>
      <c r="F1658" s="15" t="s">
        <v>352</v>
      </c>
      <c r="G1658" s="89">
        <f>14208477-1823092</f>
        <v>12385385</v>
      </c>
      <c r="H1658" s="89">
        <v>15028150</v>
      </c>
      <c r="I1658" s="89">
        <v>16390250</v>
      </c>
    </row>
    <row r="1659" spans="1:10" ht="105" hidden="1" customHeight="1">
      <c r="A1659" s="16" t="s">
        <v>73</v>
      </c>
      <c r="B1659" s="53">
        <v>795</v>
      </c>
      <c r="C1659" s="15" t="s">
        <v>85</v>
      </c>
      <c r="D1659" s="15" t="s">
        <v>218</v>
      </c>
      <c r="E1659" s="15" t="s">
        <v>170</v>
      </c>
      <c r="F1659" s="15"/>
      <c r="G1659" s="89">
        <f t="shared" ref="G1659:I1661" si="296">G1660</f>
        <v>0</v>
      </c>
      <c r="H1659" s="89">
        <f t="shared" si="296"/>
        <v>0</v>
      </c>
      <c r="I1659" s="89">
        <f t="shared" si="296"/>
        <v>0</v>
      </c>
    </row>
    <row r="1660" spans="1:10" s="18" customFormat="1" ht="49.5" hidden="1" customHeight="1">
      <c r="A1660" s="16" t="s">
        <v>183</v>
      </c>
      <c r="B1660" s="53">
        <v>795</v>
      </c>
      <c r="C1660" s="15" t="s">
        <v>85</v>
      </c>
      <c r="D1660" s="15" t="s">
        <v>218</v>
      </c>
      <c r="E1660" s="15" t="s">
        <v>72</v>
      </c>
      <c r="F1660" s="15"/>
      <c r="G1660" s="89">
        <f t="shared" si="296"/>
        <v>0</v>
      </c>
      <c r="H1660" s="89">
        <f t="shared" si="296"/>
        <v>0</v>
      </c>
      <c r="I1660" s="89">
        <f t="shared" si="296"/>
        <v>0</v>
      </c>
    </row>
    <row r="1661" spans="1:10" s="18" customFormat="1" ht="34.5" hidden="1" customHeight="1">
      <c r="A1661" s="16" t="s">
        <v>47</v>
      </c>
      <c r="B1661" s="53">
        <v>795</v>
      </c>
      <c r="C1661" s="15" t="s">
        <v>85</v>
      </c>
      <c r="D1661" s="15" t="s">
        <v>218</v>
      </c>
      <c r="E1661" s="15" t="s">
        <v>72</v>
      </c>
      <c r="F1661" s="15" t="s">
        <v>48</v>
      </c>
      <c r="G1661" s="89">
        <f t="shared" si="296"/>
        <v>0</v>
      </c>
      <c r="H1661" s="89">
        <f t="shared" si="296"/>
        <v>0</v>
      </c>
      <c r="I1661" s="89">
        <f t="shared" si="296"/>
        <v>0</v>
      </c>
    </row>
    <row r="1662" spans="1:10" s="18" customFormat="1" ht="39" hidden="1" customHeight="1">
      <c r="A1662" s="16" t="s">
        <v>49</v>
      </c>
      <c r="B1662" s="53">
        <v>795</v>
      </c>
      <c r="C1662" s="15" t="s">
        <v>85</v>
      </c>
      <c r="D1662" s="15" t="s">
        <v>218</v>
      </c>
      <c r="E1662" s="15" t="s">
        <v>72</v>
      </c>
      <c r="F1662" s="15" t="s">
        <v>50</v>
      </c>
      <c r="G1662" s="89"/>
      <c r="H1662" s="89"/>
      <c r="I1662" s="89"/>
    </row>
    <row r="1663" spans="1:10" s="18" customFormat="1" ht="64.5" hidden="1" customHeight="1">
      <c r="A1663" s="16" t="s">
        <v>169</v>
      </c>
      <c r="B1663" s="53">
        <v>795</v>
      </c>
      <c r="C1663" s="15" t="s">
        <v>85</v>
      </c>
      <c r="D1663" s="15" t="s">
        <v>218</v>
      </c>
      <c r="E1663" s="15" t="s">
        <v>168</v>
      </c>
      <c r="F1663" s="15"/>
      <c r="G1663" s="89">
        <f t="shared" ref="G1663:I1664" si="297">G1664</f>
        <v>0</v>
      </c>
      <c r="H1663" s="89">
        <f t="shared" si="297"/>
        <v>0</v>
      </c>
      <c r="I1663" s="89">
        <f t="shared" si="297"/>
        <v>0</v>
      </c>
    </row>
    <row r="1664" spans="1:10" s="18" customFormat="1" ht="15.75" hidden="1" customHeight="1">
      <c r="A1664" s="16" t="s">
        <v>323</v>
      </c>
      <c r="B1664" s="53">
        <v>795</v>
      </c>
      <c r="C1664" s="15" t="s">
        <v>85</v>
      </c>
      <c r="D1664" s="15" t="s">
        <v>218</v>
      </c>
      <c r="E1664" s="15" t="s">
        <v>168</v>
      </c>
      <c r="F1664" s="15" t="s">
        <v>324</v>
      </c>
      <c r="G1664" s="89">
        <f t="shared" si="297"/>
        <v>0</v>
      </c>
      <c r="H1664" s="89">
        <f t="shared" si="297"/>
        <v>0</v>
      </c>
      <c r="I1664" s="89">
        <f t="shared" si="297"/>
        <v>0</v>
      </c>
    </row>
    <row r="1665" spans="1:9" s="18" customFormat="1" ht="15.75" hidden="1" customHeight="1">
      <c r="A1665" s="16" t="s">
        <v>351</v>
      </c>
      <c r="B1665" s="53">
        <v>795</v>
      </c>
      <c r="C1665" s="15" t="s">
        <v>85</v>
      </c>
      <c r="D1665" s="15" t="s">
        <v>218</v>
      </c>
      <c r="E1665" s="15" t="s">
        <v>168</v>
      </c>
      <c r="F1665" s="15" t="s">
        <v>352</v>
      </c>
      <c r="G1665" s="89"/>
      <c r="H1665" s="89"/>
      <c r="I1665" s="89"/>
    </row>
    <row r="1666" spans="1:9" ht="34.5" hidden="1" customHeight="1">
      <c r="A1666" s="16" t="s">
        <v>25</v>
      </c>
      <c r="B1666" s="53">
        <v>795</v>
      </c>
      <c r="C1666" s="15" t="s">
        <v>85</v>
      </c>
      <c r="D1666" s="15" t="s">
        <v>218</v>
      </c>
      <c r="E1666" s="15" t="s">
        <v>26</v>
      </c>
      <c r="F1666" s="15"/>
      <c r="G1666" s="89">
        <f t="shared" ref="G1666:I1667" si="298">G1667</f>
        <v>0</v>
      </c>
      <c r="H1666" s="89">
        <f t="shared" si="298"/>
        <v>0</v>
      </c>
      <c r="I1666" s="89">
        <f t="shared" si="298"/>
        <v>0</v>
      </c>
    </row>
    <row r="1667" spans="1:9" ht="37.5" hidden="1" customHeight="1">
      <c r="A1667" s="16" t="s">
        <v>47</v>
      </c>
      <c r="B1667" s="53">
        <v>795</v>
      </c>
      <c r="C1667" s="15" t="s">
        <v>85</v>
      </c>
      <c r="D1667" s="15" t="s">
        <v>218</v>
      </c>
      <c r="E1667" s="15" t="s">
        <v>26</v>
      </c>
      <c r="F1667" s="15" t="s">
        <v>48</v>
      </c>
      <c r="G1667" s="89">
        <f t="shared" si="298"/>
        <v>0</v>
      </c>
      <c r="H1667" s="89">
        <f t="shared" si="298"/>
        <v>0</v>
      </c>
      <c r="I1667" s="89">
        <f t="shared" si="298"/>
        <v>0</v>
      </c>
    </row>
    <row r="1668" spans="1:9" ht="25.5" hidden="1" customHeight="1">
      <c r="A1668" s="16" t="s">
        <v>49</v>
      </c>
      <c r="B1668" s="53">
        <v>795</v>
      </c>
      <c r="C1668" s="15" t="s">
        <v>85</v>
      </c>
      <c r="D1668" s="15" t="s">
        <v>218</v>
      </c>
      <c r="E1668" s="15" t="s">
        <v>26</v>
      </c>
      <c r="F1668" s="15" t="s">
        <v>50</v>
      </c>
      <c r="G1668" s="89"/>
      <c r="H1668" s="89"/>
      <c r="I1668" s="89"/>
    </row>
    <row r="1669" spans="1:9" ht="85.5" hidden="1" customHeight="1">
      <c r="A1669" s="16" t="s">
        <v>269</v>
      </c>
      <c r="B1669" s="53">
        <v>795</v>
      </c>
      <c r="C1669" s="15" t="s">
        <v>85</v>
      </c>
      <c r="D1669" s="15" t="s">
        <v>218</v>
      </c>
      <c r="E1669" s="15" t="s">
        <v>13</v>
      </c>
      <c r="F1669" s="15"/>
      <c r="G1669" s="89">
        <f>G1672+G1670</f>
        <v>0</v>
      </c>
      <c r="H1669" s="89">
        <f>H1672+H1670</f>
        <v>0</v>
      </c>
      <c r="I1669" s="89">
        <f>I1672+I1670</f>
        <v>0</v>
      </c>
    </row>
    <row r="1670" spans="1:9" ht="37.5" hidden="1" customHeight="1">
      <c r="A1670" s="16" t="s">
        <v>47</v>
      </c>
      <c r="B1670" s="53">
        <v>795</v>
      </c>
      <c r="C1670" s="15" t="s">
        <v>85</v>
      </c>
      <c r="D1670" s="15" t="s">
        <v>218</v>
      </c>
      <c r="E1670" s="15" t="s">
        <v>13</v>
      </c>
      <c r="F1670" s="15" t="s">
        <v>48</v>
      </c>
      <c r="G1670" s="89">
        <f>G1671</f>
        <v>0</v>
      </c>
      <c r="H1670" s="89">
        <f>H1671</f>
        <v>0</v>
      </c>
      <c r="I1670" s="89">
        <f>I1671</f>
        <v>0</v>
      </c>
    </row>
    <row r="1671" spans="1:9" ht="25.5" hidden="1" customHeight="1">
      <c r="A1671" s="16" t="s">
        <v>49</v>
      </c>
      <c r="B1671" s="53">
        <v>795</v>
      </c>
      <c r="C1671" s="15" t="s">
        <v>85</v>
      </c>
      <c r="D1671" s="15" t="s">
        <v>218</v>
      </c>
      <c r="E1671" s="15" t="s">
        <v>13</v>
      </c>
      <c r="F1671" s="15" t="s">
        <v>50</v>
      </c>
      <c r="G1671" s="89"/>
      <c r="H1671" s="89"/>
      <c r="I1671" s="89"/>
    </row>
    <row r="1672" spans="1:9" ht="21.75" hidden="1" customHeight="1">
      <c r="A1672" s="16" t="s">
        <v>323</v>
      </c>
      <c r="B1672" s="53">
        <v>795</v>
      </c>
      <c r="C1672" s="15" t="s">
        <v>85</v>
      </c>
      <c r="D1672" s="15" t="s">
        <v>218</v>
      </c>
      <c r="E1672" s="15" t="s">
        <v>13</v>
      </c>
      <c r="F1672" s="15" t="s">
        <v>324</v>
      </c>
      <c r="G1672" s="89">
        <f>G1673</f>
        <v>0</v>
      </c>
      <c r="H1672" s="89">
        <f>H1673</f>
        <v>0</v>
      </c>
      <c r="I1672" s="89">
        <f>I1673</f>
        <v>0</v>
      </c>
    </row>
    <row r="1673" spans="1:9" ht="13.5" hidden="1" customHeight="1">
      <c r="A1673" s="16" t="s">
        <v>351</v>
      </c>
      <c r="B1673" s="53">
        <v>795</v>
      </c>
      <c r="C1673" s="15" t="s">
        <v>85</v>
      </c>
      <c r="D1673" s="15" t="s">
        <v>218</v>
      </c>
      <c r="E1673" s="15" t="s">
        <v>13</v>
      </c>
      <c r="F1673" s="15" t="s">
        <v>352</v>
      </c>
      <c r="G1673" s="89"/>
      <c r="H1673" s="89"/>
      <c r="I1673" s="89"/>
    </row>
    <row r="1674" spans="1:9" s="18" customFormat="1" ht="84" hidden="1" customHeight="1">
      <c r="A1674" s="16" t="s">
        <v>174</v>
      </c>
      <c r="B1674" s="53">
        <v>795</v>
      </c>
      <c r="C1674" s="15" t="s">
        <v>85</v>
      </c>
      <c r="D1674" s="15" t="s">
        <v>218</v>
      </c>
      <c r="E1674" s="15" t="s">
        <v>175</v>
      </c>
      <c r="F1674" s="15"/>
      <c r="G1674" s="89">
        <f>G1688+G1675+G1691</f>
        <v>0</v>
      </c>
      <c r="H1674" s="89">
        <f>H1688+H1675+H1691</f>
        <v>0</v>
      </c>
      <c r="I1674" s="89">
        <f>I1688+I1675+I1691</f>
        <v>0</v>
      </c>
    </row>
    <row r="1675" spans="1:9" s="18" customFormat="1" ht="73.5" hidden="1" customHeight="1">
      <c r="A1675" s="16" t="s">
        <v>232</v>
      </c>
      <c r="B1675" s="53">
        <v>795</v>
      </c>
      <c r="C1675" s="15" t="s">
        <v>85</v>
      </c>
      <c r="D1675" s="15" t="s">
        <v>218</v>
      </c>
      <c r="E1675" s="15" t="s">
        <v>231</v>
      </c>
      <c r="F1675" s="15"/>
      <c r="G1675" s="89">
        <f>G1676+G1680</f>
        <v>0</v>
      </c>
      <c r="H1675" s="89">
        <f>H1676+H1680</f>
        <v>0</v>
      </c>
      <c r="I1675" s="89">
        <f>I1676+I1680</f>
        <v>0</v>
      </c>
    </row>
    <row r="1676" spans="1:9" ht="37.5" hidden="1" customHeight="1">
      <c r="A1676" s="16" t="s">
        <v>47</v>
      </c>
      <c r="B1676" s="53">
        <v>795</v>
      </c>
      <c r="C1676" s="15" t="s">
        <v>85</v>
      </c>
      <c r="D1676" s="15" t="s">
        <v>218</v>
      </c>
      <c r="E1676" s="15" t="s">
        <v>231</v>
      </c>
      <c r="F1676" s="15" t="s">
        <v>48</v>
      </c>
      <c r="G1676" s="89">
        <f>G1677</f>
        <v>0</v>
      </c>
      <c r="H1676" s="89">
        <f>H1677</f>
        <v>0</v>
      </c>
      <c r="I1676" s="89">
        <f>I1677</f>
        <v>0</v>
      </c>
    </row>
    <row r="1677" spans="1:9" ht="25.5" hidden="1" customHeight="1">
      <c r="A1677" s="16" t="s">
        <v>49</v>
      </c>
      <c r="B1677" s="53">
        <v>795</v>
      </c>
      <c r="C1677" s="15" t="s">
        <v>85</v>
      </c>
      <c r="D1677" s="15" t="s">
        <v>218</v>
      </c>
      <c r="E1677" s="15" t="s">
        <v>231</v>
      </c>
      <c r="F1677" s="15" t="s">
        <v>50</v>
      </c>
      <c r="G1677" s="89"/>
      <c r="H1677" s="89"/>
      <c r="I1677" s="89"/>
    </row>
    <row r="1678" spans="1:9" s="18" customFormat="1" ht="55.5" hidden="1" customHeight="1">
      <c r="A1678" s="16"/>
      <c r="B1678" s="53"/>
      <c r="C1678" s="15"/>
      <c r="D1678" s="15"/>
      <c r="E1678" s="15"/>
      <c r="F1678" s="15"/>
      <c r="G1678" s="89"/>
      <c r="H1678" s="89"/>
      <c r="I1678" s="89"/>
    </row>
    <row r="1679" spans="1:9" s="18" customFormat="1" ht="55.5" hidden="1" customHeight="1">
      <c r="A1679" s="16"/>
      <c r="B1679" s="53"/>
      <c r="C1679" s="15"/>
      <c r="D1679" s="15"/>
      <c r="E1679" s="15"/>
      <c r="F1679" s="15"/>
      <c r="G1679" s="89"/>
      <c r="H1679" s="89"/>
      <c r="I1679" s="89"/>
    </row>
    <row r="1680" spans="1:9" ht="21.75" hidden="1" customHeight="1">
      <c r="A1680" s="16" t="s">
        <v>323</v>
      </c>
      <c r="B1680" s="53">
        <v>795</v>
      </c>
      <c r="C1680" s="15" t="s">
        <v>85</v>
      </c>
      <c r="D1680" s="15" t="s">
        <v>218</v>
      </c>
      <c r="E1680" s="15" t="s">
        <v>231</v>
      </c>
      <c r="F1680" s="15" t="s">
        <v>324</v>
      </c>
      <c r="G1680" s="89">
        <f>G1681</f>
        <v>0</v>
      </c>
      <c r="H1680" s="89">
        <f>H1681</f>
        <v>0</v>
      </c>
      <c r="I1680" s="89">
        <f>I1681</f>
        <v>0</v>
      </c>
    </row>
    <row r="1681" spans="1:9" ht="13.5" hidden="1" customHeight="1">
      <c r="A1681" s="16" t="s">
        <v>351</v>
      </c>
      <c r="B1681" s="53">
        <v>795</v>
      </c>
      <c r="C1681" s="15" t="s">
        <v>85</v>
      </c>
      <c r="D1681" s="15" t="s">
        <v>218</v>
      </c>
      <c r="E1681" s="15" t="s">
        <v>231</v>
      </c>
      <c r="F1681" s="15" t="s">
        <v>352</v>
      </c>
      <c r="G1681" s="89"/>
      <c r="H1681" s="89"/>
      <c r="I1681" s="89"/>
    </row>
    <row r="1682" spans="1:9" s="18" customFormat="1" ht="32.25" hidden="1" customHeight="1">
      <c r="A1682" s="16" t="s">
        <v>618</v>
      </c>
      <c r="B1682" s="53">
        <v>795</v>
      </c>
      <c r="C1682" s="15" t="s">
        <v>85</v>
      </c>
      <c r="D1682" s="15" t="s">
        <v>218</v>
      </c>
      <c r="E1682" s="15" t="s">
        <v>263</v>
      </c>
      <c r="F1682" s="15" t="s">
        <v>48</v>
      </c>
      <c r="G1682" s="89">
        <f>G1683</f>
        <v>0</v>
      </c>
      <c r="H1682" s="89">
        <f>H1683</f>
        <v>0</v>
      </c>
      <c r="I1682" s="89">
        <f>I1683</f>
        <v>0</v>
      </c>
    </row>
    <row r="1683" spans="1:9" s="18" customFormat="1" ht="32.25" hidden="1" customHeight="1">
      <c r="A1683" s="16" t="s">
        <v>49</v>
      </c>
      <c r="B1683" s="53">
        <v>795</v>
      </c>
      <c r="C1683" s="15" t="s">
        <v>85</v>
      </c>
      <c r="D1683" s="15" t="s">
        <v>218</v>
      </c>
      <c r="E1683" s="15" t="s">
        <v>263</v>
      </c>
      <c r="F1683" s="15" t="s">
        <v>50</v>
      </c>
      <c r="G1683" s="89"/>
      <c r="H1683" s="89"/>
      <c r="I1683" s="89"/>
    </row>
    <row r="1684" spans="1:9" s="18" customFormat="1" ht="74.25" hidden="1" customHeight="1">
      <c r="A1684" s="16" t="s">
        <v>14</v>
      </c>
      <c r="B1684" s="53">
        <v>795</v>
      </c>
      <c r="C1684" s="15" t="s">
        <v>85</v>
      </c>
      <c r="D1684" s="15" t="s">
        <v>218</v>
      </c>
      <c r="E1684" s="15" t="s">
        <v>15</v>
      </c>
      <c r="F1684" s="15"/>
      <c r="G1684" s="89">
        <f t="shared" ref="G1684:I1686" si="299">G1685</f>
        <v>0</v>
      </c>
      <c r="H1684" s="89">
        <f t="shared" si="299"/>
        <v>0</v>
      </c>
      <c r="I1684" s="89">
        <f t="shared" si="299"/>
        <v>0</v>
      </c>
    </row>
    <row r="1685" spans="1:9" s="18" customFormat="1" ht="75" hidden="1" customHeight="1">
      <c r="A1685" s="16" t="s">
        <v>551</v>
      </c>
      <c r="B1685" s="53">
        <v>795</v>
      </c>
      <c r="C1685" s="15" t="s">
        <v>85</v>
      </c>
      <c r="D1685" s="15" t="s">
        <v>218</v>
      </c>
      <c r="E1685" s="15" t="s">
        <v>16</v>
      </c>
      <c r="F1685" s="15"/>
      <c r="G1685" s="89">
        <f t="shared" si="299"/>
        <v>0</v>
      </c>
      <c r="H1685" s="89">
        <f t="shared" si="299"/>
        <v>0</v>
      </c>
      <c r="I1685" s="89">
        <f t="shared" si="299"/>
        <v>0</v>
      </c>
    </row>
    <row r="1686" spans="1:9" s="18" customFormat="1" ht="18.75" hidden="1" customHeight="1">
      <c r="A1686" s="16" t="s">
        <v>323</v>
      </c>
      <c r="B1686" s="53">
        <v>795</v>
      </c>
      <c r="C1686" s="15" t="s">
        <v>85</v>
      </c>
      <c r="D1686" s="15" t="s">
        <v>218</v>
      </c>
      <c r="E1686" s="15" t="s">
        <v>16</v>
      </c>
      <c r="F1686" s="15" t="s">
        <v>324</v>
      </c>
      <c r="G1686" s="89">
        <f t="shared" si="299"/>
        <v>0</v>
      </c>
      <c r="H1686" s="89">
        <f t="shared" si="299"/>
        <v>0</v>
      </c>
      <c r="I1686" s="89">
        <f t="shared" si="299"/>
        <v>0</v>
      </c>
    </row>
    <row r="1687" spans="1:9" s="18" customFormat="1" ht="15.75" hidden="1" customHeight="1">
      <c r="A1687" s="16" t="s">
        <v>351</v>
      </c>
      <c r="B1687" s="53">
        <v>795</v>
      </c>
      <c r="C1687" s="15" t="s">
        <v>85</v>
      </c>
      <c r="D1687" s="15" t="s">
        <v>218</v>
      </c>
      <c r="E1687" s="15" t="s">
        <v>16</v>
      </c>
      <c r="F1687" s="15" t="s">
        <v>352</v>
      </c>
      <c r="G1687" s="89"/>
      <c r="H1687" s="89"/>
      <c r="I1687" s="89"/>
    </row>
    <row r="1688" spans="1:9" s="18" customFormat="1" ht="84.75" hidden="1" customHeight="1">
      <c r="A1688" s="16" t="s">
        <v>551</v>
      </c>
      <c r="B1688" s="53">
        <v>795</v>
      </c>
      <c r="C1688" s="15" t="s">
        <v>85</v>
      </c>
      <c r="D1688" s="15" t="s">
        <v>218</v>
      </c>
      <c r="E1688" s="15" t="s">
        <v>263</v>
      </c>
      <c r="F1688" s="15"/>
      <c r="G1688" s="89">
        <f>G1682+G1689</f>
        <v>0</v>
      </c>
      <c r="H1688" s="89">
        <f>H1682+H1689</f>
        <v>0</v>
      </c>
      <c r="I1688" s="89">
        <f>I1682+I1689</f>
        <v>0</v>
      </c>
    </row>
    <row r="1689" spans="1:9" s="18" customFormat="1" ht="32.25" hidden="1" customHeight="1">
      <c r="A1689" s="16" t="s">
        <v>95</v>
      </c>
      <c r="B1689" s="53">
        <v>795</v>
      </c>
      <c r="C1689" s="15" t="s">
        <v>85</v>
      </c>
      <c r="D1689" s="15" t="s">
        <v>218</v>
      </c>
      <c r="E1689" s="15" t="s">
        <v>263</v>
      </c>
      <c r="F1689" s="15" t="s">
        <v>96</v>
      </c>
      <c r="G1689" s="89">
        <f>G1690</f>
        <v>0</v>
      </c>
      <c r="H1689" s="89">
        <f>H1690</f>
        <v>0</v>
      </c>
      <c r="I1689" s="89">
        <f>I1690</f>
        <v>0</v>
      </c>
    </row>
    <row r="1690" spans="1:9" s="18" customFormat="1" ht="32.25" hidden="1" customHeight="1">
      <c r="A1690" s="16" t="s">
        <v>353</v>
      </c>
      <c r="B1690" s="53">
        <v>795</v>
      </c>
      <c r="C1690" s="15" t="s">
        <v>85</v>
      </c>
      <c r="D1690" s="15" t="s">
        <v>218</v>
      </c>
      <c r="E1690" s="15" t="s">
        <v>263</v>
      </c>
      <c r="F1690" s="15" t="s">
        <v>354</v>
      </c>
      <c r="G1690" s="89">
        <f>1767000-1767000</f>
        <v>0</v>
      </c>
      <c r="H1690" s="89">
        <f>1767000-1767000</f>
        <v>0</v>
      </c>
      <c r="I1690" s="89">
        <f>1767000-1767000</f>
        <v>0</v>
      </c>
    </row>
    <row r="1691" spans="1:9" s="18" customFormat="1" ht="60.75" hidden="1" customHeight="1">
      <c r="A1691" s="16" t="s">
        <v>266</v>
      </c>
      <c r="B1691" s="53">
        <v>795</v>
      </c>
      <c r="C1691" s="15" t="s">
        <v>85</v>
      </c>
      <c r="D1691" s="15" t="s">
        <v>218</v>
      </c>
      <c r="E1691" s="15" t="s">
        <v>265</v>
      </c>
      <c r="F1691" s="15"/>
      <c r="G1691" s="89">
        <f t="shared" ref="G1691:I1692" si="300">G1692</f>
        <v>0</v>
      </c>
      <c r="H1691" s="89">
        <f t="shared" si="300"/>
        <v>0</v>
      </c>
      <c r="I1691" s="89">
        <f t="shared" si="300"/>
        <v>0</v>
      </c>
    </row>
    <row r="1692" spans="1:9" s="18" customFormat="1" ht="15.75" hidden="1" customHeight="1">
      <c r="A1692" s="16" t="s">
        <v>95</v>
      </c>
      <c r="B1692" s="53">
        <v>795</v>
      </c>
      <c r="C1692" s="15" t="s">
        <v>85</v>
      </c>
      <c r="D1692" s="15" t="s">
        <v>218</v>
      </c>
      <c r="E1692" s="15" t="s">
        <v>265</v>
      </c>
      <c r="F1692" s="15" t="s">
        <v>96</v>
      </c>
      <c r="G1692" s="89">
        <f t="shared" si="300"/>
        <v>0</v>
      </c>
      <c r="H1692" s="89">
        <f t="shared" si="300"/>
        <v>0</v>
      </c>
      <c r="I1692" s="89">
        <f t="shared" si="300"/>
        <v>0</v>
      </c>
    </row>
    <row r="1693" spans="1:9" s="18" customFormat="1" ht="15.75" hidden="1" customHeight="1">
      <c r="A1693" s="16" t="s">
        <v>353</v>
      </c>
      <c r="B1693" s="53">
        <v>795</v>
      </c>
      <c r="C1693" s="15" t="s">
        <v>85</v>
      </c>
      <c r="D1693" s="15" t="s">
        <v>218</v>
      </c>
      <c r="E1693" s="15" t="s">
        <v>265</v>
      </c>
      <c r="F1693" s="15" t="s">
        <v>354</v>
      </c>
      <c r="G1693" s="89"/>
      <c r="H1693" s="89"/>
      <c r="I1693" s="89"/>
    </row>
    <row r="1694" spans="1:9" s="18" customFormat="1" ht="66" hidden="1" customHeight="1">
      <c r="A1694" s="54" t="s">
        <v>737</v>
      </c>
      <c r="B1694" s="53">
        <v>795</v>
      </c>
      <c r="C1694" s="15" t="s">
        <v>85</v>
      </c>
      <c r="D1694" s="15" t="s">
        <v>218</v>
      </c>
      <c r="E1694" s="15" t="s">
        <v>175</v>
      </c>
      <c r="F1694" s="15"/>
      <c r="G1694" s="89">
        <f t="shared" ref="G1694:I1696" si="301">G1695</f>
        <v>0</v>
      </c>
      <c r="H1694" s="89">
        <f t="shared" si="301"/>
        <v>0</v>
      </c>
      <c r="I1694" s="89">
        <f t="shared" si="301"/>
        <v>0</v>
      </c>
    </row>
    <row r="1695" spans="1:9" s="18" customFormat="1" ht="53.25" hidden="1" customHeight="1">
      <c r="A1695" s="54"/>
      <c r="B1695" s="53">
        <v>795</v>
      </c>
      <c r="C1695" s="15" t="s">
        <v>85</v>
      </c>
      <c r="D1695" s="15" t="s">
        <v>218</v>
      </c>
      <c r="E1695" s="15" t="s">
        <v>736</v>
      </c>
      <c r="F1695" s="15"/>
      <c r="G1695" s="89">
        <f t="shared" si="301"/>
        <v>0</v>
      </c>
      <c r="H1695" s="89">
        <f t="shared" si="301"/>
        <v>0</v>
      </c>
      <c r="I1695" s="89">
        <f t="shared" si="301"/>
        <v>0</v>
      </c>
    </row>
    <row r="1696" spans="1:9" s="18" customFormat="1" ht="31.5" hidden="1" customHeight="1">
      <c r="A1696" s="16" t="s">
        <v>618</v>
      </c>
      <c r="B1696" s="53">
        <v>795</v>
      </c>
      <c r="C1696" s="15" t="s">
        <v>85</v>
      </c>
      <c r="D1696" s="15" t="s">
        <v>218</v>
      </c>
      <c r="E1696" s="15" t="s">
        <v>736</v>
      </c>
      <c r="F1696" s="15" t="s">
        <v>48</v>
      </c>
      <c r="G1696" s="89">
        <f t="shared" si="301"/>
        <v>0</v>
      </c>
      <c r="H1696" s="89">
        <f t="shared" si="301"/>
        <v>0</v>
      </c>
      <c r="I1696" s="89">
        <f t="shared" si="301"/>
        <v>0</v>
      </c>
    </row>
    <row r="1697" spans="1:22" s="18" customFormat="1" ht="32.25" hidden="1" customHeight="1">
      <c r="A1697" s="16" t="s">
        <v>49</v>
      </c>
      <c r="B1697" s="53">
        <v>795</v>
      </c>
      <c r="C1697" s="15" t="s">
        <v>85</v>
      </c>
      <c r="D1697" s="15" t="s">
        <v>218</v>
      </c>
      <c r="E1697" s="15" t="s">
        <v>736</v>
      </c>
      <c r="F1697" s="15" t="s">
        <v>50</v>
      </c>
      <c r="G1697" s="89"/>
      <c r="H1697" s="89"/>
      <c r="I1697" s="89"/>
    </row>
    <row r="1698" spans="1:22" s="18" customFormat="1" ht="15.75" hidden="1" customHeight="1">
      <c r="A1698" s="16"/>
      <c r="B1698" s="53"/>
      <c r="C1698" s="15"/>
      <c r="D1698" s="15"/>
      <c r="E1698" s="15"/>
      <c r="F1698" s="15"/>
      <c r="G1698" s="89"/>
      <c r="H1698" s="89"/>
      <c r="I1698" s="89"/>
    </row>
    <row r="1699" spans="1:22" s="18" customFormat="1" ht="15.75" hidden="1" customHeight="1">
      <c r="A1699" s="16" t="s">
        <v>95</v>
      </c>
      <c r="B1699" s="53">
        <v>795</v>
      </c>
      <c r="C1699" s="15" t="s">
        <v>85</v>
      </c>
      <c r="D1699" s="15" t="s">
        <v>218</v>
      </c>
      <c r="E1699" s="15" t="s">
        <v>181</v>
      </c>
      <c r="F1699" s="15" t="s">
        <v>96</v>
      </c>
      <c r="G1699" s="89">
        <f>G1700</f>
        <v>0</v>
      </c>
      <c r="H1699" s="89">
        <f>H1700</f>
        <v>0</v>
      </c>
      <c r="I1699" s="89">
        <f>I1700</f>
        <v>0</v>
      </c>
    </row>
    <row r="1700" spans="1:22" s="18" customFormat="1" ht="15.75" hidden="1" customHeight="1">
      <c r="A1700" s="16" t="s">
        <v>353</v>
      </c>
      <c r="B1700" s="53">
        <v>795</v>
      </c>
      <c r="C1700" s="15" t="s">
        <v>85</v>
      </c>
      <c r="D1700" s="15" t="s">
        <v>218</v>
      </c>
      <c r="E1700" s="15" t="s">
        <v>181</v>
      </c>
      <c r="F1700" s="15" t="s">
        <v>354</v>
      </c>
      <c r="G1700" s="89"/>
      <c r="H1700" s="89"/>
      <c r="I1700" s="89"/>
    </row>
    <row r="1701" spans="1:22" ht="68.25" hidden="1" customHeight="1">
      <c r="A1701" s="16" t="s">
        <v>853</v>
      </c>
      <c r="B1701" s="53">
        <v>795</v>
      </c>
      <c r="C1701" s="15" t="s">
        <v>85</v>
      </c>
      <c r="D1701" s="15" t="s">
        <v>218</v>
      </c>
      <c r="E1701" s="15" t="s">
        <v>13</v>
      </c>
      <c r="F1701" s="15"/>
      <c r="G1701" s="89">
        <f>G1707</f>
        <v>0</v>
      </c>
      <c r="H1701" s="89">
        <f>H1707</f>
        <v>0</v>
      </c>
      <c r="I1701" s="89">
        <f>I1707</f>
        <v>0</v>
      </c>
    </row>
    <row r="1702" spans="1:22" s="18" customFormat="1" ht="31.5" hidden="1" customHeight="1">
      <c r="A1702" s="16" t="s">
        <v>618</v>
      </c>
      <c r="B1702" s="53">
        <v>795</v>
      </c>
      <c r="C1702" s="15" t="s">
        <v>85</v>
      </c>
      <c r="D1702" s="15" t="s">
        <v>218</v>
      </c>
      <c r="E1702" s="15" t="s">
        <v>181</v>
      </c>
      <c r="F1702" s="15" t="s">
        <v>48</v>
      </c>
      <c r="G1702" s="89">
        <f>G1703</f>
        <v>0</v>
      </c>
      <c r="H1702" s="89">
        <f>H1703</f>
        <v>0</v>
      </c>
      <c r="I1702" s="89">
        <f>I1703</f>
        <v>0</v>
      </c>
    </row>
    <row r="1703" spans="1:22" s="18" customFormat="1" ht="32.25" hidden="1" customHeight="1">
      <c r="A1703" s="16" t="s">
        <v>49</v>
      </c>
      <c r="B1703" s="53">
        <v>795</v>
      </c>
      <c r="C1703" s="15" t="s">
        <v>85</v>
      </c>
      <c r="D1703" s="15" t="s">
        <v>218</v>
      </c>
      <c r="E1703" s="15" t="s">
        <v>181</v>
      </c>
      <c r="F1703" s="15" t="s">
        <v>50</v>
      </c>
      <c r="G1703" s="89"/>
      <c r="H1703" s="89"/>
      <c r="I1703" s="89"/>
    </row>
    <row r="1704" spans="1:22" s="18" customFormat="1" ht="31.5" hidden="1" customHeight="1">
      <c r="A1704" s="16" t="s">
        <v>618</v>
      </c>
      <c r="B1704" s="53">
        <v>795</v>
      </c>
      <c r="C1704" s="15" t="s">
        <v>85</v>
      </c>
      <c r="D1704" s="15" t="s">
        <v>218</v>
      </c>
      <c r="E1704" s="15" t="s">
        <v>181</v>
      </c>
      <c r="F1704" s="15" t="s">
        <v>48</v>
      </c>
      <c r="G1704" s="89">
        <f>G1705</f>
        <v>0</v>
      </c>
      <c r="H1704" s="89">
        <f>H1705</f>
        <v>0</v>
      </c>
      <c r="I1704" s="89">
        <f>I1705</f>
        <v>0</v>
      </c>
    </row>
    <row r="1705" spans="1:22" s="18" customFormat="1" ht="32.25" hidden="1" customHeight="1">
      <c r="A1705" s="16" t="s">
        <v>49</v>
      </c>
      <c r="B1705" s="53">
        <v>795</v>
      </c>
      <c r="C1705" s="15" t="s">
        <v>85</v>
      </c>
      <c r="D1705" s="15" t="s">
        <v>218</v>
      </c>
      <c r="E1705" s="15" t="s">
        <v>181</v>
      </c>
      <c r="F1705" s="15" t="s">
        <v>50</v>
      </c>
      <c r="G1705" s="89"/>
      <c r="H1705" s="89"/>
      <c r="I1705" s="89"/>
    </row>
    <row r="1706" spans="1:22" s="18" customFormat="1" ht="32.25" hidden="1" customHeight="1">
      <c r="A1706" s="16"/>
      <c r="B1706" s="53"/>
      <c r="C1706" s="15"/>
      <c r="D1706" s="15"/>
      <c r="E1706" s="15"/>
      <c r="F1706" s="15"/>
      <c r="G1706" s="89"/>
      <c r="H1706" s="89"/>
      <c r="I1706" s="89"/>
    </row>
    <row r="1707" spans="1:22" ht="22.5" hidden="1" customHeight="1">
      <c r="A1707" s="16" t="s">
        <v>323</v>
      </c>
      <c r="B1707" s="53">
        <v>795</v>
      </c>
      <c r="C1707" s="15" t="s">
        <v>85</v>
      </c>
      <c r="D1707" s="15" t="s">
        <v>218</v>
      </c>
      <c r="E1707" s="15" t="s">
        <v>13</v>
      </c>
      <c r="F1707" s="15" t="s">
        <v>324</v>
      </c>
      <c r="G1707" s="89">
        <f>G1708</f>
        <v>0</v>
      </c>
      <c r="H1707" s="89">
        <f>H1708</f>
        <v>0</v>
      </c>
      <c r="I1707" s="89">
        <f>I1708</f>
        <v>0</v>
      </c>
    </row>
    <row r="1708" spans="1:22" ht="16.5" hidden="1" customHeight="1">
      <c r="A1708" s="16" t="s">
        <v>351</v>
      </c>
      <c r="B1708" s="53">
        <v>795</v>
      </c>
      <c r="C1708" s="15" t="s">
        <v>85</v>
      </c>
      <c r="D1708" s="15" t="s">
        <v>218</v>
      </c>
      <c r="E1708" s="15" t="s">
        <v>13</v>
      </c>
      <c r="F1708" s="15" t="s">
        <v>352</v>
      </c>
      <c r="G1708" s="89"/>
      <c r="H1708" s="89"/>
      <c r="I1708" s="89"/>
    </row>
    <row r="1709" spans="1:22" ht="16.5" hidden="1" customHeight="1">
      <c r="A1709" s="16" t="s">
        <v>857</v>
      </c>
      <c r="B1709" s="53">
        <v>795</v>
      </c>
      <c r="C1709" s="15" t="s">
        <v>85</v>
      </c>
      <c r="D1709" s="15" t="s">
        <v>218</v>
      </c>
      <c r="E1709" s="15" t="s">
        <v>15</v>
      </c>
      <c r="F1709" s="15"/>
      <c r="G1709" s="89">
        <f>G1710</f>
        <v>0</v>
      </c>
      <c r="H1709" s="89">
        <f t="shared" ref="H1709:I1709" si="302">H1710</f>
        <v>0</v>
      </c>
      <c r="I1709" s="89">
        <f t="shared" si="302"/>
        <v>0</v>
      </c>
    </row>
    <row r="1710" spans="1:22" s="18" customFormat="1" ht="49.5" hidden="1" customHeight="1">
      <c r="A1710" s="16" t="s">
        <v>813</v>
      </c>
      <c r="B1710" s="53">
        <v>795</v>
      </c>
      <c r="C1710" s="15" t="s">
        <v>85</v>
      </c>
      <c r="D1710" s="15" t="s">
        <v>218</v>
      </c>
      <c r="E1710" s="15" t="s">
        <v>812</v>
      </c>
      <c r="F1710" s="15"/>
      <c r="G1710" s="89">
        <f t="shared" ref="G1710:I1711" si="303">G1711</f>
        <v>0</v>
      </c>
      <c r="H1710" s="89">
        <f t="shared" si="303"/>
        <v>0</v>
      </c>
      <c r="I1710" s="89">
        <f t="shared" si="303"/>
        <v>0</v>
      </c>
      <c r="V1710" s="17"/>
    </row>
    <row r="1711" spans="1:22" s="18" customFormat="1" ht="20.25" hidden="1" customHeight="1">
      <c r="A1711" s="16" t="s">
        <v>95</v>
      </c>
      <c r="B1711" s="53">
        <v>795</v>
      </c>
      <c r="C1711" s="15" t="s">
        <v>85</v>
      </c>
      <c r="D1711" s="15" t="s">
        <v>218</v>
      </c>
      <c r="E1711" s="15" t="s">
        <v>812</v>
      </c>
      <c r="F1711" s="15" t="s">
        <v>96</v>
      </c>
      <c r="G1711" s="89">
        <f t="shared" si="303"/>
        <v>0</v>
      </c>
      <c r="H1711" s="89">
        <f t="shared" si="303"/>
        <v>0</v>
      </c>
      <c r="I1711" s="89">
        <f t="shared" si="303"/>
        <v>0</v>
      </c>
    </row>
    <row r="1712" spans="1:22" s="18" customFormat="1" ht="20.25" hidden="1" customHeight="1">
      <c r="A1712" s="16" t="s">
        <v>353</v>
      </c>
      <c r="B1712" s="53">
        <v>795</v>
      </c>
      <c r="C1712" s="15" t="s">
        <v>85</v>
      </c>
      <c r="D1712" s="15" t="s">
        <v>218</v>
      </c>
      <c r="E1712" s="15" t="s">
        <v>812</v>
      </c>
      <c r="F1712" s="15" t="s">
        <v>354</v>
      </c>
      <c r="G1712" s="89"/>
      <c r="H1712" s="89"/>
      <c r="I1712" s="89"/>
    </row>
    <row r="1713" spans="1:9" s="18" customFormat="1" ht="74.25" hidden="1" customHeight="1">
      <c r="A1713" s="16" t="s">
        <v>14</v>
      </c>
      <c r="B1713" s="53">
        <v>795</v>
      </c>
      <c r="C1713" s="15" t="s">
        <v>85</v>
      </c>
      <c r="D1713" s="15" t="s">
        <v>218</v>
      </c>
      <c r="E1713" s="15" t="s">
        <v>15</v>
      </c>
      <c r="F1713" s="15"/>
      <c r="G1713" s="89">
        <f>G1714+G1721+G1724+G1727</f>
        <v>0</v>
      </c>
      <c r="H1713" s="89">
        <f>H1714+H1721+H1724+H1727</f>
        <v>0</v>
      </c>
      <c r="I1713" s="89">
        <f>I1714+I1721+I1724+I1727</f>
        <v>0</v>
      </c>
    </row>
    <row r="1714" spans="1:9" s="18" customFormat="1" ht="93.75" hidden="1" customHeight="1">
      <c r="A1714" s="102" t="s">
        <v>710</v>
      </c>
      <c r="B1714" s="53">
        <v>795</v>
      </c>
      <c r="C1714" s="15" t="s">
        <v>85</v>
      </c>
      <c r="D1714" s="15" t="s">
        <v>218</v>
      </c>
      <c r="E1714" s="15" t="s">
        <v>709</v>
      </c>
      <c r="F1714" s="15"/>
      <c r="G1714" s="89">
        <f>G1715+G1717+G1719</f>
        <v>0</v>
      </c>
      <c r="H1714" s="89">
        <f t="shared" ref="H1714:I1714" si="304">H1715+H1717+H1719</f>
        <v>0</v>
      </c>
      <c r="I1714" s="89">
        <f t="shared" si="304"/>
        <v>0</v>
      </c>
    </row>
    <row r="1715" spans="1:9" s="18" customFormat="1" ht="18.75" hidden="1" customHeight="1">
      <c r="A1715" s="16" t="s">
        <v>323</v>
      </c>
      <c r="B1715" s="53">
        <v>795</v>
      </c>
      <c r="C1715" s="15" t="s">
        <v>85</v>
      </c>
      <c r="D1715" s="15" t="s">
        <v>218</v>
      </c>
      <c r="E1715" s="15" t="s">
        <v>709</v>
      </c>
      <c r="F1715" s="15" t="s">
        <v>324</v>
      </c>
      <c r="G1715" s="89">
        <f>G1716</f>
        <v>0</v>
      </c>
      <c r="H1715" s="89">
        <f>H1716</f>
        <v>0</v>
      </c>
      <c r="I1715" s="89">
        <f>I1716</f>
        <v>0</v>
      </c>
    </row>
    <row r="1716" spans="1:9" s="18" customFormat="1" ht="15.75" hidden="1" customHeight="1">
      <c r="A1716" s="16" t="s">
        <v>341</v>
      </c>
      <c r="B1716" s="53">
        <v>795</v>
      </c>
      <c r="C1716" s="15" t="s">
        <v>85</v>
      </c>
      <c r="D1716" s="15" t="s">
        <v>218</v>
      </c>
      <c r="E1716" s="15" t="s">
        <v>709</v>
      </c>
      <c r="F1716" s="15" t="s">
        <v>342</v>
      </c>
      <c r="G1716" s="89"/>
      <c r="H1716" s="89"/>
      <c r="I1716" s="89"/>
    </row>
    <row r="1717" spans="1:9" s="18" customFormat="1" ht="18.75" hidden="1" customHeight="1">
      <c r="A1717" s="16" t="s">
        <v>618</v>
      </c>
      <c r="B1717" s="53">
        <v>795</v>
      </c>
      <c r="C1717" s="15" t="s">
        <v>85</v>
      </c>
      <c r="D1717" s="15" t="s">
        <v>218</v>
      </c>
      <c r="E1717" s="15" t="s">
        <v>709</v>
      </c>
      <c r="F1717" s="15" t="s">
        <v>48</v>
      </c>
      <c r="G1717" s="89">
        <f>G1718</f>
        <v>0</v>
      </c>
      <c r="H1717" s="89">
        <f>H1718</f>
        <v>0</v>
      </c>
      <c r="I1717" s="89">
        <f>I1718</f>
        <v>0</v>
      </c>
    </row>
    <row r="1718" spans="1:9" s="18" customFormat="1" ht="15.75" hidden="1" customHeight="1">
      <c r="A1718" s="16" t="s">
        <v>49</v>
      </c>
      <c r="B1718" s="53">
        <v>795</v>
      </c>
      <c r="C1718" s="15" t="s">
        <v>85</v>
      </c>
      <c r="D1718" s="15" t="s">
        <v>218</v>
      </c>
      <c r="E1718" s="15" t="s">
        <v>709</v>
      </c>
      <c r="F1718" s="15" t="s">
        <v>50</v>
      </c>
      <c r="G1718" s="89"/>
      <c r="H1718" s="89"/>
      <c r="I1718" s="89"/>
    </row>
    <row r="1719" spans="1:9" s="18" customFormat="1" ht="15.75" hidden="1" customHeight="1">
      <c r="A1719" s="16" t="s">
        <v>95</v>
      </c>
      <c r="B1719" s="53">
        <v>795</v>
      </c>
      <c r="C1719" s="15" t="s">
        <v>85</v>
      </c>
      <c r="D1719" s="15" t="s">
        <v>218</v>
      </c>
      <c r="E1719" s="15" t="s">
        <v>709</v>
      </c>
      <c r="F1719" s="15" t="s">
        <v>96</v>
      </c>
      <c r="G1719" s="89">
        <f>G1720</f>
        <v>0</v>
      </c>
      <c r="H1719" s="89">
        <f t="shared" ref="H1719:I1719" si="305">H1720</f>
        <v>0</v>
      </c>
      <c r="I1719" s="89">
        <f t="shared" si="305"/>
        <v>0</v>
      </c>
    </row>
    <row r="1720" spans="1:9" s="18" customFormat="1" ht="15.75" hidden="1" customHeight="1">
      <c r="A1720" s="16" t="s">
        <v>353</v>
      </c>
      <c r="B1720" s="53">
        <v>795</v>
      </c>
      <c r="C1720" s="15" t="s">
        <v>85</v>
      </c>
      <c r="D1720" s="15" t="s">
        <v>218</v>
      </c>
      <c r="E1720" s="15" t="s">
        <v>709</v>
      </c>
      <c r="F1720" s="15" t="s">
        <v>354</v>
      </c>
      <c r="G1720" s="89"/>
      <c r="H1720" s="89"/>
      <c r="I1720" s="89"/>
    </row>
    <row r="1721" spans="1:9" s="18" customFormat="1" ht="27" hidden="1" customHeight="1">
      <c r="A1721" s="16" t="s">
        <v>805</v>
      </c>
      <c r="B1721" s="53">
        <v>795</v>
      </c>
      <c r="C1721" s="15" t="s">
        <v>85</v>
      </c>
      <c r="D1721" s="15" t="s">
        <v>218</v>
      </c>
      <c r="E1721" s="15" t="s">
        <v>804</v>
      </c>
      <c r="F1721" s="15"/>
      <c r="G1721" s="89">
        <f t="shared" ref="G1721:I1722" si="306">G1722</f>
        <v>0</v>
      </c>
      <c r="H1721" s="89">
        <f t="shared" si="306"/>
        <v>0</v>
      </c>
      <c r="I1721" s="89">
        <f t="shared" si="306"/>
        <v>0</v>
      </c>
    </row>
    <row r="1722" spans="1:9" s="18" customFormat="1" ht="21.75" hidden="1" customHeight="1">
      <c r="A1722" s="16" t="s">
        <v>323</v>
      </c>
      <c r="B1722" s="53">
        <v>795</v>
      </c>
      <c r="C1722" s="15" t="s">
        <v>85</v>
      </c>
      <c r="D1722" s="15" t="s">
        <v>218</v>
      </c>
      <c r="E1722" s="15" t="s">
        <v>804</v>
      </c>
      <c r="F1722" s="15" t="s">
        <v>324</v>
      </c>
      <c r="G1722" s="89">
        <f t="shared" si="306"/>
        <v>0</v>
      </c>
      <c r="H1722" s="89">
        <f t="shared" si="306"/>
        <v>0</v>
      </c>
      <c r="I1722" s="89">
        <f t="shared" si="306"/>
        <v>0</v>
      </c>
    </row>
    <row r="1723" spans="1:9" s="18" customFormat="1" ht="20.25" hidden="1" customHeight="1">
      <c r="A1723" s="16" t="s">
        <v>341</v>
      </c>
      <c r="B1723" s="53">
        <v>795</v>
      </c>
      <c r="C1723" s="15" t="s">
        <v>85</v>
      </c>
      <c r="D1723" s="15" t="s">
        <v>218</v>
      </c>
      <c r="E1723" s="15" t="s">
        <v>804</v>
      </c>
      <c r="F1723" s="15" t="s">
        <v>342</v>
      </c>
      <c r="G1723" s="89"/>
      <c r="H1723" s="89"/>
      <c r="I1723" s="89"/>
    </row>
    <row r="1724" spans="1:9" s="18" customFormat="1" ht="27" hidden="1" customHeight="1">
      <c r="A1724" s="16" t="s">
        <v>807</v>
      </c>
      <c r="B1724" s="53">
        <v>795</v>
      </c>
      <c r="C1724" s="15" t="s">
        <v>85</v>
      </c>
      <c r="D1724" s="15" t="s">
        <v>218</v>
      </c>
      <c r="E1724" s="15" t="s">
        <v>806</v>
      </c>
      <c r="F1724" s="15"/>
      <c r="G1724" s="89">
        <f t="shared" ref="G1724:I1725" si="307">G1725</f>
        <v>0</v>
      </c>
      <c r="H1724" s="89">
        <f t="shared" si="307"/>
        <v>0</v>
      </c>
      <c r="I1724" s="89">
        <f t="shared" si="307"/>
        <v>0</v>
      </c>
    </row>
    <row r="1725" spans="1:9" s="18" customFormat="1" ht="21.75" hidden="1" customHeight="1">
      <c r="A1725" s="16" t="s">
        <v>323</v>
      </c>
      <c r="B1725" s="53">
        <v>795</v>
      </c>
      <c r="C1725" s="15" t="s">
        <v>85</v>
      </c>
      <c r="D1725" s="15" t="s">
        <v>218</v>
      </c>
      <c r="E1725" s="15" t="s">
        <v>806</v>
      </c>
      <c r="F1725" s="15" t="s">
        <v>324</v>
      </c>
      <c r="G1725" s="89">
        <f t="shared" si="307"/>
        <v>0</v>
      </c>
      <c r="H1725" s="89">
        <f t="shared" si="307"/>
        <v>0</v>
      </c>
      <c r="I1725" s="89">
        <f t="shared" si="307"/>
        <v>0</v>
      </c>
    </row>
    <row r="1726" spans="1:9" s="18" customFormat="1" ht="20.25" hidden="1" customHeight="1">
      <c r="A1726" s="16" t="s">
        <v>341</v>
      </c>
      <c r="B1726" s="53">
        <v>795</v>
      </c>
      <c r="C1726" s="15" t="s">
        <v>85</v>
      </c>
      <c r="D1726" s="15" t="s">
        <v>218</v>
      </c>
      <c r="E1726" s="15" t="s">
        <v>806</v>
      </c>
      <c r="F1726" s="15" t="s">
        <v>342</v>
      </c>
      <c r="G1726" s="89"/>
      <c r="H1726" s="89"/>
      <c r="I1726" s="89"/>
    </row>
    <row r="1727" spans="1:9" s="18" customFormat="1" ht="49.5" hidden="1" customHeight="1">
      <c r="A1727" s="16" t="s">
        <v>813</v>
      </c>
      <c r="B1727" s="53">
        <v>795</v>
      </c>
      <c r="C1727" s="15" t="s">
        <v>85</v>
      </c>
      <c r="D1727" s="15" t="s">
        <v>218</v>
      </c>
      <c r="E1727" s="15" t="s">
        <v>812</v>
      </c>
      <c r="F1727" s="15"/>
      <c r="G1727" s="89">
        <f t="shared" ref="G1727:I1728" si="308">G1728</f>
        <v>0</v>
      </c>
      <c r="H1727" s="89">
        <f t="shared" si="308"/>
        <v>0</v>
      </c>
      <c r="I1727" s="89">
        <f t="shared" si="308"/>
        <v>0</v>
      </c>
    </row>
    <row r="1728" spans="1:9" s="18" customFormat="1" ht="20.25" hidden="1" customHeight="1">
      <c r="A1728" s="16" t="s">
        <v>323</v>
      </c>
      <c r="B1728" s="53">
        <v>795</v>
      </c>
      <c r="C1728" s="15" t="s">
        <v>85</v>
      </c>
      <c r="D1728" s="15" t="s">
        <v>218</v>
      </c>
      <c r="E1728" s="15" t="s">
        <v>812</v>
      </c>
      <c r="F1728" s="15" t="s">
        <v>324</v>
      </c>
      <c r="G1728" s="89">
        <f t="shared" si="308"/>
        <v>0</v>
      </c>
      <c r="H1728" s="89">
        <f t="shared" si="308"/>
        <v>0</v>
      </c>
      <c r="I1728" s="89">
        <f t="shared" si="308"/>
        <v>0</v>
      </c>
    </row>
    <row r="1729" spans="1:10" s="18" customFormat="1" ht="20.25" hidden="1" customHeight="1">
      <c r="A1729" s="16" t="s">
        <v>341</v>
      </c>
      <c r="B1729" s="53">
        <v>795</v>
      </c>
      <c r="C1729" s="15" t="s">
        <v>85</v>
      </c>
      <c r="D1729" s="15" t="s">
        <v>218</v>
      </c>
      <c r="E1729" s="15" t="s">
        <v>812</v>
      </c>
      <c r="F1729" s="15" t="s">
        <v>342</v>
      </c>
      <c r="G1729" s="89"/>
      <c r="H1729" s="89"/>
      <c r="I1729" s="89"/>
    </row>
    <row r="1730" spans="1:10" s="18" customFormat="1" ht="29.25" hidden="1" customHeight="1">
      <c r="A1730" s="32" t="s">
        <v>752</v>
      </c>
      <c r="B1730" s="53">
        <v>795</v>
      </c>
      <c r="C1730" s="15" t="s">
        <v>85</v>
      </c>
      <c r="D1730" s="15" t="s">
        <v>218</v>
      </c>
      <c r="E1730" s="15" t="s">
        <v>408</v>
      </c>
      <c r="F1730" s="15"/>
      <c r="G1730" s="89">
        <f t="shared" ref="G1730:I1732" si="309">G1731</f>
        <v>0</v>
      </c>
      <c r="H1730" s="89">
        <f t="shared" si="309"/>
        <v>0</v>
      </c>
      <c r="I1730" s="89">
        <f t="shared" si="309"/>
        <v>0</v>
      </c>
    </row>
    <row r="1731" spans="1:10" s="18" customFormat="1" ht="46.5" hidden="1" customHeight="1">
      <c r="A1731" s="16" t="s">
        <v>855</v>
      </c>
      <c r="B1731" s="53">
        <v>795</v>
      </c>
      <c r="C1731" s="15" t="s">
        <v>85</v>
      </c>
      <c r="D1731" s="15" t="s">
        <v>218</v>
      </c>
      <c r="E1731" s="15" t="s">
        <v>842</v>
      </c>
      <c r="F1731" s="15"/>
      <c r="G1731" s="89">
        <f t="shared" si="309"/>
        <v>0</v>
      </c>
      <c r="H1731" s="89">
        <f t="shared" si="309"/>
        <v>0</v>
      </c>
      <c r="I1731" s="89">
        <f t="shared" si="309"/>
        <v>0</v>
      </c>
    </row>
    <row r="1732" spans="1:10" s="18" customFormat="1" ht="36.75" hidden="1" customHeight="1">
      <c r="A1732" s="16" t="s">
        <v>152</v>
      </c>
      <c r="B1732" s="53">
        <v>795</v>
      </c>
      <c r="C1732" s="15" t="s">
        <v>85</v>
      </c>
      <c r="D1732" s="15" t="s">
        <v>218</v>
      </c>
      <c r="E1732" s="15" t="s">
        <v>842</v>
      </c>
      <c r="F1732" s="15" t="s">
        <v>663</v>
      </c>
      <c r="G1732" s="89">
        <f t="shared" si="309"/>
        <v>0</v>
      </c>
      <c r="H1732" s="89">
        <f t="shared" si="309"/>
        <v>0</v>
      </c>
      <c r="I1732" s="89">
        <f t="shared" si="309"/>
        <v>0</v>
      </c>
    </row>
    <row r="1733" spans="1:10" s="18" customFormat="1" ht="17.25" hidden="1" customHeight="1">
      <c r="A1733" s="16" t="s">
        <v>665</v>
      </c>
      <c r="B1733" s="53">
        <v>795</v>
      </c>
      <c r="C1733" s="15" t="s">
        <v>85</v>
      </c>
      <c r="D1733" s="15" t="s">
        <v>218</v>
      </c>
      <c r="E1733" s="15" t="s">
        <v>842</v>
      </c>
      <c r="F1733" s="15" t="s">
        <v>666</v>
      </c>
      <c r="G1733" s="89"/>
      <c r="H1733" s="89"/>
      <c r="I1733" s="89"/>
    </row>
    <row r="1734" spans="1:10" ht="30.75" hidden="1" customHeight="1">
      <c r="A1734" s="32" t="s">
        <v>752</v>
      </c>
      <c r="B1734" s="53">
        <v>795</v>
      </c>
      <c r="C1734" s="15" t="s">
        <v>85</v>
      </c>
      <c r="D1734" s="15" t="s">
        <v>218</v>
      </c>
      <c r="E1734" s="15" t="s">
        <v>408</v>
      </c>
      <c r="F1734" s="15"/>
      <c r="G1734" s="89" t="e">
        <f>#REF!</f>
        <v>#REF!</v>
      </c>
      <c r="H1734" s="89" t="e">
        <f>#REF!</f>
        <v>#REF!</v>
      </c>
      <c r="I1734" s="89" t="e">
        <f>#REF!</f>
        <v>#REF!</v>
      </c>
    </row>
    <row r="1735" spans="1:10" ht="22.5" customHeight="1">
      <c r="A1735" s="16" t="s">
        <v>618</v>
      </c>
      <c r="B1735" s="53">
        <v>795</v>
      </c>
      <c r="C1735" s="15" t="s">
        <v>85</v>
      </c>
      <c r="D1735" s="15" t="s">
        <v>218</v>
      </c>
      <c r="E1735" s="15" t="s">
        <v>181</v>
      </c>
      <c r="F1735" s="15" t="s">
        <v>48</v>
      </c>
      <c r="G1735" s="89">
        <f>G1736</f>
        <v>1823092</v>
      </c>
      <c r="H1735" s="89">
        <f>H1736</f>
        <v>0</v>
      </c>
      <c r="I1735" s="89">
        <f>I1736</f>
        <v>0</v>
      </c>
    </row>
    <row r="1736" spans="1:10" ht="20.25" customHeight="1">
      <c r="A1736" s="16" t="s">
        <v>49</v>
      </c>
      <c r="B1736" s="53">
        <v>795</v>
      </c>
      <c r="C1736" s="15" t="s">
        <v>85</v>
      </c>
      <c r="D1736" s="15" t="s">
        <v>218</v>
      </c>
      <c r="E1736" s="15" t="s">
        <v>181</v>
      </c>
      <c r="F1736" s="15" t="s">
        <v>50</v>
      </c>
      <c r="G1736" s="89">
        <v>1823092</v>
      </c>
      <c r="H1736" s="89">
        <v>0</v>
      </c>
      <c r="I1736" s="89">
        <v>0</v>
      </c>
    </row>
    <row r="1737" spans="1:10" ht="60" customHeight="1">
      <c r="A1737" s="16" t="s">
        <v>1115</v>
      </c>
      <c r="B1737" s="53">
        <v>795</v>
      </c>
      <c r="C1737" s="15" t="s">
        <v>85</v>
      </c>
      <c r="D1737" s="15" t="s">
        <v>218</v>
      </c>
      <c r="E1737" s="15" t="s">
        <v>1114</v>
      </c>
      <c r="F1737" s="15"/>
      <c r="G1737" s="89">
        <f>G1738</f>
        <v>2299290</v>
      </c>
      <c r="H1737" s="89">
        <v>0</v>
      </c>
      <c r="I1737" s="89">
        <v>0</v>
      </c>
    </row>
    <row r="1738" spans="1:10" ht="22.5" customHeight="1">
      <c r="A1738" s="16" t="s">
        <v>323</v>
      </c>
      <c r="B1738" s="53">
        <v>795</v>
      </c>
      <c r="C1738" s="15" t="s">
        <v>85</v>
      </c>
      <c r="D1738" s="15" t="s">
        <v>218</v>
      </c>
      <c r="E1738" s="15" t="s">
        <v>1114</v>
      </c>
      <c r="F1738" s="15" t="s">
        <v>324</v>
      </c>
      <c r="G1738" s="89">
        <f>G1739</f>
        <v>2299290</v>
      </c>
      <c r="H1738" s="89">
        <v>0</v>
      </c>
      <c r="I1738" s="89">
        <v>0</v>
      </c>
    </row>
    <row r="1739" spans="1:10" ht="16.5" customHeight="1">
      <c r="A1739" s="16" t="s">
        <v>341</v>
      </c>
      <c r="B1739" s="53">
        <v>795</v>
      </c>
      <c r="C1739" s="15" t="s">
        <v>85</v>
      </c>
      <c r="D1739" s="15" t="s">
        <v>218</v>
      </c>
      <c r="E1739" s="15" t="s">
        <v>1114</v>
      </c>
      <c r="F1739" s="15" t="s">
        <v>342</v>
      </c>
      <c r="G1739" s="89">
        <v>2299290</v>
      </c>
      <c r="H1739" s="89">
        <v>0</v>
      </c>
      <c r="I1739" s="89">
        <v>0</v>
      </c>
    </row>
    <row r="1740" spans="1:10" ht="48" customHeight="1">
      <c r="A1740" s="16" t="s">
        <v>1138</v>
      </c>
      <c r="B1740" s="53">
        <v>795</v>
      </c>
      <c r="C1740" s="15" t="s">
        <v>85</v>
      </c>
      <c r="D1740" s="15" t="s">
        <v>218</v>
      </c>
      <c r="E1740" s="106" t="s">
        <v>1137</v>
      </c>
      <c r="F1740" s="15"/>
      <c r="G1740" s="89">
        <f>G1741</f>
        <v>18270826</v>
      </c>
      <c r="H1740" s="89">
        <v>0</v>
      </c>
      <c r="I1740" s="89">
        <v>0</v>
      </c>
    </row>
    <row r="1741" spans="1:10" ht="22.5" customHeight="1">
      <c r="A1741" s="16" t="s">
        <v>323</v>
      </c>
      <c r="B1741" s="53">
        <v>795</v>
      </c>
      <c r="C1741" s="15" t="s">
        <v>85</v>
      </c>
      <c r="D1741" s="15" t="s">
        <v>218</v>
      </c>
      <c r="E1741" s="15" t="s">
        <v>1137</v>
      </c>
      <c r="F1741" s="15" t="s">
        <v>324</v>
      </c>
      <c r="G1741" s="89">
        <f>G1742</f>
        <v>18270826</v>
      </c>
      <c r="H1741" s="89">
        <v>0</v>
      </c>
      <c r="I1741" s="89">
        <v>0</v>
      </c>
    </row>
    <row r="1742" spans="1:10" ht="16.5" customHeight="1">
      <c r="A1742" s="16" t="s">
        <v>341</v>
      </c>
      <c r="B1742" s="53">
        <v>795</v>
      </c>
      <c r="C1742" s="15" t="s">
        <v>85</v>
      </c>
      <c r="D1742" s="15" t="s">
        <v>218</v>
      </c>
      <c r="E1742" s="15" t="s">
        <v>1137</v>
      </c>
      <c r="F1742" s="15" t="s">
        <v>342</v>
      </c>
      <c r="G1742" s="89">
        <v>18270826</v>
      </c>
      <c r="H1742" s="89">
        <v>0</v>
      </c>
      <c r="I1742" s="89">
        <v>0</v>
      </c>
    </row>
    <row r="1743" spans="1:10" s="18" customFormat="1" ht="65.25" customHeight="1">
      <c r="A1743" s="16" t="s">
        <v>1026</v>
      </c>
      <c r="B1743" s="53">
        <v>795</v>
      </c>
      <c r="C1743" s="15" t="s">
        <v>85</v>
      </c>
      <c r="D1743" s="15" t="s">
        <v>218</v>
      </c>
      <c r="E1743" s="15" t="s">
        <v>72</v>
      </c>
      <c r="F1743" s="15"/>
      <c r="G1743" s="89">
        <f>G1744+G1746</f>
        <v>858330.57999999984</v>
      </c>
      <c r="H1743" s="89">
        <v>0</v>
      </c>
      <c r="I1743" s="89">
        <v>0</v>
      </c>
      <c r="J1743" s="215"/>
    </row>
    <row r="1744" spans="1:10" s="18" customFormat="1" ht="15.75" customHeight="1">
      <c r="A1744" s="16" t="s">
        <v>618</v>
      </c>
      <c r="B1744" s="53">
        <v>795</v>
      </c>
      <c r="C1744" s="15" t="s">
        <v>85</v>
      </c>
      <c r="D1744" s="15" t="s">
        <v>218</v>
      </c>
      <c r="E1744" s="15" t="s">
        <v>72</v>
      </c>
      <c r="F1744" s="15" t="s">
        <v>48</v>
      </c>
      <c r="G1744" s="89">
        <f>G1745</f>
        <v>537458.86999999988</v>
      </c>
      <c r="H1744" s="89">
        <v>0</v>
      </c>
      <c r="I1744" s="89">
        <v>0</v>
      </c>
      <c r="J1744" s="215"/>
    </row>
    <row r="1745" spans="1:10" s="18" customFormat="1" ht="15.75" customHeight="1">
      <c r="A1745" s="16" t="s">
        <v>49</v>
      </c>
      <c r="B1745" s="53">
        <v>795</v>
      </c>
      <c r="C1745" s="15" t="s">
        <v>85</v>
      </c>
      <c r="D1745" s="15" t="s">
        <v>218</v>
      </c>
      <c r="E1745" s="15" t="s">
        <v>72</v>
      </c>
      <c r="F1745" s="15" t="s">
        <v>50</v>
      </c>
      <c r="G1745" s="89">
        <f>604366.19-66907.32</f>
        <v>537458.86999999988</v>
      </c>
      <c r="H1745" s="89">
        <v>0</v>
      </c>
      <c r="I1745" s="89">
        <v>0</v>
      </c>
      <c r="J1745" s="215"/>
    </row>
    <row r="1746" spans="1:10" ht="22.5" customHeight="1">
      <c r="A1746" s="16" t="s">
        <v>323</v>
      </c>
      <c r="B1746" s="53">
        <v>795</v>
      </c>
      <c r="C1746" s="15" t="s">
        <v>85</v>
      </c>
      <c r="D1746" s="15" t="s">
        <v>218</v>
      </c>
      <c r="E1746" s="15" t="s">
        <v>72</v>
      </c>
      <c r="F1746" s="15" t="s">
        <v>324</v>
      </c>
      <c r="G1746" s="89">
        <f>G1747</f>
        <v>320871.70999999996</v>
      </c>
      <c r="H1746" s="89">
        <v>0</v>
      </c>
      <c r="I1746" s="89">
        <v>0</v>
      </c>
    </row>
    <row r="1747" spans="1:10" ht="16.5" customHeight="1">
      <c r="A1747" s="16" t="s">
        <v>351</v>
      </c>
      <c r="B1747" s="53">
        <v>795</v>
      </c>
      <c r="C1747" s="15" t="s">
        <v>85</v>
      </c>
      <c r="D1747" s="15" t="s">
        <v>218</v>
      </c>
      <c r="E1747" s="15" t="s">
        <v>72</v>
      </c>
      <c r="F1747" s="15" t="s">
        <v>352</v>
      </c>
      <c r="G1747" s="89">
        <f>338107.99-17236.28</f>
        <v>320871.70999999996</v>
      </c>
      <c r="H1747" s="89">
        <v>0</v>
      </c>
      <c r="I1747" s="89">
        <v>0</v>
      </c>
    </row>
    <row r="1748" spans="1:10" ht="68.25" customHeight="1">
      <c r="A1748" s="16" t="s">
        <v>853</v>
      </c>
      <c r="B1748" s="53">
        <v>795</v>
      </c>
      <c r="C1748" s="15" t="s">
        <v>85</v>
      </c>
      <c r="D1748" s="15" t="s">
        <v>218</v>
      </c>
      <c r="E1748" s="15" t="s">
        <v>13</v>
      </c>
      <c r="F1748" s="15"/>
      <c r="G1748" s="89">
        <f>G1754</f>
        <v>459689.95</v>
      </c>
      <c r="H1748" s="89">
        <v>0</v>
      </c>
      <c r="I1748" s="89">
        <v>0</v>
      </c>
    </row>
    <row r="1749" spans="1:10" s="18" customFormat="1" ht="31.5" hidden="1" customHeight="1">
      <c r="A1749" s="16" t="s">
        <v>618</v>
      </c>
      <c r="B1749" s="53">
        <v>795</v>
      </c>
      <c r="C1749" s="15" t="s">
        <v>85</v>
      </c>
      <c r="D1749" s="15" t="s">
        <v>218</v>
      </c>
      <c r="E1749" s="15" t="s">
        <v>181</v>
      </c>
      <c r="F1749" s="15" t="s">
        <v>48</v>
      </c>
      <c r="G1749" s="89">
        <f>G1750</f>
        <v>0</v>
      </c>
      <c r="H1749" s="89">
        <v>0</v>
      </c>
      <c r="I1749" s="89">
        <v>0</v>
      </c>
    </row>
    <row r="1750" spans="1:10" s="18" customFormat="1" ht="32.25" hidden="1" customHeight="1">
      <c r="A1750" s="16" t="s">
        <v>49</v>
      </c>
      <c r="B1750" s="53">
        <v>795</v>
      </c>
      <c r="C1750" s="15" t="s">
        <v>85</v>
      </c>
      <c r="D1750" s="15" t="s">
        <v>218</v>
      </c>
      <c r="E1750" s="15" t="s">
        <v>181</v>
      </c>
      <c r="F1750" s="15" t="s">
        <v>50</v>
      </c>
      <c r="G1750" s="89"/>
      <c r="H1750" s="89">
        <v>0</v>
      </c>
      <c r="I1750" s="89">
        <v>0</v>
      </c>
    </row>
    <row r="1751" spans="1:10" s="18" customFormat="1" ht="31.5" hidden="1" customHeight="1">
      <c r="A1751" s="16" t="s">
        <v>618</v>
      </c>
      <c r="B1751" s="53">
        <v>795</v>
      </c>
      <c r="C1751" s="15" t="s">
        <v>85</v>
      </c>
      <c r="D1751" s="15" t="s">
        <v>218</v>
      </c>
      <c r="E1751" s="15" t="s">
        <v>181</v>
      </c>
      <c r="F1751" s="15" t="s">
        <v>48</v>
      </c>
      <c r="G1751" s="89">
        <f>G1752</f>
        <v>0</v>
      </c>
      <c r="H1751" s="89">
        <v>0</v>
      </c>
      <c r="I1751" s="89">
        <v>0</v>
      </c>
    </row>
    <row r="1752" spans="1:10" s="18" customFormat="1" ht="32.25" hidden="1" customHeight="1">
      <c r="A1752" s="16" t="s">
        <v>49</v>
      </c>
      <c r="B1752" s="53">
        <v>795</v>
      </c>
      <c r="C1752" s="15" t="s">
        <v>85</v>
      </c>
      <c r="D1752" s="15" t="s">
        <v>218</v>
      </c>
      <c r="E1752" s="15" t="s">
        <v>181</v>
      </c>
      <c r="F1752" s="15" t="s">
        <v>50</v>
      </c>
      <c r="G1752" s="89"/>
      <c r="H1752" s="89">
        <v>0</v>
      </c>
      <c r="I1752" s="89">
        <v>0</v>
      </c>
    </row>
    <row r="1753" spans="1:10" s="18" customFormat="1" ht="32.25" hidden="1" customHeight="1">
      <c r="A1753" s="16"/>
      <c r="B1753" s="53"/>
      <c r="C1753" s="15"/>
      <c r="D1753" s="15"/>
      <c r="E1753" s="15"/>
      <c r="F1753" s="15"/>
      <c r="G1753" s="89"/>
      <c r="H1753" s="89">
        <v>0</v>
      </c>
      <c r="I1753" s="89">
        <v>0</v>
      </c>
    </row>
    <row r="1754" spans="1:10" ht="22.5" customHeight="1">
      <c r="A1754" s="16" t="s">
        <v>323</v>
      </c>
      <c r="B1754" s="53">
        <v>795</v>
      </c>
      <c r="C1754" s="15" t="s">
        <v>85</v>
      </c>
      <c r="D1754" s="15" t="s">
        <v>218</v>
      </c>
      <c r="E1754" s="15" t="s">
        <v>13</v>
      </c>
      <c r="F1754" s="15" t="s">
        <v>324</v>
      </c>
      <c r="G1754" s="89">
        <f>G1755</f>
        <v>459689.95</v>
      </c>
      <c r="H1754" s="89">
        <v>0</v>
      </c>
      <c r="I1754" s="89">
        <v>0</v>
      </c>
    </row>
    <row r="1755" spans="1:10" ht="16.5" customHeight="1">
      <c r="A1755" s="16" t="s">
        <v>351</v>
      </c>
      <c r="B1755" s="53">
        <v>795</v>
      </c>
      <c r="C1755" s="15" t="s">
        <v>85</v>
      </c>
      <c r="D1755" s="15" t="s">
        <v>218</v>
      </c>
      <c r="E1755" s="15" t="s">
        <v>13</v>
      </c>
      <c r="F1755" s="15" t="s">
        <v>352</v>
      </c>
      <c r="G1755" s="89">
        <v>459689.95</v>
      </c>
      <c r="H1755" s="89">
        <v>0</v>
      </c>
      <c r="I1755" s="89">
        <v>0</v>
      </c>
    </row>
    <row r="1756" spans="1:10" s="18" customFormat="1" ht="84.75" customHeight="1">
      <c r="A1756" s="16" t="s">
        <v>1134</v>
      </c>
      <c r="B1756" s="53">
        <v>795</v>
      </c>
      <c r="C1756" s="15" t="s">
        <v>85</v>
      </c>
      <c r="D1756" s="15" t="s">
        <v>218</v>
      </c>
      <c r="E1756" s="15" t="s">
        <v>974</v>
      </c>
      <c r="F1756" s="15"/>
      <c r="G1756" s="89">
        <f>G1757</f>
        <v>5634037.5</v>
      </c>
      <c r="H1756" s="89">
        <f t="shared" ref="G1756:I1758" si="310">H1757</f>
        <v>5825400</v>
      </c>
      <c r="I1756" s="89">
        <f t="shared" si="310"/>
        <v>6057975</v>
      </c>
    </row>
    <row r="1757" spans="1:10" s="18" customFormat="1" ht="96" customHeight="1">
      <c r="A1757" s="102" t="s">
        <v>1135</v>
      </c>
      <c r="B1757" s="53">
        <v>795</v>
      </c>
      <c r="C1757" s="15" t="s">
        <v>85</v>
      </c>
      <c r="D1757" s="15" t="s">
        <v>218</v>
      </c>
      <c r="E1757" s="15" t="s">
        <v>1052</v>
      </c>
      <c r="F1757" s="15"/>
      <c r="G1757" s="89">
        <f>G1758+G1760</f>
        <v>5634037.5</v>
      </c>
      <c r="H1757" s="89">
        <f t="shared" si="310"/>
        <v>5825400</v>
      </c>
      <c r="I1757" s="89">
        <f t="shared" si="310"/>
        <v>6057975</v>
      </c>
    </row>
    <row r="1758" spans="1:10" s="18" customFormat="1" ht="24.75" customHeight="1">
      <c r="A1758" s="16" t="s">
        <v>618</v>
      </c>
      <c r="B1758" s="53">
        <v>795</v>
      </c>
      <c r="C1758" s="15" t="s">
        <v>85</v>
      </c>
      <c r="D1758" s="15" t="s">
        <v>218</v>
      </c>
      <c r="E1758" s="15" t="s">
        <v>1052</v>
      </c>
      <c r="F1758" s="15" t="s">
        <v>48</v>
      </c>
      <c r="G1758" s="89">
        <f t="shared" si="310"/>
        <v>0</v>
      </c>
      <c r="H1758" s="89">
        <f t="shared" si="310"/>
        <v>5825400</v>
      </c>
      <c r="I1758" s="89">
        <f t="shared" si="310"/>
        <v>6057975</v>
      </c>
    </row>
    <row r="1759" spans="1:10" s="18" customFormat="1" ht="30.75" customHeight="1">
      <c r="A1759" s="16" t="s">
        <v>49</v>
      </c>
      <c r="B1759" s="53">
        <v>795</v>
      </c>
      <c r="C1759" s="15" t="s">
        <v>85</v>
      </c>
      <c r="D1759" s="15" t="s">
        <v>218</v>
      </c>
      <c r="E1759" s="15" t="s">
        <v>1052</v>
      </c>
      <c r="F1759" s="15" t="s">
        <v>50</v>
      </c>
      <c r="G1759" s="89">
        <f>5365800-50+268287.5-5634037.5</f>
        <v>0</v>
      </c>
      <c r="H1759" s="89">
        <f>5548000+277400</f>
        <v>5825400</v>
      </c>
      <c r="I1759" s="89">
        <f>5769500+288475</f>
        <v>6057975</v>
      </c>
    </row>
    <row r="1760" spans="1:10" s="123" customFormat="1" ht="22.5" customHeight="1">
      <c r="A1760" s="104" t="s">
        <v>323</v>
      </c>
      <c r="B1760" s="105">
        <v>795</v>
      </c>
      <c r="C1760" s="106" t="s">
        <v>85</v>
      </c>
      <c r="D1760" s="106" t="s">
        <v>218</v>
      </c>
      <c r="E1760" s="106" t="s">
        <v>1052</v>
      </c>
      <c r="F1760" s="106" t="s">
        <v>324</v>
      </c>
      <c r="G1760" s="120">
        <f>G1761</f>
        <v>5634037.5</v>
      </c>
      <c r="H1760" s="246"/>
      <c r="I1760" s="247"/>
    </row>
    <row r="1761" spans="1:10" s="123" customFormat="1" ht="16.5" customHeight="1">
      <c r="A1761" s="104" t="s">
        <v>341</v>
      </c>
      <c r="B1761" s="105">
        <v>795</v>
      </c>
      <c r="C1761" s="106" t="s">
        <v>85</v>
      </c>
      <c r="D1761" s="106" t="s">
        <v>218</v>
      </c>
      <c r="E1761" s="106" t="s">
        <v>1052</v>
      </c>
      <c r="F1761" s="106" t="s">
        <v>342</v>
      </c>
      <c r="G1761" s="120">
        <f>5634037.5</f>
        <v>5634037.5</v>
      </c>
      <c r="H1761" s="246"/>
      <c r="I1761" s="247"/>
    </row>
    <row r="1762" spans="1:10" s="18" customFormat="1" ht="32.25" customHeight="1">
      <c r="A1762" s="16" t="s">
        <v>1016</v>
      </c>
      <c r="B1762" s="53">
        <v>795</v>
      </c>
      <c r="C1762" s="15" t="s">
        <v>85</v>
      </c>
      <c r="D1762" s="15" t="s">
        <v>218</v>
      </c>
      <c r="E1762" s="15" t="s">
        <v>408</v>
      </c>
      <c r="F1762" s="15"/>
      <c r="G1762" s="89">
        <f t="shared" ref="G1762:I1767" si="311">G1763</f>
        <v>7505000</v>
      </c>
      <c r="H1762" s="89">
        <f t="shared" si="311"/>
        <v>0</v>
      </c>
      <c r="I1762" s="89">
        <f>I1763+I1766</f>
        <v>222222222.22</v>
      </c>
    </row>
    <row r="1763" spans="1:10" s="18" customFormat="1" ht="36.75" customHeight="1">
      <c r="A1763" s="16" t="s">
        <v>1000</v>
      </c>
      <c r="B1763" s="53">
        <v>795</v>
      </c>
      <c r="C1763" s="15" t="s">
        <v>85</v>
      </c>
      <c r="D1763" s="15" t="s">
        <v>218</v>
      </c>
      <c r="E1763" s="15" t="s">
        <v>842</v>
      </c>
      <c r="F1763" s="15"/>
      <c r="G1763" s="89">
        <f t="shared" si="311"/>
        <v>7505000</v>
      </c>
      <c r="H1763" s="89">
        <f t="shared" si="311"/>
        <v>0</v>
      </c>
      <c r="I1763" s="89">
        <f t="shared" si="311"/>
        <v>0</v>
      </c>
    </row>
    <row r="1764" spans="1:10" s="18" customFormat="1" ht="39" customHeight="1">
      <c r="A1764" s="16" t="s">
        <v>152</v>
      </c>
      <c r="B1764" s="53">
        <v>795</v>
      </c>
      <c r="C1764" s="15" t="s">
        <v>85</v>
      </c>
      <c r="D1764" s="15" t="s">
        <v>218</v>
      </c>
      <c r="E1764" s="15" t="s">
        <v>842</v>
      </c>
      <c r="F1764" s="15" t="s">
        <v>663</v>
      </c>
      <c r="G1764" s="89">
        <f t="shared" si="311"/>
        <v>7505000</v>
      </c>
      <c r="H1764" s="89">
        <f t="shared" si="311"/>
        <v>0</v>
      </c>
      <c r="I1764" s="89">
        <f t="shared" si="311"/>
        <v>0</v>
      </c>
    </row>
    <row r="1765" spans="1:10" s="18" customFormat="1" ht="15.75" customHeight="1">
      <c r="A1765" s="16" t="s">
        <v>665</v>
      </c>
      <c r="B1765" s="53">
        <v>795</v>
      </c>
      <c r="C1765" s="15" t="s">
        <v>85</v>
      </c>
      <c r="D1765" s="15" t="s">
        <v>218</v>
      </c>
      <c r="E1765" s="15" t="s">
        <v>842</v>
      </c>
      <c r="F1765" s="15" t="s">
        <v>666</v>
      </c>
      <c r="G1765" s="89">
        <v>7505000</v>
      </c>
      <c r="H1765" s="89">
        <v>0</v>
      </c>
      <c r="I1765" s="89">
        <v>0</v>
      </c>
    </row>
    <row r="1766" spans="1:10" s="18" customFormat="1" ht="70.5" customHeight="1">
      <c r="A1766" s="16" t="s">
        <v>1118</v>
      </c>
      <c r="B1766" s="53">
        <v>795</v>
      </c>
      <c r="C1766" s="15" t="s">
        <v>85</v>
      </c>
      <c r="D1766" s="15" t="s">
        <v>218</v>
      </c>
      <c r="E1766" s="15" t="s">
        <v>1117</v>
      </c>
      <c r="F1766" s="15"/>
      <c r="G1766" s="89">
        <f t="shared" si="311"/>
        <v>0</v>
      </c>
      <c r="H1766" s="89">
        <f t="shared" si="311"/>
        <v>0</v>
      </c>
      <c r="I1766" s="89">
        <f t="shared" si="311"/>
        <v>222222222.22</v>
      </c>
    </row>
    <row r="1767" spans="1:10" s="18" customFormat="1" ht="39" customHeight="1">
      <c r="A1767" s="16" t="s">
        <v>152</v>
      </c>
      <c r="B1767" s="53">
        <v>795</v>
      </c>
      <c r="C1767" s="15" t="s">
        <v>85</v>
      </c>
      <c r="D1767" s="15" t="s">
        <v>218</v>
      </c>
      <c r="E1767" s="15" t="s">
        <v>1117</v>
      </c>
      <c r="F1767" s="15" t="s">
        <v>663</v>
      </c>
      <c r="G1767" s="89">
        <f t="shared" si="311"/>
        <v>0</v>
      </c>
      <c r="H1767" s="89">
        <f t="shared" si="311"/>
        <v>0</v>
      </c>
      <c r="I1767" s="89">
        <f t="shared" si="311"/>
        <v>222222222.22</v>
      </c>
    </row>
    <row r="1768" spans="1:10" s="18" customFormat="1" ht="15.75" customHeight="1">
      <c r="A1768" s="16" t="s">
        <v>665</v>
      </c>
      <c r="B1768" s="53">
        <v>795</v>
      </c>
      <c r="C1768" s="15" t="s">
        <v>85</v>
      </c>
      <c r="D1768" s="15" t="s">
        <v>218</v>
      </c>
      <c r="E1768" s="15" t="s">
        <v>1117</v>
      </c>
      <c r="F1768" s="15" t="s">
        <v>666</v>
      </c>
      <c r="G1768" s="89">
        <v>0</v>
      </c>
      <c r="H1768" s="89">
        <v>0</v>
      </c>
      <c r="I1768" s="89">
        <v>222222222.22</v>
      </c>
    </row>
    <row r="1769" spans="1:10">
      <c r="A1769" s="39"/>
      <c r="B1769" s="14"/>
      <c r="C1769" s="15"/>
      <c r="D1769" s="15"/>
      <c r="E1769" s="15"/>
      <c r="F1769" s="14"/>
      <c r="G1769" s="120"/>
      <c r="H1769" s="120"/>
      <c r="I1769" s="120"/>
      <c r="J1769" s="2"/>
    </row>
    <row r="1770" spans="1:10" ht="25.5">
      <c r="A1770" s="39" t="s">
        <v>340</v>
      </c>
      <c r="B1770" s="14">
        <v>793</v>
      </c>
      <c r="C1770" s="15" t="s">
        <v>85</v>
      </c>
      <c r="D1770" s="15" t="s">
        <v>218</v>
      </c>
      <c r="E1770" s="15" t="s">
        <v>448</v>
      </c>
      <c r="F1770" s="14"/>
      <c r="G1770" s="120">
        <f t="shared" ref="G1770:I1770" si="312">G1773+G1779+G1781+G1783</f>
        <v>155888.76999999999</v>
      </c>
      <c r="H1770" s="120">
        <f t="shared" si="312"/>
        <v>0</v>
      </c>
      <c r="I1770" s="120">
        <f t="shared" si="312"/>
        <v>0</v>
      </c>
      <c r="J1770" s="2"/>
    </row>
    <row r="1771" spans="1:10" ht="24" hidden="1" customHeight="1">
      <c r="A1771" s="16" t="s">
        <v>618</v>
      </c>
      <c r="B1771" s="14">
        <v>793</v>
      </c>
      <c r="C1771" s="15" t="s">
        <v>85</v>
      </c>
      <c r="D1771" s="15" t="s">
        <v>218</v>
      </c>
      <c r="E1771" s="15" t="s">
        <v>535</v>
      </c>
      <c r="F1771" s="15" t="s">
        <v>48</v>
      </c>
      <c r="G1771" s="120">
        <f>G1772</f>
        <v>200000</v>
      </c>
      <c r="H1771" s="120">
        <f>H1772</f>
        <v>0</v>
      </c>
      <c r="I1771" s="120">
        <f>I1772</f>
        <v>0</v>
      </c>
      <c r="J1771" s="2"/>
    </row>
    <row r="1772" spans="1:10" ht="29.25" hidden="1" customHeight="1">
      <c r="A1772" s="16" t="s">
        <v>49</v>
      </c>
      <c r="B1772" s="14">
        <v>793</v>
      </c>
      <c r="C1772" s="15" t="s">
        <v>85</v>
      </c>
      <c r="D1772" s="15" t="s">
        <v>218</v>
      </c>
      <c r="E1772" s="15" t="s">
        <v>535</v>
      </c>
      <c r="F1772" s="15" t="s">
        <v>50</v>
      </c>
      <c r="G1772" s="120">
        <f>'прил 7'!G2169+'прил 7'!G1507+'прил 7'!G2246</f>
        <v>200000</v>
      </c>
      <c r="H1772" s="120">
        <f>'прил 7'!AG2169+'прил 7'!AG1507+'прил 7'!AG2246</f>
        <v>0</v>
      </c>
      <c r="I1772" s="120">
        <f>'прил 7'!AH2169+'прил 7'!AH1507+'прил 7'!AH2246</f>
        <v>0</v>
      </c>
      <c r="J1772" s="2"/>
    </row>
    <row r="1773" spans="1:10" s="30" customFormat="1" hidden="1">
      <c r="A1773" s="16" t="s">
        <v>312</v>
      </c>
      <c r="B1773" s="14">
        <v>793</v>
      </c>
      <c r="C1773" s="15" t="s">
        <v>85</v>
      </c>
      <c r="D1773" s="15" t="s">
        <v>218</v>
      </c>
      <c r="E1773" s="15" t="s">
        <v>535</v>
      </c>
      <c r="F1773" s="15" t="s">
        <v>313</v>
      </c>
      <c r="G1773" s="120">
        <f>G1774</f>
        <v>0</v>
      </c>
      <c r="H1773" s="120">
        <f>H1774</f>
        <v>0</v>
      </c>
      <c r="I1773" s="120">
        <f>I1774</f>
        <v>0</v>
      </c>
      <c r="J1773" s="191"/>
    </row>
    <row r="1774" spans="1:10" ht="30.75" hidden="1" customHeight="1">
      <c r="A1774" s="16" t="s">
        <v>316</v>
      </c>
      <c r="B1774" s="14">
        <v>793</v>
      </c>
      <c r="C1774" s="15" t="s">
        <v>85</v>
      </c>
      <c r="D1774" s="15" t="s">
        <v>218</v>
      </c>
      <c r="E1774" s="15" t="s">
        <v>535</v>
      </c>
      <c r="F1774" s="15" t="s">
        <v>315</v>
      </c>
      <c r="G1774" s="120">
        <f>'прил 7'!G1750</f>
        <v>0</v>
      </c>
      <c r="H1774" s="120">
        <f>'прил 7'!AG1750</f>
        <v>0</v>
      </c>
      <c r="I1774" s="120">
        <f>'прил 7'!AH1750</f>
        <v>0</v>
      </c>
      <c r="J1774" s="2"/>
    </row>
    <row r="1775" spans="1:10" s="3" customFormat="1" ht="21" hidden="1" customHeight="1">
      <c r="A1775" s="16" t="s">
        <v>323</v>
      </c>
      <c r="B1775" s="14">
        <v>793</v>
      </c>
      <c r="C1775" s="15" t="s">
        <v>85</v>
      </c>
      <c r="D1775" s="15" t="s">
        <v>218</v>
      </c>
      <c r="E1775" s="15" t="s">
        <v>535</v>
      </c>
      <c r="F1775" s="15" t="s">
        <v>324</v>
      </c>
      <c r="G1775" s="120">
        <f>G1776</f>
        <v>0</v>
      </c>
      <c r="H1775" s="120">
        <f>H1776</f>
        <v>0</v>
      </c>
      <c r="I1775" s="120">
        <f>I1776</f>
        <v>0</v>
      </c>
      <c r="J1775" s="194"/>
    </row>
    <row r="1776" spans="1:10" s="18" customFormat="1" ht="19.5" hidden="1" customHeight="1">
      <c r="A1776" s="16" t="s">
        <v>351</v>
      </c>
      <c r="B1776" s="14">
        <v>793</v>
      </c>
      <c r="C1776" s="15" t="s">
        <v>85</v>
      </c>
      <c r="D1776" s="15" t="s">
        <v>218</v>
      </c>
      <c r="E1776" s="15" t="s">
        <v>535</v>
      </c>
      <c r="F1776" s="15" t="s">
        <v>352</v>
      </c>
      <c r="G1776" s="120">
        <f>'прил 7'!G1672</f>
        <v>0</v>
      </c>
      <c r="H1776" s="120">
        <f>'прил 7'!AG1672</f>
        <v>0</v>
      </c>
      <c r="I1776" s="120">
        <f>'прил 7'!AH1672</f>
        <v>0</v>
      </c>
      <c r="J1776" s="17"/>
    </row>
    <row r="1777" spans="1:10" s="18" customFormat="1" ht="36.75" hidden="1" customHeight="1">
      <c r="A1777" s="16" t="s">
        <v>38</v>
      </c>
      <c r="B1777" s="14"/>
      <c r="C1777" s="15" t="s">
        <v>85</v>
      </c>
      <c r="D1777" s="15" t="s">
        <v>218</v>
      </c>
      <c r="E1777" s="15" t="s">
        <v>535</v>
      </c>
      <c r="F1777" s="15" t="s">
        <v>39</v>
      </c>
      <c r="G1777" s="120">
        <f>G1778</f>
        <v>0</v>
      </c>
      <c r="H1777" s="120">
        <f>H1778</f>
        <v>0</v>
      </c>
      <c r="I1777" s="120">
        <f>I1778</f>
        <v>0</v>
      </c>
      <c r="J1777" s="17"/>
    </row>
    <row r="1778" spans="1:10" s="18" customFormat="1" ht="19.5" hidden="1" customHeight="1">
      <c r="A1778" s="16" t="s">
        <v>40</v>
      </c>
      <c r="B1778" s="14"/>
      <c r="C1778" s="15" t="s">
        <v>85</v>
      </c>
      <c r="D1778" s="15" t="s">
        <v>218</v>
      </c>
      <c r="E1778" s="15" t="s">
        <v>535</v>
      </c>
      <c r="F1778" s="15" t="s">
        <v>41</v>
      </c>
      <c r="G1778" s="120"/>
      <c r="H1778" s="120"/>
      <c r="I1778" s="120"/>
      <c r="J1778" s="17"/>
    </row>
    <row r="1779" spans="1:10" s="50" customFormat="1" hidden="1">
      <c r="A1779" s="16" t="s">
        <v>323</v>
      </c>
      <c r="B1779" s="14">
        <v>793</v>
      </c>
      <c r="C1779" s="15" t="s">
        <v>85</v>
      </c>
      <c r="D1779" s="15" t="s">
        <v>218</v>
      </c>
      <c r="E1779" s="15" t="s">
        <v>535</v>
      </c>
      <c r="F1779" s="15" t="s">
        <v>324</v>
      </c>
      <c r="G1779" s="120">
        <f>G1780</f>
        <v>0</v>
      </c>
      <c r="H1779" s="120">
        <f>H1780</f>
        <v>0</v>
      </c>
      <c r="I1779" s="120">
        <f>I1780</f>
        <v>0</v>
      </c>
      <c r="J1779" s="192"/>
    </row>
    <row r="1780" spans="1:10" s="50" customFormat="1" hidden="1">
      <c r="A1780" s="16" t="s">
        <v>351</v>
      </c>
      <c r="B1780" s="14">
        <v>793</v>
      </c>
      <c r="C1780" s="15" t="s">
        <v>85</v>
      </c>
      <c r="D1780" s="15" t="s">
        <v>218</v>
      </c>
      <c r="E1780" s="15" t="s">
        <v>535</v>
      </c>
      <c r="F1780" s="15" t="s">
        <v>352</v>
      </c>
      <c r="G1780" s="120">
        <f>'прил 7'!G1799+'прил 7'!G1672+'прил 7'!G2284+'прил 7'!G601</f>
        <v>0</v>
      </c>
      <c r="H1780" s="120">
        <f>'прил 7'!AG1799+'прил 7'!AG1672+'прил 7'!AG2284+'прил 7'!AG601</f>
        <v>0</v>
      </c>
      <c r="I1780" s="120">
        <f>'прил 7'!AH1799+'прил 7'!AH1672+'прил 7'!AH2284+'прил 7'!AH601</f>
        <v>0</v>
      </c>
      <c r="J1780" s="192"/>
    </row>
    <row r="1781" spans="1:10" s="30" customFormat="1" ht="25.5" hidden="1">
      <c r="A1781" s="16" t="s">
        <v>38</v>
      </c>
      <c r="B1781" s="15" t="s">
        <v>149</v>
      </c>
      <c r="C1781" s="15" t="s">
        <v>85</v>
      </c>
      <c r="D1781" s="15" t="s">
        <v>218</v>
      </c>
      <c r="E1781" s="15" t="s">
        <v>535</v>
      </c>
      <c r="F1781" s="15" t="s">
        <v>39</v>
      </c>
      <c r="G1781" s="120">
        <f>G1782</f>
        <v>0</v>
      </c>
      <c r="H1781" s="120">
        <f>H1782</f>
        <v>0</v>
      </c>
      <c r="I1781" s="120">
        <f>I1782</f>
        <v>0</v>
      </c>
      <c r="J1781" s="191"/>
    </row>
    <row r="1782" spans="1:10" hidden="1">
      <c r="A1782" s="16" t="s">
        <v>40</v>
      </c>
      <c r="B1782" s="15" t="s">
        <v>149</v>
      </c>
      <c r="C1782" s="15" t="s">
        <v>85</v>
      </c>
      <c r="D1782" s="15" t="s">
        <v>218</v>
      </c>
      <c r="E1782" s="15" t="s">
        <v>535</v>
      </c>
      <c r="F1782" s="15" t="s">
        <v>41</v>
      </c>
      <c r="G1782" s="120">
        <f>'прил 7'!G1040</f>
        <v>0</v>
      </c>
      <c r="H1782" s="120">
        <f>'прил 7'!AG1040</f>
        <v>0</v>
      </c>
      <c r="I1782" s="120">
        <f>'прил 7'!AH1040</f>
        <v>0</v>
      </c>
      <c r="J1782" s="2"/>
    </row>
    <row r="1783" spans="1:10" ht="25.5">
      <c r="A1783" s="16" t="s">
        <v>618</v>
      </c>
      <c r="B1783" s="14">
        <v>793</v>
      </c>
      <c r="C1783" s="15" t="s">
        <v>85</v>
      </c>
      <c r="D1783" s="15" t="s">
        <v>218</v>
      </c>
      <c r="E1783" s="15" t="s">
        <v>535</v>
      </c>
      <c r="F1783" s="15" t="s">
        <v>48</v>
      </c>
      <c r="G1783" s="120">
        <f>G1784</f>
        <v>155888.76999999999</v>
      </c>
      <c r="H1783" s="120">
        <f>H1784</f>
        <v>0</v>
      </c>
      <c r="I1783" s="120">
        <f>I1784</f>
        <v>0</v>
      </c>
      <c r="J1783" s="2"/>
    </row>
    <row r="1784" spans="1:10" ht="35.25" customHeight="1">
      <c r="A1784" s="16" t="s">
        <v>49</v>
      </c>
      <c r="B1784" s="14">
        <v>793</v>
      </c>
      <c r="C1784" s="15" t="s">
        <v>85</v>
      </c>
      <c r="D1784" s="15" t="s">
        <v>218</v>
      </c>
      <c r="E1784" s="15" t="s">
        <v>535</v>
      </c>
      <c r="F1784" s="15" t="s">
        <v>50</v>
      </c>
      <c r="G1784" s="120">
        <v>155888.76999999999</v>
      </c>
      <c r="H1784" s="120">
        <f>'прил 7'!H1380</f>
        <v>0</v>
      </c>
      <c r="I1784" s="120">
        <f>'прил 7'!I1380</f>
        <v>0</v>
      </c>
      <c r="J1784" s="2"/>
    </row>
    <row r="1785" spans="1:10" s="50" customFormat="1" ht="23.25" customHeight="1">
      <c r="A1785" s="16" t="s">
        <v>132</v>
      </c>
      <c r="B1785" s="53">
        <v>795</v>
      </c>
      <c r="C1785" s="80" t="s">
        <v>85</v>
      </c>
      <c r="D1785" s="80" t="s">
        <v>133</v>
      </c>
      <c r="E1785" s="15"/>
      <c r="F1785" s="15"/>
      <c r="G1785" s="89">
        <f>G1789+G1803</f>
        <v>11218839</v>
      </c>
      <c r="H1785" s="89">
        <f>H1789+H1803</f>
        <v>11344513</v>
      </c>
      <c r="I1785" s="89">
        <f>I1789+I1803</f>
        <v>11450930</v>
      </c>
    </row>
    <row r="1786" spans="1:10" s="23" customFormat="1" ht="35.25" hidden="1" customHeight="1">
      <c r="A1786" s="16" t="s">
        <v>531</v>
      </c>
      <c r="B1786" s="53">
        <v>795</v>
      </c>
      <c r="C1786" s="80" t="s">
        <v>85</v>
      </c>
      <c r="D1786" s="80" t="s">
        <v>133</v>
      </c>
      <c r="E1786" s="15" t="s">
        <v>155</v>
      </c>
      <c r="F1786" s="43"/>
      <c r="G1786" s="31">
        <f t="shared" ref="G1786:I1787" si="313">G1787</f>
        <v>0</v>
      </c>
      <c r="H1786" s="31">
        <f t="shared" si="313"/>
        <v>0</v>
      </c>
      <c r="I1786" s="31">
        <f t="shared" si="313"/>
        <v>0</v>
      </c>
    </row>
    <row r="1787" spans="1:10" s="23" customFormat="1" ht="35.25" hidden="1" customHeight="1">
      <c r="A1787" s="16" t="s">
        <v>618</v>
      </c>
      <c r="B1787" s="53">
        <v>795</v>
      </c>
      <c r="C1787" s="80" t="s">
        <v>85</v>
      </c>
      <c r="D1787" s="80" t="s">
        <v>133</v>
      </c>
      <c r="E1787" s="15" t="s">
        <v>155</v>
      </c>
      <c r="F1787" s="43" t="s">
        <v>48</v>
      </c>
      <c r="G1787" s="31">
        <f t="shared" si="313"/>
        <v>0</v>
      </c>
      <c r="H1787" s="31">
        <f t="shared" si="313"/>
        <v>0</v>
      </c>
      <c r="I1787" s="31">
        <f t="shared" si="313"/>
        <v>0</v>
      </c>
    </row>
    <row r="1788" spans="1:10" s="23" customFormat="1" ht="35.25" hidden="1" customHeight="1">
      <c r="A1788" s="16" t="s">
        <v>49</v>
      </c>
      <c r="B1788" s="53">
        <v>795</v>
      </c>
      <c r="C1788" s="80" t="s">
        <v>85</v>
      </c>
      <c r="D1788" s="80" t="s">
        <v>133</v>
      </c>
      <c r="E1788" s="15" t="s">
        <v>155</v>
      </c>
      <c r="F1788" s="43" t="s">
        <v>50</v>
      </c>
      <c r="G1788" s="31"/>
      <c r="H1788" s="31"/>
      <c r="I1788" s="31"/>
    </row>
    <row r="1789" spans="1:10" s="23" customFormat="1" ht="57" customHeight="1">
      <c r="A1789" s="16" t="s">
        <v>973</v>
      </c>
      <c r="B1789" s="53">
        <v>795</v>
      </c>
      <c r="C1789" s="80" t="s">
        <v>85</v>
      </c>
      <c r="D1789" s="80" t="s">
        <v>133</v>
      </c>
      <c r="E1789" s="43" t="s">
        <v>576</v>
      </c>
      <c r="F1789" s="80"/>
      <c r="G1789" s="31">
        <f>G1790</f>
        <v>11218839</v>
      </c>
      <c r="H1789" s="31">
        <f>H1790</f>
        <v>11344513</v>
      </c>
      <c r="I1789" s="31">
        <f>I1790</f>
        <v>11450930</v>
      </c>
    </row>
    <row r="1790" spans="1:10" s="23" customFormat="1" ht="25.5">
      <c r="A1790" s="16" t="s">
        <v>114</v>
      </c>
      <c r="B1790" s="53">
        <v>795</v>
      </c>
      <c r="C1790" s="80" t="s">
        <v>85</v>
      </c>
      <c r="D1790" s="80" t="s">
        <v>133</v>
      </c>
      <c r="E1790" s="43" t="s">
        <v>546</v>
      </c>
      <c r="F1790" s="80"/>
      <c r="G1790" s="128">
        <f>G1791+G1793+G1796+G1797</f>
        <v>11218839</v>
      </c>
      <c r="H1790" s="31">
        <f>H1791+H1793+H1796+H1797</f>
        <v>11344513</v>
      </c>
      <c r="I1790" s="31">
        <f>I1791+I1793+I1796+I1797</f>
        <v>11450930</v>
      </c>
    </row>
    <row r="1791" spans="1:10" s="23" customFormat="1" ht="63.75">
      <c r="A1791" s="62" t="s">
        <v>87</v>
      </c>
      <c r="B1791" s="53">
        <v>795</v>
      </c>
      <c r="C1791" s="80" t="s">
        <v>85</v>
      </c>
      <c r="D1791" s="80" t="s">
        <v>133</v>
      </c>
      <c r="E1791" s="43" t="s">
        <v>546</v>
      </c>
      <c r="F1791" s="43" t="s">
        <v>90</v>
      </c>
      <c r="G1791" s="128">
        <f>G1792</f>
        <v>10787817</v>
      </c>
      <c r="H1791" s="31">
        <f>H1792</f>
        <v>10893191</v>
      </c>
      <c r="I1791" s="31">
        <f>I1792</f>
        <v>10999608</v>
      </c>
    </row>
    <row r="1792" spans="1:10" s="23" customFormat="1" ht="25.5">
      <c r="A1792" s="62" t="s">
        <v>88</v>
      </c>
      <c r="B1792" s="53">
        <v>795</v>
      </c>
      <c r="C1792" s="80" t="s">
        <v>85</v>
      </c>
      <c r="D1792" s="80" t="s">
        <v>133</v>
      </c>
      <c r="E1792" s="43" t="s">
        <v>546</v>
      </c>
      <c r="F1792" s="43" t="s">
        <v>91</v>
      </c>
      <c r="G1792" s="128">
        <f>10787817</f>
        <v>10787817</v>
      </c>
      <c r="H1792" s="31">
        <v>10893191</v>
      </c>
      <c r="I1792" s="31">
        <v>10999608</v>
      </c>
    </row>
    <row r="1793" spans="1:9" s="23" customFormat="1" ht="25.5" hidden="1">
      <c r="A1793" s="16" t="s">
        <v>47</v>
      </c>
      <c r="B1793" s="53">
        <v>795</v>
      </c>
      <c r="C1793" s="80" t="s">
        <v>85</v>
      </c>
      <c r="D1793" s="80" t="s">
        <v>133</v>
      </c>
      <c r="E1793" s="43" t="s">
        <v>546</v>
      </c>
      <c r="F1793" s="43" t="s">
        <v>48</v>
      </c>
      <c r="G1793" s="128">
        <f>G1794</f>
        <v>0</v>
      </c>
      <c r="H1793" s="31">
        <f>H1794</f>
        <v>0</v>
      </c>
      <c r="I1793" s="31">
        <f>I1794</f>
        <v>0</v>
      </c>
    </row>
    <row r="1794" spans="1:9" s="23" customFormat="1" ht="25.5" hidden="1">
      <c r="A1794" s="16" t="s">
        <v>49</v>
      </c>
      <c r="B1794" s="53">
        <v>795</v>
      </c>
      <c r="C1794" s="80" t="s">
        <v>85</v>
      </c>
      <c r="D1794" s="80" t="s">
        <v>133</v>
      </c>
      <c r="E1794" s="43" t="s">
        <v>546</v>
      </c>
      <c r="F1794" s="43" t="s">
        <v>50</v>
      </c>
      <c r="G1794" s="128"/>
      <c r="H1794" s="31"/>
      <c r="I1794" s="31"/>
    </row>
    <row r="1795" spans="1:9" ht="25.5">
      <c r="A1795" s="16" t="s">
        <v>47</v>
      </c>
      <c r="B1795" s="53">
        <v>795</v>
      </c>
      <c r="C1795" s="80" t="s">
        <v>85</v>
      </c>
      <c r="D1795" s="80" t="s">
        <v>133</v>
      </c>
      <c r="E1795" s="43" t="s">
        <v>546</v>
      </c>
      <c r="F1795" s="15" t="s">
        <v>48</v>
      </c>
      <c r="G1795" s="120">
        <f>G1796</f>
        <v>411322</v>
      </c>
      <c r="H1795" s="89">
        <f>H1796</f>
        <v>431322</v>
      </c>
      <c r="I1795" s="89">
        <f>I1796</f>
        <v>431322</v>
      </c>
    </row>
    <row r="1796" spans="1:9" ht="25.5">
      <c r="A1796" s="16" t="s">
        <v>49</v>
      </c>
      <c r="B1796" s="53">
        <v>795</v>
      </c>
      <c r="C1796" s="80" t="s">
        <v>85</v>
      </c>
      <c r="D1796" s="80" t="s">
        <v>133</v>
      </c>
      <c r="E1796" s="43" t="s">
        <v>546</v>
      </c>
      <c r="F1796" s="15" t="s">
        <v>50</v>
      </c>
      <c r="G1796" s="120">
        <f>315000+80000+36322-20000</f>
        <v>411322</v>
      </c>
      <c r="H1796" s="89">
        <f t="shared" ref="H1796:I1796" si="314">315000+80000+36322</f>
        <v>431322</v>
      </c>
      <c r="I1796" s="89">
        <f t="shared" si="314"/>
        <v>431322</v>
      </c>
    </row>
    <row r="1797" spans="1:9" s="50" customFormat="1">
      <c r="A1797" s="16" t="s">
        <v>95</v>
      </c>
      <c r="B1797" s="14">
        <v>795</v>
      </c>
      <c r="C1797" s="80" t="s">
        <v>85</v>
      </c>
      <c r="D1797" s="80" t="s">
        <v>133</v>
      </c>
      <c r="E1797" s="43" t="s">
        <v>546</v>
      </c>
      <c r="F1797" s="15" t="s">
        <v>96</v>
      </c>
      <c r="G1797" s="120">
        <f>G1798</f>
        <v>19700</v>
      </c>
      <c r="H1797" s="89">
        <f>H1798</f>
        <v>20000</v>
      </c>
      <c r="I1797" s="89">
        <f>I1798</f>
        <v>20000</v>
      </c>
    </row>
    <row r="1798" spans="1:9" s="50" customFormat="1">
      <c r="A1798" s="16" t="s">
        <v>303</v>
      </c>
      <c r="B1798" s="14">
        <v>795</v>
      </c>
      <c r="C1798" s="80" t="s">
        <v>85</v>
      </c>
      <c r="D1798" s="80" t="s">
        <v>133</v>
      </c>
      <c r="E1798" s="43" t="s">
        <v>546</v>
      </c>
      <c r="F1798" s="15" t="s">
        <v>99</v>
      </c>
      <c r="G1798" s="120">
        <v>19700</v>
      </c>
      <c r="H1798" s="89">
        <v>20000</v>
      </c>
      <c r="I1798" s="89">
        <v>20000</v>
      </c>
    </row>
    <row r="1799" spans="1:9" s="23" customFormat="1" ht="30" hidden="1" customHeight="1">
      <c r="A1799" s="62" t="s">
        <v>344</v>
      </c>
      <c r="B1799" s="53">
        <v>795</v>
      </c>
      <c r="C1799" s="80" t="s">
        <v>85</v>
      </c>
      <c r="D1799" s="80" t="s">
        <v>133</v>
      </c>
      <c r="E1799" s="43" t="s">
        <v>452</v>
      </c>
      <c r="F1799" s="80"/>
      <c r="G1799" s="128">
        <f t="shared" ref="G1799:I1801" si="315">G1800</f>
        <v>0</v>
      </c>
      <c r="H1799" s="31">
        <f t="shared" si="315"/>
        <v>0</v>
      </c>
      <c r="I1799" s="31">
        <f t="shared" si="315"/>
        <v>0</v>
      </c>
    </row>
    <row r="1800" spans="1:9" s="23" customFormat="1" hidden="1">
      <c r="A1800" s="16" t="s">
        <v>547</v>
      </c>
      <c r="B1800" s="53">
        <v>795</v>
      </c>
      <c r="C1800" s="80" t="s">
        <v>85</v>
      </c>
      <c r="D1800" s="80" t="s">
        <v>133</v>
      </c>
      <c r="E1800" s="43" t="s">
        <v>548</v>
      </c>
      <c r="F1800" s="80"/>
      <c r="G1800" s="128">
        <f t="shared" si="315"/>
        <v>0</v>
      </c>
      <c r="H1800" s="31">
        <f t="shared" si="315"/>
        <v>0</v>
      </c>
      <c r="I1800" s="31">
        <f t="shared" si="315"/>
        <v>0</v>
      </c>
    </row>
    <row r="1801" spans="1:9" s="23" customFormat="1" ht="25.5" hidden="1">
      <c r="A1801" s="16" t="s">
        <v>47</v>
      </c>
      <c r="B1801" s="53">
        <v>795</v>
      </c>
      <c r="C1801" s="80" t="s">
        <v>85</v>
      </c>
      <c r="D1801" s="80" t="s">
        <v>133</v>
      </c>
      <c r="E1801" s="43" t="s">
        <v>548</v>
      </c>
      <c r="F1801" s="43" t="s">
        <v>48</v>
      </c>
      <c r="G1801" s="128">
        <f t="shared" si="315"/>
        <v>0</v>
      </c>
      <c r="H1801" s="31">
        <f t="shared" si="315"/>
        <v>0</v>
      </c>
      <c r="I1801" s="31">
        <f t="shared" si="315"/>
        <v>0</v>
      </c>
    </row>
    <row r="1802" spans="1:9" s="23" customFormat="1" ht="25.5" hidden="1">
      <c r="A1802" s="16" t="s">
        <v>49</v>
      </c>
      <c r="B1802" s="53">
        <v>795</v>
      </c>
      <c r="C1802" s="80" t="s">
        <v>85</v>
      </c>
      <c r="D1802" s="80" t="s">
        <v>133</v>
      </c>
      <c r="E1802" s="43" t="s">
        <v>548</v>
      </c>
      <c r="F1802" s="43" t="s">
        <v>50</v>
      </c>
      <c r="G1802" s="128"/>
      <c r="H1802" s="31"/>
      <c r="I1802" s="31"/>
    </row>
    <row r="1803" spans="1:9" s="23" customFormat="1" ht="51" hidden="1">
      <c r="A1803" s="16" t="s">
        <v>850</v>
      </c>
      <c r="B1803" s="53">
        <v>795</v>
      </c>
      <c r="C1803" s="43" t="s">
        <v>85</v>
      </c>
      <c r="D1803" s="43" t="s">
        <v>133</v>
      </c>
      <c r="E1803" s="43" t="s">
        <v>848</v>
      </c>
      <c r="F1803" s="43"/>
      <c r="G1803" s="128">
        <f t="shared" ref="G1803:I1805" si="316">G1804</f>
        <v>0</v>
      </c>
      <c r="H1803" s="31">
        <f t="shared" si="316"/>
        <v>0</v>
      </c>
      <c r="I1803" s="31">
        <f t="shared" si="316"/>
        <v>0</v>
      </c>
    </row>
    <row r="1804" spans="1:9" s="23" customFormat="1" ht="33" hidden="1" customHeight="1">
      <c r="A1804" s="16" t="s">
        <v>849</v>
      </c>
      <c r="B1804" s="53">
        <v>795</v>
      </c>
      <c r="C1804" s="43" t="s">
        <v>85</v>
      </c>
      <c r="D1804" s="43" t="s">
        <v>133</v>
      </c>
      <c r="E1804" s="43" t="s">
        <v>847</v>
      </c>
      <c r="F1804" s="43"/>
      <c r="G1804" s="128">
        <f t="shared" si="316"/>
        <v>0</v>
      </c>
      <c r="H1804" s="31">
        <f t="shared" si="316"/>
        <v>0</v>
      </c>
      <c r="I1804" s="31">
        <f t="shared" si="316"/>
        <v>0</v>
      </c>
    </row>
    <row r="1805" spans="1:9" s="23" customFormat="1" ht="25.5" hidden="1">
      <c r="A1805" s="16" t="s">
        <v>47</v>
      </c>
      <c r="B1805" s="53">
        <v>795</v>
      </c>
      <c r="C1805" s="43" t="s">
        <v>85</v>
      </c>
      <c r="D1805" s="43" t="s">
        <v>133</v>
      </c>
      <c r="E1805" s="43" t="s">
        <v>847</v>
      </c>
      <c r="F1805" s="43" t="s">
        <v>48</v>
      </c>
      <c r="G1805" s="31">
        <f t="shared" si="316"/>
        <v>0</v>
      </c>
      <c r="H1805" s="31">
        <f t="shared" si="316"/>
        <v>0</v>
      </c>
      <c r="I1805" s="31">
        <f t="shared" si="316"/>
        <v>0</v>
      </c>
    </row>
    <row r="1806" spans="1:9" s="23" customFormat="1" ht="25.5" hidden="1">
      <c r="A1806" s="16" t="s">
        <v>49</v>
      </c>
      <c r="B1806" s="53">
        <v>795</v>
      </c>
      <c r="C1806" s="43" t="s">
        <v>85</v>
      </c>
      <c r="D1806" s="43" t="s">
        <v>133</v>
      </c>
      <c r="E1806" s="43" t="s">
        <v>847</v>
      </c>
      <c r="F1806" s="43" t="s">
        <v>50</v>
      </c>
      <c r="G1806" s="31"/>
      <c r="H1806" s="31"/>
      <c r="I1806" s="31"/>
    </row>
    <row r="1807" spans="1:9">
      <c r="A1807" s="60" t="s">
        <v>658</v>
      </c>
      <c r="B1807" s="20">
        <v>795</v>
      </c>
      <c r="C1807" s="7" t="s">
        <v>345</v>
      </c>
      <c r="D1807" s="7"/>
      <c r="E1807" s="7"/>
      <c r="F1807" s="7"/>
      <c r="G1807" s="40">
        <f>G1857+G1808+G1928+G2011</f>
        <v>305320485.48000002</v>
      </c>
      <c r="H1807" s="40">
        <f>H1857+H1808+H1928+H2011</f>
        <v>402800635.17000002</v>
      </c>
      <c r="I1807" s="40">
        <f>I1857+I1808+I1928+I2011</f>
        <v>622808203.88999999</v>
      </c>
    </row>
    <row r="1808" spans="1:9">
      <c r="A1808" s="61" t="s">
        <v>346</v>
      </c>
      <c r="B1808" s="53">
        <v>795</v>
      </c>
      <c r="C1808" s="10" t="s">
        <v>345</v>
      </c>
      <c r="D1808" s="10" t="s">
        <v>24</v>
      </c>
      <c r="E1808" s="7"/>
      <c r="F1808" s="7"/>
      <c r="G1808" s="29">
        <f>G1822+G1809+G1844</f>
        <v>5116401</v>
      </c>
      <c r="H1808" s="29">
        <f>H1822+H1809+H1844</f>
        <v>103887705.18000001</v>
      </c>
      <c r="I1808" s="29">
        <f>I1822+I1809+I1844</f>
        <v>610680938.37</v>
      </c>
    </row>
    <row r="1809" spans="1:9" s="50" customFormat="1" ht="63.75" hidden="1" customHeight="1">
      <c r="A1809" s="16" t="s">
        <v>751</v>
      </c>
      <c r="B1809" s="53">
        <v>795</v>
      </c>
      <c r="C1809" s="10" t="s">
        <v>345</v>
      </c>
      <c r="D1809" s="10" t="s">
        <v>24</v>
      </c>
      <c r="E1809" s="15" t="s">
        <v>719</v>
      </c>
      <c r="F1809" s="15"/>
      <c r="G1809" s="89">
        <f>G1816+G1819+G1810+G1813</f>
        <v>0</v>
      </c>
      <c r="H1809" s="89">
        <f>H1816+H1819+H1810+H1813</f>
        <v>0</v>
      </c>
      <c r="I1809" s="89">
        <f>I1816+I1819+I1810+I1813</f>
        <v>0</v>
      </c>
    </row>
    <row r="1810" spans="1:9" s="150" customFormat="1" ht="82.5" hidden="1" customHeight="1">
      <c r="A1810" s="145"/>
      <c r="B1810" s="146"/>
      <c r="C1810" s="147"/>
      <c r="D1810" s="147"/>
      <c r="E1810" s="148"/>
      <c r="F1810" s="148"/>
      <c r="G1810" s="149"/>
      <c r="H1810" s="89"/>
      <c r="I1810" s="89"/>
    </row>
    <row r="1811" spans="1:9" s="150" customFormat="1" ht="33" hidden="1" customHeight="1">
      <c r="A1811" s="145"/>
      <c r="B1811" s="146"/>
      <c r="C1811" s="147"/>
      <c r="D1811" s="147"/>
      <c r="E1811" s="148"/>
      <c r="F1811" s="148"/>
      <c r="G1811" s="149"/>
      <c r="H1811" s="89"/>
      <c r="I1811" s="89"/>
    </row>
    <row r="1812" spans="1:9" s="150" customFormat="1" ht="33" hidden="1" customHeight="1">
      <c r="A1812" s="145"/>
      <c r="B1812" s="146"/>
      <c r="C1812" s="147"/>
      <c r="D1812" s="147"/>
      <c r="E1812" s="148"/>
      <c r="F1812" s="148"/>
      <c r="G1812" s="149"/>
      <c r="H1812" s="89"/>
      <c r="I1812" s="89"/>
    </row>
    <row r="1813" spans="1:9" s="150" customFormat="1" ht="82.5" hidden="1" customHeight="1">
      <c r="A1813" s="145"/>
      <c r="B1813" s="146"/>
      <c r="C1813" s="147"/>
      <c r="D1813" s="147"/>
      <c r="E1813" s="148"/>
      <c r="F1813" s="148"/>
      <c r="G1813" s="149"/>
      <c r="H1813" s="89"/>
      <c r="I1813" s="89"/>
    </row>
    <row r="1814" spans="1:9" s="150" customFormat="1" ht="33" hidden="1" customHeight="1">
      <c r="A1814" s="145"/>
      <c r="B1814" s="146"/>
      <c r="C1814" s="147"/>
      <c r="D1814" s="147"/>
      <c r="E1814" s="148"/>
      <c r="F1814" s="148"/>
      <c r="G1814" s="149"/>
      <c r="H1814" s="89"/>
      <c r="I1814" s="89"/>
    </row>
    <row r="1815" spans="1:9" s="150" customFormat="1" ht="33" hidden="1" customHeight="1">
      <c r="A1815" s="145"/>
      <c r="B1815" s="146"/>
      <c r="C1815" s="147"/>
      <c r="D1815" s="147"/>
      <c r="E1815" s="148"/>
      <c r="F1815" s="148"/>
      <c r="G1815" s="149"/>
      <c r="H1815" s="89"/>
      <c r="I1815" s="89"/>
    </row>
    <row r="1816" spans="1:9" s="50" customFormat="1" ht="38.25" hidden="1" customHeight="1">
      <c r="A1816" s="16" t="s">
        <v>721</v>
      </c>
      <c r="B1816" s="53">
        <v>795</v>
      </c>
      <c r="C1816" s="10" t="s">
        <v>345</v>
      </c>
      <c r="D1816" s="10" t="s">
        <v>24</v>
      </c>
      <c r="E1816" s="15" t="s">
        <v>717</v>
      </c>
      <c r="F1816" s="15"/>
      <c r="G1816" s="89">
        <f t="shared" ref="G1816:I1817" si="317">G1817</f>
        <v>0</v>
      </c>
      <c r="H1816" s="89">
        <f t="shared" si="317"/>
        <v>0</v>
      </c>
      <c r="I1816" s="89">
        <f t="shared" si="317"/>
        <v>0</v>
      </c>
    </row>
    <row r="1817" spans="1:9" s="50" customFormat="1" ht="28.5" hidden="1" customHeight="1">
      <c r="A1817" s="16" t="s">
        <v>618</v>
      </c>
      <c r="B1817" s="53">
        <v>795</v>
      </c>
      <c r="C1817" s="10" t="s">
        <v>345</v>
      </c>
      <c r="D1817" s="10" t="s">
        <v>24</v>
      </c>
      <c r="E1817" s="15" t="s">
        <v>717</v>
      </c>
      <c r="F1817" s="15" t="s">
        <v>48</v>
      </c>
      <c r="G1817" s="89">
        <f t="shared" si="317"/>
        <v>0</v>
      </c>
      <c r="H1817" s="89">
        <f t="shared" si="317"/>
        <v>0</v>
      </c>
      <c r="I1817" s="89">
        <f t="shared" si="317"/>
        <v>0</v>
      </c>
    </row>
    <row r="1818" spans="1:9" s="50" customFormat="1" ht="28.5" hidden="1" customHeight="1">
      <c r="A1818" s="16" t="s">
        <v>49</v>
      </c>
      <c r="B1818" s="53">
        <v>795</v>
      </c>
      <c r="C1818" s="10" t="s">
        <v>345</v>
      </c>
      <c r="D1818" s="10" t="s">
        <v>24</v>
      </c>
      <c r="E1818" s="15" t="s">
        <v>717</v>
      </c>
      <c r="F1818" s="15" t="s">
        <v>50</v>
      </c>
      <c r="G1818" s="89"/>
      <c r="H1818" s="89"/>
      <c r="I1818" s="89"/>
    </row>
    <row r="1819" spans="1:9" s="50" customFormat="1" ht="48.75" hidden="1" customHeight="1">
      <c r="A1819" s="16" t="s">
        <v>854</v>
      </c>
      <c r="B1819" s="53">
        <v>795</v>
      </c>
      <c r="C1819" s="10" t="s">
        <v>345</v>
      </c>
      <c r="D1819" s="10" t="s">
        <v>24</v>
      </c>
      <c r="E1819" s="15" t="s">
        <v>718</v>
      </c>
      <c r="F1819" s="15"/>
      <c r="G1819" s="89">
        <f t="shared" ref="G1819:I1820" si="318">G1820</f>
        <v>0</v>
      </c>
      <c r="H1819" s="89">
        <f t="shared" si="318"/>
        <v>0</v>
      </c>
      <c r="I1819" s="89">
        <f t="shared" si="318"/>
        <v>0</v>
      </c>
    </row>
    <row r="1820" spans="1:9" s="50" customFormat="1" ht="28.5" hidden="1" customHeight="1">
      <c r="A1820" s="16" t="s">
        <v>618</v>
      </c>
      <c r="B1820" s="53">
        <v>795</v>
      </c>
      <c r="C1820" s="10" t="s">
        <v>345</v>
      </c>
      <c r="D1820" s="10" t="s">
        <v>24</v>
      </c>
      <c r="E1820" s="15" t="s">
        <v>718</v>
      </c>
      <c r="F1820" s="15" t="s">
        <v>48</v>
      </c>
      <c r="G1820" s="89">
        <f t="shared" si="318"/>
        <v>0</v>
      </c>
      <c r="H1820" s="89">
        <f t="shared" si="318"/>
        <v>0</v>
      </c>
      <c r="I1820" s="89">
        <f t="shared" si="318"/>
        <v>0</v>
      </c>
    </row>
    <row r="1821" spans="1:9" s="50" customFormat="1" ht="28.5" hidden="1" customHeight="1">
      <c r="A1821" s="16" t="s">
        <v>49</v>
      </c>
      <c r="B1821" s="53">
        <v>795</v>
      </c>
      <c r="C1821" s="10" t="s">
        <v>345</v>
      </c>
      <c r="D1821" s="10" t="s">
        <v>24</v>
      </c>
      <c r="E1821" s="15" t="s">
        <v>718</v>
      </c>
      <c r="F1821" s="15" t="s">
        <v>50</v>
      </c>
      <c r="G1821" s="89"/>
      <c r="H1821" s="89"/>
      <c r="I1821" s="89"/>
    </row>
    <row r="1822" spans="1:9" s="3" customFormat="1" ht="52.5" customHeight="1">
      <c r="A1822" s="16" t="s">
        <v>973</v>
      </c>
      <c r="B1822" s="53">
        <v>795</v>
      </c>
      <c r="C1822" s="15" t="s">
        <v>345</v>
      </c>
      <c r="D1822" s="15" t="s">
        <v>24</v>
      </c>
      <c r="E1822" s="15" t="s">
        <v>576</v>
      </c>
      <c r="F1822" s="15"/>
      <c r="G1822" s="89">
        <f>G1823+G1826+G1829+G1832+G1835+G1851+G1838+G1841</f>
        <v>3100000</v>
      </c>
      <c r="H1822" s="89">
        <f>H1823+H1826+H1829+H1832+H1835+H1851+H1838</f>
        <v>2950000</v>
      </c>
      <c r="I1822" s="89">
        <f>I1823+I1826+I1829+I1832+I1835+I1851+I1838</f>
        <v>2950000</v>
      </c>
    </row>
    <row r="1823" spans="1:9" s="18" customFormat="1" ht="63" customHeight="1">
      <c r="A1823" s="16" t="s">
        <v>125</v>
      </c>
      <c r="B1823" s="53">
        <v>795</v>
      </c>
      <c r="C1823" s="15" t="s">
        <v>345</v>
      </c>
      <c r="D1823" s="15" t="s">
        <v>24</v>
      </c>
      <c r="E1823" s="15" t="s">
        <v>124</v>
      </c>
      <c r="F1823" s="15"/>
      <c r="G1823" s="89">
        <f t="shared" ref="G1823:I1824" si="319">G1824</f>
        <v>1600000</v>
      </c>
      <c r="H1823" s="89">
        <f t="shared" si="319"/>
        <v>1600000</v>
      </c>
      <c r="I1823" s="89">
        <f t="shared" si="319"/>
        <v>1600000</v>
      </c>
    </row>
    <row r="1824" spans="1:9" ht="30.75" customHeight="1">
      <c r="A1824" s="16" t="s">
        <v>47</v>
      </c>
      <c r="B1824" s="53">
        <v>795</v>
      </c>
      <c r="C1824" s="15" t="s">
        <v>345</v>
      </c>
      <c r="D1824" s="15" t="s">
        <v>24</v>
      </c>
      <c r="E1824" s="15" t="s">
        <v>124</v>
      </c>
      <c r="F1824" s="15" t="s">
        <v>48</v>
      </c>
      <c r="G1824" s="89">
        <f t="shared" si="319"/>
        <v>1600000</v>
      </c>
      <c r="H1824" s="89">
        <f t="shared" si="319"/>
        <v>1600000</v>
      </c>
      <c r="I1824" s="89">
        <f t="shared" si="319"/>
        <v>1600000</v>
      </c>
    </row>
    <row r="1825" spans="1:9" s="18" customFormat="1" ht="34.5" customHeight="1">
      <c r="A1825" s="16" t="s">
        <v>49</v>
      </c>
      <c r="B1825" s="53">
        <v>795</v>
      </c>
      <c r="C1825" s="15" t="s">
        <v>345</v>
      </c>
      <c r="D1825" s="15" t="s">
        <v>24</v>
      </c>
      <c r="E1825" s="15" t="s">
        <v>124</v>
      </c>
      <c r="F1825" s="15" t="s">
        <v>50</v>
      </c>
      <c r="G1825" s="89">
        <v>1600000</v>
      </c>
      <c r="H1825" s="89">
        <v>1600000</v>
      </c>
      <c r="I1825" s="89">
        <v>1600000</v>
      </c>
    </row>
    <row r="1826" spans="1:9" s="18" customFormat="1" ht="20.25" customHeight="1">
      <c r="A1826" s="16" t="s">
        <v>127</v>
      </c>
      <c r="B1826" s="53">
        <v>795</v>
      </c>
      <c r="C1826" s="15" t="s">
        <v>345</v>
      </c>
      <c r="D1826" s="15" t="s">
        <v>24</v>
      </c>
      <c r="E1826" s="15" t="s">
        <v>126</v>
      </c>
      <c r="F1826" s="15"/>
      <c r="G1826" s="89">
        <f t="shared" ref="G1826:I1827" si="320">G1827</f>
        <v>800000</v>
      </c>
      <c r="H1826" s="89">
        <f t="shared" si="320"/>
        <v>800000</v>
      </c>
      <c r="I1826" s="89">
        <f t="shared" si="320"/>
        <v>800000</v>
      </c>
    </row>
    <row r="1827" spans="1:9" ht="30.75" customHeight="1">
      <c r="A1827" s="16" t="s">
        <v>47</v>
      </c>
      <c r="B1827" s="53">
        <v>795</v>
      </c>
      <c r="C1827" s="15" t="s">
        <v>345</v>
      </c>
      <c r="D1827" s="15" t="s">
        <v>24</v>
      </c>
      <c r="E1827" s="15" t="s">
        <v>126</v>
      </c>
      <c r="F1827" s="15" t="s">
        <v>48</v>
      </c>
      <c r="G1827" s="89">
        <f t="shared" si="320"/>
        <v>800000</v>
      </c>
      <c r="H1827" s="89">
        <f t="shared" si="320"/>
        <v>800000</v>
      </c>
      <c r="I1827" s="89">
        <f t="shared" si="320"/>
        <v>800000</v>
      </c>
    </row>
    <row r="1828" spans="1:9" s="18" customFormat="1" ht="34.5" customHeight="1">
      <c r="A1828" s="16" t="s">
        <v>49</v>
      </c>
      <c r="B1828" s="53">
        <v>795</v>
      </c>
      <c r="C1828" s="15" t="s">
        <v>345</v>
      </c>
      <c r="D1828" s="15" t="s">
        <v>24</v>
      </c>
      <c r="E1828" s="15" t="s">
        <v>126</v>
      </c>
      <c r="F1828" s="15" t="s">
        <v>50</v>
      </c>
      <c r="G1828" s="89">
        <v>800000</v>
      </c>
      <c r="H1828" s="89">
        <v>800000</v>
      </c>
      <c r="I1828" s="89">
        <v>800000</v>
      </c>
    </row>
    <row r="1829" spans="1:9" s="18" customFormat="1" ht="20.25" customHeight="1">
      <c r="A1829" s="16" t="s">
        <v>129</v>
      </c>
      <c r="B1829" s="53">
        <v>795</v>
      </c>
      <c r="C1829" s="15" t="s">
        <v>345</v>
      </c>
      <c r="D1829" s="15" t="s">
        <v>24</v>
      </c>
      <c r="E1829" s="15" t="s">
        <v>128</v>
      </c>
      <c r="F1829" s="15"/>
      <c r="G1829" s="89">
        <f t="shared" ref="G1829:I1830" si="321">G1830</f>
        <v>550000</v>
      </c>
      <c r="H1829" s="89">
        <f t="shared" si="321"/>
        <v>550000</v>
      </c>
      <c r="I1829" s="89">
        <f t="shared" si="321"/>
        <v>550000</v>
      </c>
    </row>
    <row r="1830" spans="1:9" ht="30.75" customHeight="1">
      <c r="A1830" s="16" t="s">
        <v>47</v>
      </c>
      <c r="B1830" s="53">
        <v>795</v>
      </c>
      <c r="C1830" s="15" t="s">
        <v>345</v>
      </c>
      <c r="D1830" s="15" t="s">
        <v>24</v>
      </c>
      <c r="E1830" s="15" t="s">
        <v>128</v>
      </c>
      <c r="F1830" s="15" t="s">
        <v>48</v>
      </c>
      <c r="G1830" s="89">
        <f t="shared" si="321"/>
        <v>550000</v>
      </c>
      <c r="H1830" s="89">
        <f t="shared" si="321"/>
        <v>550000</v>
      </c>
      <c r="I1830" s="89">
        <f t="shared" si="321"/>
        <v>550000</v>
      </c>
    </row>
    <row r="1831" spans="1:9" s="18" customFormat="1" ht="34.5" customHeight="1">
      <c r="A1831" s="16" t="s">
        <v>49</v>
      </c>
      <c r="B1831" s="53">
        <v>795</v>
      </c>
      <c r="C1831" s="15" t="s">
        <v>345</v>
      </c>
      <c r="D1831" s="15" t="s">
        <v>24</v>
      </c>
      <c r="E1831" s="15" t="s">
        <v>128</v>
      </c>
      <c r="F1831" s="15" t="s">
        <v>50</v>
      </c>
      <c r="G1831" s="89">
        <v>550000</v>
      </c>
      <c r="H1831" s="89">
        <v>550000</v>
      </c>
      <c r="I1831" s="89">
        <v>550000</v>
      </c>
    </row>
    <row r="1832" spans="1:9" ht="15.75" hidden="1" customHeight="1">
      <c r="A1832" s="16" t="s">
        <v>641</v>
      </c>
      <c r="B1832" s="14">
        <v>795</v>
      </c>
      <c r="C1832" s="15" t="s">
        <v>345</v>
      </c>
      <c r="D1832" s="15" t="s">
        <v>24</v>
      </c>
      <c r="E1832" s="15" t="s">
        <v>793</v>
      </c>
      <c r="F1832" s="15"/>
      <c r="G1832" s="89">
        <f t="shared" ref="G1832:I1833" si="322">G1833</f>
        <v>0</v>
      </c>
      <c r="H1832" s="89">
        <f t="shared" si="322"/>
        <v>0</v>
      </c>
      <c r="I1832" s="89">
        <f t="shared" si="322"/>
        <v>0</v>
      </c>
    </row>
    <row r="1833" spans="1:9" ht="33" hidden="1" customHeight="1">
      <c r="A1833" s="16" t="s">
        <v>47</v>
      </c>
      <c r="B1833" s="14">
        <v>795</v>
      </c>
      <c r="C1833" s="15" t="s">
        <v>345</v>
      </c>
      <c r="D1833" s="15" t="s">
        <v>24</v>
      </c>
      <c r="E1833" s="15" t="s">
        <v>793</v>
      </c>
      <c r="F1833" s="15" t="s">
        <v>48</v>
      </c>
      <c r="G1833" s="89">
        <f t="shared" si="322"/>
        <v>0</v>
      </c>
      <c r="H1833" s="89">
        <f t="shared" si="322"/>
        <v>0</v>
      </c>
      <c r="I1833" s="89">
        <f t="shared" si="322"/>
        <v>0</v>
      </c>
    </row>
    <row r="1834" spans="1:9" ht="31.5" hidden="1" customHeight="1">
      <c r="A1834" s="16" t="s">
        <v>49</v>
      </c>
      <c r="B1834" s="14">
        <v>795</v>
      </c>
      <c r="C1834" s="15" t="s">
        <v>345</v>
      </c>
      <c r="D1834" s="15" t="s">
        <v>24</v>
      </c>
      <c r="E1834" s="15" t="s">
        <v>793</v>
      </c>
      <c r="F1834" s="15" t="s">
        <v>50</v>
      </c>
      <c r="G1834" s="89"/>
      <c r="H1834" s="89"/>
      <c r="I1834" s="89"/>
    </row>
    <row r="1835" spans="1:9" s="150" customFormat="1" ht="82.5" hidden="1" customHeight="1">
      <c r="A1835" s="16" t="s">
        <v>904</v>
      </c>
      <c r="B1835" s="53">
        <v>795</v>
      </c>
      <c r="C1835" s="10" t="s">
        <v>345</v>
      </c>
      <c r="D1835" s="10" t="s">
        <v>24</v>
      </c>
      <c r="E1835" s="15" t="s">
        <v>908</v>
      </c>
      <c r="F1835" s="15"/>
      <c r="G1835" s="89">
        <f>G1836</f>
        <v>0</v>
      </c>
      <c r="H1835" s="89">
        <f t="shared" ref="H1835:I1836" si="323">H1836</f>
        <v>0</v>
      </c>
      <c r="I1835" s="89">
        <f t="shared" si="323"/>
        <v>0</v>
      </c>
    </row>
    <row r="1836" spans="1:9" s="150" customFormat="1" ht="33" hidden="1" customHeight="1">
      <c r="A1836" s="16" t="s">
        <v>208</v>
      </c>
      <c r="B1836" s="53">
        <v>795</v>
      </c>
      <c r="C1836" s="10" t="s">
        <v>345</v>
      </c>
      <c r="D1836" s="10" t="s">
        <v>24</v>
      </c>
      <c r="E1836" s="15" t="s">
        <v>908</v>
      </c>
      <c r="F1836" s="15" t="s">
        <v>96</v>
      </c>
      <c r="G1836" s="89">
        <f>G1837</f>
        <v>0</v>
      </c>
      <c r="H1836" s="89">
        <f t="shared" si="323"/>
        <v>0</v>
      </c>
      <c r="I1836" s="89">
        <f t="shared" si="323"/>
        <v>0</v>
      </c>
    </row>
    <row r="1837" spans="1:9" s="150" customFormat="1" ht="33" hidden="1" customHeight="1">
      <c r="A1837" s="16" t="s">
        <v>353</v>
      </c>
      <c r="B1837" s="53">
        <v>795</v>
      </c>
      <c r="C1837" s="10" t="s">
        <v>345</v>
      </c>
      <c r="D1837" s="10" t="s">
        <v>24</v>
      </c>
      <c r="E1837" s="15" t="s">
        <v>908</v>
      </c>
      <c r="F1837" s="15" t="s">
        <v>354</v>
      </c>
      <c r="G1837" s="89">
        <v>0</v>
      </c>
      <c r="H1837" s="89"/>
      <c r="I1837" s="89"/>
    </row>
    <row r="1838" spans="1:9" s="50" customFormat="1" ht="48.75" hidden="1" customHeight="1">
      <c r="A1838" s="16" t="s">
        <v>854</v>
      </c>
      <c r="B1838" s="53">
        <v>795</v>
      </c>
      <c r="C1838" s="10" t="s">
        <v>345</v>
      </c>
      <c r="D1838" s="10" t="s">
        <v>24</v>
      </c>
      <c r="E1838" s="15" t="s">
        <v>952</v>
      </c>
      <c r="F1838" s="15"/>
      <c r="G1838" s="89">
        <f t="shared" ref="G1838:I1842" si="324">G1839</f>
        <v>0</v>
      </c>
      <c r="H1838" s="89">
        <f t="shared" si="324"/>
        <v>0</v>
      </c>
      <c r="I1838" s="89">
        <f t="shared" si="324"/>
        <v>0</v>
      </c>
    </row>
    <row r="1839" spans="1:9" s="50" customFormat="1" ht="28.5" hidden="1" customHeight="1">
      <c r="A1839" s="16" t="s">
        <v>618</v>
      </c>
      <c r="B1839" s="53">
        <v>795</v>
      </c>
      <c r="C1839" s="10" t="s">
        <v>345</v>
      </c>
      <c r="D1839" s="10" t="s">
        <v>24</v>
      </c>
      <c r="E1839" s="15" t="s">
        <v>952</v>
      </c>
      <c r="F1839" s="15" t="s">
        <v>48</v>
      </c>
      <c r="G1839" s="89">
        <f t="shared" si="324"/>
        <v>0</v>
      </c>
      <c r="H1839" s="89">
        <f t="shared" si="324"/>
        <v>0</v>
      </c>
      <c r="I1839" s="89">
        <f t="shared" si="324"/>
        <v>0</v>
      </c>
    </row>
    <row r="1840" spans="1:9" s="50" customFormat="1" ht="28.5" hidden="1" customHeight="1">
      <c r="A1840" s="16" t="s">
        <v>49</v>
      </c>
      <c r="B1840" s="53">
        <v>795</v>
      </c>
      <c r="C1840" s="10" t="s">
        <v>345</v>
      </c>
      <c r="D1840" s="10" t="s">
        <v>24</v>
      </c>
      <c r="E1840" s="15" t="s">
        <v>952</v>
      </c>
      <c r="F1840" s="15" t="s">
        <v>50</v>
      </c>
      <c r="G1840" s="89">
        <v>0</v>
      </c>
      <c r="H1840" s="89">
        <v>0</v>
      </c>
      <c r="I1840" s="89">
        <v>0</v>
      </c>
    </row>
    <row r="1841" spans="1:9" s="50" customFormat="1" ht="24" customHeight="1">
      <c r="A1841" s="16" t="s">
        <v>1038</v>
      </c>
      <c r="B1841" s="53">
        <v>795</v>
      </c>
      <c r="C1841" s="10" t="s">
        <v>345</v>
      </c>
      <c r="D1841" s="10" t="s">
        <v>24</v>
      </c>
      <c r="E1841" s="15" t="s">
        <v>1037</v>
      </c>
      <c r="F1841" s="15"/>
      <c r="G1841" s="89">
        <f t="shared" si="324"/>
        <v>150000</v>
      </c>
      <c r="H1841" s="89">
        <f t="shared" si="324"/>
        <v>0</v>
      </c>
      <c r="I1841" s="89">
        <f t="shared" si="324"/>
        <v>0</v>
      </c>
    </row>
    <row r="1842" spans="1:9" s="50" customFormat="1" ht="28.5" customHeight="1">
      <c r="A1842" s="16" t="s">
        <v>618</v>
      </c>
      <c r="B1842" s="53">
        <v>795</v>
      </c>
      <c r="C1842" s="10" t="s">
        <v>345</v>
      </c>
      <c r="D1842" s="10" t="s">
        <v>24</v>
      </c>
      <c r="E1842" s="15" t="s">
        <v>1037</v>
      </c>
      <c r="F1842" s="15" t="s">
        <v>48</v>
      </c>
      <c r="G1842" s="89">
        <f t="shared" si="324"/>
        <v>150000</v>
      </c>
      <c r="H1842" s="89">
        <f t="shared" si="324"/>
        <v>0</v>
      </c>
      <c r="I1842" s="89">
        <f t="shared" si="324"/>
        <v>0</v>
      </c>
    </row>
    <row r="1843" spans="1:9" s="50" customFormat="1" ht="28.5" customHeight="1">
      <c r="A1843" s="16" t="s">
        <v>49</v>
      </c>
      <c r="B1843" s="53">
        <v>795</v>
      </c>
      <c r="C1843" s="10" t="s">
        <v>345</v>
      </c>
      <c r="D1843" s="10" t="s">
        <v>24</v>
      </c>
      <c r="E1843" s="15" t="s">
        <v>1037</v>
      </c>
      <c r="F1843" s="15" t="s">
        <v>50</v>
      </c>
      <c r="G1843" s="89">
        <v>150000</v>
      </c>
      <c r="H1843" s="89">
        <v>0</v>
      </c>
      <c r="I1843" s="89">
        <v>0</v>
      </c>
    </row>
    <row r="1844" spans="1:9" s="18" customFormat="1" ht="51">
      <c r="A1844" s="16" t="s">
        <v>1003</v>
      </c>
      <c r="B1844" s="53">
        <v>795</v>
      </c>
      <c r="C1844" s="10" t="s">
        <v>345</v>
      </c>
      <c r="D1844" s="10" t="s">
        <v>24</v>
      </c>
      <c r="E1844" s="15" t="s">
        <v>421</v>
      </c>
      <c r="F1844" s="15"/>
      <c r="G1844" s="89">
        <f>G1845+G1854</f>
        <v>2016401</v>
      </c>
      <c r="H1844" s="89">
        <f>H1845+H1848+H1854</f>
        <v>100937705.18000001</v>
      </c>
      <c r="I1844" s="89">
        <f>I1845+I1848+I1854</f>
        <v>607730938.37</v>
      </c>
    </row>
    <row r="1845" spans="1:9" s="18" customFormat="1" ht="89.25">
      <c r="A1845" s="16" t="s">
        <v>904</v>
      </c>
      <c r="B1845" s="53">
        <v>795</v>
      </c>
      <c r="C1845" s="10" t="s">
        <v>345</v>
      </c>
      <c r="D1845" s="10" t="s">
        <v>24</v>
      </c>
      <c r="E1845" s="15" t="s">
        <v>1024</v>
      </c>
      <c r="F1845" s="15"/>
      <c r="G1845" s="89">
        <f>G1846</f>
        <v>0</v>
      </c>
      <c r="H1845" s="89">
        <f t="shared" ref="H1845:I1849" si="325">H1846</f>
        <v>97644595.670000002</v>
      </c>
      <c r="I1845" s="89">
        <f t="shared" si="325"/>
        <v>593818137.74000001</v>
      </c>
    </row>
    <row r="1846" spans="1:9" s="18" customFormat="1" ht="36" customHeight="1">
      <c r="A1846" s="16" t="s">
        <v>152</v>
      </c>
      <c r="B1846" s="53">
        <v>795</v>
      </c>
      <c r="C1846" s="10" t="s">
        <v>345</v>
      </c>
      <c r="D1846" s="10" t="s">
        <v>24</v>
      </c>
      <c r="E1846" s="15" t="s">
        <v>1024</v>
      </c>
      <c r="F1846" s="15" t="s">
        <v>663</v>
      </c>
      <c r="G1846" s="89">
        <f>G1847</f>
        <v>0</v>
      </c>
      <c r="H1846" s="89">
        <f t="shared" si="325"/>
        <v>97644595.670000002</v>
      </c>
      <c r="I1846" s="89">
        <f t="shared" si="325"/>
        <v>593818137.74000001</v>
      </c>
    </row>
    <row r="1847" spans="1:9" s="18" customFormat="1" ht="20.25" customHeight="1">
      <c r="A1847" s="54" t="s">
        <v>665</v>
      </c>
      <c r="B1847" s="53">
        <v>795</v>
      </c>
      <c r="C1847" s="10" t="s">
        <v>345</v>
      </c>
      <c r="D1847" s="10" t="s">
        <v>24</v>
      </c>
      <c r="E1847" s="15" t="s">
        <v>1024</v>
      </c>
      <c r="F1847" s="15" t="s">
        <v>666</v>
      </c>
      <c r="G1847" s="89">
        <v>0</v>
      </c>
      <c r="H1847" s="89">
        <v>97644595.670000002</v>
      </c>
      <c r="I1847" s="89">
        <v>593818137.74000001</v>
      </c>
    </row>
    <row r="1848" spans="1:9" s="18" customFormat="1" ht="76.5">
      <c r="A1848" s="16" t="s">
        <v>907</v>
      </c>
      <c r="B1848" s="53">
        <v>795</v>
      </c>
      <c r="C1848" s="10" t="s">
        <v>345</v>
      </c>
      <c r="D1848" s="10" t="s">
        <v>24</v>
      </c>
      <c r="E1848" s="15" t="s">
        <v>1025</v>
      </c>
      <c r="F1848" s="15"/>
      <c r="G1848" s="89">
        <f>G1849</f>
        <v>0</v>
      </c>
      <c r="H1848" s="89">
        <f t="shared" si="325"/>
        <v>1893109.51</v>
      </c>
      <c r="I1848" s="89">
        <f t="shared" si="325"/>
        <v>11512800.630000001</v>
      </c>
    </row>
    <row r="1849" spans="1:9" s="18" customFormat="1" ht="36" customHeight="1">
      <c r="A1849" s="16" t="s">
        <v>152</v>
      </c>
      <c r="B1849" s="53">
        <v>795</v>
      </c>
      <c r="C1849" s="10" t="s">
        <v>345</v>
      </c>
      <c r="D1849" s="10" t="s">
        <v>24</v>
      </c>
      <c r="E1849" s="15" t="s">
        <v>1025</v>
      </c>
      <c r="F1849" s="15" t="s">
        <v>663</v>
      </c>
      <c r="G1849" s="89">
        <f>G1850</f>
        <v>0</v>
      </c>
      <c r="H1849" s="89">
        <f t="shared" si="325"/>
        <v>1893109.51</v>
      </c>
      <c r="I1849" s="89">
        <f t="shared" si="325"/>
        <v>11512800.630000001</v>
      </c>
    </row>
    <row r="1850" spans="1:9" s="18" customFormat="1" ht="17.25" customHeight="1">
      <c r="A1850" s="54" t="s">
        <v>665</v>
      </c>
      <c r="B1850" s="53">
        <v>795</v>
      </c>
      <c r="C1850" s="10" t="s">
        <v>345</v>
      </c>
      <c r="D1850" s="10" t="s">
        <v>24</v>
      </c>
      <c r="E1850" s="15" t="s">
        <v>1025</v>
      </c>
      <c r="F1850" s="15" t="s">
        <v>666</v>
      </c>
      <c r="G1850" s="89">
        <v>0</v>
      </c>
      <c r="H1850" s="89">
        <v>1893109.51</v>
      </c>
      <c r="I1850" s="89">
        <v>11512800.630000001</v>
      </c>
    </row>
    <row r="1851" spans="1:9" s="150" customFormat="1" ht="82.5" hidden="1" customHeight="1">
      <c r="A1851" s="16" t="s">
        <v>907</v>
      </c>
      <c r="B1851" s="53">
        <v>795</v>
      </c>
      <c r="C1851" s="10" t="s">
        <v>345</v>
      </c>
      <c r="D1851" s="10" t="s">
        <v>24</v>
      </c>
      <c r="E1851" s="15" t="s">
        <v>909</v>
      </c>
      <c r="F1851" s="15"/>
      <c r="G1851" s="89">
        <f>G1852</f>
        <v>0</v>
      </c>
      <c r="H1851" s="89">
        <f t="shared" ref="H1851:I1852" si="326">H1852</f>
        <v>0</v>
      </c>
      <c r="I1851" s="89">
        <f>I1852</f>
        <v>0</v>
      </c>
    </row>
    <row r="1852" spans="1:9" s="150" customFormat="1" ht="33" hidden="1" customHeight="1">
      <c r="A1852" s="16" t="s">
        <v>208</v>
      </c>
      <c r="B1852" s="53">
        <v>795</v>
      </c>
      <c r="C1852" s="10" t="s">
        <v>345</v>
      </c>
      <c r="D1852" s="10" t="s">
        <v>24</v>
      </c>
      <c r="E1852" s="15" t="s">
        <v>909</v>
      </c>
      <c r="F1852" s="15" t="s">
        <v>96</v>
      </c>
      <c r="G1852" s="89">
        <f>G1853</f>
        <v>0</v>
      </c>
      <c r="H1852" s="89">
        <f t="shared" si="326"/>
        <v>0</v>
      </c>
      <c r="I1852" s="89">
        <f t="shared" si="326"/>
        <v>0</v>
      </c>
    </row>
    <row r="1853" spans="1:9" s="150" customFormat="1" ht="33" hidden="1" customHeight="1">
      <c r="A1853" s="16" t="s">
        <v>353</v>
      </c>
      <c r="B1853" s="53">
        <v>795</v>
      </c>
      <c r="C1853" s="10" t="s">
        <v>345</v>
      </c>
      <c r="D1853" s="10" t="s">
        <v>24</v>
      </c>
      <c r="E1853" s="15" t="s">
        <v>909</v>
      </c>
      <c r="F1853" s="15" t="s">
        <v>354</v>
      </c>
      <c r="G1853" s="89">
        <v>0</v>
      </c>
      <c r="H1853" s="89"/>
      <c r="I1853" s="89"/>
    </row>
    <row r="1854" spans="1:9" s="50" customFormat="1" ht="48.75" customHeight="1">
      <c r="A1854" s="16" t="s">
        <v>854</v>
      </c>
      <c r="B1854" s="53">
        <v>795</v>
      </c>
      <c r="C1854" s="10" t="s">
        <v>345</v>
      </c>
      <c r="D1854" s="10" t="s">
        <v>24</v>
      </c>
      <c r="E1854" s="15" t="s">
        <v>718</v>
      </c>
      <c r="F1854" s="15"/>
      <c r="G1854" s="89">
        <f t="shared" ref="G1854:I1855" si="327">G1855</f>
        <v>2016401</v>
      </c>
      <c r="H1854" s="89">
        <f t="shared" si="327"/>
        <v>1400000</v>
      </c>
      <c r="I1854" s="89">
        <f t="shared" si="327"/>
        <v>2400000</v>
      </c>
    </row>
    <row r="1855" spans="1:9" s="50" customFormat="1" ht="21" customHeight="1">
      <c r="A1855" s="16" t="s">
        <v>618</v>
      </c>
      <c r="B1855" s="53">
        <v>795</v>
      </c>
      <c r="C1855" s="10" t="s">
        <v>345</v>
      </c>
      <c r="D1855" s="10" t="s">
        <v>24</v>
      </c>
      <c r="E1855" s="15" t="s">
        <v>718</v>
      </c>
      <c r="F1855" s="15" t="s">
        <v>48</v>
      </c>
      <c r="G1855" s="89">
        <f t="shared" si="327"/>
        <v>2016401</v>
      </c>
      <c r="H1855" s="89">
        <f t="shared" si="327"/>
        <v>1400000</v>
      </c>
      <c r="I1855" s="89">
        <f t="shared" si="327"/>
        <v>2400000</v>
      </c>
    </row>
    <row r="1856" spans="1:9" s="50" customFormat="1" ht="28.5" customHeight="1">
      <c r="A1856" s="16" t="s">
        <v>49</v>
      </c>
      <c r="B1856" s="53">
        <v>795</v>
      </c>
      <c r="C1856" s="10" t="s">
        <v>345</v>
      </c>
      <c r="D1856" s="10" t="s">
        <v>24</v>
      </c>
      <c r="E1856" s="15" t="s">
        <v>718</v>
      </c>
      <c r="F1856" s="15" t="s">
        <v>50</v>
      </c>
      <c r="G1856" s="89">
        <v>2016401</v>
      </c>
      <c r="H1856" s="89">
        <f>2400000-1000000</f>
        <v>1400000</v>
      </c>
      <c r="I1856" s="89">
        <v>2400000</v>
      </c>
    </row>
    <row r="1857" spans="1:9">
      <c r="A1857" s="13" t="s">
        <v>348</v>
      </c>
      <c r="B1857" s="53">
        <v>795</v>
      </c>
      <c r="C1857" s="15" t="s">
        <v>345</v>
      </c>
      <c r="D1857" s="15" t="s">
        <v>35</v>
      </c>
      <c r="E1857" s="15"/>
      <c r="F1857" s="15"/>
      <c r="G1857" s="89">
        <f>G1858+G1873+G1879+G1918</f>
        <v>289960277.99000001</v>
      </c>
      <c r="H1857" s="89">
        <f>H1858+H1873+H1879+H1918</f>
        <v>287658936.25999999</v>
      </c>
      <c r="I1857" s="89">
        <f>I1858+I1873+I1879+I1918</f>
        <v>2862715</v>
      </c>
    </row>
    <row r="1858" spans="1:9" s="3" customFormat="1" ht="52.5" customHeight="1">
      <c r="A1858" s="16" t="s">
        <v>973</v>
      </c>
      <c r="B1858" s="53">
        <v>795</v>
      </c>
      <c r="C1858" s="15" t="s">
        <v>345</v>
      </c>
      <c r="D1858" s="15" t="s">
        <v>35</v>
      </c>
      <c r="E1858" s="15" t="s">
        <v>576</v>
      </c>
      <c r="F1858" s="15"/>
      <c r="G1858" s="89">
        <f>G1862+G1865+G1870+G1859+G1883+G1906+G1886+G1891+G1901+G1909+G1894+G1898+G1912+G1915</f>
        <v>4384328</v>
      </c>
      <c r="H1858" s="89">
        <f>H1862+H1865+H1870+H1859+H1883+H1906+H1886+H1891+H1901+H1909+H1894</f>
        <v>1862715</v>
      </c>
      <c r="I1858" s="89">
        <f>I1862+I1865+I1870+I1859+I1883+I1906+I1886+I1891+I1901+I1909+I1894</f>
        <v>2862715</v>
      </c>
    </row>
    <row r="1859" spans="1:9" ht="15.75" hidden="1" customHeight="1">
      <c r="A1859" s="16" t="s">
        <v>641</v>
      </c>
      <c r="B1859" s="14">
        <v>795</v>
      </c>
      <c r="C1859" s="15" t="s">
        <v>345</v>
      </c>
      <c r="D1859" s="15" t="s">
        <v>35</v>
      </c>
      <c r="E1859" s="15" t="s">
        <v>793</v>
      </c>
      <c r="F1859" s="15"/>
      <c r="G1859" s="89">
        <f t="shared" ref="G1859:I1860" si="328">G1860</f>
        <v>0</v>
      </c>
      <c r="H1859" s="89">
        <f t="shared" si="328"/>
        <v>0</v>
      </c>
      <c r="I1859" s="89">
        <f t="shared" si="328"/>
        <v>0</v>
      </c>
    </row>
    <row r="1860" spans="1:9" ht="33" hidden="1" customHeight="1">
      <c r="A1860" s="16" t="s">
        <v>47</v>
      </c>
      <c r="B1860" s="14">
        <v>795</v>
      </c>
      <c r="C1860" s="15" t="s">
        <v>345</v>
      </c>
      <c r="D1860" s="15" t="s">
        <v>35</v>
      </c>
      <c r="E1860" s="15" t="s">
        <v>793</v>
      </c>
      <c r="F1860" s="15" t="s">
        <v>48</v>
      </c>
      <c r="G1860" s="89">
        <f t="shared" si="328"/>
        <v>0</v>
      </c>
      <c r="H1860" s="89">
        <f t="shared" si="328"/>
        <v>0</v>
      </c>
      <c r="I1860" s="89">
        <f t="shared" si="328"/>
        <v>0</v>
      </c>
    </row>
    <row r="1861" spans="1:9" ht="31.5" hidden="1" customHeight="1">
      <c r="A1861" s="16" t="s">
        <v>49</v>
      </c>
      <c r="B1861" s="14">
        <v>795</v>
      </c>
      <c r="C1861" s="15" t="s">
        <v>345</v>
      </c>
      <c r="D1861" s="15" t="s">
        <v>35</v>
      </c>
      <c r="E1861" s="15" t="s">
        <v>793</v>
      </c>
      <c r="F1861" s="15" t="s">
        <v>50</v>
      </c>
      <c r="G1861" s="89"/>
      <c r="H1861" s="89"/>
      <c r="I1861" s="89"/>
    </row>
    <row r="1862" spans="1:9" ht="25.5">
      <c r="A1862" s="16" t="s">
        <v>579</v>
      </c>
      <c r="B1862" s="53">
        <v>795</v>
      </c>
      <c r="C1862" s="15" t="s">
        <v>345</v>
      </c>
      <c r="D1862" s="15" t="s">
        <v>35</v>
      </c>
      <c r="E1862" s="15" t="s">
        <v>577</v>
      </c>
      <c r="F1862" s="15"/>
      <c r="G1862" s="89">
        <f t="shared" ref="G1862:I1863" si="329">G1863</f>
        <v>1000000</v>
      </c>
      <c r="H1862" s="89">
        <f t="shared" si="329"/>
        <v>1000000</v>
      </c>
      <c r="I1862" s="89">
        <f t="shared" si="329"/>
        <v>1000000</v>
      </c>
    </row>
    <row r="1863" spans="1:9" ht="25.5">
      <c r="A1863" s="16" t="s">
        <v>47</v>
      </c>
      <c r="B1863" s="53">
        <v>795</v>
      </c>
      <c r="C1863" s="15" t="s">
        <v>345</v>
      </c>
      <c r="D1863" s="15" t="s">
        <v>35</v>
      </c>
      <c r="E1863" s="15" t="s">
        <v>577</v>
      </c>
      <c r="F1863" s="15" t="s">
        <v>48</v>
      </c>
      <c r="G1863" s="89">
        <f t="shared" si="329"/>
        <v>1000000</v>
      </c>
      <c r="H1863" s="89">
        <f t="shared" si="329"/>
        <v>1000000</v>
      </c>
      <c r="I1863" s="89">
        <f t="shared" si="329"/>
        <v>1000000</v>
      </c>
    </row>
    <row r="1864" spans="1:9" ht="25.5">
      <c r="A1864" s="16" t="s">
        <v>49</v>
      </c>
      <c r="B1864" s="53">
        <v>795</v>
      </c>
      <c r="C1864" s="15" t="s">
        <v>345</v>
      </c>
      <c r="D1864" s="15" t="s">
        <v>35</v>
      </c>
      <c r="E1864" s="15" t="s">
        <v>577</v>
      </c>
      <c r="F1864" s="15" t="s">
        <v>50</v>
      </c>
      <c r="G1864" s="89">
        <v>1000000</v>
      </c>
      <c r="H1864" s="89">
        <v>1000000</v>
      </c>
      <c r="I1864" s="89">
        <v>1000000</v>
      </c>
    </row>
    <row r="1865" spans="1:9" s="3" customFormat="1" ht="67.5" customHeight="1">
      <c r="A1865" s="16" t="s">
        <v>613</v>
      </c>
      <c r="B1865" s="53">
        <v>795</v>
      </c>
      <c r="C1865" s="15" t="s">
        <v>345</v>
      </c>
      <c r="D1865" s="15" t="s">
        <v>35</v>
      </c>
      <c r="E1865" s="15" t="s">
        <v>614</v>
      </c>
      <c r="F1865" s="15"/>
      <c r="G1865" s="89">
        <f>G1867</f>
        <v>662715</v>
      </c>
      <c r="H1865" s="89">
        <f>H1867</f>
        <v>662715</v>
      </c>
      <c r="I1865" s="89">
        <f>I1867</f>
        <v>662715</v>
      </c>
    </row>
    <row r="1866" spans="1:9">
      <c r="A1866" s="16" t="s">
        <v>323</v>
      </c>
      <c r="B1866" s="53">
        <v>795</v>
      </c>
      <c r="C1866" s="15" t="s">
        <v>345</v>
      </c>
      <c r="D1866" s="15" t="s">
        <v>35</v>
      </c>
      <c r="E1866" s="15" t="s">
        <v>614</v>
      </c>
      <c r="F1866" s="15" t="s">
        <v>324</v>
      </c>
      <c r="G1866" s="89">
        <f>G1867</f>
        <v>662715</v>
      </c>
      <c r="H1866" s="89">
        <f>H1867</f>
        <v>662715</v>
      </c>
      <c r="I1866" s="89">
        <f>I1867</f>
        <v>662715</v>
      </c>
    </row>
    <row r="1867" spans="1:9">
      <c r="A1867" s="16" t="s">
        <v>351</v>
      </c>
      <c r="B1867" s="53">
        <v>795</v>
      </c>
      <c r="C1867" s="15" t="s">
        <v>345</v>
      </c>
      <c r="D1867" s="15" t="s">
        <v>35</v>
      </c>
      <c r="E1867" s="15" t="s">
        <v>614</v>
      </c>
      <c r="F1867" s="15" t="s">
        <v>352</v>
      </c>
      <c r="G1867" s="89">
        <v>662715</v>
      </c>
      <c r="H1867" s="89">
        <v>662715</v>
      </c>
      <c r="I1867" s="89">
        <v>662715</v>
      </c>
    </row>
    <row r="1868" spans="1:9" s="3" customFormat="1" ht="19.5" hidden="1" customHeight="1">
      <c r="A1868" s="16" t="s">
        <v>323</v>
      </c>
      <c r="B1868" s="53">
        <v>795</v>
      </c>
      <c r="C1868" s="15" t="s">
        <v>345</v>
      </c>
      <c r="D1868" s="15" t="s">
        <v>35</v>
      </c>
      <c r="E1868" s="15" t="s">
        <v>614</v>
      </c>
      <c r="F1868" s="15" t="s">
        <v>324</v>
      </c>
      <c r="G1868" s="89">
        <f>G1869</f>
        <v>0</v>
      </c>
      <c r="H1868" s="89">
        <f>H1869</f>
        <v>0</v>
      </c>
      <c r="I1868" s="89">
        <f>I1869</f>
        <v>0</v>
      </c>
    </row>
    <row r="1869" spans="1:9" ht="19.5" hidden="1" customHeight="1">
      <c r="A1869" s="16" t="s">
        <v>351</v>
      </c>
      <c r="B1869" s="53">
        <v>795</v>
      </c>
      <c r="C1869" s="15" t="s">
        <v>345</v>
      </c>
      <c r="D1869" s="15" t="s">
        <v>35</v>
      </c>
      <c r="E1869" s="15" t="s">
        <v>614</v>
      </c>
      <c r="F1869" s="15" t="s">
        <v>352</v>
      </c>
      <c r="G1869" s="89"/>
      <c r="H1869" s="89"/>
      <c r="I1869" s="89"/>
    </row>
    <row r="1870" spans="1:9" ht="33.75" hidden="1" customHeight="1">
      <c r="A1870" s="16" t="s">
        <v>522</v>
      </c>
      <c r="B1870" s="53">
        <v>795</v>
      </c>
      <c r="C1870" s="15" t="s">
        <v>345</v>
      </c>
      <c r="D1870" s="15" t="s">
        <v>35</v>
      </c>
      <c r="E1870" s="15" t="s">
        <v>521</v>
      </c>
      <c r="F1870" s="15"/>
      <c r="G1870" s="89">
        <f t="shared" ref="G1870:I1871" si="330">G1871</f>
        <v>0</v>
      </c>
      <c r="H1870" s="89">
        <f t="shared" si="330"/>
        <v>0</v>
      </c>
      <c r="I1870" s="89">
        <f t="shared" si="330"/>
        <v>0</v>
      </c>
    </row>
    <row r="1871" spans="1:9" ht="29.25" hidden="1" customHeight="1">
      <c r="A1871" s="16" t="s">
        <v>47</v>
      </c>
      <c r="B1871" s="53">
        <v>795</v>
      </c>
      <c r="C1871" s="15" t="s">
        <v>345</v>
      </c>
      <c r="D1871" s="15" t="s">
        <v>35</v>
      </c>
      <c r="E1871" s="15" t="s">
        <v>521</v>
      </c>
      <c r="F1871" s="15" t="s">
        <v>48</v>
      </c>
      <c r="G1871" s="89">
        <f t="shared" si="330"/>
        <v>0</v>
      </c>
      <c r="H1871" s="89">
        <f t="shared" si="330"/>
        <v>0</v>
      </c>
      <c r="I1871" s="89">
        <f t="shared" si="330"/>
        <v>0</v>
      </c>
    </row>
    <row r="1872" spans="1:9" ht="34.5" hidden="1" customHeight="1">
      <c r="A1872" s="16" t="s">
        <v>49</v>
      </c>
      <c r="B1872" s="53">
        <v>795</v>
      </c>
      <c r="C1872" s="15" t="s">
        <v>345</v>
      </c>
      <c r="D1872" s="15" t="s">
        <v>35</v>
      </c>
      <c r="E1872" s="15" t="s">
        <v>521</v>
      </c>
      <c r="F1872" s="15" t="s">
        <v>50</v>
      </c>
      <c r="G1872" s="89"/>
      <c r="H1872" s="89"/>
      <c r="I1872" s="89"/>
    </row>
    <row r="1873" spans="1:9" s="3" customFormat="1" ht="19.5" hidden="1" customHeight="1">
      <c r="A1873" s="16" t="s">
        <v>340</v>
      </c>
      <c r="B1873" s="53">
        <v>795</v>
      </c>
      <c r="C1873" s="15" t="s">
        <v>345</v>
      </c>
      <c r="D1873" s="15" t="s">
        <v>35</v>
      </c>
      <c r="E1873" s="15" t="s">
        <v>448</v>
      </c>
      <c r="F1873" s="15"/>
      <c r="G1873" s="89">
        <f>G1874</f>
        <v>0</v>
      </c>
      <c r="H1873" s="89">
        <f>H1874</f>
        <v>0</v>
      </c>
      <c r="I1873" s="89">
        <f>I1874</f>
        <v>0</v>
      </c>
    </row>
    <row r="1874" spans="1:9" s="3" customFormat="1" ht="21.75" hidden="1" customHeight="1">
      <c r="A1874" s="16" t="s">
        <v>340</v>
      </c>
      <c r="B1874" s="53">
        <v>795</v>
      </c>
      <c r="C1874" s="15" t="s">
        <v>345</v>
      </c>
      <c r="D1874" s="15" t="s">
        <v>35</v>
      </c>
      <c r="E1874" s="15" t="s">
        <v>535</v>
      </c>
      <c r="F1874" s="15"/>
      <c r="G1874" s="89">
        <f>G1877+G1875</f>
        <v>0</v>
      </c>
      <c r="H1874" s="89">
        <f>H1877+H1875</f>
        <v>0</v>
      </c>
      <c r="I1874" s="89">
        <f>I1877+I1875</f>
        <v>0</v>
      </c>
    </row>
    <row r="1875" spans="1:9" ht="23.25" hidden="1" customHeight="1">
      <c r="A1875" s="16" t="s">
        <v>618</v>
      </c>
      <c r="B1875" s="53">
        <v>795</v>
      </c>
      <c r="C1875" s="15" t="s">
        <v>345</v>
      </c>
      <c r="D1875" s="15" t="s">
        <v>35</v>
      </c>
      <c r="E1875" s="15" t="s">
        <v>535</v>
      </c>
      <c r="F1875" s="15" t="s">
        <v>48</v>
      </c>
      <c r="G1875" s="89">
        <f>G1876</f>
        <v>0</v>
      </c>
      <c r="H1875" s="89">
        <f>H1876</f>
        <v>0</v>
      </c>
      <c r="I1875" s="89">
        <f>I1876</f>
        <v>0</v>
      </c>
    </row>
    <row r="1876" spans="1:9" s="18" customFormat="1" ht="23.25" hidden="1" customHeight="1">
      <c r="A1876" s="16" t="s">
        <v>49</v>
      </c>
      <c r="B1876" s="53">
        <v>795</v>
      </c>
      <c r="C1876" s="15" t="s">
        <v>345</v>
      </c>
      <c r="D1876" s="15" t="s">
        <v>35</v>
      </c>
      <c r="E1876" s="15" t="s">
        <v>535</v>
      </c>
      <c r="F1876" s="15" t="s">
        <v>50</v>
      </c>
      <c r="G1876" s="89"/>
      <c r="H1876" s="89"/>
      <c r="I1876" s="89"/>
    </row>
    <row r="1877" spans="1:9" s="3" customFormat="1" ht="29.25" hidden="1" customHeight="1">
      <c r="A1877" s="16" t="s">
        <v>47</v>
      </c>
      <c r="B1877" s="53">
        <v>795</v>
      </c>
      <c r="C1877" s="15" t="s">
        <v>345</v>
      </c>
      <c r="D1877" s="15" t="s">
        <v>35</v>
      </c>
      <c r="E1877" s="15" t="s">
        <v>535</v>
      </c>
      <c r="F1877" s="15" t="s">
        <v>48</v>
      </c>
      <c r="G1877" s="89">
        <f>G1878</f>
        <v>0</v>
      </c>
      <c r="H1877" s="89">
        <f>H1878</f>
        <v>0</v>
      </c>
      <c r="I1877" s="89">
        <f>I1878</f>
        <v>0</v>
      </c>
    </row>
    <row r="1878" spans="1:9" s="18" customFormat="1" ht="33" hidden="1" customHeight="1">
      <c r="A1878" s="16" t="s">
        <v>49</v>
      </c>
      <c r="B1878" s="53">
        <v>795</v>
      </c>
      <c r="C1878" s="15" t="s">
        <v>345</v>
      </c>
      <c r="D1878" s="15" t="s">
        <v>35</v>
      </c>
      <c r="E1878" s="15" t="s">
        <v>535</v>
      </c>
      <c r="F1878" s="15" t="s">
        <v>50</v>
      </c>
      <c r="G1878" s="89"/>
      <c r="H1878" s="89"/>
      <c r="I1878" s="89"/>
    </row>
    <row r="1879" spans="1:9" ht="30.75" hidden="1" customHeight="1">
      <c r="A1879" s="16" t="s">
        <v>347</v>
      </c>
      <c r="B1879" s="53">
        <v>795</v>
      </c>
      <c r="C1879" s="15" t="s">
        <v>345</v>
      </c>
      <c r="D1879" s="15" t="s">
        <v>35</v>
      </c>
      <c r="E1879" s="15" t="s">
        <v>453</v>
      </c>
      <c r="F1879" s="15"/>
      <c r="G1879" s="89">
        <f t="shared" ref="G1879:I1881" si="331">G1880</f>
        <v>0</v>
      </c>
      <c r="H1879" s="89">
        <f t="shared" si="331"/>
        <v>0</v>
      </c>
      <c r="I1879" s="89">
        <f t="shared" si="331"/>
        <v>0</v>
      </c>
    </row>
    <row r="1880" spans="1:9" ht="27.75" hidden="1" customHeight="1">
      <c r="A1880" s="16" t="s">
        <v>583</v>
      </c>
      <c r="B1880" s="53">
        <v>795</v>
      </c>
      <c r="C1880" s="15" t="s">
        <v>345</v>
      </c>
      <c r="D1880" s="15" t="s">
        <v>35</v>
      </c>
      <c r="E1880" s="15" t="s">
        <v>523</v>
      </c>
      <c r="F1880" s="15"/>
      <c r="G1880" s="89">
        <f t="shared" si="331"/>
        <v>0</v>
      </c>
      <c r="H1880" s="89">
        <f t="shared" si="331"/>
        <v>0</v>
      </c>
      <c r="I1880" s="89">
        <f t="shared" si="331"/>
        <v>0</v>
      </c>
    </row>
    <row r="1881" spans="1:9" ht="29.25" hidden="1" customHeight="1">
      <c r="A1881" s="16" t="s">
        <v>47</v>
      </c>
      <c r="B1881" s="53">
        <v>795</v>
      </c>
      <c r="C1881" s="15" t="s">
        <v>345</v>
      </c>
      <c r="D1881" s="15" t="s">
        <v>35</v>
      </c>
      <c r="E1881" s="15" t="s">
        <v>523</v>
      </c>
      <c r="F1881" s="15" t="s">
        <v>48</v>
      </c>
      <c r="G1881" s="89">
        <f t="shared" si="331"/>
        <v>0</v>
      </c>
      <c r="H1881" s="89">
        <f t="shared" si="331"/>
        <v>0</v>
      </c>
      <c r="I1881" s="89">
        <f t="shared" si="331"/>
        <v>0</v>
      </c>
    </row>
    <row r="1882" spans="1:9" ht="34.5" hidden="1" customHeight="1">
      <c r="A1882" s="16" t="s">
        <v>49</v>
      </c>
      <c r="B1882" s="53">
        <v>795</v>
      </c>
      <c r="C1882" s="15" t="s">
        <v>345</v>
      </c>
      <c r="D1882" s="15" t="s">
        <v>35</v>
      </c>
      <c r="E1882" s="15" t="s">
        <v>523</v>
      </c>
      <c r="F1882" s="15" t="s">
        <v>50</v>
      </c>
      <c r="G1882" s="89"/>
      <c r="H1882" s="89"/>
      <c r="I1882" s="89"/>
    </row>
    <row r="1883" spans="1:9" ht="34.5" hidden="1" customHeight="1">
      <c r="A1883" s="16" t="s">
        <v>839</v>
      </c>
      <c r="B1883" s="53">
        <v>795</v>
      </c>
      <c r="C1883" s="15" t="s">
        <v>345</v>
      </c>
      <c r="D1883" s="15" t="s">
        <v>35</v>
      </c>
      <c r="E1883" s="15" t="s">
        <v>838</v>
      </c>
      <c r="F1883" s="15"/>
      <c r="G1883" s="89">
        <f t="shared" ref="G1883:I1884" si="332">G1884</f>
        <v>0</v>
      </c>
      <c r="H1883" s="89">
        <f t="shared" si="332"/>
        <v>0</v>
      </c>
      <c r="I1883" s="89">
        <f t="shared" si="332"/>
        <v>0</v>
      </c>
    </row>
    <row r="1884" spans="1:9" ht="34.5" hidden="1" customHeight="1">
      <c r="A1884" s="16" t="s">
        <v>47</v>
      </c>
      <c r="B1884" s="53">
        <v>795</v>
      </c>
      <c r="C1884" s="15" t="s">
        <v>345</v>
      </c>
      <c r="D1884" s="15" t="s">
        <v>35</v>
      </c>
      <c r="E1884" s="15" t="s">
        <v>838</v>
      </c>
      <c r="F1884" s="15" t="s">
        <v>48</v>
      </c>
      <c r="G1884" s="89">
        <f t="shared" si="332"/>
        <v>0</v>
      </c>
      <c r="H1884" s="89">
        <f t="shared" si="332"/>
        <v>0</v>
      </c>
      <c r="I1884" s="89">
        <f t="shared" si="332"/>
        <v>0</v>
      </c>
    </row>
    <row r="1885" spans="1:9" ht="34.5" hidden="1" customHeight="1">
      <c r="A1885" s="16" t="s">
        <v>49</v>
      </c>
      <c r="B1885" s="53">
        <v>795</v>
      </c>
      <c r="C1885" s="15" t="s">
        <v>345</v>
      </c>
      <c r="D1885" s="15" t="s">
        <v>35</v>
      </c>
      <c r="E1885" s="15" t="s">
        <v>838</v>
      </c>
      <c r="F1885" s="15" t="s">
        <v>50</v>
      </c>
      <c r="G1885" s="89"/>
      <c r="H1885" s="89"/>
      <c r="I1885" s="89"/>
    </row>
    <row r="1886" spans="1:9" ht="34.5" hidden="1" customHeight="1">
      <c r="A1886" s="16" t="s">
        <v>886</v>
      </c>
      <c r="B1886" s="53">
        <v>795</v>
      </c>
      <c r="C1886" s="15" t="s">
        <v>345</v>
      </c>
      <c r="D1886" s="15" t="s">
        <v>35</v>
      </c>
      <c r="E1886" s="15" t="s">
        <v>885</v>
      </c>
      <c r="F1886" s="15"/>
      <c r="G1886" s="89">
        <f>G1887</f>
        <v>0</v>
      </c>
      <c r="H1886" s="89">
        <f>H1887</f>
        <v>0</v>
      </c>
      <c r="I1886" s="89">
        <f>I1887</f>
        <v>0</v>
      </c>
    </row>
    <row r="1887" spans="1:9" ht="34.5" hidden="1" customHeight="1">
      <c r="A1887" s="16" t="s">
        <v>95</v>
      </c>
      <c r="B1887" s="53">
        <v>795</v>
      </c>
      <c r="C1887" s="15" t="s">
        <v>345</v>
      </c>
      <c r="D1887" s="15" t="s">
        <v>35</v>
      </c>
      <c r="E1887" s="15" t="s">
        <v>885</v>
      </c>
      <c r="F1887" s="15" t="s">
        <v>96</v>
      </c>
      <c r="G1887" s="89"/>
      <c r="H1887" s="89"/>
      <c r="I1887" s="89"/>
    </row>
    <row r="1888" spans="1:9" ht="51.75" hidden="1" customHeight="1">
      <c r="A1888" s="16" t="s">
        <v>884</v>
      </c>
      <c r="B1888" s="53">
        <v>795</v>
      </c>
      <c r="C1888" s="15" t="s">
        <v>345</v>
      </c>
      <c r="D1888" s="15" t="s">
        <v>35</v>
      </c>
      <c r="E1888" s="15" t="s">
        <v>885</v>
      </c>
      <c r="F1888" s="15" t="s">
        <v>653</v>
      </c>
      <c r="G1888" s="89"/>
      <c r="H1888" s="89"/>
      <c r="I1888" s="89"/>
    </row>
    <row r="1889" spans="1:9" ht="34.5" hidden="1" customHeight="1">
      <c r="A1889" s="16"/>
      <c r="B1889" s="53"/>
      <c r="C1889" s="15"/>
      <c r="D1889" s="15"/>
      <c r="E1889" s="15"/>
      <c r="F1889" s="15"/>
      <c r="G1889" s="89"/>
      <c r="H1889" s="89"/>
      <c r="I1889" s="89"/>
    </row>
    <row r="1890" spans="1:9" ht="34.5" hidden="1" customHeight="1">
      <c r="A1890" s="16"/>
      <c r="B1890" s="53"/>
      <c r="C1890" s="15"/>
      <c r="D1890" s="15"/>
      <c r="E1890" s="15"/>
      <c r="F1890" s="15"/>
      <c r="G1890" s="89"/>
      <c r="H1890" s="89"/>
      <c r="I1890" s="89"/>
    </row>
    <row r="1891" spans="1:9" ht="34.5" customHeight="1">
      <c r="A1891" s="16" t="s">
        <v>997</v>
      </c>
      <c r="B1891" s="53">
        <v>795</v>
      </c>
      <c r="C1891" s="15" t="s">
        <v>345</v>
      </c>
      <c r="D1891" s="15" t="s">
        <v>35</v>
      </c>
      <c r="E1891" s="15" t="s">
        <v>936</v>
      </c>
      <c r="F1891" s="15"/>
      <c r="G1891" s="89">
        <f t="shared" ref="G1891:I1902" si="333">G1892</f>
        <v>832780</v>
      </c>
      <c r="H1891" s="89">
        <f t="shared" si="333"/>
        <v>0</v>
      </c>
      <c r="I1891" s="89">
        <f t="shared" si="333"/>
        <v>832780</v>
      </c>
    </row>
    <row r="1892" spans="1:9" ht="34.5" customHeight="1">
      <c r="A1892" s="16" t="s">
        <v>47</v>
      </c>
      <c r="B1892" s="53">
        <v>795</v>
      </c>
      <c r="C1892" s="15" t="s">
        <v>345</v>
      </c>
      <c r="D1892" s="15" t="s">
        <v>35</v>
      </c>
      <c r="E1892" s="15" t="s">
        <v>936</v>
      </c>
      <c r="F1892" s="15" t="s">
        <v>663</v>
      </c>
      <c r="G1892" s="89">
        <f t="shared" si="333"/>
        <v>832780</v>
      </c>
      <c r="H1892" s="89">
        <f t="shared" si="333"/>
        <v>0</v>
      </c>
      <c r="I1892" s="89">
        <f t="shared" si="333"/>
        <v>832780</v>
      </c>
    </row>
    <row r="1893" spans="1:9" ht="34.5" customHeight="1">
      <c r="A1893" s="16" t="s">
        <v>49</v>
      </c>
      <c r="B1893" s="53">
        <v>795</v>
      </c>
      <c r="C1893" s="15" t="s">
        <v>345</v>
      </c>
      <c r="D1893" s="15" t="s">
        <v>35</v>
      </c>
      <c r="E1893" s="15" t="s">
        <v>936</v>
      </c>
      <c r="F1893" s="15" t="s">
        <v>666</v>
      </c>
      <c r="G1893" s="89">
        <v>832780</v>
      </c>
      <c r="H1893" s="89">
        <f>832780-832780</f>
        <v>0</v>
      </c>
      <c r="I1893" s="89">
        <v>832780</v>
      </c>
    </row>
    <row r="1894" spans="1:9" ht="34.5" customHeight="1">
      <c r="A1894" s="16" t="s">
        <v>998</v>
      </c>
      <c r="B1894" s="53">
        <v>795</v>
      </c>
      <c r="C1894" s="15" t="s">
        <v>345</v>
      </c>
      <c r="D1894" s="15" t="s">
        <v>35</v>
      </c>
      <c r="E1894" s="15" t="s">
        <v>999</v>
      </c>
      <c r="F1894" s="15"/>
      <c r="G1894" s="89">
        <f t="shared" si="333"/>
        <v>114589</v>
      </c>
      <c r="H1894" s="89">
        <f t="shared" si="333"/>
        <v>0</v>
      </c>
      <c r="I1894" s="89">
        <f t="shared" si="333"/>
        <v>167220</v>
      </c>
    </row>
    <row r="1895" spans="1:9" ht="34.5" customHeight="1">
      <c r="A1895" s="16" t="s">
        <v>47</v>
      </c>
      <c r="B1895" s="53">
        <v>795</v>
      </c>
      <c r="C1895" s="15" t="s">
        <v>345</v>
      </c>
      <c r="D1895" s="15" t="s">
        <v>35</v>
      </c>
      <c r="E1895" s="15" t="s">
        <v>999</v>
      </c>
      <c r="F1895" s="15" t="s">
        <v>48</v>
      </c>
      <c r="G1895" s="89">
        <f t="shared" si="333"/>
        <v>114589</v>
      </c>
      <c r="H1895" s="89">
        <f t="shared" si="333"/>
        <v>0</v>
      </c>
      <c r="I1895" s="89">
        <f t="shared" si="333"/>
        <v>167220</v>
      </c>
    </row>
    <row r="1896" spans="1:9" ht="34.5" customHeight="1">
      <c r="A1896" s="16" t="s">
        <v>49</v>
      </c>
      <c r="B1896" s="53">
        <v>795</v>
      </c>
      <c r="C1896" s="15" t="s">
        <v>345</v>
      </c>
      <c r="D1896" s="15" t="s">
        <v>35</v>
      </c>
      <c r="E1896" s="15" t="s">
        <v>999</v>
      </c>
      <c r="F1896" s="15" t="s">
        <v>50</v>
      </c>
      <c r="G1896" s="89">
        <f>167220-52631</f>
        <v>114589</v>
      </c>
      <c r="H1896" s="89">
        <f>167220-167220</f>
        <v>0</v>
      </c>
      <c r="I1896" s="89">
        <v>167220</v>
      </c>
    </row>
    <row r="1897" spans="1:9" ht="34.5" hidden="1" customHeight="1">
      <c r="A1897" s="16"/>
      <c r="B1897" s="53"/>
      <c r="C1897" s="15"/>
      <c r="D1897" s="15"/>
      <c r="E1897" s="15"/>
      <c r="F1897" s="15"/>
      <c r="G1897" s="89"/>
      <c r="H1897" s="89"/>
      <c r="I1897" s="89"/>
    </row>
    <row r="1898" spans="1:9" ht="34.5" customHeight="1">
      <c r="A1898" s="16" t="s">
        <v>1036</v>
      </c>
      <c r="B1898" s="53">
        <v>795</v>
      </c>
      <c r="C1898" s="15" t="s">
        <v>345</v>
      </c>
      <c r="D1898" s="15" t="s">
        <v>35</v>
      </c>
      <c r="E1898" s="15" t="s">
        <v>1035</v>
      </c>
      <c r="F1898" s="15"/>
      <c r="G1898" s="89">
        <f t="shared" si="333"/>
        <v>500000</v>
      </c>
      <c r="H1898" s="89">
        <f t="shared" si="333"/>
        <v>0</v>
      </c>
      <c r="I1898" s="89">
        <f t="shared" si="333"/>
        <v>0</v>
      </c>
    </row>
    <row r="1899" spans="1:9" ht="34.5" customHeight="1">
      <c r="A1899" s="16" t="s">
        <v>47</v>
      </c>
      <c r="B1899" s="53">
        <v>795</v>
      </c>
      <c r="C1899" s="15" t="s">
        <v>345</v>
      </c>
      <c r="D1899" s="15" t="s">
        <v>35</v>
      </c>
      <c r="E1899" s="15" t="s">
        <v>1035</v>
      </c>
      <c r="F1899" s="15" t="s">
        <v>48</v>
      </c>
      <c r="G1899" s="89">
        <f t="shared" si="333"/>
        <v>500000</v>
      </c>
      <c r="H1899" s="89">
        <f t="shared" si="333"/>
        <v>0</v>
      </c>
      <c r="I1899" s="89">
        <f t="shared" si="333"/>
        <v>0</v>
      </c>
    </row>
    <row r="1900" spans="1:9" ht="34.5" customHeight="1">
      <c r="A1900" s="16" t="s">
        <v>49</v>
      </c>
      <c r="B1900" s="53">
        <v>795</v>
      </c>
      <c r="C1900" s="15" t="s">
        <v>345</v>
      </c>
      <c r="D1900" s="15" t="s">
        <v>35</v>
      </c>
      <c r="E1900" s="15" t="s">
        <v>1035</v>
      </c>
      <c r="F1900" s="15" t="s">
        <v>50</v>
      </c>
      <c r="G1900" s="89">
        <v>500000</v>
      </c>
      <c r="H1900" s="89">
        <v>0</v>
      </c>
      <c r="I1900" s="89">
        <v>0</v>
      </c>
    </row>
    <row r="1901" spans="1:9" ht="34.5" customHeight="1">
      <c r="A1901" s="16" t="s">
        <v>938</v>
      </c>
      <c r="B1901" s="53">
        <v>795</v>
      </c>
      <c r="C1901" s="15" t="s">
        <v>345</v>
      </c>
      <c r="D1901" s="15" t="s">
        <v>35</v>
      </c>
      <c r="E1901" s="15" t="s">
        <v>937</v>
      </c>
      <c r="F1901" s="15"/>
      <c r="G1901" s="89">
        <f t="shared" si="333"/>
        <v>200000</v>
      </c>
      <c r="H1901" s="89">
        <f t="shared" si="333"/>
        <v>200000</v>
      </c>
      <c r="I1901" s="89">
        <f t="shared" si="333"/>
        <v>200000</v>
      </c>
    </row>
    <row r="1902" spans="1:9" ht="34.5" customHeight="1">
      <c r="A1902" s="16" t="s">
        <v>47</v>
      </c>
      <c r="B1902" s="53">
        <v>795</v>
      </c>
      <c r="C1902" s="15" t="s">
        <v>345</v>
      </c>
      <c r="D1902" s="15" t="s">
        <v>35</v>
      </c>
      <c r="E1902" s="15" t="s">
        <v>937</v>
      </c>
      <c r="F1902" s="15" t="s">
        <v>48</v>
      </c>
      <c r="G1902" s="89">
        <f t="shared" si="333"/>
        <v>200000</v>
      </c>
      <c r="H1902" s="89">
        <f t="shared" si="333"/>
        <v>200000</v>
      </c>
      <c r="I1902" s="89">
        <f t="shared" si="333"/>
        <v>200000</v>
      </c>
    </row>
    <row r="1903" spans="1:9" ht="34.5" customHeight="1">
      <c r="A1903" s="16" t="s">
        <v>49</v>
      </c>
      <c r="B1903" s="53">
        <v>795</v>
      </c>
      <c r="C1903" s="15" t="s">
        <v>345</v>
      </c>
      <c r="D1903" s="15" t="s">
        <v>35</v>
      </c>
      <c r="E1903" s="15" t="s">
        <v>937</v>
      </c>
      <c r="F1903" s="15" t="s">
        <v>50</v>
      </c>
      <c r="G1903" s="89">
        <v>200000</v>
      </c>
      <c r="H1903" s="89">
        <v>200000</v>
      </c>
      <c r="I1903" s="89">
        <v>200000</v>
      </c>
    </row>
    <row r="1904" spans="1:9" ht="34.5" hidden="1" customHeight="1">
      <c r="A1904" s="16"/>
      <c r="B1904" s="53"/>
      <c r="C1904" s="15"/>
      <c r="D1904" s="15"/>
      <c r="E1904" s="15"/>
      <c r="F1904" s="15"/>
      <c r="G1904" s="89"/>
      <c r="H1904" s="89"/>
      <c r="I1904" s="89"/>
    </row>
    <row r="1905" spans="1:9" ht="34.5" hidden="1" customHeight="1">
      <c r="A1905" s="16"/>
      <c r="B1905" s="53"/>
      <c r="C1905" s="15"/>
      <c r="D1905" s="15"/>
      <c r="E1905" s="15"/>
      <c r="F1905" s="15"/>
      <c r="G1905" s="89"/>
      <c r="H1905" s="89"/>
      <c r="I1905" s="89"/>
    </row>
    <row r="1906" spans="1:9" ht="34.5" hidden="1" customHeight="1">
      <c r="A1906" s="16" t="s">
        <v>340</v>
      </c>
      <c r="B1906" s="53">
        <v>795</v>
      </c>
      <c r="C1906" s="15" t="s">
        <v>345</v>
      </c>
      <c r="D1906" s="15" t="s">
        <v>35</v>
      </c>
      <c r="E1906" s="15" t="s">
        <v>883</v>
      </c>
      <c r="F1906" s="15"/>
      <c r="G1906" s="89">
        <f t="shared" ref="G1906:I1907" si="334">G1907</f>
        <v>0</v>
      </c>
      <c r="H1906" s="89">
        <f t="shared" si="334"/>
        <v>0</v>
      </c>
      <c r="I1906" s="89">
        <f t="shared" si="334"/>
        <v>0</v>
      </c>
    </row>
    <row r="1907" spans="1:9" ht="34.5" hidden="1" customHeight="1">
      <c r="A1907" s="16" t="s">
        <v>47</v>
      </c>
      <c r="B1907" s="53">
        <v>795</v>
      </c>
      <c r="C1907" s="15" t="s">
        <v>345</v>
      </c>
      <c r="D1907" s="15" t="s">
        <v>35</v>
      </c>
      <c r="E1907" s="15" t="s">
        <v>883</v>
      </c>
      <c r="F1907" s="15" t="s">
        <v>48</v>
      </c>
      <c r="G1907" s="89">
        <f t="shared" si="334"/>
        <v>0</v>
      </c>
      <c r="H1907" s="89">
        <f t="shared" si="334"/>
        <v>0</v>
      </c>
      <c r="I1907" s="89">
        <f t="shared" si="334"/>
        <v>0</v>
      </c>
    </row>
    <row r="1908" spans="1:9" ht="34.5" hidden="1" customHeight="1">
      <c r="A1908" s="16" t="s">
        <v>49</v>
      </c>
      <c r="B1908" s="53">
        <v>795</v>
      </c>
      <c r="C1908" s="15" t="s">
        <v>345</v>
      </c>
      <c r="D1908" s="15" t="s">
        <v>35</v>
      </c>
      <c r="E1908" s="15" t="s">
        <v>883</v>
      </c>
      <c r="F1908" s="15" t="s">
        <v>50</v>
      </c>
      <c r="G1908" s="89"/>
      <c r="H1908" s="89"/>
      <c r="I1908" s="89"/>
    </row>
    <row r="1909" spans="1:9" ht="34.5" customHeight="1">
      <c r="A1909" s="16" t="s">
        <v>984</v>
      </c>
      <c r="B1909" s="53">
        <v>795</v>
      </c>
      <c r="C1909" s="15" t="s">
        <v>345</v>
      </c>
      <c r="D1909" s="15" t="s">
        <v>35</v>
      </c>
      <c r="E1909" s="15" t="s">
        <v>983</v>
      </c>
      <c r="F1909" s="15"/>
      <c r="G1909" s="89">
        <f>G1910</f>
        <v>600000</v>
      </c>
      <c r="H1909" s="89">
        <f t="shared" ref="H1909:I1909" si="335">H1910</f>
        <v>0</v>
      </c>
      <c r="I1909" s="89">
        <f t="shared" si="335"/>
        <v>0</v>
      </c>
    </row>
    <row r="1910" spans="1:9" ht="34.5" customHeight="1">
      <c r="A1910" s="16" t="s">
        <v>152</v>
      </c>
      <c r="B1910" s="53">
        <v>795</v>
      </c>
      <c r="C1910" s="15" t="s">
        <v>345</v>
      </c>
      <c r="D1910" s="15" t="s">
        <v>35</v>
      </c>
      <c r="E1910" s="15" t="s">
        <v>983</v>
      </c>
      <c r="F1910" s="15" t="s">
        <v>663</v>
      </c>
      <c r="G1910" s="89">
        <f>G1911</f>
        <v>600000</v>
      </c>
      <c r="H1910" s="89">
        <f t="shared" ref="H1910:I1910" si="336">H1911</f>
        <v>0</v>
      </c>
      <c r="I1910" s="89">
        <f t="shared" si="336"/>
        <v>0</v>
      </c>
    </row>
    <row r="1911" spans="1:9" ht="34.5" customHeight="1">
      <c r="A1911" s="16" t="s">
        <v>665</v>
      </c>
      <c r="B1911" s="53">
        <v>795</v>
      </c>
      <c r="C1911" s="15" t="s">
        <v>345</v>
      </c>
      <c r="D1911" s="15" t="s">
        <v>35</v>
      </c>
      <c r="E1911" s="15" t="s">
        <v>983</v>
      </c>
      <c r="F1911" s="15" t="s">
        <v>666</v>
      </c>
      <c r="G1911" s="89">
        <v>600000</v>
      </c>
      <c r="H1911" s="89">
        <v>0</v>
      </c>
      <c r="I1911" s="89">
        <v>0</v>
      </c>
    </row>
    <row r="1912" spans="1:9" ht="34.5" customHeight="1">
      <c r="A1912" s="16" t="s">
        <v>1048</v>
      </c>
      <c r="B1912" s="53">
        <v>795</v>
      </c>
      <c r="C1912" s="15" t="s">
        <v>345</v>
      </c>
      <c r="D1912" s="15" t="s">
        <v>35</v>
      </c>
      <c r="E1912" s="15" t="s">
        <v>1049</v>
      </c>
      <c r="F1912" s="15"/>
      <c r="G1912" s="89">
        <f>G1913</f>
        <v>474244</v>
      </c>
      <c r="H1912" s="89">
        <v>0</v>
      </c>
      <c r="I1912" s="89">
        <v>0</v>
      </c>
    </row>
    <row r="1913" spans="1:9" ht="34.5" customHeight="1">
      <c r="A1913" s="16" t="s">
        <v>152</v>
      </c>
      <c r="B1913" s="53">
        <v>795</v>
      </c>
      <c r="C1913" s="15" t="s">
        <v>345</v>
      </c>
      <c r="D1913" s="15" t="s">
        <v>35</v>
      </c>
      <c r="E1913" s="15" t="s">
        <v>1049</v>
      </c>
      <c r="F1913" s="15" t="s">
        <v>663</v>
      </c>
      <c r="G1913" s="89">
        <f>G1914</f>
        <v>474244</v>
      </c>
      <c r="H1913" s="89">
        <v>0</v>
      </c>
      <c r="I1913" s="89">
        <v>0</v>
      </c>
    </row>
    <row r="1914" spans="1:9" ht="34.5" customHeight="1">
      <c r="A1914" s="16" t="s">
        <v>665</v>
      </c>
      <c r="B1914" s="53">
        <v>795</v>
      </c>
      <c r="C1914" s="15" t="s">
        <v>345</v>
      </c>
      <c r="D1914" s="15" t="s">
        <v>35</v>
      </c>
      <c r="E1914" s="15" t="s">
        <v>1049</v>
      </c>
      <c r="F1914" s="15" t="s">
        <v>666</v>
      </c>
      <c r="G1914" s="89">
        <f>306000+168244</f>
        <v>474244</v>
      </c>
      <c r="H1914" s="89">
        <v>0</v>
      </c>
      <c r="I1914" s="89">
        <v>0</v>
      </c>
    </row>
    <row r="1915" spans="1:9" ht="34.5" hidden="1" customHeight="1">
      <c r="A1915" s="16" t="s">
        <v>1083</v>
      </c>
      <c r="B1915" s="53">
        <v>795</v>
      </c>
      <c r="C1915" s="15" t="s">
        <v>345</v>
      </c>
      <c r="D1915" s="15" t="s">
        <v>35</v>
      </c>
      <c r="E1915" s="15" t="s">
        <v>1082</v>
      </c>
      <c r="F1915" s="15"/>
      <c r="G1915" s="89">
        <f t="shared" ref="G1915:I1916" si="337">G1916</f>
        <v>0</v>
      </c>
      <c r="H1915" s="89">
        <f t="shared" si="337"/>
        <v>0</v>
      </c>
      <c r="I1915" s="89">
        <f t="shared" si="337"/>
        <v>0</v>
      </c>
    </row>
    <row r="1916" spans="1:9" ht="34.5" hidden="1" customHeight="1">
      <c r="A1916" s="16" t="s">
        <v>47</v>
      </c>
      <c r="B1916" s="53">
        <v>795</v>
      </c>
      <c r="C1916" s="15" t="s">
        <v>345</v>
      </c>
      <c r="D1916" s="15" t="s">
        <v>35</v>
      </c>
      <c r="E1916" s="15" t="s">
        <v>1082</v>
      </c>
      <c r="F1916" s="15" t="s">
        <v>48</v>
      </c>
      <c r="G1916" s="89">
        <f t="shared" si="337"/>
        <v>0</v>
      </c>
      <c r="H1916" s="89">
        <f t="shared" si="337"/>
        <v>0</v>
      </c>
      <c r="I1916" s="89">
        <f t="shared" si="337"/>
        <v>0</v>
      </c>
    </row>
    <row r="1917" spans="1:9" ht="34.5" hidden="1" customHeight="1">
      <c r="A1917" s="16" t="s">
        <v>49</v>
      </c>
      <c r="B1917" s="53">
        <v>795</v>
      </c>
      <c r="C1917" s="15" t="s">
        <v>345</v>
      </c>
      <c r="D1917" s="15" t="s">
        <v>35</v>
      </c>
      <c r="E1917" s="15" t="s">
        <v>1082</v>
      </c>
      <c r="F1917" s="15" t="s">
        <v>50</v>
      </c>
      <c r="G1917" s="89">
        <f>337334-337334</f>
        <v>0</v>
      </c>
      <c r="H1917" s="89">
        <v>0</v>
      </c>
      <c r="I1917" s="89">
        <v>0</v>
      </c>
    </row>
    <row r="1918" spans="1:9" s="18" customFormat="1" ht="25.5">
      <c r="A1918" s="16" t="s">
        <v>951</v>
      </c>
      <c r="B1918" s="53">
        <v>795</v>
      </c>
      <c r="C1918" s="15" t="s">
        <v>345</v>
      </c>
      <c r="D1918" s="15" t="s">
        <v>35</v>
      </c>
      <c r="E1918" s="15" t="s">
        <v>498</v>
      </c>
      <c r="F1918" s="15"/>
      <c r="G1918" s="89">
        <f>G1922</f>
        <v>285575949.99000001</v>
      </c>
      <c r="H1918" s="89">
        <f>H1922</f>
        <v>285796221.25999999</v>
      </c>
      <c r="I1918" s="89">
        <f t="shared" ref="H1918:I1926" si="338">I1919</f>
        <v>0</v>
      </c>
    </row>
    <row r="1919" spans="1:9" s="18" customFormat="1" hidden="1">
      <c r="A1919" s="16" t="s">
        <v>992</v>
      </c>
      <c r="B1919" s="53">
        <v>795</v>
      </c>
      <c r="C1919" s="15" t="s">
        <v>345</v>
      </c>
      <c r="D1919" s="15" t="s">
        <v>35</v>
      </c>
      <c r="E1919" s="15" t="s">
        <v>991</v>
      </c>
      <c r="F1919" s="15"/>
      <c r="G1919" s="89"/>
      <c r="H1919" s="89">
        <f>H1923</f>
        <v>0</v>
      </c>
      <c r="I1919" s="89">
        <f>I1923</f>
        <v>0</v>
      </c>
    </row>
    <row r="1920" spans="1:9" ht="34.5" hidden="1" customHeight="1">
      <c r="A1920" s="16" t="s">
        <v>152</v>
      </c>
      <c r="B1920" s="53">
        <v>795</v>
      </c>
      <c r="C1920" s="15" t="s">
        <v>345</v>
      </c>
      <c r="D1920" s="15" t="s">
        <v>35</v>
      </c>
      <c r="E1920" s="15" t="s">
        <v>1066</v>
      </c>
      <c r="F1920" s="15" t="s">
        <v>663</v>
      </c>
      <c r="G1920" s="89">
        <f>G1921</f>
        <v>0</v>
      </c>
      <c r="H1920" s="89">
        <f t="shared" ref="H1920:I1920" si="339">H1921</f>
        <v>0</v>
      </c>
      <c r="I1920" s="89">
        <f t="shared" si="339"/>
        <v>0</v>
      </c>
    </row>
    <row r="1921" spans="1:9" ht="34.5" hidden="1" customHeight="1">
      <c r="A1921" s="16" t="s">
        <v>665</v>
      </c>
      <c r="B1921" s="53">
        <v>795</v>
      </c>
      <c r="C1921" s="15" t="s">
        <v>345</v>
      </c>
      <c r="D1921" s="15" t="s">
        <v>35</v>
      </c>
      <c r="E1921" s="15" t="s">
        <v>1066</v>
      </c>
      <c r="F1921" s="15" t="s">
        <v>666</v>
      </c>
      <c r="G1921" s="89"/>
      <c r="H1921" s="89">
        <v>0</v>
      </c>
      <c r="I1921" s="89">
        <v>0</v>
      </c>
    </row>
    <row r="1922" spans="1:9" s="18" customFormat="1" ht="51.75" customHeight="1">
      <c r="A1922" s="16" t="s">
        <v>1067</v>
      </c>
      <c r="B1922" s="53">
        <v>795</v>
      </c>
      <c r="C1922" s="15" t="s">
        <v>345</v>
      </c>
      <c r="D1922" s="15" t="s">
        <v>35</v>
      </c>
      <c r="E1922" s="15" t="s">
        <v>1066</v>
      </c>
      <c r="F1922" s="15"/>
      <c r="G1922" s="89">
        <f>G1923+G1925</f>
        <v>285575949.99000001</v>
      </c>
      <c r="H1922" s="89">
        <f t="shared" ref="H1922:I1922" si="340">H1923+H1925</f>
        <v>285796221.25999999</v>
      </c>
      <c r="I1922" s="89">
        <f t="shared" si="340"/>
        <v>0</v>
      </c>
    </row>
    <row r="1923" spans="1:9" s="18" customFormat="1" ht="25.5" hidden="1">
      <c r="A1923" s="16" t="s">
        <v>152</v>
      </c>
      <c r="B1923" s="53">
        <v>795</v>
      </c>
      <c r="C1923" s="15" t="s">
        <v>345</v>
      </c>
      <c r="D1923" s="15" t="s">
        <v>35</v>
      </c>
      <c r="E1923" s="15" t="s">
        <v>1066</v>
      </c>
      <c r="F1923" s="15" t="s">
        <v>663</v>
      </c>
      <c r="G1923" s="89">
        <f>G1924</f>
        <v>0</v>
      </c>
      <c r="H1923" s="89">
        <f t="shared" si="338"/>
        <v>0</v>
      </c>
      <c r="I1923" s="89">
        <f t="shared" si="338"/>
        <v>0</v>
      </c>
    </row>
    <row r="1924" spans="1:9" s="18" customFormat="1" hidden="1">
      <c r="A1924" s="16" t="s">
        <v>665</v>
      </c>
      <c r="B1924" s="53">
        <v>795</v>
      </c>
      <c r="C1924" s="15" t="s">
        <v>345</v>
      </c>
      <c r="D1924" s="15" t="s">
        <v>35</v>
      </c>
      <c r="E1924" s="15" t="s">
        <v>1066</v>
      </c>
      <c r="F1924" s="15" t="s">
        <v>666</v>
      </c>
      <c r="G1924" s="89"/>
      <c r="H1924" s="89">
        <v>0</v>
      </c>
      <c r="I1924" s="89">
        <v>0</v>
      </c>
    </row>
    <row r="1925" spans="1:9" s="18" customFormat="1" ht="25.5" hidden="1" customHeight="1">
      <c r="A1925" s="16" t="s">
        <v>1015</v>
      </c>
      <c r="B1925" s="53">
        <v>795</v>
      </c>
      <c r="C1925" s="15" t="s">
        <v>345</v>
      </c>
      <c r="D1925" s="15" t="s">
        <v>35</v>
      </c>
      <c r="E1925" s="15" t="s">
        <v>1066</v>
      </c>
      <c r="F1925" s="15"/>
      <c r="G1925" s="89">
        <f>G1926</f>
        <v>285575949.99000001</v>
      </c>
      <c r="H1925" s="89">
        <f t="shared" si="338"/>
        <v>285796221.25999999</v>
      </c>
      <c r="I1925" s="89">
        <f t="shared" si="338"/>
        <v>0</v>
      </c>
    </row>
    <row r="1926" spans="1:9" s="18" customFormat="1">
      <c r="A1926" s="16" t="s">
        <v>323</v>
      </c>
      <c r="B1926" s="53">
        <v>795</v>
      </c>
      <c r="C1926" s="15" t="s">
        <v>345</v>
      </c>
      <c r="D1926" s="15" t="s">
        <v>35</v>
      </c>
      <c r="E1926" s="15" t="s">
        <v>1066</v>
      </c>
      <c r="F1926" s="15" t="s">
        <v>324</v>
      </c>
      <c r="G1926" s="89">
        <f>G1927</f>
        <v>285575949.99000001</v>
      </c>
      <c r="H1926" s="89">
        <f t="shared" si="338"/>
        <v>285796221.25999999</v>
      </c>
      <c r="I1926" s="89">
        <f t="shared" si="338"/>
        <v>0</v>
      </c>
    </row>
    <row r="1927" spans="1:9" s="18" customFormat="1">
      <c r="A1927" s="16" t="s">
        <v>341</v>
      </c>
      <c r="B1927" s="53">
        <v>795</v>
      </c>
      <c r="C1927" s="15" t="s">
        <v>345</v>
      </c>
      <c r="D1927" s="15" t="s">
        <v>35</v>
      </c>
      <c r="E1927" s="15" t="s">
        <v>1066</v>
      </c>
      <c r="F1927" s="15" t="s">
        <v>342</v>
      </c>
      <c r="G1927" s="89">
        <f>454700+285121249.99</f>
        <v>285575949.99000001</v>
      </c>
      <c r="H1927" s="89">
        <f>285121670+674551.26</f>
        <v>285796221.25999999</v>
      </c>
      <c r="I1927" s="89">
        <v>0</v>
      </c>
    </row>
    <row r="1928" spans="1:9" s="23" customFormat="1">
      <c r="A1928" s="36" t="s">
        <v>554</v>
      </c>
      <c r="B1928" s="20">
        <v>795</v>
      </c>
      <c r="C1928" s="38" t="s">
        <v>345</v>
      </c>
      <c r="D1928" s="38" t="s">
        <v>104</v>
      </c>
      <c r="E1928" s="38"/>
      <c r="F1928" s="38"/>
      <c r="G1928" s="90">
        <f>+G2003+G1929+G1953+G1959+G1971+G1964+G1980+G1993+G1997+G2008</f>
        <v>9191175.4900000002</v>
      </c>
      <c r="H1928" s="90">
        <f>H1929+H1953+H1959+H1971+H1964+H1980+H1993+H1997</f>
        <v>8753993.7300000004</v>
      </c>
      <c r="I1928" s="90">
        <f>I1929+I1953+I1959+I1971+I1964+I1980+I1993+I1997</f>
        <v>9264550.5199999996</v>
      </c>
    </row>
    <row r="1929" spans="1:9" ht="51">
      <c r="A1929" s="16" t="s">
        <v>973</v>
      </c>
      <c r="B1929" s="53">
        <v>795</v>
      </c>
      <c r="C1929" s="15" t="s">
        <v>345</v>
      </c>
      <c r="D1929" s="15" t="s">
        <v>104</v>
      </c>
      <c r="E1929" s="15" t="s">
        <v>576</v>
      </c>
      <c r="F1929" s="15"/>
      <c r="G1929" s="89">
        <f>G1937+G1942+G1945+G1949+G1934+G1977+G1931</f>
        <v>1113013</v>
      </c>
      <c r="H1929" s="89">
        <f>H1937+H1942+H1945+H1949+H1934+H1977+H1931</f>
        <v>1115914</v>
      </c>
      <c r="I1929" s="89">
        <f>I1937+I1942+I1945+I1949+I1934+I1977+I1931</f>
        <v>1118959</v>
      </c>
    </row>
    <row r="1930" spans="1:9" s="23" customFormat="1" ht="53.25" hidden="1" customHeight="1">
      <c r="A1930" s="16" t="s">
        <v>753</v>
      </c>
      <c r="B1930" s="14">
        <v>793</v>
      </c>
      <c r="C1930" s="15" t="s">
        <v>345</v>
      </c>
      <c r="D1930" s="15" t="s">
        <v>104</v>
      </c>
      <c r="E1930" s="15" t="s">
        <v>576</v>
      </c>
      <c r="F1930" s="38"/>
      <c r="G1930" s="89"/>
      <c r="H1930" s="89"/>
      <c r="I1930" s="89"/>
    </row>
    <row r="1931" spans="1:9" s="50" customFormat="1" ht="17.25" customHeight="1">
      <c r="A1931" s="16" t="s">
        <v>723</v>
      </c>
      <c r="B1931" s="53">
        <v>795</v>
      </c>
      <c r="C1931" s="15" t="s">
        <v>345</v>
      </c>
      <c r="D1931" s="15" t="s">
        <v>104</v>
      </c>
      <c r="E1931" s="15" t="s">
        <v>722</v>
      </c>
      <c r="F1931" s="15"/>
      <c r="G1931" s="89">
        <f t="shared" ref="G1931:I1932" si="341">G1932</f>
        <v>58013</v>
      </c>
      <c r="H1931" s="89">
        <f t="shared" si="341"/>
        <v>60914</v>
      </c>
      <c r="I1931" s="89">
        <f t="shared" si="341"/>
        <v>63959</v>
      </c>
    </row>
    <row r="1932" spans="1:9" s="50" customFormat="1" ht="17.25" customHeight="1">
      <c r="A1932" s="16" t="s">
        <v>618</v>
      </c>
      <c r="B1932" s="53">
        <v>795</v>
      </c>
      <c r="C1932" s="15" t="s">
        <v>345</v>
      </c>
      <c r="D1932" s="15" t="s">
        <v>104</v>
      </c>
      <c r="E1932" s="15" t="s">
        <v>722</v>
      </c>
      <c r="F1932" s="15" t="s">
        <v>48</v>
      </c>
      <c r="G1932" s="89">
        <f t="shared" si="341"/>
        <v>58013</v>
      </c>
      <c r="H1932" s="89">
        <f t="shared" si="341"/>
        <v>60914</v>
      </c>
      <c r="I1932" s="89">
        <f t="shared" si="341"/>
        <v>63959</v>
      </c>
    </row>
    <row r="1933" spans="1:9" s="50" customFormat="1" ht="32.25" customHeight="1">
      <c r="A1933" s="16" t="s">
        <v>49</v>
      </c>
      <c r="B1933" s="53">
        <v>795</v>
      </c>
      <c r="C1933" s="15" t="s">
        <v>345</v>
      </c>
      <c r="D1933" s="15" t="s">
        <v>104</v>
      </c>
      <c r="E1933" s="15" t="s">
        <v>722</v>
      </c>
      <c r="F1933" s="15" t="s">
        <v>51</v>
      </c>
      <c r="G1933" s="89">
        <v>58013</v>
      </c>
      <c r="H1933" s="89">
        <v>60914</v>
      </c>
      <c r="I1933" s="89">
        <v>63959</v>
      </c>
    </row>
    <row r="1934" spans="1:9" hidden="1">
      <c r="A1934" s="104" t="s">
        <v>515</v>
      </c>
      <c r="B1934" s="53">
        <v>795</v>
      </c>
      <c r="C1934" s="106" t="s">
        <v>345</v>
      </c>
      <c r="D1934" s="106" t="s">
        <v>104</v>
      </c>
      <c r="E1934" s="106" t="s">
        <v>521</v>
      </c>
      <c r="F1934" s="106"/>
      <c r="G1934" s="8">
        <f t="shared" ref="G1934:I1935" si="342">G1935</f>
        <v>0</v>
      </c>
      <c r="H1934" s="8">
        <f t="shared" si="342"/>
        <v>0</v>
      </c>
      <c r="I1934" s="8">
        <f t="shared" si="342"/>
        <v>0</v>
      </c>
    </row>
    <row r="1935" spans="1:9" hidden="1">
      <c r="A1935" s="104" t="s">
        <v>323</v>
      </c>
      <c r="B1935" s="53">
        <v>795</v>
      </c>
      <c r="C1935" s="106" t="s">
        <v>345</v>
      </c>
      <c r="D1935" s="106" t="s">
        <v>104</v>
      </c>
      <c r="E1935" s="106" t="s">
        <v>521</v>
      </c>
      <c r="F1935" s="106" t="s">
        <v>324</v>
      </c>
      <c r="G1935" s="8">
        <f t="shared" si="342"/>
        <v>0</v>
      </c>
      <c r="H1935" s="8">
        <f t="shared" si="342"/>
        <v>0</v>
      </c>
      <c r="I1935" s="8">
        <f t="shared" si="342"/>
        <v>0</v>
      </c>
    </row>
    <row r="1936" spans="1:9" hidden="1">
      <c r="A1936" s="16" t="s">
        <v>351</v>
      </c>
      <c r="B1936" s="53">
        <v>795</v>
      </c>
      <c r="C1936" s="15" t="s">
        <v>345</v>
      </c>
      <c r="D1936" s="15" t="s">
        <v>104</v>
      </c>
      <c r="E1936" s="15" t="s">
        <v>521</v>
      </c>
      <c r="F1936" s="15" t="s">
        <v>352</v>
      </c>
      <c r="G1936" s="8"/>
      <c r="H1936" s="8"/>
      <c r="I1936" s="8"/>
    </row>
    <row r="1937" spans="1:9">
      <c r="A1937" s="16" t="s">
        <v>120</v>
      </c>
      <c r="B1937" s="53">
        <v>795</v>
      </c>
      <c r="C1937" s="15" t="s">
        <v>345</v>
      </c>
      <c r="D1937" s="15" t="s">
        <v>104</v>
      </c>
      <c r="E1937" s="15" t="s">
        <v>173</v>
      </c>
      <c r="F1937" s="15"/>
      <c r="G1937" s="89">
        <f>G1938+G1940</f>
        <v>505000</v>
      </c>
      <c r="H1937" s="89">
        <f>H1938+H1940</f>
        <v>505000</v>
      </c>
      <c r="I1937" s="89">
        <f>I1938+I1940</f>
        <v>505000</v>
      </c>
    </row>
    <row r="1938" spans="1:9" ht="25.5">
      <c r="A1938" s="16" t="s">
        <v>47</v>
      </c>
      <c r="B1938" s="53">
        <v>795</v>
      </c>
      <c r="C1938" s="15" t="s">
        <v>345</v>
      </c>
      <c r="D1938" s="15" t="s">
        <v>104</v>
      </c>
      <c r="E1938" s="15" t="s">
        <v>173</v>
      </c>
      <c r="F1938" s="15" t="s">
        <v>48</v>
      </c>
      <c r="G1938" s="89">
        <f>G1939</f>
        <v>120079</v>
      </c>
      <c r="H1938" s="89">
        <f>H1939</f>
        <v>140000</v>
      </c>
      <c r="I1938" s="89">
        <f>I1939</f>
        <v>140000</v>
      </c>
    </row>
    <row r="1939" spans="1:9" ht="18" customHeight="1">
      <c r="A1939" s="16" t="s">
        <v>49</v>
      </c>
      <c r="B1939" s="53">
        <v>795</v>
      </c>
      <c r="C1939" s="15" t="s">
        <v>345</v>
      </c>
      <c r="D1939" s="15" t="s">
        <v>104</v>
      </c>
      <c r="E1939" s="15" t="s">
        <v>173</v>
      </c>
      <c r="F1939" s="15" t="s">
        <v>50</v>
      </c>
      <c r="G1939" s="89">
        <f>140000-19921</f>
        <v>120079</v>
      </c>
      <c r="H1939" s="89">
        <v>140000</v>
      </c>
      <c r="I1939" s="89">
        <v>140000</v>
      </c>
    </row>
    <row r="1940" spans="1:9" ht="18" customHeight="1">
      <c r="A1940" s="16" t="s">
        <v>323</v>
      </c>
      <c r="B1940" s="53">
        <v>795</v>
      </c>
      <c r="C1940" s="15" t="s">
        <v>345</v>
      </c>
      <c r="D1940" s="15" t="s">
        <v>104</v>
      </c>
      <c r="E1940" s="15" t="s">
        <v>173</v>
      </c>
      <c r="F1940" s="15" t="s">
        <v>324</v>
      </c>
      <c r="G1940" s="89">
        <f>G1941</f>
        <v>384921</v>
      </c>
      <c r="H1940" s="89">
        <f>H1941</f>
        <v>365000</v>
      </c>
      <c r="I1940" s="89">
        <f>I1941</f>
        <v>365000</v>
      </c>
    </row>
    <row r="1941" spans="1:9" ht="18" customHeight="1">
      <c r="A1941" s="16" t="s">
        <v>351</v>
      </c>
      <c r="B1941" s="53">
        <v>795</v>
      </c>
      <c r="C1941" s="15" t="s">
        <v>345</v>
      </c>
      <c r="D1941" s="15" t="s">
        <v>104</v>
      </c>
      <c r="E1941" s="15" t="s">
        <v>173</v>
      </c>
      <c r="F1941" s="15" t="s">
        <v>352</v>
      </c>
      <c r="G1941" s="89">
        <f>365000+19921</f>
        <v>384921</v>
      </c>
      <c r="H1941" s="89">
        <v>365000</v>
      </c>
      <c r="I1941" s="89">
        <v>365000</v>
      </c>
    </row>
    <row r="1942" spans="1:9" ht="26.25" customHeight="1">
      <c r="A1942" s="16" t="s">
        <v>118</v>
      </c>
      <c r="B1942" s="53">
        <v>795</v>
      </c>
      <c r="C1942" s="15" t="s">
        <v>345</v>
      </c>
      <c r="D1942" s="15" t="s">
        <v>104</v>
      </c>
      <c r="E1942" s="15" t="s">
        <v>119</v>
      </c>
      <c r="F1942" s="15"/>
      <c r="G1942" s="89">
        <f t="shared" ref="G1942:I1943" si="343">G1943</f>
        <v>50000</v>
      </c>
      <c r="H1942" s="89">
        <f t="shared" si="343"/>
        <v>50000</v>
      </c>
      <c r="I1942" s="89">
        <f t="shared" si="343"/>
        <v>50000</v>
      </c>
    </row>
    <row r="1943" spans="1:9" ht="26.25" customHeight="1">
      <c r="A1943" s="16" t="s">
        <v>47</v>
      </c>
      <c r="B1943" s="53">
        <v>795</v>
      </c>
      <c r="C1943" s="15" t="s">
        <v>345</v>
      </c>
      <c r="D1943" s="15" t="s">
        <v>104</v>
      </c>
      <c r="E1943" s="15" t="s">
        <v>119</v>
      </c>
      <c r="F1943" s="15" t="s">
        <v>48</v>
      </c>
      <c r="G1943" s="89">
        <f t="shared" si="343"/>
        <v>50000</v>
      </c>
      <c r="H1943" s="89">
        <f t="shared" si="343"/>
        <v>50000</v>
      </c>
      <c r="I1943" s="89">
        <f t="shared" si="343"/>
        <v>50000</v>
      </c>
    </row>
    <row r="1944" spans="1:9" ht="25.5">
      <c r="A1944" s="16" t="s">
        <v>49</v>
      </c>
      <c r="B1944" s="53">
        <v>795</v>
      </c>
      <c r="C1944" s="15" t="s">
        <v>345</v>
      </c>
      <c r="D1944" s="15" t="s">
        <v>104</v>
      </c>
      <c r="E1944" s="15" t="s">
        <v>119</v>
      </c>
      <c r="F1944" s="15" t="s">
        <v>50</v>
      </c>
      <c r="G1944" s="89">
        <v>50000</v>
      </c>
      <c r="H1944" s="89">
        <v>50000</v>
      </c>
      <c r="I1944" s="89">
        <v>50000</v>
      </c>
    </row>
    <row r="1945" spans="1:9" ht="48" hidden="1" customHeight="1">
      <c r="A1945" s="16" t="s">
        <v>633</v>
      </c>
      <c r="B1945" s="53">
        <v>795</v>
      </c>
      <c r="C1945" s="15" t="s">
        <v>345</v>
      </c>
      <c r="D1945" s="15" t="s">
        <v>104</v>
      </c>
      <c r="E1945" s="15" t="s">
        <v>389</v>
      </c>
      <c r="F1945" s="15"/>
      <c r="G1945" s="89">
        <f t="shared" ref="G1945:I1947" si="344">G1946</f>
        <v>0</v>
      </c>
      <c r="H1945" s="89">
        <f t="shared" si="344"/>
        <v>0</v>
      </c>
      <c r="I1945" s="89">
        <f t="shared" si="344"/>
        <v>0</v>
      </c>
    </row>
    <row r="1946" spans="1:9" ht="48" hidden="1" customHeight="1">
      <c r="A1946" s="16" t="s">
        <v>390</v>
      </c>
      <c r="B1946" s="53">
        <v>795</v>
      </c>
      <c r="C1946" s="15" t="s">
        <v>345</v>
      </c>
      <c r="D1946" s="15" t="s">
        <v>104</v>
      </c>
      <c r="E1946" s="15" t="s">
        <v>632</v>
      </c>
      <c r="F1946" s="15"/>
      <c r="G1946" s="89">
        <f t="shared" si="344"/>
        <v>0</v>
      </c>
      <c r="H1946" s="89">
        <f t="shared" si="344"/>
        <v>0</v>
      </c>
      <c r="I1946" s="89">
        <f t="shared" si="344"/>
        <v>0</v>
      </c>
    </row>
    <row r="1947" spans="1:9" ht="18.75" hidden="1" customHeight="1">
      <c r="A1947" s="16" t="s">
        <v>323</v>
      </c>
      <c r="B1947" s="53">
        <v>795</v>
      </c>
      <c r="C1947" s="15" t="s">
        <v>345</v>
      </c>
      <c r="D1947" s="15" t="s">
        <v>104</v>
      </c>
      <c r="E1947" s="15" t="s">
        <v>632</v>
      </c>
      <c r="F1947" s="15" t="s">
        <v>324</v>
      </c>
      <c r="G1947" s="89">
        <f t="shared" si="344"/>
        <v>0</v>
      </c>
      <c r="H1947" s="89">
        <f t="shared" si="344"/>
        <v>0</v>
      </c>
      <c r="I1947" s="89">
        <f t="shared" si="344"/>
        <v>0</v>
      </c>
    </row>
    <row r="1948" spans="1:9" hidden="1">
      <c r="A1948" s="16" t="s">
        <v>341</v>
      </c>
      <c r="B1948" s="53">
        <v>795</v>
      </c>
      <c r="C1948" s="15" t="s">
        <v>345</v>
      </c>
      <c r="D1948" s="15" t="s">
        <v>104</v>
      </c>
      <c r="E1948" s="15" t="s">
        <v>632</v>
      </c>
      <c r="F1948" s="15" t="s">
        <v>342</v>
      </c>
      <c r="G1948" s="89"/>
      <c r="H1948" s="89"/>
      <c r="I1948" s="89"/>
    </row>
    <row r="1949" spans="1:9" ht="48" hidden="1" customHeight="1">
      <c r="A1949" s="16" t="s">
        <v>635</v>
      </c>
      <c r="B1949" s="53">
        <v>795</v>
      </c>
      <c r="C1949" s="15" t="s">
        <v>345</v>
      </c>
      <c r="D1949" s="15" t="s">
        <v>104</v>
      </c>
      <c r="E1949" s="15" t="s">
        <v>392</v>
      </c>
      <c r="F1949" s="15"/>
      <c r="G1949" s="89">
        <f t="shared" ref="G1949:I1951" si="345">G1950</f>
        <v>0</v>
      </c>
      <c r="H1949" s="89">
        <f t="shared" si="345"/>
        <v>0</v>
      </c>
      <c r="I1949" s="89">
        <f t="shared" si="345"/>
        <v>0</v>
      </c>
    </row>
    <row r="1950" spans="1:9" ht="48" hidden="1" customHeight="1">
      <c r="A1950" s="16" t="s">
        <v>391</v>
      </c>
      <c r="B1950" s="53">
        <v>795</v>
      </c>
      <c r="C1950" s="15" t="s">
        <v>345</v>
      </c>
      <c r="D1950" s="15" t="s">
        <v>104</v>
      </c>
      <c r="E1950" s="15" t="s">
        <v>634</v>
      </c>
      <c r="F1950" s="15"/>
      <c r="G1950" s="89">
        <f t="shared" si="345"/>
        <v>0</v>
      </c>
      <c r="H1950" s="89">
        <f t="shared" si="345"/>
        <v>0</v>
      </c>
      <c r="I1950" s="89">
        <f t="shared" si="345"/>
        <v>0</v>
      </c>
    </row>
    <row r="1951" spans="1:9" ht="18.75" hidden="1" customHeight="1">
      <c r="A1951" s="16" t="s">
        <v>323</v>
      </c>
      <c r="B1951" s="53">
        <v>795</v>
      </c>
      <c r="C1951" s="15" t="s">
        <v>345</v>
      </c>
      <c r="D1951" s="15" t="s">
        <v>104</v>
      </c>
      <c r="E1951" s="15" t="s">
        <v>634</v>
      </c>
      <c r="F1951" s="15" t="s">
        <v>324</v>
      </c>
      <c r="G1951" s="89">
        <f t="shared" si="345"/>
        <v>0</v>
      </c>
      <c r="H1951" s="89">
        <f t="shared" si="345"/>
        <v>0</v>
      </c>
      <c r="I1951" s="89">
        <f t="shared" si="345"/>
        <v>0</v>
      </c>
    </row>
    <row r="1952" spans="1:9" hidden="1">
      <c r="A1952" s="16" t="s">
        <v>341</v>
      </c>
      <c r="B1952" s="53">
        <v>795</v>
      </c>
      <c r="C1952" s="15" t="s">
        <v>345</v>
      </c>
      <c r="D1952" s="15" t="s">
        <v>104</v>
      </c>
      <c r="E1952" s="15" t="s">
        <v>634</v>
      </c>
      <c r="F1952" s="15" t="s">
        <v>342</v>
      </c>
      <c r="G1952" s="89"/>
      <c r="H1952" s="89"/>
      <c r="I1952" s="89"/>
    </row>
    <row r="1953" spans="1:9" s="3" customFormat="1" ht="19.5" hidden="1" customHeight="1">
      <c r="A1953" s="16" t="s">
        <v>340</v>
      </c>
      <c r="B1953" s="53">
        <v>795</v>
      </c>
      <c r="C1953" s="15" t="s">
        <v>345</v>
      </c>
      <c r="D1953" s="15" t="s">
        <v>104</v>
      </c>
      <c r="E1953" s="15" t="s">
        <v>448</v>
      </c>
      <c r="F1953" s="15"/>
      <c r="G1953" s="89">
        <f>G1954</f>
        <v>0</v>
      </c>
      <c r="H1953" s="89">
        <f>H1954</f>
        <v>0</v>
      </c>
      <c r="I1953" s="89">
        <f>I1954</f>
        <v>0</v>
      </c>
    </row>
    <row r="1954" spans="1:9" s="3" customFormat="1" ht="21.75" hidden="1" customHeight="1">
      <c r="A1954" s="16" t="s">
        <v>340</v>
      </c>
      <c r="B1954" s="53">
        <v>795</v>
      </c>
      <c r="C1954" s="15" t="s">
        <v>345</v>
      </c>
      <c r="D1954" s="15" t="s">
        <v>104</v>
      </c>
      <c r="E1954" s="15" t="s">
        <v>535</v>
      </c>
      <c r="F1954" s="15"/>
      <c r="G1954" s="89">
        <f>G1957+G1955</f>
        <v>0</v>
      </c>
      <c r="H1954" s="89">
        <f>H1957+H1955</f>
        <v>0</v>
      </c>
      <c r="I1954" s="89">
        <f>I1957+I1955</f>
        <v>0</v>
      </c>
    </row>
    <row r="1955" spans="1:9" ht="23.25" hidden="1" customHeight="1">
      <c r="A1955" s="16" t="s">
        <v>618</v>
      </c>
      <c r="B1955" s="53">
        <v>795</v>
      </c>
      <c r="C1955" s="15" t="s">
        <v>345</v>
      </c>
      <c r="D1955" s="15" t="s">
        <v>104</v>
      </c>
      <c r="E1955" s="15" t="s">
        <v>535</v>
      </c>
      <c r="F1955" s="15" t="s">
        <v>48</v>
      </c>
      <c r="G1955" s="89">
        <f>G1956</f>
        <v>0</v>
      </c>
      <c r="H1955" s="89">
        <f>H1956</f>
        <v>0</v>
      </c>
      <c r="I1955" s="89">
        <f>I1956</f>
        <v>0</v>
      </c>
    </row>
    <row r="1956" spans="1:9" s="18" customFormat="1" ht="23.25" hidden="1" customHeight="1">
      <c r="A1956" s="16" t="s">
        <v>49</v>
      </c>
      <c r="B1956" s="53">
        <v>795</v>
      </c>
      <c r="C1956" s="15" t="s">
        <v>345</v>
      </c>
      <c r="D1956" s="15" t="s">
        <v>104</v>
      </c>
      <c r="E1956" s="15" t="s">
        <v>535</v>
      </c>
      <c r="F1956" s="15" t="s">
        <v>50</v>
      </c>
      <c r="G1956" s="89"/>
      <c r="H1956" s="89"/>
      <c r="I1956" s="89"/>
    </row>
    <row r="1957" spans="1:9" s="3" customFormat="1" ht="29.25" hidden="1" customHeight="1">
      <c r="A1957" s="16" t="s">
        <v>47</v>
      </c>
      <c r="B1957" s="53">
        <v>795</v>
      </c>
      <c r="C1957" s="15" t="s">
        <v>345</v>
      </c>
      <c r="D1957" s="15" t="s">
        <v>104</v>
      </c>
      <c r="E1957" s="15" t="s">
        <v>535</v>
      </c>
      <c r="F1957" s="15" t="s">
        <v>48</v>
      </c>
      <c r="G1957" s="89">
        <f>G1958</f>
        <v>0</v>
      </c>
      <c r="H1957" s="89">
        <f>H1958</f>
        <v>0</v>
      </c>
      <c r="I1957" s="89">
        <f>I1958</f>
        <v>0</v>
      </c>
    </row>
    <row r="1958" spans="1:9" s="18" customFormat="1" ht="33" hidden="1" customHeight="1">
      <c r="A1958" s="16" t="s">
        <v>49</v>
      </c>
      <c r="B1958" s="53">
        <v>795</v>
      </c>
      <c r="C1958" s="15" t="s">
        <v>345</v>
      </c>
      <c r="D1958" s="15" t="s">
        <v>104</v>
      </c>
      <c r="E1958" s="15" t="s">
        <v>535</v>
      </c>
      <c r="F1958" s="15" t="s">
        <v>50</v>
      </c>
      <c r="G1958" s="89"/>
      <c r="H1958" s="89"/>
      <c r="I1958" s="89"/>
    </row>
    <row r="1959" spans="1:9" s="18" customFormat="1" ht="33" hidden="1" customHeight="1">
      <c r="A1959" s="16" t="s">
        <v>347</v>
      </c>
      <c r="B1959" s="53">
        <v>795</v>
      </c>
      <c r="C1959" s="15" t="s">
        <v>345</v>
      </c>
      <c r="D1959" s="15" t="s">
        <v>104</v>
      </c>
      <c r="E1959" s="15" t="s">
        <v>453</v>
      </c>
      <c r="F1959" s="15"/>
      <c r="G1959" s="89">
        <f t="shared" ref="G1959:I1961" si="346">G1960</f>
        <v>0</v>
      </c>
      <c r="H1959" s="89">
        <f t="shared" si="346"/>
        <v>0</v>
      </c>
      <c r="I1959" s="89">
        <f t="shared" si="346"/>
        <v>0</v>
      </c>
    </row>
    <row r="1960" spans="1:9" s="18" customFormat="1" ht="33" hidden="1" customHeight="1">
      <c r="A1960" s="16" t="s">
        <v>515</v>
      </c>
      <c r="B1960" s="53">
        <v>795</v>
      </c>
      <c r="C1960" s="15" t="s">
        <v>345</v>
      </c>
      <c r="D1960" s="15" t="s">
        <v>104</v>
      </c>
      <c r="E1960" s="15" t="s">
        <v>523</v>
      </c>
      <c r="F1960" s="15"/>
      <c r="G1960" s="89">
        <f t="shared" si="346"/>
        <v>0</v>
      </c>
      <c r="H1960" s="89">
        <f t="shared" si="346"/>
        <v>0</v>
      </c>
      <c r="I1960" s="89">
        <f t="shared" si="346"/>
        <v>0</v>
      </c>
    </row>
    <row r="1961" spans="1:9" s="18" customFormat="1" ht="33" hidden="1" customHeight="1">
      <c r="A1961" s="16" t="s">
        <v>323</v>
      </c>
      <c r="B1961" s="53">
        <v>795</v>
      </c>
      <c r="C1961" s="15" t="s">
        <v>345</v>
      </c>
      <c r="D1961" s="15" t="s">
        <v>104</v>
      </c>
      <c r="E1961" s="15" t="s">
        <v>523</v>
      </c>
      <c r="F1961" s="15" t="s">
        <v>324</v>
      </c>
      <c r="G1961" s="89">
        <f t="shared" si="346"/>
        <v>0</v>
      </c>
      <c r="H1961" s="89">
        <f t="shared" si="346"/>
        <v>0</v>
      </c>
      <c r="I1961" s="89">
        <f t="shared" si="346"/>
        <v>0</v>
      </c>
    </row>
    <row r="1962" spans="1:9" s="18" customFormat="1" ht="33" hidden="1" customHeight="1">
      <c r="A1962" s="16" t="s">
        <v>351</v>
      </c>
      <c r="B1962" s="53">
        <v>795</v>
      </c>
      <c r="C1962" s="15" t="s">
        <v>345</v>
      </c>
      <c r="D1962" s="15" t="s">
        <v>104</v>
      </c>
      <c r="E1962" s="15" t="s">
        <v>523</v>
      </c>
      <c r="F1962" s="15" t="s">
        <v>352</v>
      </c>
      <c r="G1962" s="89"/>
      <c r="H1962" s="89"/>
      <c r="I1962" s="89"/>
    </row>
    <row r="1963" spans="1:9" s="18" customFormat="1" ht="33" hidden="1" customHeight="1">
      <c r="A1963" s="16"/>
      <c r="B1963" s="53">
        <v>795</v>
      </c>
      <c r="C1963" s="15"/>
      <c r="D1963" s="15"/>
      <c r="E1963" s="15"/>
      <c r="F1963" s="15"/>
      <c r="G1963" s="89"/>
      <c r="H1963" s="89"/>
      <c r="I1963" s="89"/>
    </row>
    <row r="1964" spans="1:9" s="18" customFormat="1" ht="54" hidden="1" customHeight="1">
      <c r="A1964" s="16" t="s">
        <v>290</v>
      </c>
      <c r="B1964" s="53">
        <v>795</v>
      </c>
      <c r="C1964" s="15" t="s">
        <v>345</v>
      </c>
      <c r="D1964" s="15" t="s">
        <v>104</v>
      </c>
      <c r="E1964" s="15" t="s">
        <v>289</v>
      </c>
      <c r="F1964" s="15"/>
      <c r="G1964" s="89">
        <f>G1965+G1968</f>
        <v>0</v>
      </c>
      <c r="H1964" s="89">
        <f>H1965+H1968</f>
        <v>0</v>
      </c>
      <c r="I1964" s="89">
        <f>I1965+I1968</f>
        <v>0</v>
      </c>
    </row>
    <row r="1965" spans="1:9" s="18" customFormat="1" ht="44.25" hidden="1" customHeight="1">
      <c r="A1965" s="16" t="s">
        <v>390</v>
      </c>
      <c r="B1965" s="53">
        <v>795</v>
      </c>
      <c r="C1965" s="15" t="s">
        <v>345</v>
      </c>
      <c r="D1965" s="15" t="s">
        <v>104</v>
      </c>
      <c r="E1965" s="15" t="s">
        <v>287</v>
      </c>
      <c r="F1965" s="15"/>
      <c r="G1965" s="89">
        <f t="shared" ref="G1965:I1966" si="347">G1966</f>
        <v>0</v>
      </c>
      <c r="H1965" s="89">
        <f t="shared" si="347"/>
        <v>0</v>
      </c>
      <c r="I1965" s="89">
        <f t="shared" si="347"/>
        <v>0</v>
      </c>
    </row>
    <row r="1966" spans="1:9" s="18" customFormat="1" ht="33" hidden="1" customHeight="1">
      <c r="A1966" s="16" t="s">
        <v>95</v>
      </c>
      <c r="B1966" s="53">
        <v>795</v>
      </c>
      <c r="C1966" s="15" t="s">
        <v>345</v>
      </c>
      <c r="D1966" s="15" t="s">
        <v>104</v>
      </c>
      <c r="E1966" s="15" t="s">
        <v>287</v>
      </c>
      <c r="F1966" s="15" t="s">
        <v>324</v>
      </c>
      <c r="G1966" s="89">
        <f t="shared" si="347"/>
        <v>0</v>
      </c>
      <c r="H1966" s="89">
        <f t="shared" si="347"/>
        <v>0</v>
      </c>
      <c r="I1966" s="89">
        <f t="shared" si="347"/>
        <v>0</v>
      </c>
    </row>
    <row r="1967" spans="1:9" s="18" customFormat="1" ht="33" hidden="1" customHeight="1">
      <c r="A1967" s="16" t="s">
        <v>341</v>
      </c>
      <c r="B1967" s="53">
        <v>795</v>
      </c>
      <c r="C1967" s="15" t="s">
        <v>345</v>
      </c>
      <c r="D1967" s="15" t="s">
        <v>104</v>
      </c>
      <c r="E1967" s="15" t="s">
        <v>287</v>
      </c>
      <c r="F1967" s="15" t="s">
        <v>342</v>
      </c>
      <c r="G1967" s="89"/>
      <c r="H1967" s="89"/>
      <c r="I1967" s="89"/>
    </row>
    <row r="1968" spans="1:9" s="18" customFormat="1" ht="55.5" hidden="1" customHeight="1">
      <c r="A1968" s="16" t="s">
        <v>285</v>
      </c>
      <c r="B1968" s="53">
        <v>795</v>
      </c>
      <c r="C1968" s="15" t="s">
        <v>345</v>
      </c>
      <c r="D1968" s="15" t="s">
        <v>104</v>
      </c>
      <c r="E1968" s="15" t="s">
        <v>288</v>
      </c>
      <c r="F1968" s="15"/>
      <c r="G1968" s="89">
        <f t="shared" ref="G1968:I1969" si="348">G1969</f>
        <v>0</v>
      </c>
      <c r="H1968" s="89">
        <f t="shared" si="348"/>
        <v>0</v>
      </c>
      <c r="I1968" s="89">
        <f t="shared" si="348"/>
        <v>0</v>
      </c>
    </row>
    <row r="1969" spans="1:9" s="18" customFormat="1" ht="33" hidden="1" customHeight="1">
      <c r="A1969" s="16" t="s">
        <v>95</v>
      </c>
      <c r="B1969" s="53">
        <v>795</v>
      </c>
      <c r="C1969" s="15" t="s">
        <v>345</v>
      </c>
      <c r="D1969" s="15" t="s">
        <v>104</v>
      </c>
      <c r="E1969" s="15" t="s">
        <v>288</v>
      </c>
      <c r="F1969" s="15" t="s">
        <v>324</v>
      </c>
      <c r="G1969" s="89">
        <f t="shared" si="348"/>
        <v>0</v>
      </c>
      <c r="H1969" s="89">
        <f t="shared" si="348"/>
        <v>0</v>
      </c>
      <c r="I1969" s="89">
        <f t="shared" si="348"/>
        <v>0</v>
      </c>
    </row>
    <row r="1970" spans="1:9" s="18" customFormat="1" ht="33" hidden="1" customHeight="1">
      <c r="A1970" s="16" t="s">
        <v>341</v>
      </c>
      <c r="B1970" s="53">
        <v>795</v>
      </c>
      <c r="C1970" s="15" t="s">
        <v>345</v>
      </c>
      <c r="D1970" s="15" t="s">
        <v>104</v>
      </c>
      <c r="E1970" s="15" t="s">
        <v>288</v>
      </c>
      <c r="F1970" s="15" t="s">
        <v>342</v>
      </c>
      <c r="G1970" s="89"/>
      <c r="H1970" s="89"/>
      <c r="I1970" s="89"/>
    </row>
    <row r="1971" spans="1:9" ht="30.75" hidden="1" customHeight="1">
      <c r="A1971" s="16" t="s">
        <v>340</v>
      </c>
      <c r="B1971" s="53">
        <v>795</v>
      </c>
      <c r="C1971" s="15" t="s">
        <v>345</v>
      </c>
      <c r="D1971" s="15" t="s">
        <v>104</v>
      </c>
      <c r="E1971" s="15" t="s">
        <v>448</v>
      </c>
      <c r="F1971" s="15"/>
      <c r="G1971" s="89">
        <f>G1972</f>
        <v>0</v>
      </c>
      <c r="H1971" s="89">
        <f>H1972</f>
        <v>0</v>
      </c>
      <c r="I1971" s="89">
        <f>I1972</f>
        <v>0</v>
      </c>
    </row>
    <row r="1972" spans="1:9" ht="30.75" hidden="1" customHeight="1">
      <c r="A1972" s="16" t="s">
        <v>340</v>
      </c>
      <c r="B1972" s="53">
        <v>795</v>
      </c>
      <c r="C1972" s="15" t="s">
        <v>345</v>
      </c>
      <c r="D1972" s="15" t="s">
        <v>104</v>
      </c>
      <c r="E1972" s="15" t="s">
        <v>535</v>
      </c>
      <c r="F1972" s="15"/>
      <c r="G1972" s="89">
        <f>G1975+G1973</f>
        <v>0</v>
      </c>
      <c r="H1972" s="89">
        <f>H1975+H1973</f>
        <v>0</v>
      </c>
      <c r="I1972" s="89">
        <f>I1975+I1973</f>
        <v>0</v>
      </c>
    </row>
    <row r="1973" spans="1:9" s="3" customFormat="1" ht="38.25" hidden="1" customHeight="1">
      <c r="A1973" s="16" t="s">
        <v>47</v>
      </c>
      <c r="B1973" s="53">
        <v>795</v>
      </c>
      <c r="C1973" s="15" t="s">
        <v>345</v>
      </c>
      <c r="D1973" s="15" t="s">
        <v>104</v>
      </c>
      <c r="E1973" s="15" t="s">
        <v>535</v>
      </c>
      <c r="F1973" s="15" t="s">
        <v>48</v>
      </c>
      <c r="G1973" s="89"/>
      <c r="H1973" s="89"/>
      <c r="I1973" s="89"/>
    </row>
    <row r="1974" spans="1:9" s="3" customFormat="1" ht="38.25" hidden="1" customHeight="1">
      <c r="A1974" s="16" t="s">
        <v>49</v>
      </c>
      <c r="B1974" s="53">
        <v>795</v>
      </c>
      <c r="C1974" s="15" t="s">
        <v>345</v>
      </c>
      <c r="D1974" s="15" t="s">
        <v>104</v>
      </c>
      <c r="E1974" s="15" t="s">
        <v>535</v>
      </c>
      <c r="F1974" s="15" t="s">
        <v>50</v>
      </c>
      <c r="G1974" s="89"/>
      <c r="H1974" s="89"/>
      <c r="I1974" s="89"/>
    </row>
    <row r="1975" spans="1:9" ht="30.75" hidden="1" customHeight="1">
      <c r="A1975" s="16" t="s">
        <v>323</v>
      </c>
      <c r="B1975" s="53">
        <v>795</v>
      </c>
      <c r="C1975" s="15" t="s">
        <v>345</v>
      </c>
      <c r="D1975" s="15" t="s">
        <v>104</v>
      </c>
      <c r="E1975" s="15" t="s">
        <v>535</v>
      </c>
      <c r="F1975" s="15" t="s">
        <v>324</v>
      </c>
      <c r="G1975" s="89"/>
      <c r="H1975" s="89"/>
      <c r="I1975" s="89"/>
    </row>
    <row r="1976" spans="1:9" ht="30.75" hidden="1" customHeight="1">
      <c r="A1976" s="16" t="s">
        <v>351</v>
      </c>
      <c r="B1976" s="53">
        <v>795</v>
      </c>
      <c r="C1976" s="15" t="s">
        <v>345</v>
      </c>
      <c r="D1976" s="15" t="s">
        <v>104</v>
      </c>
      <c r="E1976" s="15" t="s">
        <v>535</v>
      </c>
      <c r="F1976" s="15" t="s">
        <v>352</v>
      </c>
      <c r="G1976" s="89"/>
      <c r="H1976" s="89"/>
      <c r="I1976" s="89"/>
    </row>
    <row r="1977" spans="1:9" ht="30.75" customHeight="1">
      <c r="A1977" s="16" t="s">
        <v>841</v>
      </c>
      <c r="B1977" s="53">
        <v>795</v>
      </c>
      <c r="C1977" s="15" t="s">
        <v>345</v>
      </c>
      <c r="D1977" s="15" t="s">
        <v>104</v>
      </c>
      <c r="E1977" s="15" t="s">
        <v>840</v>
      </c>
      <c r="F1977" s="15"/>
      <c r="G1977" s="89">
        <f t="shared" ref="G1977:I1978" si="349">G1978</f>
        <v>500000</v>
      </c>
      <c r="H1977" s="89">
        <f t="shared" si="349"/>
        <v>500000</v>
      </c>
      <c r="I1977" s="89">
        <f t="shared" si="349"/>
        <v>500000</v>
      </c>
    </row>
    <row r="1978" spans="1:9" ht="30.75" customHeight="1">
      <c r="A1978" s="16" t="s">
        <v>47</v>
      </c>
      <c r="B1978" s="53">
        <v>795</v>
      </c>
      <c r="C1978" s="15" t="s">
        <v>345</v>
      </c>
      <c r="D1978" s="15" t="s">
        <v>104</v>
      </c>
      <c r="E1978" s="15" t="s">
        <v>840</v>
      </c>
      <c r="F1978" s="15" t="s">
        <v>48</v>
      </c>
      <c r="G1978" s="89">
        <f t="shared" si="349"/>
        <v>500000</v>
      </c>
      <c r="H1978" s="89">
        <f t="shared" si="349"/>
        <v>500000</v>
      </c>
      <c r="I1978" s="89">
        <f t="shared" si="349"/>
        <v>500000</v>
      </c>
    </row>
    <row r="1979" spans="1:9" ht="30.75" customHeight="1">
      <c r="A1979" s="16" t="s">
        <v>49</v>
      </c>
      <c r="B1979" s="53">
        <v>795</v>
      </c>
      <c r="C1979" s="15" t="s">
        <v>345</v>
      </c>
      <c r="D1979" s="15" t="s">
        <v>104</v>
      </c>
      <c r="E1979" s="15" t="s">
        <v>840</v>
      </c>
      <c r="F1979" s="15" t="s">
        <v>50</v>
      </c>
      <c r="G1979" s="89">
        <v>500000</v>
      </c>
      <c r="H1979" s="89">
        <v>500000</v>
      </c>
      <c r="I1979" s="89">
        <v>500000</v>
      </c>
    </row>
    <row r="1980" spans="1:9" ht="44.25" customHeight="1">
      <c r="A1980" s="16" t="s">
        <v>945</v>
      </c>
      <c r="B1980" s="53">
        <v>795</v>
      </c>
      <c r="C1980" s="15" t="s">
        <v>345</v>
      </c>
      <c r="D1980" s="15" t="s">
        <v>104</v>
      </c>
      <c r="E1980" s="15" t="s">
        <v>289</v>
      </c>
      <c r="F1980" s="15"/>
      <c r="G1980" s="89">
        <f>G1981+G1984+G1990+G1988</f>
        <v>7438622.4900000002</v>
      </c>
      <c r="H1980" s="89">
        <f t="shared" ref="H1980:I1980" si="350">H1981+H1984+H1990+H1988</f>
        <v>7638079.7300000004</v>
      </c>
      <c r="I1980" s="89">
        <f t="shared" si="350"/>
        <v>8145591.5199999996</v>
      </c>
    </row>
    <row r="1981" spans="1:9" ht="36.75" hidden="1" customHeight="1">
      <c r="A1981" s="16" t="s">
        <v>777</v>
      </c>
      <c r="B1981" s="53">
        <v>795</v>
      </c>
      <c r="C1981" s="15" t="s">
        <v>345</v>
      </c>
      <c r="D1981" s="15" t="s">
        <v>104</v>
      </c>
      <c r="E1981" s="15" t="s">
        <v>776</v>
      </c>
      <c r="F1981" s="15"/>
      <c r="G1981" s="89">
        <f t="shared" ref="G1981:I1982" si="351">G1982</f>
        <v>1.396927018504357E-11</v>
      </c>
      <c r="H1981" s="89">
        <f t="shared" si="351"/>
        <v>1.396927018504357E-11</v>
      </c>
      <c r="I1981" s="89">
        <f t="shared" si="351"/>
        <v>1.396927018504357E-11</v>
      </c>
    </row>
    <row r="1982" spans="1:9" ht="19.5" hidden="1" customHeight="1">
      <c r="A1982" s="16" t="s">
        <v>95</v>
      </c>
      <c r="B1982" s="53">
        <v>795</v>
      </c>
      <c r="C1982" s="15" t="s">
        <v>345</v>
      </c>
      <c r="D1982" s="15" t="s">
        <v>104</v>
      </c>
      <c r="E1982" s="15" t="s">
        <v>776</v>
      </c>
      <c r="F1982" s="15" t="s">
        <v>96</v>
      </c>
      <c r="G1982" s="89">
        <f t="shared" si="351"/>
        <v>1.396927018504357E-11</v>
      </c>
      <c r="H1982" s="89">
        <f t="shared" si="351"/>
        <v>1.396927018504357E-11</v>
      </c>
      <c r="I1982" s="89">
        <f t="shared" si="351"/>
        <v>1.396927018504357E-11</v>
      </c>
    </row>
    <row r="1983" spans="1:9" ht="15" hidden="1" customHeight="1">
      <c r="A1983" s="16" t="s">
        <v>353</v>
      </c>
      <c r="B1983" s="53">
        <v>795</v>
      </c>
      <c r="C1983" s="15" t="s">
        <v>345</v>
      </c>
      <c r="D1983" s="15" t="s">
        <v>104</v>
      </c>
      <c r="E1983" s="15" t="s">
        <v>776</v>
      </c>
      <c r="F1983" s="15" t="s">
        <v>354</v>
      </c>
      <c r="G1983" s="89">
        <f>173442-173391.86-50.14</f>
        <v>1.396927018504357E-11</v>
      </c>
      <c r="H1983" s="89">
        <f>173442-173391.86-50.14</f>
        <v>1.396927018504357E-11</v>
      </c>
      <c r="I1983" s="89">
        <f>173442-173391.86-50.14</f>
        <v>1.396927018504357E-11</v>
      </c>
    </row>
    <row r="1984" spans="1:9" ht="51.75" hidden="1" customHeight="1">
      <c r="A1984" s="16" t="s">
        <v>795</v>
      </c>
      <c r="B1984" s="53">
        <v>795</v>
      </c>
      <c r="C1984" s="15" t="s">
        <v>345</v>
      </c>
      <c r="D1984" s="15" t="s">
        <v>104</v>
      </c>
      <c r="E1984" s="15" t="s">
        <v>794</v>
      </c>
      <c r="F1984" s="15"/>
      <c r="G1984" s="89">
        <f t="shared" ref="G1984:I1985" si="352">G1985</f>
        <v>0</v>
      </c>
      <c r="H1984" s="89">
        <f t="shared" si="352"/>
        <v>0</v>
      </c>
      <c r="I1984" s="89">
        <f t="shared" si="352"/>
        <v>0</v>
      </c>
    </row>
    <row r="1985" spans="1:9" ht="19.5" hidden="1" customHeight="1">
      <c r="A1985" s="16" t="s">
        <v>323</v>
      </c>
      <c r="B1985" s="53">
        <v>795</v>
      </c>
      <c r="C1985" s="15" t="s">
        <v>345</v>
      </c>
      <c r="D1985" s="15" t="s">
        <v>104</v>
      </c>
      <c r="E1985" s="15" t="s">
        <v>794</v>
      </c>
      <c r="F1985" s="15" t="s">
        <v>324</v>
      </c>
      <c r="G1985" s="89">
        <f t="shared" si="352"/>
        <v>0</v>
      </c>
      <c r="H1985" s="89">
        <f t="shared" si="352"/>
        <v>0</v>
      </c>
      <c r="I1985" s="89">
        <f t="shared" si="352"/>
        <v>0</v>
      </c>
    </row>
    <row r="1986" spans="1:9" ht="15" hidden="1" customHeight="1">
      <c r="A1986" s="16" t="s">
        <v>341</v>
      </c>
      <c r="B1986" s="53">
        <v>795</v>
      </c>
      <c r="C1986" s="15" t="s">
        <v>345</v>
      </c>
      <c r="D1986" s="15" t="s">
        <v>104</v>
      </c>
      <c r="E1986" s="15" t="s">
        <v>794</v>
      </c>
      <c r="F1986" s="15" t="s">
        <v>342</v>
      </c>
      <c r="G1986" s="89"/>
      <c r="H1986" s="89"/>
      <c r="I1986" s="89"/>
    </row>
    <row r="1987" spans="1:9" ht="15" hidden="1" customHeight="1">
      <c r="A1987" s="16"/>
      <c r="B1987" s="53"/>
      <c r="C1987" s="15"/>
      <c r="D1987" s="15"/>
      <c r="E1987" s="15"/>
      <c r="F1987" s="15"/>
      <c r="G1987" s="89"/>
      <c r="H1987" s="89"/>
      <c r="I1987" s="89"/>
    </row>
    <row r="1988" spans="1:9" ht="30.75" customHeight="1">
      <c r="A1988" s="16" t="s">
        <v>323</v>
      </c>
      <c r="B1988" s="53">
        <v>795</v>
      </c>
      <c r="C1988" s="15" t="s">
        <v>345</v>
      </c>
      <c r="D1988" s="15" t="s">
        <v>104</v>
      </c>
      <c r="E1988" s="15" t="s">
        <v>794</v>
      </c>
      <c r="F1988" s="15" t="s">
        <v>324</v>
      </c>
      <c r="G1988" s="89">
        <f>G1989+G2001</f>
        <v>7438622.4900000002</v>
      </c>
      <c r="H1988" s="89">
        <f t="shared" ref="H1988:I1988" si="353">H1989</f>
        <v>7638079.7300000004</v>
      </c>
      <c r="I1988" s="89">
        <f t="shared" si="353"/>
        <v>8145591.5199999996</v>
      </c>
    </row>
    <row r="1989" spans="1:9" ht="30.75" customHeight="1">
      <c r="A1989" s="16" t="s">
        <v>341</v>
      </c>
      <c r="B1989" s="53">
        <v>795</v>
      </c>
      <c r="C1989" s="15" t="s">
        <v>345</v>
      </c>
      <c r="D1989" s="15" t="s">
        <v>104</v>
      </c>
      <c r="E1989" s="15" t="s">
        <v>794</v>
      </c>
      <c r="F1989" s="15" t="s">
        <v>342</v>
      </c>
      <c r="G1989" s="89">
        <f>200000+306000+6932622.49-367347.55</f>
        <v>7071274.9400000004</v>
      </c>
      <c r="H1989" s="8">
        <f>634136+7003943.73</f>
        <v>7638079.7300000004</v>
      </c>
      <c r="I1989" s="8">
        <f>843299+7302292.52</f>
        <v>8145591.5199999996</v>
      </c>
    </row>
    <row r="1990" spans="1:9" ht="15" hidden="1" customHeight="1">
      <c r="A1990" s="16" t="s">
        <v>340</v>
      </c>
      <c r="B1990" s="53">
        <v>795</v>
      </c>
      <c r="C1990" s="15" t="s">
        <v>345</v>
      </c>
      <c r="D1990" s="15" t="s">
        <v>104</v>
      </c>
      <c r="E1990" s="15" t="s">
        <v>814</v>
      </c>
      <c r="F1990" s="15"/>
      <c r="G1990" s="89">
        <f t="shared" ref="G1990:I1991" si="354">G1991</f>
        <v>0</v>
      </c>
      <c r="H1990" s="89">
        <f t="shared" si="354"/>
        <v>0</v>
      </c>
      <c r="I1990" s="89">
        <f t="shared" si="354"/>
        <v>0</v>
      </c>
    </row>
    <row r="1991" spans="1:9" ht="15" hidden="1" customHeight="1">
      <c r="A1991" s="16" t="s">
        <v>323</v>
      </c>
      <c r="B1991" s="53">
        <v>795</v>
      </c>
      <c r="C1991" s="15" t="s">
        <v>345</v>
      </c>
      <c r="D1991" s="15" t="s">
        <v>104</v>
      </c>
      <c r="E1991" s="15" t="s">
        <v>814</v>
      </c>
      <c r="F1991" s="15" t="s">
        <v>324</v>
      </c>
      <c r="G1991" s="89">
        <f t="shared" si="354"/>
        <v>0</v>
      </c>
      <c r="H1991" s="89">
        <f t="shared" si="354"/>
        <v>0</v>
      </c>
      <c r="I1991" s="89">
        <f t="shared" si="354"/>
        <v>0</v>
      </c>
    </row>
    <row r="1992" spans="1:9" ht="15" hidden="1" customHeight="1">
      <c r="A1992" s="16" t="s">
        <v>351</v>
      </c>
      <c r="B1992" s="53">
        <v>795</v>
      </c>
      <c r="C1992" s="15" t="s">
        <v>345</v>
      </c>
      <c r="D1992" s="15" t="s">
        <v>104</v>
      </c>
      <c r="E1992" s="15" t="s">
        <v>814</v>
      </c>
      <c r="F1992" s="15" t="s">
        <v>352</v>
      </c>
      <c r="G1992" s="89"/>
      <c r="H1992" s="89"/>
      <c r="I1992" s="89"/>
    </row>
    <row r="1993" spans="1:9" ht="15" hidden="1" customHeight="1">
      <c r="A1993" s="16" t="s">
        <v>340</v>
      </c>
      <c r="B1993" s="53">
        <v>795</v>
      </c>
      <c r="C1993" s="15" t="s">
        <v>345</v>
      </c>
      <c r="D1993" s="15" t="s">
        <v>104</v>
      </c>
      <c r="E1993" s="15" t="s">
        <v>448</v>
      </c>
      <c r="F1993" s="15"/>
      <c r="G1993" s="89">
        <f>G1995</f>
        <v>0</v>
      </c>
      <c r="H1993" s="89">
        <f>H1995</f>
        <v>0</v>
      </c>
      <c r="I1993" s="89">
        <f>I1995</f>
        <v>0</v>
      </c>
    </row>
    <row r="1994" spans="1:9" ht="15" hidden="1" customHeight="1">
      <c r="A1994" s="16" t="s">
        <v>340</v>
      </c>
      <c r="B1994" s="53">
        <v>795</v>
      </c>
      <c r="C1994" s="15" t="s">
        <v>345</v>
      </c>
      <c r="D1994" s="15" t="s">
        <v>104</v>
      </c>
      <c r="E1994" s="15" t="s">
        <v>535</v>
      </c>
      <c r="F1994" s="15"/>
      <c r="G1994" s="89">
        <f t="shared" ref="G1994:I1995" si="355">G1995</f>
        <v>0</v>
      </c>
      <c r="H1994" s="89">
        <f t="shared" si="355"/>
        <v>0</v>
      </c>
      <c r="I1994" s="89">
        <f t="shared" si="355"/>
        <v>0</v>
      </c>
    </row>
    <row r="1995" spans="1:9" ht="15" hidden="1" customHeight="1">
      <c r="A1995" s="16" t="s">
        <v>323</v>
      </c>
      <c r="B1995" s="53">
        <v>795</v>
      </c>
      <c r="C1995" s="15" t="s">
        <v>345</v>
      </c>
      <c r="D1995" s="15" t="s">
        <v>104</v>
      </c>
      <c r="E1995" s="15" t="s">
        <v>535</v>
      </c>
      <c r="F1995" s="15" t="s">
        <v>324</v>
      </c>
      <c r="G1995" s="89">
        <f t="shared" si="355"/>
        <v>0</v>
      </c>
      <c r="H1995" s="89">
        <f t="shared" si="355"/>
        <v>0</v>
      </c>
      <c r="I1995" s="89">
        <f t="shared" si="355"/>
        <v>0</v>
      </c>
    </row>
    <row r="1996" spans="1:9" ht="15" hidden="1" customHeight="1">
      <c r="A1996" s="16" t="s">
        <v>351</v>
      </c>
      <c r="B1996" s="53">
        <v>795</v>
      </c>
      <c r="C1996" s="15" t="s">
        <v>345</v>
      </c>
      <c r="D1996" s="15" t="s">
        <v>104</v>
      </c>
      <c r="E1996" s="15" t="s">
        <v>535</v>
      </c>
      <c r="F1996" s="15" t="s">
        <v>352</v>
      </c>
      <c r="G1996" s="89"/>
      <c r="H1996" s="89"/>
      <c r="I1996" s="89"/>
    </row>
    <row r="1997" spans="1:9" ht="30.75" hidden="1" customHeight="1">
      <c r="A1997" s="32" t="s">
        <v>752</v>
      </c>
      <c r="B1997" s="53">
        <v>795</v>
      </c>
      <c r="C1997" s="15" t="s">
        <v>345</v>
      </c>
      <c r="D1997" s="15" t="s">
        <v>104</v>
      </c>
      <c r="E1997" s="15" t="s">
        <v>408</v>
      </c>
      <c r="F1997" s="15"/>
      <c r="G1997" s="89">
        <f t="shared" ref="G1997:I1999" si="356">G1998</f>
        <v>0</v>
      </c>
      <c r="H1997" s="89">
        <f t="shared" si="356"/>
        <v>0</v>
      </c>
      <c r="I1997" s="89">
        <f t="shared" si="356"/>
        <v>0</v>
      </c>
    </row>
    <row r="1998" spans="1:9" ht="26.25" hidden="1" customHeight="1">
      <c r="A1998" s="16" t="s">
        <v>844</v>
      </c>
      <c r="B1998" s="53">
        <v>795</v>
      </c>
      <c r="C1998" s="15" t="s">
        <v>345</v>
      </c>
      <c r="D1998" s="15" t="s">
        <v>104</v>
      </c>
      <c r="E1998" s="15" t="s">
        <v>843</v>
      </c>
      <c r="F1998" s="15"/>
      <c r="G1998" s="89">
        <f t="shared" si="356"/>
        <v>0</v>
      </c>
      <c r="H1998" s="89">
        <f t="shared" si="356"/>
        <v>0</v>
      </c>
      <c r="I1998" s="89">
        <f t="shared" si="356"/>
        <v>0</v>
      </c>
    </row>
    <row r="1999" spans="1:9" ht="15" hidden="1" customHeight="1">
      <c r="A1999" s="16" t="s">
        <v>47</v>
      </c>
      <c r="B1999" s="53">
        <v>795</v>
      </c>
      <c r="C1999" s="15" t="s">
        <v>345</v>
      </c>
      <c r="D1999" s="15" t="s">
        <v>104</v>
      </c>
      <c r="E1999" s="15" t="s">
        <v>843</v>
      </c>
      <c r="F1999" s="15" t="s">
        <v>48</v>
      </c>
      <c r="G1999" s="89">
        <f t="shared" si="356"/>
        <v>0</v>
      </c>
      <c r="H1999" s="89">
        <f t="shared" si="356"/>
        <v>0</v>
      </c>
      <c r="I1999" s="89">
        <f t="shared" si="356"/>
        <v>0</v>
      </c>
    </row>
    <row r="2000" spans="1:9" ht="15" hidden="1" customHeight="1">
      <c r="A2000" s="16" t="s">
        <v>49</v>
      </c>
      <c r="B2000" s="53">
        <v>795</v>
      </c>
      <c r="C2000" s="15" t="s">
        <v>345</v>
      </c>
      <c r="D2000" s="15" t="s">
        <v>104</v>
      </c>
      <c r="E2000" s="15" t="s">
        <v>843</v>
      </c>
      <c r="F2000" s="15" t="s">
        <v>50</v>
      </c>
      <c r="G2000" s="89"/>
      <c r="H2000" s="89"/>
      <c r="I2000" s="89"/>
    </row>
    <row r="2001" spans="1:9" ht="30.75" customHeight="1">
      <c r="A2001" s="16" t="s">
        <v>95</v>
      </c>
      <c r="B2001" s="53">
        <v>795</v>
      </c>
      <c r="C2001" s="15" t="s">
        <v>345</v>
      </c>
      <c r="D2001" s="15" t="s">
        <v>104</v>
      </c>
      <c r="E2001" s="15" t="s">
        <v>794</v>
      </c>
      <c r="F2001" s="15" t="s">
        <v>96</v>
      </c>
      <c r="G2001" s="89">
        <f>G2002</f>
        <v>367347.55</v>
      </c>
      <c r="H2001" s="89">
        <f t="shared" ref="H2001:I2001" si="357">H2002</f>
        <v>0</v>
      </c>
      <c r="I2001" s="89">
        <f t="shared" si="357"/>
        <v>0</v>
      </c>
    </row>
    <row r="2002" spans="1:9" ht="30.75" customHeight="1">
      <c r="A2002" s="16" t="s">
        <v>353</v>
      </c>
      <c r="B2002" s="53">
        <v>795</v>
      </c>
      <c r="C2002" s="15" t="s">
        <v>345</v>
      </c>
      <c r="D2002" s="15" t="s">
        <v>104</v>
      </c>
      <c r="E2002" s="15" t="s">
        <v>794</v>
      </c>
      <c r="F2002" s="15" t="s">
        <v>354</v>
      </c>
      <c r="G2002" s="89">
        <v>367347.55</v>
      </c>
      <c r="H2002" s="8">
        <v>0</v>
      </c>
      <c r="I2002" s="8">
        <v>0</v>
      </c>
    </row>
    <row r="2003" spans="1:9" ht="30.75" customHeight="1">
      <c r="A2003" s="39" t="s">
        <v>515</v>
      </c>
      <c r="B2003" s="53">
        <v>795</v>
      </c>
      <c r="C2003" s="15" t="s">
        <v>345</v>
      </c>
      <c r="D2003" s="15" t="s">
        <v>104</v>
      </c>
      <c r="E2003" s="15" t="s">
        <v>1089</v>
      </c>
      <c r="F2003" s="15"/>
      <c r="G2003" s="89">
        <f>G2006</f>
        <v>439540</v>
      </c>
      <c r="H2003" s="8">
        <v>0</v>
      </c>
      <c r="I2003" s="8">
        <v>0</v>
      </c>
    </row>
    <row r="2004" spans="1:9" ht="30.75" customHeight="1">
      <c r="A2004" s="16" t="s">
        <v>351</v>
      </c>
      <c r="B2004" s="53">
        <v>795</v>
      </c>
      <c r="C2004" s="15" t="s">
        <v>345</v>
      </c>
      <c r="D2004" s="15" t="s">
        <v>104</v>
      </c>
      <c r="E2004" s="15" t="s">
        <v>1090</v>
      </c>
      <c r="F2004" s="15"/>
      <c r="G2004" s="89">
        <v>439540</v>
      </c>
      <c r="H2004" s="8">
        <v>0</v>
      </c>
      <c r="I2004" s="8">
        <v>0</v>
      </c>
    </row>
    <row r="2005" spans="1:9" ht="30.75" hidden="1" customHeight="1">
      <c r="A2005" s="39"/>
      <c r="B2005" s="53">
        <v>795</v>
      </c>
      <c r="C2005" s="15"/>
      <c r="D2005" s="15"/>
      <c r="E2005" s="15"/>
      <c r="F2005" s="15"/>
      <c r="G2005" s="89"/>
      <c r="H2005" s="8">
        <v>0</v>
      </c>
      <c r="I2005" s="8">
        <v>0</v>
      </c>
    </row>
    <row r="2006" spans="1:9" ht="30.75" customHeight="1">
      <c r="A2006" s="16" t="s">
        <v>323</v>
      </c>
      <c r="B2006" s="53">
        <v>795</v>
      </c>
      <c r="C2006" s="15" t="s">
        <v>345</v>
      </c>
      <c r="D2006" s="15" t="s">
        <v>104</v>
      </c>
      <c r="E2006" s="15" t="s">
        <v>1090</v>
      </c>
      <c r="F2006" s="15" t="s">
        <v>324</v>
      </c>
      <c r="G2006" s="89">
        <f>G2007</f>
        <v>439540</v>
      </c>
      <c r="H2006" s="8">
        <v>0</v>
      </c>
      <c r="I2006" s="8">
        <v>0</v>
      </c>
    </row>
    <row r="2007" spans="1:9" ht="30.75" customHeight="1">
      <c r="A2007" s="16" t="s">
        <v>351</v>
      </c>
      <c r="B2007" s="53">
        <v>795</v>
      </c>
      <c r="C2007" s="15" t="s">
        <v>345</v>
      </c>
      <c r="D2007" s="15" t="s">
        <v>104</v>
      </c>
      <c r="E2007" s="15" t="s">
        <v>1090</v>
      </c>
      <c r="F2007" s="15" t="s">
        <v>352</v>
      </c>
      <c r="G2007" s="89">
        <v>439540</v>
      </c>
      <c r="H2007" s="8">
        <v>0</v>
      </c>
      <c r="I2007" s="8">
        <v>0</v>
      </c>
    </row>
    <row r="2008" spans="1:9" ht="30.75" customHeight="1">
      <c r="A2008" s="39" t="s">
        <v>340</v>
      </c>
      <c r="B2008" s="53">
        <v>795</v>
      </c>
      <c r="C2008" s="15" t="s">
        <v>345</v>
      </c>
      <c r="D2008" s="15" t="s">
        <v>104</v>
      </c>
      <c r="E2008" s="15" t="s">
        <v>448</v>
      </c>
      <c r="F2008" s="15"/>
      <c r="G2008" s="89">
        <f>G2009</f>
        <v>200000</v>
      </c>
      <c r="H2008" s="8">
        <v>0</v>
      </c>
      <c r="I2008" s="8">
        <v>0</v>
      </c>
    </row>
    <row r="2009" spans="1:9" ht="30.75" customHeight="1">
      <c r="A2009" s="16" t="s">
        <v>323</v>
      </c>
      <c r="B2009" s="53">
        <v>795</v>
      </c>
      <c r="C2009" s="15" t="s">
        <v>345</v>
      </c>
      <c r="D2009" s="15" t="s">
        <v>104</v>
      </c>
      <c r="E2009" s="15" t="s">
        <v>535</v>
      </c>
      <c r="F2009" s="15" t="s">
        <v>324</v>
      </c>
      <c r="G2009" s="89">
        <f>G2010</f>
        <v>200000</v>
      </c>
      <c r="H2009" s="8">
        <v>0</v>
      </c>
      <c r="I2009" s="8">
        <v>0</v>
      </c>
    </row>
    <row r="2010" spans="1:9" ht="30.75" customHeight="1">
      <c r="A2010" s="16" t="s">
        <v>351</v>
      </c>
      <c r="B2010" s="53">
        <v>795</v>
      </c>
      <c r="C2010" s="15" t="s">
        <v>345</v>
      </c>
      <c r="D2010" s="15" t="s">
        <v>104</v>
      </c>
      <c r="E2010" s="15" t="s">
        <v>535</v>
      </c>
      <c r="F2010" s="15" t="s">
        <v>352</v>
      </c>
      <c r="G2010" s="89">
        <v>200000</v>
      </c>
      <c r="H2010" s="8">
        <v>0</v>
      </c>
      <c r="I2010" s="8">
        <v>0</v>
      </c>
    </row>
    <row r="2011" spans="1:9" s="23" customFormat="1" ht="25.5">
      <c r="A2011" s="36" t="s">
        <v>1109</v>
      </c>
      <c r="B2011" s="20">
        <v>795</v>
      </c>
      <c r="C2011" s="38" t="s">
        <v>345</v>
      </c>
      <c r="D2011" s="38" t="s">
        <v>345</v>
      </c>
      <c r="E2011" s="38"/>
      <c r="F2011" s="38"/>
      <c r="G2011" s="90">
        <f>G2012</f>
        <v>1052631</v>
      </c>
      <c r="H2011" s="90">
        <f t="shared" ref="H2011:I2011" si="358">H2012</f>
        <v>2500000</v>
      </c>
      <c r="I2011" s="90">
        <f t="shared" si="358"/>
        <v>0</v>
      </c>
    </row>
    <row r="2012" spans="1:9" ht="54" customHeight="1">
      <c r="A2012" s="16" t="s">
        <v>973</v>
      </c>
      <c r="B2012" s="53">
        <v>795</v>
      </c>
      <c r="C2012" s="15" t="s">
        <v>345</v>
      </c>
      <c r="D2012" s="15" t="s">
        <v>345</v>
      </c>
      <c r="E2012" s="15" t="s">
        <v>576</v>
      </c>
      <c r="F2012" s="15"/>
      <c r="G2012" s="89">
        <f>G2014+G2016</f>
        <v>1052631</v>
      </c>
      <c r="H2012" s="89">
        <f t="shared" ref="H2012:I2012" si="359">H2014+H2016</f>
        <v>2500000</v>
      </c>
      <c r="I2012" s="89">
        <f t="shared" si="359"/>
        <v>0</v>
      </c>
    </row>
    <row r="2013" spans="1:9" ht="39.75" hidden="1" customHeight="1">
      <c r="A2013" s="39" t="s">
        <v>1108</v>
      </c>
      <c r="B2013" s="53">
        <v>795</v>
      </c>
      <c r="C2013" s="15" t="s">
        <v>345</v>
      </c>
      <c r="D2013" s="15" t="s">
        <v>345</v>
      </c>
      <c r="E2013" s="15" t="s">
        <v>1107</v>
      </c>
      <c r="F2013" s="15"/>
      <c r="G2013" s="89">
        <f>G2014</f>
        <v>0</v>
      </c>
      <c r="H2013" s="8">
        <v>0</v>
      </c>
      <c r="I2013" s="8">
        <v>0</v>
      </c>
    </row>
    <row r="2014" spans="1:9" ht="30.75" hidden="1" customHeight="1">
      <c r="A2014" s="16" t="s">
        <v>152</v>
      </c>
      <c r="B2014" s="53">
        <v>795</v>
      </c>
      <c r="C2014" s="15" t="s">
        <v>345</v>
      </c>
      <c r="D2014" s="15" t="s">
        <v>345</v>
      </c>
      <c r="E2014" s="15" t="s">
        <v>1107</v>
      </c>
      <c r="F2014" s="15" t="s">
        <v>663</v>
      </c>
      <c r="G2014" s="89">
        <f>G2015</f>
        <v>0</v>
      </c>
      <c r="H2014" s="8">
        <v>0</v>
      </c>
      <c r="I2014" s="8">
        <v>0</v>
      </c>
    </row>
    <row r="2015" spans="1:9" ht="30.75" hidden="1" customHeight="1">
      <c r="A2015" s="16" t="s">
        <v>665</v>
      </c>
      <c r="B2015" s="53">
        <v>795</v>
      </c>
      <c r="C2015" s="15" t="s">
        <v>345</v>
      </c>
      <c r="D2015" s="15" t="s">
        <v>345</v>
      </c>
      <c r="E2015" s="15" t="s">
        <v>1107</v>
      </c>
      <c r="F2015" s="15" t="s">
        <v>666</v>
      </c>
      <c r="G2015" s="89">
        <f>1000000-1000000</f>
        <v>0</v>
      </c>
      <c r="H2015" s="8">
        <v>0</v>
      </c>
      <c r="I2015" s="8">
        <v>0</v>
      </c>
    </row>
    <row r="2016" spans="1:9" ht="39.75" customHeight="1">
      <c r="A2016" s="39" t="s">
        <v>1108</v>
      </c>
      <c r="B2016" s="53">
        <v>795</v>
      </c>
      <c r="C2016" s="15" t="s">
        <v>345</v>
      </c>
      <c r="D2016" s="15" t="s">
        <v>345</v>
      </c>
      <c r="E2016" s="15" t="s">
        <v>1142</v>
      </c>
      <c r="F2016" s="15"/>
      <c r="G2016" s="89">
        <f>G2017</f>
        <v>1052631</v>
      </c>
      <c r="H2016" s="8">
        <f>H2017</f>
        <v>2500000</v>
      </c>
      <c r="I2016" s="8">
        <v>0</v>
      </c>
    </row>
    <row r="2017" spans="1:9" ht="27" customHeight="1">
      <c r="A2017" s="16" t="s">
        <v>152</v>
      </c>
      <c r="B2017" s="53">
        <v>795</v>
      </c>
      <c r="C2017" s="15" t="s">
        <v>345</v>
      </c>
      <c r="D2017" s="15" t="s">
        <v>345</v>
      </c>
      <c r="E2017" s="15" t="s">
        <v>1142</v>
      </c>
      <c r="F2017" s="15" t="s">
        <v>663</v>
      </c>
      <c r="G2017" s="89">
        <f>G2018</f>
        <v>1052631</v>
      </c>
      <c r="H2017" s="8">
        <f>H2018</f>
        <v>2500000</v>
      </c>
      <c r="I2017" s="8">
        <v>0</v>
      </c>
    </row>
    <row r="2018" spans="1:9" ht="24" customHeight="1">
      <c r="A2018" s="104" t="s">
        <v>665</v>
      </c>
      <c r="B2018" s="53">
        <v>795</v>
      </c>
      <c r="C2018" s="15" t="s">
        <v>345</v>
      </c>
      <c r="D2018" s="15" t="s">
        <v>345</v>
      </c>
      <c r="E2018" s="15" t="s">
        <v>1142</v>
      </c>
      <c r="F2018" s="15" t="s">
        <v>666</v>
      </c>
      <c r="G2018" s="89">
        <f>52631+1000000</f>
        <v>1052631</v>
      </c>
      <c r="H2018" s="8">
        <f>832780+167220+1000000+500000</f>
        <v>2500000</v>
      </c>
      <c r="I2018" s="8">
        <v>0</v>
      </c>
    </row>
    <row r="2019" spans="1:9" s="23" customFormat="1" ht="22.5" customHeight="1">
      <c r="A2019" s="36" t="s">
        <v>2</v>
      </c>
      <c r="B2019" s="20">
        <v>795</v>
      </c>
      <c r="C2019" s="38" t="s">
        <v>328</v>
      </c>
      <c r="D2019" s="38"/>
      <c r="E2019" s="38"/>
      <c r="F2019" s="38"/>
      <c r="G2019" s="90">
        <f t="shared" ref="G2019:I2020" si="360">G2020</f>
        <v>17399705.77</v>
      </c>
      <c r="H2019" s="90">
        <f t="shared" si="360"/>
        <v>530000</v>
      </c>
      <c r="I2019" s="90">
        <f t="shared" si="360"/>
        <v>1030000</v>
      </c>
    </row>
    <row r="2020" spans="1:9" s="3" customFormat="1" ht="24.75" customHeight="1">
      <c r="A2020" s="16" t="s">
        <v>672</v>
      </c>
      <c r="B2020" s="53">
        <v>795</v>
      </c>
      <c r="C2020" s="15" t="s">
        <v>328</v>
      </c>
      <c r="D2020" s="15" t="s">
        <v>345</v>
      </c>
      <c r="E2020" s="15"/>
      <c r="F2020" s="15"/>
      <c r="G2020" s="89">
        <f t="shared" si="360"/>
        <v>17399705.77</v>
      </c>
      <c r="H2020" s="89">
        <f t="shared" si="360"/>
        <v>530000</v>
      </c>
      <c r="I2020" s="89">
        <f t="shared" si="360"/>
        <v>1030000</v>
      </c>
    </row>
    <row r="2021" spans="1:9" s="3" customFormat="1" ht="38.25" customHeight="1">
      <c r="A2021" s="16" t="s">
        <v>958</v>
      </c>
      <c r="B2021" s="53">
        <v>795</v>
      </c>
      <c r="C2021" s="15" t="s">
        <v>328</v>
      </c>
      <c r="D2021" s="15" t="s">
        <v>345</v>
      </c>
      <c r="E2021" s="15" t="s">
        <v>496</v>
      </c>
      <c r="F2021" s="15"/>
      <c r="G2021" s="89">
        <f>G2030+G2034+G2077+G2040+G2043+G2054+G2022+G2088+G2026+G2093+G2057+G2060+G2084+G2046+G2051+G2087</f>
        <v>17399705.77</v>
      </c>
      <c r="H2021" s="89">
        <f t="shared" ref="H2021:I2021" si="361">H2030+H2034+H2077+H2040+H2043+H2054</f>
        <v>530000</v>
      </c>
      <c r="I2021" s="89">
        <f t="shared" si="361"/>
        <v>1030000</v>
      </c>
    </row>
    <row r="2022" spans="1:9" s="3" customFormat="1" ht="38.25" customHeight="1">
      <c r="A2022" s="16" t="s">
        <v>1033</v>
      </c>
      <c r="B2022" s="53">
        <v>795</v>
      </c>
      <c r="C2022" s="15" t="s">
        <v>328</v>
      </c>
      <c r="D2022" s="15" t="s">
        <v>345</v>
      </c>
      <c r="E2022" s="15" t="s">
        <v>1034</v>
      </c>
      <c r="F2022" s="15"/>
      <c r="G2022" s="89">
        <f>G2024</f>
        <v>2560000</v>
      </c>
      <c r="H2022" s="8">
        <v>0</v>
      </c>
      <c r="I2022" s="8">
        <v>0</v>
      </c>
    </row>
    <row r="2023" spans="1:9" s="3" customFormat="1" ht="38.25" hidden="1" customHeight="1">
      <c r="A2023" s="16"/>
      <c r="B2023" s="53"/>
      <c r="C2023" s="15"/>
      <c r="D2023" s="15"/>
      <c r="E2023" s="15"/>
      <c r="F2023" s="15"/>
      <c r="G2023" s="89"/>
      <c r="H2023" s="8">
        <v>0</v>
      </c>
      <c r="I2023" s="8">
        <v>0</v>
      </c>
    </row>
    <row r="2024" spans="1:9" s="3" customFormat="1" ht="38.25" customHeight="1">
      <c r="A2024" s="16" t="s">
        <v>47</v>
      </c>
      <c r="B2024" s="53">
        <v>795</v>
      </c>
      <c r="C2024" s="15" t="s">
        <v>328</v>
      </c>
      <c r="D2024" s="15" t="s">
        <v>345</v>
      </c>
      <c r="E2024" s="15" t="s">
        <v>1034</v>
      </c>
      <c r="F2024" s="15" t="s">
        <v>48</v>
      </c>
      <c r="G2024" s="89">
        <f>G2025</f>
        <v>2560000</v>
      </c>
      <c r="H2024" s="8">
        <v>0</v>
      </c>
      <c r="I2024" s="8">
        <v>0</v>
      </c>
    </row>
    <row r="2025" spans="1:9" s="3" customFormat="1" ht="38.25" customHeight="1">
      <c r="A2025" s="16" t="s">
        <v>49</v>
      </c>
      <c r="B2025" s="53">
        <v>795</v>
      </c>
      <c r="C2025" s="15" t="s">
        <v>328</v>
      </c>
      <c r="D2025" s="15" t="s">
        <v>345</v>
      </c>
      <c r="E2025" s="15" t="s">
        <v>1034</v>
      </c>
      <c r="F2025" s="15" t="s">
        <v>50</v>
      </c>
      <c r="G2025" s="89">
        <v>2560000</v>
      </c>
      <c r="H2025" s="8">
        <v>0</v>
      </c>
      <c r="I2025" s="8">
        <v>0</v>
      </c>
    </row>
    <row r="2026" spans="1:9" s="3" customFormat="1" ht="38.25" hidden="1" customHeight="1">
      <c r="A2026" s="16" t="s">
        <v>1044</v>
      </c>
      <c r="B2026" s="53">
        <v>795</v>
      </c>
      <c r="C2026" s="15" t="s">
        <v>328</v>
      </c>
      <c r="D2026" s="15" t="s">
        <v>345</v>
      </c>
      <c r="E2026" s="15" t="s">
        <v>1043</v>
      </c>
      <c r="F2026" s="15"/>
      <c r="G2026" s="89">
        <f>G2028</f>
        <v>0</v>
      </c>
      <c r="H2026" s="8">
        <v>0</v>
      </c>
      <c r="I2026" s="8">
        <v>0</v>
      </c>
    </row>
    <row r="2027" spans="1:9" s="3" customFormat="1" ht="38.25" hidden="1" customHeight="1">
      <c r="A2027" s="16"/>
      <c r="B2027" s="53"/>
      <c r="C2027" s="15"/>
      <c r="D2027" s="15"/>
      <c r="E2027" s="15" t="s">
        <v>1043</v>
      </c>
      <c r="F2027" s="15"/>
      <c r="G2027" s="89"/>
      <c r="H2027" s="8">
        <v>0</v>
      </c>
      <c r="I2027" s="8">
        <v>0</v>
      </c>
    </row>
    <row r="2028" spans="1:9" s="3" customFormat="1" ht="38.25" hidden="1" customHeight="1">
      <c r="A2028" s="16" t="s">
        <v>47</v>
      </c>
      <c r="B2028" s="53">
        <v>795</v>
      </c>
      <c r="C2028" s="15" t="s">
        <v>328</v>
      </c>
      <c r="D2028" s="15" t="s">
        <v>345</v>
      </c>
      <c r="E2028" s="15" t="s">
        <v>1043</v>
      </c>
      <c r="F2028" s="15" t="s">
        <v>48</v>
      </c>
      <c r="G2028" s="89">
        <f>G2029</f>
        <v>0</v>
      </c>
      <c r="H2028" s="8">
        <v>0</v>
      </c>
      <c r="I2028" s="8">
        <v>0</v>
      </c>
    </row>
    <row r="2029" spans="1:9" s="3" customFormat="1" ht="38.25" hidden="1" customHeight="1">
      <c r="A2029" s="16" t="s">
        <v>49</v>
      </c>
      <c r="B2029" s="53">
        <v>795</v>
      </c>
      <c r="C2029" s="15" t="s">
        <v>328</v>
      </c>
      <c r="D2029" s="15" t="s">
        <v>345</v>
      </c>
      <c r="E2029" s="15" t="s">
        <v>1043</v>
      </c>
      <c r="F2029" s="15" t="s">
        <v>50</v>
      </c>
      <c r="G2029" s="89"/>
      <c r="H2029" s="8">
        <v>0</v>
      </c>
      <c r="I2029" s="8">
        <v>0</v>
      </c>
    </row>
    <row r="2030" spans="1:9" s="3" customFormat="1" ht="38.25" customHeight="1">
      <c r="A2030" s="16" t="s">
        <v>967</v>
      </c>
      <c r="B2030" s="53">
        <v>795</v>
      </c>
      <c r="C2030" s="15" t="s">
        <v>328</v>
      </c>
      <c r="D2030" s="15" t="s">
        <v>345</v>
      </c>
      <c r="E2030" s="15" t="s">
        <v>715</v>
      </c>
      <c r="F2030" s="15"/>
      <c r="G2030" s="89">
        <f>G2032</f>
        <v>200000</v>
      </c>
      <c r="H2030" s="89">
        <f>H2032</f>
        <v>300000</v>
      </c>
      <c r="I2030" s="89">
        <f>I2032</f>
        <v>300000</v>
      </c>
    </row>
    <row r="2031" spans="1:9" s="3" customFormat="1" ht="38.25" hidden="1" customHeight="1">
      <c r="A2031" s="16"/>
      <c r="B2031" s="53"/>
      <c r="C2031" s="15"/>
      <c r="D2031" s="15"/>
      <c r="E2031" s="15"/>
      <c r="F2031" s="15"/>
      <c r="G2031" s="89"/>
      <c r="H2031" s="89"/>
      <c r="I2031" s="89"/>
    </row>
    <row r="2032" spans="1:9" s="3" customFormat="1" ht="38.25" customHeight="1">
      <c r="A2032" s="16" t="s">
        <v>47</v>
      </c>
      <c r="B2032" s="53">
        <v>795</v>
      </c>
      <c r="C2032" s="15" t="s">
        <v>328</v>
      </c>
      <c r="D2032" s="15" t="s">
        <v>345</v>
      </c>
      <c r="E2032" s="15" t="s">
        <v>715</v>
      </c>
      <c r="F2032" s="15" t="s">
        <v>48</v>
      </c>
      <c r="G2032" s="89">
        <f>G2033</f>
        <v>200000</v>
      </c>
      <c r="H2032" s="89">
        <f>H2033</f>
        <v>300000</v>
      </c>
      <c r="I2032" s="89">
        <f>I2033</f>
        <v>300000</v>
      </c>
    </row>
    <row r="2033" spans="1:9" s="3" customFormat="1" ht="38.25" customHeight="1">
      <c r="A2033" s="16" t="s">
        <v>49</v>
      </c>
      <c r="B2033" s="53">
        <v>795</v>
      </c>
      <c r="C2033" s="15" t="s">
        <v>328</v>
      </c>
      <c r="D2033" s="15" t="s">
        <v>345</v>
      </c>
      <c r="E2033" s="15" t="s">
        <v>715</v>
      </c>
      <c r="F2033" s="15" t="s">
        <v>50</v>
      </c>
      <c r="G2033" s="89">
        <v>200000</v>
      </c>
      <c r="H2033" s="89">
        <v>300000</v>
      </c>
      <c r="I2033" s="89">
        <v>300000</v>
      </c>
    </row>
    <row r="2034" spans="1:9" s="3" customFormat="1" ht="38.25" customHeight="1">
      <c r="A2034" s="16" t="s">
        <v>720</v>
      </c>
      <c r="B2034" s="53">
        <v>795</v>
      </c>
      <c r="C2034" s="15" t="s">
        <v>328</v>
      </c>
      <c r="D2034" s="15" t="s">
        <v>345</v>
      </c>
      <c r="E2034" s="15" t="s">
        <v>716</v>
      </c>
      <c r="F2034" s="15"/>
      <c r="G2034" s="89">
        <f>G2036</f>
        <v>417356.72</v>
      </c>
      <c r="H2034" s="89">
        <f>H2036</f>
        <v>200000</v>
      </c>
      <c r="I2034" s="89">
        <f>I2036</f>
        <v>700000</v>
      </c>
    </row>
    <row r="2035" spans="1:9" s="3" customFormat="1" ht="38.25" hidden="1" customHeight="1">
      <c r="A2035" s="16"/>
      <c r="B2035" s="53"/>
      <c r="C2035" s="15"/>
      <c r="D2035" s="15"/>
      <c r="E2035" s="15"/>
      <c r="F2035" s="15"/>
      <c r="G2035" s="89"/>
      <c r="H2035" s="89"/>
      <c r="I2035" s="89"/>
    </row>
    <row r="2036" spans="1:9" s="3" customFormat="1" ht="38.25" customHeight="1">
      <c r="A2036" s="16" t="s">
        <v>47</v>
      </c>
      <c r="B2036" s="53">
        <v>795</v>
      </c>
      <c r="C2036" s="15" t="s">
        <v>328</v>
      </c>
      <c r="D2036" s="15" t="s">
        <v>345</v>
      </c>
      <c r="E2036" s="15" t="s">
        <v>716</v>
      </c>
      <c r="F2036" s="15" t="s">
        <v>48</v>
      </c>
      <c r="G2036" s="89">
        <f>G2037</f>
        <v>417356.72</v>
      </c>
      <c r="H2036" s="89">
        <f>H2037</f>
        <v>200000</v>
      </c>
      <c r="I2036" s="89">
        <f>I2037</f>
        <v>700000</v>
      </c>
    </row>
    <row r="2037" spans="1:9" s="3" customFormat="1" ht="39.75" customHeight="1">
      <c r="A2037" s="16" t="s">
        <v>49</v>
      </c>
      <c r="B2037" s="53">
        <v>795</v>
      </c>
      <c r="C2037" s="15" t="s">
        <v>328</v>
      </c>
      <c r="D2037" s="15" t="s">
        <v>345</v>
      </c>
      <c r="E2037" s="15" t="s">
        <v>716</v>
      </c>
      <c r="F2037" s="15" t="s">
        <v>50</v>
      </c>
      <c r="G2037" s="89">
        <f>800000-342643.28-40000</f>
        <v>417356.72</v>
      </c>
      <c r="H2037" s="89">
        <f>700000-500000</f>
        <v>200000</v>
      </c>
      <c r="I2037" s="89">
        <v>700000</v>
      </c>
    </row>
    <row r="2038" spans="1:9" s="3" customFormat="1" ht="38.25" hidden="1" customHeight="1">
      <c r="A2038" s="16"/>
      <c r="B2038" s="53"/>
      <c r="C2038" s="15"/>
      <c r="D2038" s="15"/>
      <c r="E2038" s="15"/>
      <c r="F2038" s="15"/>
      <c r="G2038" s="89"/>
      <c r="H2038" s="89"/>
      <c r="I2038" s="89"/>
    </row>
    <row r="2039" spans="1:9" s="3" customFormat="1" ht="38.25" hidden="1" customHeight="1">
      <c r="A2039" s="16"/>
      <c r="B2039" s="53"/>
      <c r="C2039" s="15"/>
      <c r="D2039" s="15"/>
      <c r="E2039" s="15"/>
      <c r="F2039" s="15"/>
      <c r="G2039" s="89"/>
      <c r="H2039" s="89"/>
      <c r="I2039" s="89"/>
    </row>
    <row r="2040" spans="1:9" s="3" customFormat="1" ht="35.25" customHeight="1">
      <c r="A2040" s="16" t="s">
        <v>233</v>
      </c>
      <c r="B2040" s="53">
        <v>795</v>
      </c>
      <c r="C2040" s="15" t="s">
        <v>328</v>
      </c>
      <c r="D2040" s="15" t="s">
        <v>345</v>
      </c>
      <c r="E2040" s="15" t="s">
        <v>555</v>
      </c>
      <c r="F2040" s="15"/>
      <c r="G2040" s="89">
        <f>G2042</f>
        <v>30000</v>
      </c>
      <c r="H2040" s="89">
        <f>H2042</f>
        <v>30000</v>
      </c>
      <c r="I2040" s="89">
        <f>I2042</f>
        <v>30000</v>
      </c>
    </row>
    <row r="2041" spans="1:9" s="3" customFormat="1" ht="38.25" customHeight="1">
      <c r="A2041" s="16" t="s">
        <v>47</v>
      </c>
      <c r="B2041" s="53">
        <v>795</v>
      </c>
      <c r="C2041" s="15" t="s">
        <v>328</v>
      </c>
      <c r="D2041" s="15" t="s">
        <v>345</v>
      </c>
      <c r="E2041" s="15" t="s">
        <v>555</v>
      </c>
      <c r="F2041" s="15" t="s">
        <v>48</v>
      </c>
      <c r="G2041" s="89">
        <f>G2042</f>
        <v>30000</v>
      </c>
      <c r="H2041" s="89">
        <f>H2042</f>
        <v>30000</v>
      </c>
      <c r="I2041" s="89">
        <f>I2042</f>
        <v>30000</v>
      </c>
    </row>
    <row r="2042" spans="1:9" s="3" customFormat="1" ht="38.25" customHeight="1">
      <c r="A2042" s="16" t="s">
        <v>49</v>
      </c>
      <c r="B2042" s="53">
        <v>795</v>
      </c>
      <c r="C2042" s="15" t="s">
        <v>328</v>
      </c>
      <c r="D2042" s="15" t="s">
        <v>345</v>
      </c>
      <c r="E2042" s="15" t="s">
        <v>555</v>
      </c>
      <c r="F2042" s="15" t="s">
        <v>50</v>
      </c>
      <c r="G2042" s="89">
        <v>30000</v>
      </c>
      <c r="H2042" s="89">
        <v>30000</v>
      </c>
      <c r="I2042" s="89">
        <v>30000</v>
      </c>
    </row>
    <row r="2043" spans="1:9" s="3" customFormat="1" ht="38.25" customHeight="1">
      <c r="A2043" s="16" t="s">
        <v>934</v>
      </c>
      <c r="B2043" s="53">
        <v>795</v>
      </c>
      <c r="C2043" s="15" t="s">
        <v>328</v>
      </c>
      <c r="D2043" s="15" t="s">
        <v>345</v>
      </c>
      <c r="E2043" s="15" t="s">
        <v>932</v>
      </c>
      <c r="F2043" s="15"/>
      <c r="G2043" s="89">
        <f>G2044</f>
        <v>600000</v>
      </c>
      <c r="H2043" s="89">
        <f t="shared" ref="H2043:I2043" si="362">H2044</f>
        <v>0</v>
      </c>
      <c r="I2043" s="89">
        <f t="shared" si="362"/>
        <v>0</v>
      </c>
    </row>
    <row r="2044" spans="1:9" s="3" customFormat="1" ht="38.25" customHeight="1">
      <c r="A2044" s="16" t="s">
        <v>47</v>
      </c>
      <c r="B2044" s="53">
        <v>795</v>
      </c>
      <c r="C2044" s="15" t="s">
        <v>328</v>
      </c>
      <c r="D2044" s="15" t="s">
        <v>345</v>
      </c>
      <c r="E2044" s="15" t="s">
        <v>932</v>
      </c>
      <c r="F2044" s="15" t="s">
        <v>48</v>
      </c>
      <c r="G2044" s="89">
        <f>G2045</f>
        <v>600000</v>
      </c>
      <c r="H2044" s="89">
        <f t="shared" ref="H2044:I2044" si="363">H2045</f>
        <v>0</v>
      </c>
      <c r="I2044" s="89">
        <f t="shared" si="363"/>
        <v>0</v>
      </c>
    </row>
    <row r="2045" spans="1:9" s="3" customFormat="1" ht="38.25" customHeight="1">
      <c r="A2045" s="16" t="s">
        <v>49</v>
      </c>
      <c r="B2045" s="53">
        <v>795</v>
      </c>
      <c r="C2045" s="15" t="s">
        <v>328</v>
      </c>
      <c r="D2045" s="15" t="s">
        <v>345</v>
      </c>
      <c r="E2045" s="15" t="s">
        <v>932</v>
      </c>
      <c r="F2045" s="15" t="s">
        <v>50</v>
      </c>
      <c r="G2045" s="89">
        <v>600000</v>
      </c>
      <c r="H2045" s="89">
        <v>0</v>
      </c>
      <c r="I2045" s="89">
        <v>0</v>
      </c>
    </row>
    <row r="2046" spans="1:9" s="3" customFormat="1" ht="38.25" customHeight="1">
      <c r="A2046" s="16" t="s">
        <v>1033</v>
      </c>
      <c r="B2046" s="53">
        <v>795</v>
      </c>
      <c r="C2046" s="15" t="s">
        <v>328</v>
      </c>
      <c r="D2046" s="15" t="s">
        <v>345</v>
      </c>
      <c r="E2046" s="15" t="s">
        <v>1076</v>
      </c>
      <c r="F2046" s="15"/>
      <c r="G2046" s="89">
        <f>G2047+G2049</f>
        <v>3033743</v>
      </c>
      <c r="H2046" s="89">
        <f t="shared" ref="H2046:I2052" si="364">H2047</f>
        <v>0</v>
      </c>
      <c r="I2046" s="89">
        <f t="shared" si="364"/>
        <v>0</v>
      </c>
    </row>
    <row r="2047" spans="1:9" s="3" customFormat="1" ht="38.25" customHeight="1">
      <c r="A2047" s="16" t="s">
        <v>47</v>
      </c>
      <c r="B2047" s="53">
        <v>795</v>
      </c>
      <c r="C2047" s="15" t="s">
        <v>328</v>
      </c>
      <c r="D2047" s="15" t="s">
        <v>345</v>
      </c>
      <c r="E2047" s="15" t="s">
        <v>1076</v>
      </c>
      <c r="F2047" s="15" t="s">
        <v>48</v>
      </c>
      <c r="G2047" s="89">
        <f>G2048</f>
        <v>1975476.64</v>
      </c>
      <c r="H2047" s="89">
        <f t="shared" si="364"/>
        <v>0</v>
      </c>
      <c r="I2047" s="89">
        <f t="shared" si="364"/>
        <v>0</v>
      </c>
    </row>
    <row r="2048" spans="1:9" s="3" customFormat="1" ht="38.25" customHeight="1">
      <c r="A2048" s="16" t="s">
        <v>49</v>
      </c>
      <c r="B2048" s="53">
        <v>795</v>
      </c>
      <c r="C2048" s="15" t="s">
        <v>328</v>
      </c>
      <c r="D2048" s="15" t="s">
        <v>345</v>
      </c>
      <c r="E2048" s="15" t="s">
        <v>1076</v>
      </c>
      <c r="F2048" s="15" t="s">
        <v>50</v>
      </c>
      <c r="G2048" s="89">
        <f>2578681.5+455061.5-1058266.36</f>
        <v>1975476.64</v>
      </c>
      <c r="H2048" s="89">
        <v>0</v>
      </c>
      <c r="I2048" s="89">
        <v>0</v>
      </c>
    </row>
    <row r="2049" spans="1:9" s="3" customFormat="1" ht="24.75" customHeight="1">
      <c r="A2049" s="16" t="s">
        <v>323</v>
      </c>
      <c r="B2049" s="53">
        <v>795</v>
      </c>
      <c r="C2049" s="15" t="s">
        <v>328</v>
      </c>
      <c r="D2049" s="15" t="s">
        <v>345</v>
      </c>
      <c r="E2049" s="15" t="s">
        <v>1076</v>
      </c>
      <c r="F2049" s="15" t="s">
        <v>324</v>
      </c>
      <c r="G2049" s="89">
        <f>G2050</f>
        <v>1058266.3600000001</v>
      </c>
      <c r="H2049" s="89">
        <v>0</v>
      </c>
      <c r="I2049" s="89">
        <v>0</v>
      </c>
    </row>
    <row r="2050" spans="1:9" s="3" customFormat="1" ht="32.25" customHeight="1">
      <c r="A2050" s="16" t="s">
        <v>341</v>
      </c>
      <c r="B2050" s="53">
        <v>795</v>
      </c>
      <c r="C2050" s="15" t="s">
        <v>328</v>
      </c>
      <c r="D2050" s="15" t="s">
        <v>345</v>
      </c>
      <c r="E2050" s="15" t="s">
        <v>1076</v>
      </c>
      <c r="F2050" s="15" t="s">
        <v>342</v>
      </c>
      <c r="G2050" s="89">
        <f>1005353.04+52913.32</f>
        <v>1058266.3600000001</v>
      </c>
      <c r="H2050" s="89">
        <v>0</v>
      </c>
      <c r="I2050" s="89">
        <v>0</v>
      </c>
    </row>
    <row r="2051" spans="1:9" s="3" customFormat="1" ht="38.25" customHeight="1">
      <c r="A2051" s="16" t="s">
        <v>1078</v>
      </c>
      <c r="B2051" s="53">
        <v>795</v>
      </c>
      <c r="C2051" s="15" t="s">
        <v>328</v>
      </c>
      <c r="D2051" s="15" t="s">
        <v>345</v>
      </c>
      <c r="E2051" s="15" t="s">
        <v>1077</v>
      </c>
      <c r="F2051" s="15"/>
      <c r="G2051" s="89">
        <f>G2052</f>
        <v>2857473.68</v>
      </c>
      <c r="H2051" s="89">
        <f t="shared" si="364"/>
        <v>0</v>
      </c>
      <c r="I2051" s="89">
        <f t="shared" si="364"/>
        <v>0</v>
      </c>
    </row>
    <row r="2052" spans="1:9" s="3" customFormat="1" ht="38.25" customHeight="1">
      <c r="A2052" s="16" t="s">
        <v>47</v>
      </c>
      <c r="B2052" s="53">
        <v>795</v>
      </c>
      <c r="C2052" s="15" t="s">
        <v>328</v>
      </c>
      <c r="D2052" s="15" t="s">
        <v>345</v>
      </c>
      <c r="E2052" s="15" t="s">
        <v>1077</v>
      </c>
      <c r="F2052" s="15" t="s">
        <v>48</v>
      </c>
      <c r="G2052" s="89">
        <f>G2053</f>
        <v>2857473.68</v>
      </c>
      <c r="H2052" s="89">
        <f t="shared" si="364"/>
        <v>0</v>
      </c>
      <c r="I2052" s="89">
        <f t="shared" si="364"/>
        <v>0</v>
      </c>
    </row>
    <row r="2053" spans="1:9" s="3" customFormat="1" ht="38.25" customHeight="1">
      <c r="A2053" s="16" t="s">
        <v>49</v>
      </c>
      <c r="B2053" s="53">
        <v>795</v>
      </c>
      <c r="C2053" s="15" t="s">
        <v>328</v>
      </c>
      <c r="D2053" s="15" t="s">
        <v>345</v>
      </c>
      <c r="E2053" s="15" t="s">
        <v>1077</v>
      </c>
      <c r="F2053" s="15" t="s">
        <v>50</v>
      </c>
      <c r="G2053" s="89">
        <f>2714600+142873.68</f>
        <v>2857473.68</v>
      </c>
      <c r="H2053" s="89">
        <v>0</v>
      </c>
      <c r="I2053" s="89">
        <v>0</v>
      </c>
    </row>
    <row r="2054" spans="1:9" s="3" customFormat="1" ht="38.25" customHeight="1">
      <c r="A2054" s="16" t="s">
        <v>933</v>
      </c>
      <c r="B2054" s="53">
        <v>795</v>
      </c>
      <c r="C2054" s="15" t="s">
        <v>328</v>
      </c>
      <c r="D2054" s="15" t="s">
        <v>345</v>
      </c>
      <c r="E2054" s="15" t="s">
        <v>935</v>
      </c>
      <c r="F2054" s="15"/>
      <c r="G2054" s="89">
        <f>G2055</f>
        <v>1051126.32</v>
      </c>
      <c r="H2054" s="89">
        <f>H2055</f>
        <v>0</v>
      </c>
      <c r="I2054" s="89">
        <f>I2055</f>
        <v>0</v>
      </c>
    </row>
    <row r="2055" spans="1:9" s="3" customFormat="1" ht="31.5" customHeight="1">
      <c r="A2055" s="16" t="s">
        <v>47</v>
      </c>
      <c r="B2055" s="53">
        <v>795</v>
      </c>
      <c r="C2055" s="15" t="s">
        <v>328</v>
      </c>
      <c r="D2055" s="15" t="s">
        <v>345</v>
      </c>
      <c r="E2055" s="15" t="s">
        <v>935</v>
      </c>
      <c r="F2055" s="15" t="s">
        <v>48</v>
      </c>
      <c r="G2055" s="89">
        <f>G2056</f>
        <v>1051126.32</v>
      </c>
      <c r="H2055" s="89">
        <v>0</v>
      </c>
      <c r="I2055" s="89">
        <v>0</v>
      </c>
    </row>
    <row r="2056" spans="1:9" s="3" customFormat="1" ht="33.75" customHeight="1">
      <c r="A2056" s="16" t="s">
        <v>49</v>
      </c>
      <c r="B2056" s="53">
        <v>795</v>
      </c>
      <c r="C2056" s="15" t="s">
        <v>328</v>
      </c>
      <c r="D2056" s="15" t="s">
        <v>345</v>
      </c>
      <c r="E2056" s="15" t="s">
        <v>935</v>
      </c>
      <c r="F2056" s="15" t="s">
        <v>50</v>
      </c>
      <c r="G2056" s="89">
        <v>1051126.32</v>
      </c>
      <c r="H2056" s="89">
        <v>0</v>
      </c>
      <c r="I2056" s="89">
        <v>0</v>
      </c>
    </row>
    <row r="2057" spans="1:9" s="3" customFormat="1" ht="38.25" customHeight="1">
      <c r="A2057" s="16" t="s">
        <v>1075</v>
      </c>
      <c r="B2057" s="53">
        <v>795</v>
      </c>
      <c r="C2057" s="15" t="s">
        <v>328</v>
      </c>
      <c r="D2057" s="15" t="s">
        <v>345</v>
      </c>
      <c r="E2057" s="15" t="s">
        <v>1074</v>
      </c>
      <c r="F2057" s="15"/>
      <c r="G2057" s="89">
        <f>G2058</f>
        <v>1178278.1400000001</v>
      </c>
      <c r="H2057" s="89">
        <f t="shared" ref="H2057:I2061" si="365">H2058</f>
        <v>0</v>
      </c>
      <c r="I2057" s="89">
        <f t="shared" si="365"/>
        <v>0</v>
      </c>
    </row>
    <row r="2058" spans="1:9" s="3" customFormat="1" ht="38.25" customHeight="1">
      <c r="A2058" s="16" t="s">
        <v>47</v>
      </c>
      <c r="B2058" s="53">
        <v>795</v>
      </c>
      <c r="C2058" s="15" t="s">
        <v>328</v>
      </c>
      <c r="D2058" s="15" t="s">
        <v>345</v>
      </c>
      <c r="E2058" s="15" t="s">
        <v>1074</v>
      </c>
      <c r="F2058" s="15" t="s">
        <v>48</v>
      </c>
      <c r="G2058" s="89">
        <f>G2059</f>
        <v>1178278.1400000001</v>
      </c>
      <c r="H2058" s="89">
        <f t="shared" si="365"/>
        <v>0</v>
      </c>
      <c r="I2058" s="89">
        <f t="shared" si="365"/>
        <v>0</v>
      </c>
    </row>
    <row r="2059" spans="1:9" s="3" customFormat="1" ht="38.25" customHeight="1">
      <c r="A2059" s="16" t="s">
        <v>49</v>
      </c>
      <c r="B2059" s="53">
        <v>795</v>
      </c>
      <c r="C2059" s="15" t="s">
        <v>328</v>
      </c>
      <c r="D2059" s="15" t="s">
        <v>345</v>
      </c>
      <c r="E2059" s="15" t="s">
        <v>1074</v>
      </c>
      <c r="F2059" s="15" t="s">
        <v>50</v>
      </c>
      <c r="G2059" s="89">
        <f>835634.86+342643.28</f>
        <v>1178278.1400000001</v>
      </c>
      <c r="H2059" s="89">
        <v>0</v>
      </c>
      <c r="I2059" s="89">
        <v>0</v>
      </c>
    </row>
    <row r="2060" spans="1:9" s="3" customFormat="1" ht="38.25" customHeight="1">
      <c r="A2060" s="16" t="s">
        <v>1073</v>
      </c>
      <c r="B2060" s="53">
        <v>795</v>
      </c>
      <c r="C2060" s="15" t="s">
        <v>328</v>
      </c>
      <c r="D2060" s="15" t="s">
        <v>345</v>
      </c>
      <c r="E2060" s="15" t="s">
        <v>1072</v>
      </c>
      <c r="F2060" s="15"/>
      <c r="G2060" s="89">
        <f>G2061</f>
        <v>2466864</v>
      </c>
      <c r="H2060" s="89">
        <f t="shared" si="365"/>
        <v>0</v>
      </c>
      <c r="I2060" s="89">
        <f t="shared" si="365"/>
        <v>0</v>
      </c>
    </row>
    <row r="2061" spans="1:9" s="3" customFormat="1" ht="38.25" customHeight="1">
      <c r="A2061" s="16" t="s">
        <v>47</v>
      </c>
      <c r="B2061" s="53">
        <v>795</v>
      </c>
      <c r="C2061" s="15" t="s">
        <v>328</v>
      </c>
      <c r="D2061" s="15" t="s">
        <v>345</v>
      </c>
      <c r="E2061" s="15" t="s">
        <v>1072</v>
      </c>
      <c r="F2061" s="15" t="s">
        <v>48</v>
      </c>
      <c r="G2061" s="89">
        <f>G2062</f>
        <v>2466864</v>
      </c>
      <c r="H2061" s="89">
        <f t="shared" si="365"/>
        <v>0</v>
      </c>
      <c r="I2061" s="89">
        <f t="shared" si="365"/>
        <v>0</v>
      </c>
    </row>
    <row r="2062" spans="1:9" s="3" customFormat="1" ht="38.25" customHeight="1">
      <c r="A2062" s="16" t="s">
        <v>49</v>
      </c>
      <c r="B2062" s="53">
        <v>795</v>
      </c>
      <c r="C2062" s="15" t="s">
        <v>328</v>
      </c>
      <c r="D2062" s="15" t="s">
        <v>345</v>
      </c>
      <c r="E2062" s="15" t="s">
        <v>1072</v>
      </c>
      <c r="F2062" s="15" t="s">
        <v>50</v>
      </c>
      <c r="G2062" s="89">
        <f>2426864+40000</f>
        <v>2466864</v>
      </c>
      <c r="H2062" s="89">
        <v>0</v>
      </c>
      <c r="I2062" s="89">
        <v>0</v>
      </c>
    </row>
    <row r="2063" spans="1:9" ht="60" hidden="1" customHeight="1">
      <c r="A2063" s="16" t="s">
        <v>154</v>
      </c>
      <c r="B2063" s="53">
        <v>795</v>
      </c>
      <c r="C2063" s="15" t="s">
        <v>33</v>
      </c>
      <c r="D2063" s="15" t="s">
        <v>35</v>
      </c>
      <c r="E2063" s="15" t="s">
        <v>421</v>
      </c>
      <c r="F2063" s="15"/>
      <c r="G2063" s="89">
        <f>G2064+G2069</f>
        <v>0</v>
      </c>
      <c r="H2063" s="89">
        <f>H2064+H2069</f>
        <v>0</v>
      </c>
      <c r="I2063" s="89">
        <f>I2064+I2069</f>
        <v>0</v>
      </c>
    </row>
    <row r="2064" spans="1:9" ht="25.5" hidden="1">
      <c r="A2064" s="16" t="s">
        <v>578</v>
      </c>
      <c r="B2064" s="53">
        <v>795</v>
      </c>
      <c r="C2064" s="15" t="s">
        <v>33</v>
      </c>
      <c r="D2064" s="15" t="s">
        <v>35</v>
      </c>
      <c r="E2064" s="15" t="s">
        <v>568</v>
      </c>
      <c r="F2064" s="15"/>
      <c r="G2064" s="89">
        <f t="shared" ref="G2064:I2065" si="366">G2065</f>
        <v>0</v>
      </c>
      <c r="H2064" s="89">
        <f t="shared" si="366"/>
        <v>0</v>
      </c>
      <c r="I2064" s="89">
        <f t="shared" si="366"/>
        <v>0</v>
      </c>
    </row>
    <row r="2065" spans="1:9" ht="38.25" hidden="1">
      <c r="A2065" s="16" t="s">
        <v>662</v>
      </c>
      <c r="B2065" s="53">
        <v>795</v>
      </c>
      <c r="C2065" s="15" t="s">
        <v>33</v>
      </c>
      <c r="D2065" s="15" t="s">
        <v>35</v>
      </c>
      <c r="E2065" s="15" t="s">
        <v>568</v>
      </c>
      <c r="F2065" s="15" t="s">
        <v>663</v>
      </c>
      <c r="G2065" s="89">
        <f t="shared" si="366"/>
        <v>0</v>
      </c>
      <c r="H2065" s="89">
        <f t="shared" si="366"/>
        <v>0</v>
      </c>
      <c r="I2065" s="89">
        <f t="shared" si="366"/>
        <v>0</v>
      </c>
    </row>
    <row r="2066" spans="1:9" hidden="1">
      <c r="A2066" s="16" t="s">
        <v>665</v>
      </c>
      <c r="B2066" s="53">
        <v>795</v>
      </c>
      <c r="C2066" s="15" t="s">
        <v>33</v>
      </c>
      <c r="D2066" s="15" t="s">
        <v>35</v>
      </c>
      <c r="E2066" s="15" t="s">
        <v>568</v>
      </c>
      <c r="F2066" s="15" t="s">
        <v>666</v>
      </c>
      <c r="G2066" s="89"/>
      <c r="H2066" s="89"/>
      <c r="I2066" s="89"/>
    </row>
    <row r="2067" spans="1:9" ht="38.25" hidden="1">
      <c r="A2067" s="16" t="s">
        <v>570</v>
      </c>
      <c r="B2067" s="53">
        <v>795</v>
      </c>
      <c r="C2067" s="15" t="s">
        <v>33</v>
      </c>
      <c r="D2067" s="15" t="s">
        <v>35</v>
      </c>
      <c r="E2067" s="15" t="s">
        <v>569</v>
      </c>
      <c r="F2067" s="15"/>
      <c r="G2067" s="89">
        <f t="shared" ref="G2067:I2068" si="367">G2068</f>
        <v>0</v>
      </c>
      <c r="H2067" s="89">
        <f t="shared" si="367"/>
        <v>0</v>
      </c>
      <c r="I2067" s="89">
        <f t="shared" si="367"/>
        <v>0</v>
      </c>
    </row>
    <row r="2068" spans="1:9" ht="38.25" hidden="1">
      <c r="A2068" s="16" t="s">
        <v>662</v>
      </c>
      <c r="B2068" s="53">
        <v>795</v>
      </c>
      <c r="C2068" s="15" t="s">
        <v>33</v>
      </c>
      <c r="D2068" s="15" t="s">
        <v>35</v>
      </c>
      <c r="E2068" s="15" t="s">
        <v>569</v>
      </c>
      <c r="F2068" s="15" t="s">
        <v>663</v>
      </c>
      <c r="G2068" s="89">
        <f t="shared" si="367"/>
        <v>0</v>
      </c>
      <c r="H2068" s="89">
        <f t="shared" si="367"/>
        <v>0</v>
      </c>
      <c r="I2068" s="89">
        <f t="shared" si="367"/>
        <v>0</v>
      </c>
    </row>
    <row r="2069" spans="1:9" hidden="1">
      <c r="A2069" s="16" t="s">
        <v>665</v>
      </c>
      <c r="B2069" s="53">
        <v>795</v>
      </c>
      <c r="C2069" s="15" t="s">
        <v>33</v>
      </c>
      <c r="D2069" s="15" t="s">
        <v>35</v>
      </c>
      <c r="E2069" s="15" t="s">
        <v>569</v>
      </c>
      <c r="F2069" s="15" t="s">
        <v>666</v>
      </c>
      <c r="G2069" s="89">
        <f>1000000-1000000</f>
        <v>0</v>
      </c>
      <c r="H2069" s="89">
        <f>1000000-1000000</f>
        <v>0</v>
      </c>
      <c r="I2069" s="89">
        <f>1000000-1000000</f>
        <v>0</v>
      </c>
    </row>
    <row r="2070" spans="1:9" hidden="1">
      <c r="A2070" s="11" t="s">
        <v>32</v>
      </c>
      <c r="B2070" s="6">
        <v>795</v>
      </c>
      <c r="C2070" s="7" t="s">
        <v>33</v>
      </c>
      <c r="D2070" s="7"/>
      <c r="E2070" s="7"/>
      <c r="F2070" s="7"/>
      <c r="G2070" s="40">
        <f>G2071+G2138+G2242+G2260+G2212</f>
        <v>0</v>
      </c>
      <c r="H2070" s="40">
        <f>H2071+H2138+H2242+H2260+H2212</f>
        <v>0</v>
      </c>
      <c r="I2070" s="40">
        <f>I2071+I2138+I2242+I2260+I2212</f>
        <v>0</v>
      </c>
    </row>
    <row r="2071" spans="1:9" hidden="1">
      <c r="A2071" s="61" t="s">
        <v>34</v>
      </c>
      <c r="B2071" s="53">
        <v>795</v>
      </c>
      <c r="C2071" s="15" t="s">
        <v>33</v>
      </c>
      <c r="D2071" s="15" t="s">
        <v>35</v>
      </c>
      <c r="E2071" s="15"/>
      <c r="F2071" s="15"/>
      <c r="G2071" s="89">
        <f>G2073</f>
        <v>0</v>
      </c>
      <c r="H2071" s="89">
        <f>H2073</f>
        <v>0</v>
      </c>
      <c r="I2071" s="89">
        <f>I2073</f>
        <v>0</v>
      </c>
    </row>
    <row r="2072" spans="1:9" ht="51" hidden="1">
      <c r="A2072" s="16" t="s">
        <v>751</v>
      </c>
      <c r="B2072" s="53">
        <v>795</v>
      </c>
      <c r="C2072" s="15" t="s">
        <v>33</v>
      </c>
      <c r="D2072" s="15" t="s">
        <v>35</v>
      </c>
      <c r="E2072" s="15" t="s">
        <v>421</v>
      </c>
      <c r="F2072" s="15"/>
      <c r="G2072" s="89">
        <f t="shared" ref="G2072:I2074" si="368">G2073</f>
        <v>0</v>
      </c>
      <c r="H2072" s="89">
        <f t="shared" si="368"/>
        <v>0</v>
      </c>
      <c r="I2072" s="89">
        <f t="shared" si="368"/>
        <v>0</v>
      </c>
    </row>
    <row r="2073" spans="1:9" ht="25.5" hidden="1">
      <c r="A2073" s="16" t="s">
        <v>775</v>
      </c>
      <c r="B2073" s="53">
        <v>795</v>
      </c>
      <c r="C2073" s="15" t="s">
        <v>33</v>
      </c>
      <c r="D2073" s="15" t="s">
        <v>35</v>
      </c>
      <c r="E2073" s="15" t="s">
        <v>774</v>
      </c>
      <c r="F2073" s="15"/>
      <c r="G2073" s="89">
        <f t="shared" si="368"/>
        <v>0</v>
      </c>
      <c r="H2073" s="89">
        <f t="shared" si="368"/>
        <v>0</v>
      </c>
      <c r="I2073" s="89">
        <f t="shared" si="368"/>
        <v>0</v>
      </c>
    </row>
    <row r="2074" spans="1:9" ht="25.5" hidden="1">
      <c r="A2074" s="16" t="s">
        <v>47</v>
      </c>
      <c r="B2074" s="53">
        <v>795</v>
      </c>
      <c r="C2074" s="15" t="s">
        <v>33</v>
      </c>
      <c r="D2074" s="15" t="s">
        <v>35</v>
      </c>
      <c r="E2074" s="15" t="s">
        <v>774</v>
      </c>
      <c r="F2074" s="15" t="s">
        <v>48</v>
      </c>
      <c r="G2074" s="89">
        <f t="shared" si="368"/>
        <v>0</v>
      </c>
      <c r="H2074" s="89">
        <f t="shared" si="368"/>
        <v>0</v>
      </c>
      <c r="I2074" s="89">
        <f t="shared" si="368"/>
        <v>0</v>
      </c>
    </row>
    <row r="2075" spans="1:9" ht="25.5" hidden="1">
      <c r="A2075" s="16" t="s">
        <v>49</v>
      </c>
      <c r="B2075" s="53">
        <v>795</v>
      </c>
      <c r="C2075" s="15" t="s">
        <v>33</v>
      </c>
      <c r="D2075" s="15" t="s">
        <v>35</v>
      </c>
      <c r="E2075" s="15" t="s">
        <v>774</v>
      </c>
      <c r="F2075" s="15" t="s">
        <v>50</v>
      </c>
      <c r="G2075" s="89"/>
      <c r="H2075" s="89"/>
      <c r="I2075" s="89"/>
    </row>
    <row r="2076" spans="1:9" hidden="1">
      <c r="A2076" s="16"/>
      <c r="B2076" s="53"/>
      <c r="C2076" s="15"/>
      <c r="D2076" s="15"/>
      <c r="E2076" s="15"/>
      <c r="F2076" s="15"/>
      <c r="G2076" s="89"/>
      <c r="H2076" s="89"/>
      <c r="I2076" s="89"/>
    </row>
    <row r="2077" spans="1:9" ht="42" hidden="1" customHeight="1">
      <c r="A2077" s="16" t="s">
        <v>882</v>
      </c>
      <c r="B2077" s="53">
        <v>795</v>
      </c>
      <c r="C2077" s="15" t="s">
        <v>328</v>
      </c>
      <c r="D2077" s="15" t="s">
        <v>345</v>
      </c>
      <c r="E2077" s="15" t="s">
        <v>881</v>
      </c>
      <c r="F2077" s="15"/>
      <c r="G2077" s="89">
        <f>G2078+G2080</f>
        <v>0</v>
      </c>
      <c r="H2077" s="89">
        <f>H2078+H2080</f>
        <v>0</v>
      </c>
      <c r="I2077" s="89">
        <f>I2078+I2080</f>
        <v>0</v>
      </c>
    </row>
    <row r="2078" spans="1:9" ht="25.5" hidden="1">
      <c r="A2078" s="16" t="s">
        <v>47</v>
      </c>
      <c r="B2078" s="53">
        <v>795</v>
      </c>
      <c r="C2078" s="15" t="s">
        <v>328</v>
      </c>
      <c r="D2078" s="15" t="s">
        <v>345</v>
      </c>
      <c r="E2078" s="15" t="s">
        <v>881</v>
      </c>
      <c r="F2078" s="15" t="s">
        <v>48</v>
      </c>
      <c r="G2078" s="89">
        <f>G2079</f>
        <v>0</v>
      </c>
      <c r="H2078" s="89">
        <f>H2079</f>
        <v>0</v>
      </c>
      <c r="I2078" s="89">
        <f>I2079</f>
        <v>0</v>
      </c>
    </row>
    <row r="2079" spans="1:9" ht="25.5" hidden="1">
      <c r="A2079" s="16" t="s">
        <v>49</v>
      </c>
      <c r="B2079" s="53">
        <v>795</v>
      </c>
      <c r="C2079" s="15" t="s">
        <v>328</v>
      </c>
      <c r="D2079" s="15" t="s">
        <v>345</v>
      </c>
      <c r="E2079" s="15" t="s">
        <v>881</v>
      </c>
      <c r="F2079" s="15" t="s">
        <v>50</v>
      </c>
      <c r="G2079" s="89"/>
      <c r="H2079" s="89"/>
      <c r="I2079" s="89"/>
    </row>
    <row r="2080" spans="1:9" ht="19.5" hidden="1" customHeight="1">
      <c r="A2080" s="16" t="s">
        <v>323</v>
      </c>
      <c r="B2080" s="53">
        <v>795</v>
      </c>
      <c r="C2080" s="15" t="s">
        <v>345</v>
      </c>
      <c r="D2080" s="15" t="s">
        <v>104</v>
      </c>
      <c r="E2080" s="15" t="s">
        <v>881</v>
      </c>
      <c r="F2080" s="15" t="s">
        <v>324</v>
      </c>
      <c r="G2080" s="89">
        <f>G2081</f>
        <v>0</v>
      </c>
      <c r="H2080" s="89">
        <f>H2081</f>
        <v>0</v>
      </c>
      <c r="I2080" s="89">
        <f>I2081</f>
        <v>0</v>
      </c>
    </row>
    <row r="2081" spans="1:9" ht="15" hidden="1" customHeight="1">
      <c r="A2081" s="16" t="s">
        <v>341</v>
      </c>
      <c r="B2081" s="53">
        <v>795</v>
      </c>
      <c r="C2081" s="15" t="s">
        <v>345</v>
      </c>
      <c r="D2081" s="15" t="s">
        <v>104</v>
      </c>
      <c r="E2081" s="15" t="s">
        <v>881</v>
      </c>
      <c r="F2081" s="15" t="s">
        <v>342</v>
      </c>
      <c r="G2081" s="89"/>
      <c r="H2081" s="89"/>
      <c r="I2081" s="89"/>
    </row>
    <row r="2082" spans="1:9" s="3" customFormat="1" ht="38.25" hidden="1" customHeight="1">
      <c r="A2082" s="16"/>
      <c r="B2082" s="53">
        <v>795</v>
      </c>
      <c r="C2082" s="15" t="s">
        <v>328</v>
      </c>
      <c r="D2082" s="15" t="s">
        <v>345</v>
      </c>
      <c r="E2082" s="15" t="s">
        <v>1068</v>
      </c>
      <c r="F2082" s="15"/>
      <c r="G2082" s="89">
        <f>G2088</f>
        <v>833400</v>
      </c>
      <c r="H2082" s="89">
        <f>H2088</f>
        <v>0</v>
      </c>
      <c r="I2082" s="89">
        <f>I2088</f>
        <v>0</v>
      </c>
    </row>
    <row r="2083" spans="1:9" s="3" customFormat="1" ht="38.25" customHeight="1">
      <c r="A2083" s="16" t="s">
        <v>1071</v>
      </c>
      <c r="B2083" s="53">
        <v>795</v>
      </c>
      <c r="C2083" s="15" t="s">
        <v>328</v>
      </c>
      <c r="D2083" s="15" t="s">
        <v>345</v>
      </c>
      <c r="E2083" s="15" t="s">
        <v>1070</v>
      </c>
      <c r="F2083" s="15"/>
      <c r="G2083" s="89">
        <f>G2084+G2086</f>
        <v>2171463.91</v>
      </c>
      <c r="H2083" s="89">
        <f t="shared" ref="H2083:I2084" si="369">H2084</f>
        <v>0</v>
      </c>
      <c r="I2083" s="89">
        <f t="shared" si="369"/>
        <v>0</v>
      </c>
    </row>
    <row r="2084" spans="1:9" s="3" customFormat="1" ht="38.25" customHeight="1">
      <c r="A2084" s="16" t="s">
        <v>47</v>
      </c>
      <c r="B2084" s="53">
        <v>795</v>
      </c>
      <c r="C2084" s="15" t="s">
        <v>328</v>
      </c>
      <c r="D2084" s="15" t="s">
        <v>345</v>
      </c>
      <c r="E2084" s="15" t="s">
        <v>1070</v>
      </c>
      <c r="F2084" s="15" t="s">
        <v>48</v>
      </c>
      <c r="G2084" s="89">
        <f>G2085</f>
        <v>0</v>
      </c>
      <c r="H2084" s="89">
        <f t="shared" si="369"/>
        <v>0</v>
      </c>
      <c r="I2084" s="89">
        <f t="shared" si="369"/>
        <v>0</v>
      </c>
    </row>
    <row r="2085" spans="1:9" s="3" customFormat="1" ht="38.25" customHeight="1">
      <c r="A2085" s="16" t="s">
        <v>49</v>
      </c>
      <c r="B2085" s="53">
        <v>795</v>
      </c>
      <c r="C2085" s="15" t="s">
        <v>328</v>
      </c>
      <c r="D2085" s="15" t="s">
        <v>345</v>
      </c>
      <c r="E2085" s="15" t="s">
        <v>1070</v>
      </c>
      <c r="F2085" s="15" t="s">
        <v>50</v>
      </c>
      <c r="G2085" s="89">
        <f>2171463.91-2171463.91</f>
        <v>0</v>
      </c>
      <c r="H2085" s="89">
        <v>0</v>
      </c>
      <c r="I2085" s="89">
        <v>0</v>
      </c>
    </row>
    <row r="2086" spans="1:9" s="3" customFormat="1" ht="38.25" customHeight="1">
      <c r="A2086" s="16" t="s">
        <v>323</v>
      </c>
      <c r="B2086" s="53">
        <v>795</v>
      </c>
      <c r="C2086" s="15" t="s">
        <v>328</v>
      </c>
      <c r="D2086" s="15" t="s">
        <v>345</v>
      </c>
      <c r="E2086" s="15" t="s">
        <v>1070</v>
      </c>
      <c r="F2086" s="15" t="s">
        <v>324</v>
      </c>
      <c r="G2086" s="89">
        <f>G2087</f>
        <v>2171463.91</v>
      </c>
      <c r="H2086" s="89">
        <f t="shared" ref="H2086:I2091" si="370">H2087</f>
        <v>0</v>
      </c>
      <c r="I2086" s="89">
        <f t="shared" si="370"/>
        <v>0</v>
      </c>
    </row>
    <row r="2087" spans="1:9" s="3" customFormat="1" ht="38.25" customHeight="1">
      <c r="A2087" s="16" t="s">
        <v>341</v>
      </c>
      <c r="B2087" s="53">
        <v>795</v>
      </c>
      <c r="C2087" s="15" t="s">
        <v>328</v>
      </c>
      <c r="D2087" s="15" t="s">
        <v>345</v>
      </c>
      <c r="E2087" s="15" t="s">
        <v>1070</v>
      </c>
      <c r="F2087" s="15" t="s">
        <v>342</v>
      </c>
      <c r="G2087" s="89">
        <v>2171463.91</v>
      </c>
      <c r="H2087" s="89">
        <v>0</v>
      </c>
      <c r="I2087" s="89">
        <v>0</v>
      </c>
    </row>
    <row r="2088" spans="1:9" s="3" customFormat="1" ht="38.25" customHeight="1">
      <c r="A2088" s="16" t="s">
        <v>1069</v>
      </c>
      <c r="B2088" s="53">
        <v>795</v>
      </c>
      <c r="C2088" s="15" t="s">
        <v>328</v>
      </c>
      <c r="D2088" s="15" t="s">
        <v>345</v>
      </c>
      <c r="E2088" s="15" t="s">
        <v>1068</v>
      </c>
      <c r="F2088" s="15"/>
      <c r="G2088" s="89">
        <f>G2089+G2091</f>
        <v>833400</v>
      </c>
      <c r="H2088" s="89">
        <f t="shared" si="370"/>
        <v>0</v>
      </c>
      <c r="I2088" s="89">
        <f t="shared" si="370"/>
        <v>0</v>
      </c>
    </row>
    <row r="2089" spans="1:9" s="3" customFormat="1" ht="38.25" hidden="1" customHeight="1">
      <c r="A2089" s="16" t="s">
        <v>47</v>
      </c>
      <c r="B2089" s="53">
        <v>795</v>
      </c>
      <c r="C2089" s="15" t="s">
        <v>328</v>
      </c>
      <c r="D2089" s="15" t="s">
        <v>345</v>
      </c>
      <c r="E2089" s="15" t="s">
        <v>1068</v>
      </c>
      <c r="F2089" s="15" t="s">
        <v>48</v>
      </c>
      <c r="G2089" s="89">
        <f>G2090</f>
        <v>0</v>
      </c>
      <c r="H2089" s="89">
        <f t="shared" si="370"/>
        <v>0</v>
      </c>
      <c r="I2089" s="89">
        <f t="shared" si="370"/>
        <v>0</v>
      </c>
    </row>
    <row r="2090" spans="1:9" s="3" customFormat="1" ht="38.25" hidden="1" customHeight="1">
      <c r="A2090" s="16" t="s">
        <v>49</v>
      </c>
      <c r="B2090" s="53">
        <v>795</v>
      </c>
      <c r="C2090" s="15" t="s">
        <v>328</v>
      </c>
      <c r="D2090" s="15" t="s">
        <v>345</v>
      </c>
      <c r="E2090" s="15" t="s">
        <v>1068</v>
      </c>
      <c r="F2090" s="15" t="s">
        <v>50</v>
      </c>
      <c r="G2090" s="89">
        <v>0</v>
      </c>
      <c r="H2090" s="89">
        <v>0</v>
      </c>
      <c r="I2090" s="89">
        <v>0</v>
      </c>
    </row>
    <row r="2091" spans="1:9" s="3" customFormat="1" ht="38.25" customHeight="1">
      <c r="A2091" s="16" t="s">
        <v>323</v>
      </c>
      <c r="B2091" s="53">
        <v>795</v>
      </c>
      <c r="C2091" s="15" t="s">
        <v>328</v>
      </c>
      <c r="D2091" s="15" t="s">
        <v>345</v>
      </c>
      <c r="E2091" s="15" t="s">
        <v>1068</v>
      </c>
      <c r="F2091" s="15" t="s">
        <v>324</v>
      </c>
      <c r="G2091" s="89">
        <f>G2092</f>
        <v>833400</v>
      </c>
      <c r="H2091" s="89">
        <f t="shared" si="370"/>
        <v>0</v>
      </c>
      <c r="I2091" s="89">
        <f t="shared" si="370"/>
        <v>0</v>
      </c>
    </row>
    <row r="2092" spans="1:9" s="3" customFormat="1" ht="38.25" customHeight="1">
      <c r="A2092" s="16" t="s">
        <v>341</v>
      </c>
      <c r="B2092" s="53">
        <v>795</v>
      </c>
      <c r="C2092" s="15" t="s">
        <v>328</v>
      </c>
      <c r="D2092" s="15" t="s">
        <v>345</v>
      </c>
      <c r="E2092" s="15" t="s">
        <v>1068</v>
      </c>
      <c r="F2092" s="15" t="s">
        <v>342</v>
      </c>
      <c r="G2092" s="89">
        <f>575046+258354</f>
        <v>833400</v>
      </c>
      <c r="H2092" s="89">
        <v>0</v>
      </c>
      <c r="I2092" s="89">
        <v>0</v>
      </c>
    </row>
    <row r="2093" spans="1:9" s="3" customFormat="1" ht="30" hidden="1" customHeight="1">
      <c r="A2093" s="16" t="s">
        <v>1047</v>
      </c>
      <c r="B2093" s="53">
        <v>795</v>
      </c>
      <c r="C2093" s="15" t="s">
        <v>328</v>
      </c>
      <c r="D2093" s="15" t="s">
        <v>345</v>
      </c>
      <c r="E2093" s="15" t="s">
        <v>881</v>
      </c>
      <c r="F2093" s="15"/>
      <c r="G2093" s="89">
        <f>G2094</f>
        <v>0</v>
      </c>
      <c r="H2093" s="89"/>
      <c r="I2093" s="89"/>
    </row>
    <row r="2094" spans="1:9" s="3" customFormat="1" ht="24.75" hidden="1" customHeight="1">
      <c r="A2094" s="16" t="s">
        <v>323</v>
      </c>
      <c r="B2094" s="53">
        <v>795</v>
      </c>
      <c r="C2094" s="15" t="s">
        <v>328</v>
      </c>
      <c r="D2094" s="15" t="s">
        <v>345</v>
      </c>
      <c r="E2094" s="15" t="s">
        <v>881</v>
      </c>
      <c r="F2094" s="15" t="s">
        <v>324</v>
      </c>
      <c r="G2094" s="89">
        <f>G2095</f>
        <v>0</v>
      </c>
      <c r="H2094" s="89"/>
      <c r="I2094" s="89"/>
    </row>
    <row r="2095" spans="1:9" s="3" customFormat="1" ht="32.25" hidden="1" customHeight="1">
      <c r="A2095" s="16" t="s">
        <v>341</v>
      </c>
      <c r="B2095" s="53">
        <v>795</v>
      </c>
      <c r="C2095" s="15" t="s">
        <v>328</v>
      </c>
      <c r="D2095" s="15" t="s">
        <v>345</v>
      </c>
      <c r="E2095" s="144" t="s">
        <v>881</v>
      </c>
      <c r="F2095" s="15" t="s">
        <v>342</v>
      </c>
      <c r="G2095" s="230"/>
      <c r="H2095" s="89"/>
      <c r="I2095" s="89"/>
    </row>
    <row r="2096" spans="1:9" s="240" customFormat="1" ht="20.25" customHeight="1">
      <c r="A2096" s="224" t="s">
        <v>110</v>
      </c>
      <c r="B2096" s="221"/>
      <c r="C2096" s="225"/>
      <c r="D2096" s="225"/>
      <c r="E2096" s="225"/>
      <c r="F2096" s="225"/>
      <c r="G2096" s="226">
        <f>G1601+G1807+G2019+G2070+G1595</f>
        <v>406044670.73000002</v>
      </c>
      <c r="H2096" s="226">
        <f>H1601+H1807+H2062+H2019+H2070</f>
        <v>448578148.17000002</v>
      </c>
      <c r="I2096" s="226">
        <f>I1601+I1807+I2062+I2019+I2070</f>
        <v>894205856.11000001</v>
      </c>
    </row>
    <row r="2097" spans="1:9" s="23" customFormat="1" ht="21" customHeight="1">
      <c r="A2097" s="245" t="s">
        <v>703</v>
      </c>
      <c r="B2097" s="242"/>
      <c r="C2097" s="242"/>
      <c r="D2097" s="242"/>
      <c r="E2097" s="242"/>
      <c r="F2097" s="242"/>
      <c r="G2097" s="243">
        <f>G428+G488+G893+G1007+G1549+G1593+G2096</f>
        <v>1693561408.47</v>
      </c>
      <c r="H2097" s="243">
        <f>H428+H488+H893+H1007+H1549+H1593+H2096</f>
        <v>1709224436.5300002</v>
      </c>
      <c r="I2097" s="243">
        <f>I428+I488+I893+I1007+I1549+I1593+I2096</f>
        <v>2194467213.0700002</v>
      </c>
    </row>
    <row r="2099" spans="1:9" hidden="1">
      <c r="G2099" s="68">
        <v>1693561408.47</v>
      </c>
      <c r="H2099" s="68">
        <v>1709224436.53</v>
      </c>
      <c r="I2099" s="68">
        <v>2194467213.0700002</v>
      </c>
    </row>
    <row r="2100" spans="1:9" hidden="1"/>
    <row r="2101" spans="1:9" hidden="1">
      <c r="G2101" s="68">
        <f>G2097-G2099</f>
        <v>0</v>
      </c>
      <c r="H2101" s="68">
        <f t="shared" ref="H2101:I2101" si="371">H2097-H2099</f>
        <v>0</v>
      </c>
      <c r="I2101" s="68">
        <f t="shared" si="371"/>
        <v>0</v>
      </c>
    </row>
    <row r="2102" spans="1:9" hidden="1"/>
    <row r="2103" spans="1:9" hidden="1">
      <c r="G2103" s="68">
        <f>'прил 6 '!F63</f>
        <v>1693561408.47</v>
      </c>
      <c r="H2103" s="68">
        <f>'прил 6 '!G63</f>
        <v>1709224436.5300002</v>
      </c>
      <c r="I2103" s="68">
        <f>'прил 6 '!H63</f>
        <v>2194467213.0700002</v>
      </c>
    </row>
    <row r="2104" spans="1:9" hidden="1"/>
    <row r="2105" spans="1:9" hidden="1">
      <c r="B2105" s="1"/>
      <c r="C2105" s="1"/>
      <c r="D2105" s="1"/>
      <c r="G2105" s="68">
        <f>'прил 8'!G1528</f>
        <v>1693561408.4699998</v>
      </c>
      <c r="H2105" s="68">
        <f>'прил 8'!H1528</f>
        <v>1709224436.5300002</v>
      </c>
      <c r="I2105" s="68">
        <f>'прил 8'!I1528</f>
        <v>2194467213.0700002</v>
      </c>
    </row>
    <row r="2106" spans="1:9" hidden="1">
      <c r="B2106" s="1"/>
      <c r="C2106" s="1"/>
      <c r="D2106" s="1"/>
    </row>
    <row r="2107" spans="1:9">
      <c r="B2107" s="1"/>
      <c r="C2107" s="1"/>
      <c r="D2107" s="1"/>
    </row>
  </sheetData>
  <mergeCells count="17">
    <mergeCell ref="B1:G1"/>
    <mergeCell ref="B2:G2"/>
    <mergeCell ref="B4:G4"/>
    <mergeCell ref="B5:G5"/>
    <mergeCell ref="B7:G7"/>
    <mergeCell ref="A9:I9"/>
    <mergeCell ref="B8:G8"/>
    <mergeCell ref="H11:H12"/>
    <mergeCell ref="I11:I12"/>
    <mergeCell ref="G10:I10"/>
    <mergeCell ref="F10:F12"/>
    <mergeCell ref="E10:E12"/>
    <mergeCell ref="G11:G12"/>
    <mergeCell ref="A10:A12"/>
    <mergeCell ref="D10:D12"/>
    <mergeCell ref="C10:C12"/>
    <mergeCell ref="B10:B12"/>
  </mergeCells>
  <phoneticPr fontId="0" type="noConversion"/>
  <pageMargins left="0.31496062992125984" right="0.27559055118110237" top="0.22" bottom="0.25" header="0.19685039370078741" footer="0.19685039370078741"/>
  <pageSetup paperSize="9" scale="70" fitToHeight="3" orientation="portrait" r:id="rId1"/>
  <rowBreaks count="5" manualBreakCount="5">
    <brk id="1684" max="10" man="1"/>
    <brk id="1857" max="10" man="1"/>
    <brk id="1976" max="10" man="1"/>
    <brk id="2087" max="10" man="1"/>
    <brk id="210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539"/>
  <sheetViews>
    <sheetView view="pageBreakPreview" zoomScaleSheetLayoutView="100" workbookViewId="0">
      <selection activeCell="B4" sqref="B4:G4"/>
    </sheetView>
  </sheetViews>
  <sheetFormatPr defaultRowHeight="12.75"/>
  <cols>
    <col min="1" max="1" width="54.5703125" style="1" customWidth="1"/>
    <col min="2" max="2" width="6.85546875" style="67" hidden="1" customWidth="1"/>
    <col min="3" max="3" width="4.5703125" style="67" hidden="1" customWidth="1"/>
    <col min="4" max="4" width="4.7109375" style="67" hidden="1" customWidth="1"/>
    <col min="5" max="5" width="17.28515625" style="67" customWidth="1"/>
    <col min="6" max="6" width="9.85546875" style="67" customWidth="1"/>
    <col min="7" max="7" width="26.28515625" style="122" customWidth="1"/>
    <col min="8" max="8" width="21.5703125" style="122" customWidth="1"/>
    <col min="9" max="9" width="26.85546875" style="122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384" width="9.140625" style="1"/>
  </cols>
  <sheetData>
    <row r="1" spans="1:11" ht="19.5" customHeight="1">
      <c r="B1" s="264" t="s">
        <v>705</v>
      </c>
      <c r="C1" s="265"/>
      <c r="D1" s="265"/>
      <c r="E1" s="266" t="s">
        <v>1123</v>
      </c>
      <c r="F1" s="266"/>
      <c r="G1" s="266"/>
      <c r="H1" s="123"/>
      <c r="I1" s="1"/>
    </row>
    <row r="2" spans="1:11" ht="35.25" customHeight="1">
      <c r="B2" s="249" t="s">
        <v>1147</v>
      </c>
      <c r="C2" s="264"/>
      <c r="D2" s="264"/>
      <c r="E2" s="267"/>
      <c r="F2" s="267"/>
      <c r="G2" s="267"/>
      <c r="H2" s="123"/>
      <c r="I2" s="1"/>
    </row>
    <row r="3" spans="1:11" ht="19.5" customHeight="1">
      <c r="B3" s="264" t="s">
        <v>705</v>
      </c>
      <c r="C3" s="265"/>
      <c r="D3" s="265"/>
      <c r="E3" s="266" t="s">
        <v>985</v>
      </c>
      <c r="F3" s="266"/>
      <c r="G3" s="266"/>
      <c r="H3" s="123"/>
      <c r="I3" s="1"/>
    </row>
    <row r="4" spans="1:11" ht="35.25" customHeight="1">
      <c r="B4" s="249" t="s">
        <v>1057</v>
      </c>
      <c r="C4" s="264"/>
      <c r="D4" s="264"/>
      <c r="E4" s="267"/>
      <c r="F4" s="267"/>
      <c r="G4" s="267"/>
      <c r="H4" s="123"/>
      <c r="I4" s="1"/>
    </row>
    <row r="5" spans="1:11" ht="19.5" customHeight="1">
      <c r="B5" s="264" t="s">
        <v>705</v>
      </c>
      <c r="C5" s="265"/>
      <c r="D5" s="265"/>
      <c r="E5" s="266" t="s">
        <v>987</v>
      </c>
      <c r="F5" s="266"/>
      <c r="G5" s="266"/>
      <c r="H5" s="123"/>
      <c r="I5" s="1"/>
    </row>
    <row r="6" spans="1:11" ht="35.25" customHeight="1">
      <c r="B6" s="249" t="s">
        <v>1121</v>
      </c>
      <c r="C6" s="264"/>
      <c r="D6" s="264"/>
      <c r="E6" s="267"/>
      <c r="F6" s="267"/>
      <c r="G6" s="267"/>
      <c r="H6" s="123"/>
      <c r="I6" s="1"/>
    </row>
    <row r="7" spans="1:11" ht="61.5" customHeight="1">
      <c r="A7" s="262" t="s">
        <v>902</v>
      </c>
      <c r="B7" s="262"/>
      <c r="C7" s="262"/>
      <c r="D7" s="262"/>
      <c r="E7" s="262"/>
      <c r="F7" s="262"/>
      <c r="G7" s="262"/>
      <c r="H7" s="263"/>
      <c r="I7" s="263"/>
    </row>
    <row r="8" spans="1:11" ht="14.25" hidden="1" customHeight="1">
      <c r="G8" s="124"/>
      <c r="H8" s="124"/>
      <c r="I8" s="124"/>
    </row>
    <row r="9" spans="1:11" ht="14.25" customHeight="1">
      <c r="A9" s="259" t="s">
        <v>17</v>
      </c>
      <c r="B9" s="140"/>
      <c r="C9" s="140"/>
      <c r="D9" s="140"/>
      <c r="E9" s="257" t="s">
        <v>21</v>
      </c>
      <c r="F9" s="257" t="s">
        <v>22</v>
      </c>
      <c r="G9" s="270" t="s">
        <v>706</v>
      </c>
      <c r="H9" s="261"/>
      <c r="I9" s="261"/>
    </row>
    <row r="10" spans="1:11" s="3" customFormat="1" ht="23.25" customHeight="1">
      <c r="A10" s="261"/>
      <c r="B10" s="257" t="s">
        <v>18</v>
      </c>
      <c r="C10" s="257" t="s">
        <v>19</v>
      </c>
      <c r="D10" s="257" t="s">
        <v>20</v>
      </c>
      <c r="E10" s="258"/>
      <c r="F10" s="258"/>
      <c r="G10" s="268" t="s">
        <v>891</v>
      </c>
      <c r="H10" s="268" t="s">
        <v>892</v>
      </c>
      <c r="I10" s="268" t="s">
        <v>893</v>
      </c>
      <c r="J10" s="194"/>
      <c r="K10" s="123"/>
    </row>
    <row r="11" spans="1:11" s="3" customFormat="1" ht="69.75" customHeight="1">
      <c r="A11" s="261"/>
      <c r="B11" s="269"/>
      <c r="C11" s="269"/>
      <c r="D11" s="269"/>
      <c r="E11" s="258"/>
      <c r="F11" s="258"/>
      <c r="G11" s="255"/>
      <c r="H11" s="255"/>
      <c r="I11" s="255"/>
      <c r="J11" s="194"/>
    </row>
    <row r="12" spans="1:11" s="3" customFormat="1">
      <c r="A12" s="4">
        <v>1</v>
      </c>
      <c r="B12" s="4">
        <v>2</v>
      </c>
      <c r="C12" s="4">
        <v>3</v>
      </c>
      <c r="D12" s="4">
        <v>4</v>
      </c>
      <c r="E12" s="4">
        <v>2</v>
      </c>
      <c r="F12" s="4">
        <v>3</v>
      </c>
      <c r="G12" s="125">
        <v>4</v>
      </c>
      <c r="H12" s="125">
        <v>5</v>
      </c>
      <c r="I12" s="125">
        <v>6</v>
      </c>
      <c r="J12" s="194"/>
    </row>
    <row r="13" spans="1:11" s="95" customFormat="1" ht="42" customHeight="1">
      <c r="A13" s="99" t="s">
        <v>184</v>
      </c>
      <c r="B13" s="94"/>
      <c r="C13" s="94"/>
      <c r="D13" s="94"/>
      <c r="E13" s="94"/>
      <c r="F13" s="94"/>
      <c r="G13" s="126">
        <f>G22+G186+G748+G470+G912+G1143+G71+G997+G1032+G901+G111+G840+G1213+G15+G221+G349+G649+G669+G690+G823+G835+G890+G907+G1039+G1209+G449</f>
        <v>1633377348.1999998</v>
      </c>
      <c r="H13" s="126">
        <f>H22+H186+H748+H470+H912+H1143+H71+H997+H1032+H901+H111+H840+H1213+H15+H221+H349+H649+H669+H690+H823+H835+H890+H907+H1039+H1209+H449</f>
        <v>1655488024.5300002</v>
      </c>
      <c r="I13" s="126">
        <f>I22+I186+I748+I470+I912+I1143+I71+I997+I1032+I901+I111+I840+I1213+I15+I221+I349+I649+I669+I690+I823+I835+I890+I907+I1039+I1209+I449</f>
        <v>2139700072.0700002</v>
      </c>
      <c r="J13" s="195"/>
    </row>
    <row r="14" spans="1:11" s="3" customFormat="1">
      <c r="A14" s="4"/>
      <c r="B14" s="4"/>
      <c r="C14" s="4"/>
      <c r="D14" s="4"/>
      <c r="E14" s="4"/>
      <c r="F14" s="4"/>
      <c r="G14" s="125"/>
      <c r="H14" s="125"/>
      <c r="I14" s="125"/>
      <c r="J14" s="194"/>
    </row>
    <row r="15" spans="1:11" s="181" customFormat="1" ht="42" customHeight="1">
      <c r="A15" s="177" t="s">
        <v>947</v>
      </c>
      <c r="B15" s="178"/>
      <c r="C15" s="178"/>
      <c r="D15" s="178"/>
      <c r="E15" s="117" t="s">
        <v>185</v>
      </c>
      <c r="F15" s="179"/>
      <c r="G15" s="180">
        <f>G16+G19</f>
        <v>14430692.01</v>
      </c>
      <c r="H15" s="180">
        <f>H16+H19</f>
        <v>2271304</v>
      </c>
      <c r="I15" s="180">
        <f>I16+I19</f>
        <v>2331984</v>
      </c>
      <c r="J15" s="196">
        <v>2271304</v>
      </c>
    </row>
    <row r="16" spans="1:11" ht="33" customHeight="1">
      <c r="A16" s="16" t="s">
        <v>360</v>
      </c>
      <c r="B16" s="14">
        <v>757</v>
      </c>
      <c r="C16" s="15" t="s">
        <v>103</v>
      </c>
      <c r="D16" s="15" t="s">
        <v>104</v>
      </c>
      <c r="E16" s="15" t="s">
        <v>823</v>
      </c>
      <c r="F16" s="15"/>
      <c r="G16" s="89">
        <f t="shared" ref="G16:I17" si="0">G17</f>
        <v>14337947.01</v>
      </c>
      <c r="H16" s="89">
        <f t="shared" si="0"/>
        <v>2271304</v>
      </c>
      <c r="I16" s="89">
        <f t="shared" si="0"/>
        <v>2331984</v>
      </c>
    </row>
    <row r="17" spans="1:10" ht="33" customHeight="1">
      <c r="A17" s="16" t="s">
        <v>312</v>
      </c>
      <c r="B17" s="14">
        <v>757</v>
      </c>
      <c r="C17" s="15" t="s">
        <v>103</v>
      </c>
      <c r="D17" s="15" t="s">
        <v>104</v>
      </c>
      <c r="E17" s="15" t="s">
        <v>823</v>
      </c>
      <c r="F17" s="15" t="s">
        <v>313</v>
      </c>
      <c r="G17" s="89">
        <f t="shared" si="0"/>
        <v>14337947.01</v>
      </c>
      <c r="H17" s="89">
        <f t="shared" si="0"/>
        <v>2271304</v>
      </c>
      <c r="I17" s="89">
        <f t="shared" si="0"/>
        <v>2331984</v>
      </c>
    </row>
    <row r="18" spans="1:10" ht="33" customHeight="1">
      <c r="A18" s="16" t="s">
        <v>314</v>
      </c>
      <c r="B18" s="14">
        <v>757</v>
      </c>
      <c r="C18" s="15" t="s">
        <v>103</v>
      </c>
      <c r="D18" s="15" t="s">
        <v>104</v>
      </c>
      <c r="E18" s="15" t="s">
        <v>823</v>
      </c>
      <c r="F18" s="15" t="s">
        <v>315</v>
      </c>
      <c r="G18" s="89">
        <f>'прил 7'!G402</f>
        <v>14337947.01</v>
      </c>
      <c r="H18" s="89">
        <f>'прил 7'!H402</f>
        <v>2271304</v>
      </c>
      <c r="I18" s="89">
        <f>'прил 7'!I402</f>
        <v>2331984</v>
      </c>
    </row>
    <row r="19" spans="1:10" ht="82.5" customHeight="1">
      <c r="A19" s="54" t="s">
        <v>825</v>
      </c>
      <c r="B19" s="14">
        <v>757</v>
      </c>
      <c r="C19" s="15" t="s">
        <v>103</v>
      </c>
      <c r="D19" s="15" t="s">
        <v>104</v>
      </c>
      <c r="E19" s="15" t="s">
        <v>824</v>
      </c>
      <c r="F19" s="15"/>
      <c r="G19" s="89">
        <f t="shared" ref="G19:I20" si="1">G20</f>
        <v>92745</v>
      </c>
      <c r="H19" s="89">
        <f>H20</f>
        <v>0</v>
      </c>
      <c r="I19" s="89">
        <f t="shared" si="1"/>
        <v>0</v>
      </c>
    </row>
    <row r="20" spans="1:10" ht="33" customHeight="1">
      <c r="A20" s="16" t="s">
        <v>312</v>
      </c>
      <c r="B20" s="14">
        <v>757</v>
      </c>
      <c r="C20" s="15" t="s">
        <v>103</v>
      </c>
      <c r="D20" s="15" t="s">
        <v>104</v>
      </c>
      <c r="E20" s="15" t="s">
        <v>824</v>
      </c>
      <c r="F20" s="15" t="s">
        <v>313</v>
      </c>
      <c r="G20" s="89">
        <f t="shared" si="1"/>
        <v>92745</v>
      </c>
      <c r="H20" s="89">
        <f t="shared" si="1"/>
        <v>0</v>
      </c>
      <c r="I20" s="89">
        <f t="shared" si="1"/>
        <v>0</v>
      </c>
    </row>
    <row r="21" spans="1:10" ht="33" customHeight="1">
      <c r="A21" s="16" t="s">
        <v>314</v>
      </c>
      <c r="B21" s="14">
        <v>757</v>
      </c>
      <c r="C21" s="15" t="s">
        <v>103</v>
      </c>
      <c r="D21" s="15" t="s">
        <v>104</v>
      </c>
      <c r="E21" s="15" t="s">
        <v>824</v>
      </c>
      <c r="F21" s="15" t="s">
        <v>315</v>
      </c>
      <c r="G21" s="89">
        <f>'прил 7'!G405</f>
        <v>92745</v>
      </c>
      <c r="H21" s="89">
        <f>'прил 7'!AG405</f>
        <v>0</v>
      </c>
      <c r="I21" s="89">
        <f>'прил 7'!AH405</f>
        <v>0</v>
      </c>
    </row>
    <row r="22" spans="1:10" s="174" customFormat="1" ht="51">
      <c r="A22" s="171" t="s">
        <v>949</v>
      </c>
      <c r="B22" s="167">
        <v>793</v>
      </c>
      <c r="C22" s="168" t="s">
        <v>24</v>
      </c>
      <c r="D22" s="168" t="s">
        <v>30</v>
      </c>
      <c r="E22" s="167" t="s">
        <v>468</v>
      </c>
      <c r="F22" s="168"/>
      <c r="G22" s="169">
        <f>G37+G44+G49+G34+G23+G26+G60+G68</f>
        <v>2420400</v>
      </c>
      <c r="H22" s="169">
        <f>H37+H44+H49+H34+H23+H26+H60+H68</f>
        <v>1120200</v>
      </c>
      <c r="I22" s="169">
        <f>I37+I44+I49+I34+I23+I26+I60+I68</f>
        <v>1108900</v>
      </c>
      <c r="J22" s="197">
        <v>465200</v>
      </c>
    </row>
    <row r="23" spans="1:10" s="35" customFormat="1" ht="27.75" hidden="1" customHeight="1">
      <c r="A23" s="16" t="s">
        <v>375</v>
      </c>
      <c r="B23" s="14">
        <v>793</v>
      </c>
      <c r="C23" s="15" t="s">
        <v>24</v>
      </c>
      <c r="D23" s="15" t="s">
        <v>30</v>
      </c>
      <c r="E23" s="15" t="s">
        <v>724</v>
      </c>
      <c r="F23" s="15"/>
      <c r="G23" s="120">
        <f t="shared" ref="G23:I24" si="2">G24</f>
        <v>0</v>
      </c>
      <c r="H23" s="120">
        <f t="shared" si="2"/>
        <v>0</v>
      </c>
      <c r="I23" s="120">
        <f t="shared" si="2"/>
        <v>0</v>
      </c>
      <c r="J23" s="198"/>
    </row>
    <row r="24" spans="1:10" s="35" customFormat="1" ht="28.5" hidden="1" customHeight="1">
      <c r="A24" s="16" t="s">
        <v>38</v>
      </c>
      <c r="B24" s="14">
        <v>793</v>
      </c>
      <c r="C24" s="15" t="s">
        <v>24</v>
      </c>
      <c r="D24" s="15" t="s">
        <v>30</v>
      </c>
      <c r="E24" s="15" t="s">
        <v>724</v>
      </c>
      <c r="F24" s="15" t="s">
        <v>39</v>
      </c>
      <c r="G24" s="120">
        <f t="shared" si="2"/>
        <v>0</v>
      </c>
      <c r="H24" s="120">
        <f t="shared" si="2"/>
        <v>0</v>
      </c>
      <c r="I24" s="120">
        <f t="shared" si="2"/>
        <v>0</v>
      </c>
      <c r="J24" s="198"/>
    </row>
    <row r="25" spans="1:10" s="35" customFormat="1" ht="31.5" hidden="1" customHeight="1">
      <c r="A25" s="16" t="s">
        <v>12</v>
      </c>
      <c r="B25" s="14">
        <v>793</v>
      </c>
      <c r="C25" s="15" t="s">
        <v>24</v>
      </c>
      <c r="D25" s="15" t="s">
        <v>30</v>
      </c>
      <c r="E25" s="15" t="s">
        <v>724</v>
      </c>
      <c r="F25" s="15" t="s">
        <v>11</v>
      </c>
      <c r="G25" s="120">
        <f>'прил 7'!G1113</f>
        <v>0</v>
      </c>
      <c r="H25" s="120">
        <f>'прил 7'!AG1113</f>
        <v>0</v>
      </c>
      <c r="I25" s="120">
        <f>'прил 7'!AH1113</f>
        <v>0</v>
      </c>
      <c r="J25" s="198"/>
    </row>
    <row r="26" spans="1:10" ht="25.5">
      <c r="A26" s="16" t="s">
        <v>332</v>
      </c>
      <c r="B26" s="14">
        <v>793</v>
      </c>
      <c r="C26" s="15" t="s">
        <v>24</v>
      </c>
      <c r="D26" s="15" t="s">
        <v>30</v>
      </c>
      <c r="E26" s="15" t="s">
        <v>725</v>
      </c>
      <c r="F26" s="15"/>
      <c r="G26" s="120">
        <f>G30+G27+G32+G56</f>
        <v>1815400</v>
      </c>
      <c r="H26" s="120">
        <f>H30+H27+H32+H56+H58</f>
        <v>465200</v>
      </c>
      <c r="I26" s="120">
        <f>I30+I27+I32+I56+I58</f>
        <v>453900</v>
      </c>
      <c r="J26" s="2">
        <v>70000</v>
      </c>
    </row>
    <row r="27" spans="1:10" s="50" customFormat="1" hidden="1">
      <c r="A27" s="16" t="s">
        <v>618</v>
      </c>
      <c r="B27" s="14">
        <v>793</v>
      </c>
      <c r="C27" s="15" t="s">
        <v>24</v>
      </c>
      <c r="D27" s="15" t="s">
        <v>30</v>
      </c>
      <c r="E27" s="15" t="s">
        <v>726</v>
      </c>
      <c r="F27" s="15" t="s">
        <v>48</v>
      </c>
      <c r="G27" s="120">
        <f>G28</f>
        <v>0</v>
      </c>
      <c r="H27" s="120">
        <f>H28</f>
        <v>0</v>
      </c>
      <c r="I27" s="120">
        <f>I28</f>
        <v>0</v>
      </c>
      <c r="J27" s="192"/>
    </row>
    <row r="28" spans="1:10" s="50" customFormat="1" ht="25.5" hidden="1">
      <c r="A28" s="16" t="s">
        <v>49</v>
      </c>
      <c r="B28" s="14">
        <v>793</v>
      </c>
      <c r="C28" s="15" t="s">
        <v>24</v>
      </c>
      <c r="D28" s="15" t="s">
        <v>30</v>
      </c>
      <c r="E28" s="15" t="s">
        <v>726</v>
      </c>
      <c r="F28" s="15" t="s">
        <v>50</v>
      </c>
      <c r="G28" s="120">
        <v>0</v>
      </c>
      <c r="H28" s="120">
        <v>0</v>
      </c>
      <c r="I28" s="120">
        <v>0</v>
      </c>
      <c r="J28" s="192"/>
    </row>
    <row r="29" spans="1:10" hidden="1">
      <c r="A29" s="16"/>
      <c r="B29" s="14"/>
      <c r="C29" s="15"/>
      <c r="D29" s="15"/>
      <c r="E29" s="15"/>
      <c r="F29" s="15"/>
      <c r="G29" s="120"/>
      <c r="H29" s="120"/>
      <c r="I29" s="120"/>
    </row>
    <row r="30" spans="1:10" ht="19.5" hidden="1" customHeight="1">
      <c r="A30" s="16" t="s">
        <v>323</v>
      </c>
      <c r="B30" s="14">
        <v>793</v>
      </c>
      <c r="C30" s="15" t="s">
        <v>24</v>
      </c>
      <c r="D30" s="15" t="s">
        <v>30</v>
      </c>
      <c r="E30" s="15" t="s">
        <v>469</v>
      </c>
      <c r="F30" s="15" t="s">
        <v>324</v>
      </c>
      <c r="G30" s="120">
        <f>G31</f>
        <v>0</v>
      </c>
      <c r="H30" s="120">
        <f>H31</f>
        <v>0</v>
      </c>
      <c r="I30" s="120">
        <f>I31</f>
        <v>0</v>
      </c>
    </row>
    <row r="31" spans="1:10" ht="40.5" hidden="1" customHeight="1">
      <c r="A31" s="16" t="s">
        <v>540</v>
      </c>
      <c r="B31" s="14">
        <v>793</v>
      </c>
      <c r="C31" s="15" t="s">
        <v>24</v>
      </c>
      <c r="D31" s="15" t="s">
        <v>30</v>
      </c>
      <c r="E31" s="15" t="s">
        <v>469</v>
      </c>
      <c r="F31" s="15" t="s">
        <v>342</v>
      </c>
      <c r="G31" s="120"/>
      <c r="H31" s="120"/>
      <c r="I31" s="120"/>
    </row>
    <row r="32" spans="1:10" ht="24" hidden="1" customHeight="1">
      <c r="A32" s="16" t="s">
        <v>323</v>
      </c>
      <c r="B32" s="14">
        <v>793</v>
      </c>
      <c r="C32" s="15" t="s">
        <v>24</v>
      </c>
      <c r="D32" s="15" t="s">
        <v>30</v>
      </c>
      <c r="E32" s="15" t="s">
        <v>725</v>
      </c>
      <c r="F32" s="15" t="s">
        <v>324</v>
      </c>
      <c r="G32" s="120">
        <f>G33</f>
        <v>0</v>
      </c>
      <c r="H32" s="120">
        <f>H33</f>
        <v>0</v>
      </c>
      <c r="I32" s="120">
        <f>I33</f>
        <v>0</v>
      </c>
    </row>
    <row r="33" spans="1:10" ht="25.5" hidden="1" customHeight="1">
      <c r="A33" s="16" t="s">
        <v>341</v>
      </c>
      <c r="B33" s="14">
        <v>793</v>
      </c>
      <c r="C33" s="15" t="s">
        <v>24</v>
      </c>
      <c r="D33" s="15" t="s">
        <v>30</v>
      </c>
      <c r="E33" s="15" t="s">
        <v>725</v>
      </c>
      <c r="F33" s="15" t="s">
        <v>342</v>
      </c>
      <c r="G33" s="120">
        <f>'прил 7'!G1121</f>
        <v>0</v>
      </c>
      <c r="H33" s="120">
        <f>'прил 7'!AG1121</f>
        <v>0</v>
      </c>
      <c r="I33" s="120">
        <f>'прил 7'!AH1121</f>
        <v>0</v>
      </c>
    </row>
    <row r="34" spans="1:10" s="35" customFormat="1" ht="27.75" hidden="1" customHeight="1">
      <c r="A34" s="16" t="s">
        <v>375</v>
      </c>
      <c r="B34" s="14">
        <v>793</v>
      </c>
      <c r="C34" s="15" t="s">
        <v>24</v>
      </c>
      <c r="D34" s="15" t="s">
        <v>30</v>
      </c>
      <c r="E34" s="15" t="s">
        <v>374</v>
      </c>
      <c r="F34" s="15"/>
      <c r="G34" s="120">
        <f t="shared" ref="G34:I35" si="3">G35</f>
        <v>0</v>
      </c>
      <c r="H34" s="120">
        <f t="shared" si="3"/>
        <v>0</v>
      </c>
      <c r="I34" s="120">
        <f t="shared" si="3"/>
        <v>0</v>
      </c>
      <c r="J34" s="198"/>
    </row>
    <row r="35" spans="1:10" s="35" customFormat="1" ht="28.5" hidden="1" customHeight="1">
      <c r="A35" s="16" t="s">
        <v>38</v>
      </c>
      <c r="B35" s="14">
        <v>793</v>
      </c>
      <c r="C35" s="15" t="s">
        <v>24</v>
      </c>
      <c r="D35" s="15" t="s">
        <v>30</v>
      </c>
      <c r="E35" s="15" t="s">
        <v>374</v>
      </c>
      <c r="F35" s="15" t="s">
        <v>39</v>
      </c>
      <c r="G35" s="120">
        <f t="shared" si="3"/>
        <v>0</v>
      </c>
      <c r="H35" s="120">
        <f t="shared" si="3"/>
        <v>0</v>
      </c>
      <c r="I35" s="120">
        <f t="shared" si="3"/>
        <v>0</v>
      </c>
      <c r="J35" s="198"/>
    </row>
    <row r="36" spans="1:10" s="35" customFormat="1" ht="31.5" hidden="1" customHeight="1">
      <c r="A36" s="16" t="s">
        <v>12</v>
      </c>
      <c r="B36" s="14">
        <v>793</v>
      </c>
      <c r="C36" s="15" t="s">
        <v>24</v>
      </c>
      <c r="D36" s="15" t="s">
        <v>30</v>
      </c>
      <c r="E36" s="15" t="s">
        <v>374</v>
      </c>
      <c r="F36" s="15" t="s">
        <v>11</v>
      </c>
      <c r="G36" s="120">
        <f>'прил 7'!G1124</f>
        <v>0</v>
      </c>
      <c r="H36" s="120">
        <f>'прил 7'!AG1124</f>
        <v>0</v>
      </c>
      <c r="I36" s="120">
        <f>'прил 7'!AH1124</f>
        <v>0</v>
      </c>
      <c r="J36" s="198"/>
    </row>
    <row r="37" spans="1:10" ht="25.5" hidden="1">
      <c r="A37" s="16" t="s">
        <v>332</v>
      </c>
      <c r="B37" s="14">
        <v>793</v>
      </c>
      <c r="C37" s="15" t="s">
        <v>24</v>
      </c>
      <c r="D37" s="15" t="s">
        <v>30</v>
      </c>
      <c r="E37" s="15" t="s">
        <v>469</v>
      </c>
      <c r="F37" s="15"/>
      <c r="G37" s="120">
        <f>G40+G38+G42</f>
        <v>0</v>
      </c>
      <c r="H37" s="120">
        <f>H40+H38+H42</f>
        <v>0</v>
      </c>
      <c r="I37" s="120">
        <f>I40+I38+I42</f>
        <v>0</v>
      </c>
    </row>
    <row r="38" spans="1:10" ht="25.5" hidden="1">
      <c r="A38" s="16" t="s">
        <v>47</v>
      </c>
      <c r="B38" s="14">
        <v>763</v>
      </c>
      <c r="C38" s="15" t="s">
        <v>24</v>
      </c>
      <c r="D38" s="15" t="s">
        <v>85</v>
      </c>
      <c r="E38" s="15" t="s">
        <v>469</v>
      </c>
      <c r="F38" s="15" t="s">
        <v>48</v>
      </c>
      <c r="G38" s="120">
        <f>SUM(G39)</f>
        <v>0</v>
      </c>
      <c r="H38" s="120">
        <f>SUM(H39)</f>
        <v>0</v>
      </c>
      <c r="I38" s="120">
        <f>SUM(I39)</f>
        <v>0</v>
      </c>
    </row>
    <row r="39" spans="1:10" ht="25.5" hidden="1">
      <c r="A39" s="16" t="s">
        <v>49</v>
      </c>
      <c r="B39" s="14">
        <v>763</v>
      </c>
      <c r="C39" s="15" t="s">
        <v>24</v>
      </c>
      <c r="D39" s="15" t="s">
        <v>85</v>
      </c>
      <c r="E39" s="15" t="s">
        <v>469</v>
      </c>
      <c r="F39" s="15" t="s">
        <v>50</v>
      </c>
      <c r="G39" s="120">
        <f>'прил 7'!G1127</f>
        <v>0</v>
      </c>
      <c r="H39" s="120">
        <f>'прил 7'!AG1127</f>
        <v>0</v>
      </c>
      <c r="I39" s="120">
        <f>'прил 7'!AH1127</f>
        <v>0</v>
      </c>
    </row>
    <row r="40" spans="1:10" ht="21" hidden="1" customHeight="1">
      <c r="A40" s="16" t="s">
        <v>323</v>
      </c>
      <c r="B40" s="14">
        <v>793</v>
      </c>
      <c r="C40" s="15" t="s">
        <v>24</v>
      </c>
      <c r="D40" s="15" t="s">
        <v>30</v>
      </c>
      <c r="E40" s="15" t="s">
        <v>469</v>
      </c>
      <c r="F40" s="15" t="s">
        <v>324</v>
      </c>
      <c r="G40" s="120">
        <f>G41</f>
        <v>0</v>
      </c>
      <c r="H40" s="120">
        <f>H41</f>
        <v>0</v>
      </c>
      <c r="I40" s="120">
        <f>I41</f>
        <v>0</v>
      </c>
    </row>
    <row r="41" spans="1:10" ht="46.5" hidden="1" customHeight="1">
      <c r="A41" s="16" t="s">
        <v>541</v>
      </c>
      <c r="B41" s="14">
        <v>793</v>
      </c>
      <c r="C41" s="15" t="s">
        <v>24</v>
      </c>
      <c r="D41" s="15" t="s">
        <v>30</v>
      </c>
      <c r="E41" s="15" t="s">
        <v>469</v>
      </c>
      <c r="F41" s="15" t="s">
        <v>342</v>
      </c>
      <c r="G41" s="120">
        <f>'прил 7'!G1130</f>
        <v>0</v>
      </c>
      <c r="H41" s="120">
        <f>'прил 7'!AG1130</f>
        <v>0</v>
      </c>
      <c r="I41" s="120">
        <f>'прил 7'!AH1130</f>
        <v>0</v>
      </c>
    </row>
    <row r="42" spans="1:10" ht="24" hidden="1" customHeight="1">
      <c r="A42" s="16" t="s">
        <v>95</v>
      </c>
      <c r="B42" s="14">
        <v>793</v>
      </c>
      <c r="C42" s="15" t="s">
        <v>24</v>
      </c>
      <c r="D42" s="15" t="s">
        <v>30</v>
      </c>
      <c r="E42" s="15" t="s">
        <v>469</v>
      </c>
      <c r="F42" s="15" t="s">
        <v>96</v>
      </c>
      <c r="G42" s="120">
        <f>G43</f>
        <v>0</v>
      </c>
      <c r="H42" s="120">
        <f>H43</f>
        <v>0</v>
      </c>
      <c r="I42" s="120">
        <f>I43</f>
        <v>0</v>
      </c>
    </row>
    <row r="43" spans="1:10" ht="25.5" hidden="1" customHeight="1">
      <c r="A43" s="16" t="s">
        <v>353</v>
      </c>
      <c r="B43" s="14">
        <v>793</v>
      </c>
      <c r="C43" s="15" t="s">
        <v>24</v>
      </c>
      <c r="D43" s="15" t="s">
        <v>30</v>
      </c>
      <c r="E43" s="15" t="s">
        <v>469</v>
      </c>
      <c r="F43" s="15" t="s">
        <v>354</v>
      </c>
      <c r="G43" s="120">
        <f>'прил 7'!G1132</f>
        <v>0</v>
      </c>
      <c r="H43" s="120">
        <f>'прил 7'!AG1132</f>
        <v>0</v>
      </c>
      <c r="I43" s="120">
        <f>'прил 7'!AH1132</f>
        <v>0</v>
      </c>
    </row>
    <row r="44" spans="1:10" s="35" customFormat="1" ht="27.75" hidden="1" customHeight="1">
      <c r="A44" s="16" t="s">
        <v>215</v>
      </c>
      <c r="B44" s="14">
        <v>793</v>
      </c>
      <c r="C44" s="15" t="s">
        <v>24</v>
      </c>
      <c r="D44" s="15" t="s">
        <v>30</v>
      </c>
      <c r="E44" s="15" t="s">
        <v>470</v>
      </c>
      <c r="F44" s="15"/>
      <c r="G44" s="120">
        <f>G47+G45</f>
        <v>0</v>
      </c>
      <c r="H44" s="120">
        <f>H47+H45</f>
        <v>0</v>
      </c>
      <c r="I44" s="120">
        <f>I47+I45</f>
        <v>0</v>
      </c>
      <c r="J44" s="198"/>
    </row>
    <row r="45" spans="1:10" s="50" customFormat="1" hidden="1">
      <c r="A45" s="16" t="s">
        <v>618</v>
      </c>
      <c r="B45" s="14">
        <v>793</v>
      </c>
      <c r="C45" s="15" t="s">
        <v>24</v>
      </c>
      <c r="D45" s="15" t="s">
        <v>30</v>
      </c>
      <c r="E45" s="15" t="s">
        <v>470</v>
      </c>
      <c r="F45" s="15" t="s">
        <v>48</v>
      </c>
      <c r="G45" s="120">
        <f>G46</f>
        <v>0</v>
      </c>
      <c r="H45" s="120">
        <f>H46</f>
        <v>0</v>
      </c>
      <c r="I45" s="120">
        <f>I46</f>
        <v>0</v>
      </c>
      <c r="J45" s="192"/>
    </row>
    <row r="46" spans="1:10" s="50" customFormat="1" ht="25.5" hidden="1">
      <c r="A46" s="16" t="s">
        <v>49</v>
      </c>
      <c r="B46" s="14">
        <v>793</v>
      </c>
      <c r="C46" s="15" t="s">
        <v>24</v>
      </c>
      <c r="D46" s="15" t="s">
        <v>30</v>
      </c>
      <c r="E46" s="15" t="s">
        <v>470</v>
      </c>
      <c r="F46" s="15" t="s">
        <v>50</v>
      </c>
      <c r="G46" s="120">
        <f>'прил 7'!G1135</f>
        <v>0</v>
      </c>
      <c r="H46" s="120">
        <f>'прил 7'!AG1135</f>
        <v>0</v>
      </c>
      <c r="I46" s="120">
        <f>'прил 7'!AH1135</f>
        <v>0</v>
      </c>
      <c r="J46" s="192"/>
    </row>
    <row r="47" spans="1:10" s="35" customFormat="1" ht="35.25" hidden="1" customHeight="1">
      <c r="A47" s="16" t="s">
        <v>38</v>
      </c>
      <c r="B47" s="14">
        <v>793</v>
      </c>
      <c r="C47" s="15" t="s">
        <v>24</v>
      </c>
      <c r="D47" s="15" t="s">
        <v>30</v>
      </c>
      <c r="E47" s="15" t="s">
        <v>470</v>
      </c>
      <c r="F47" s="15" t="s">
        <v>39</v>
      </c>
      <c r="G47" s="120">
        <f>G48</f>
        <v>0</v>
      </c>
      <c r="H47" s="120">
        <f>H48</f>
        <v>0</v>
      </c>
      <c r="I47" s="120">
        <f>I48</f>
        <v>0</v>
      </c>
      <c r="J47" s="198"/>
    </row>
    <row r="48" spans="1:10" s="35" customFormat="1" ht="25.5" hidden="1">
      <c r="A48" s="16" t="s">
        <v>12</v>
      </c>
      <c r="B48" s="14">
        <v>793</v>
      </c>
      <c r="C48" s="15" t="s">
        <v>24</v>
      </c>
      <c r="D48" s="15" t="s">
        <v>30</v>
      </c>
      <c r="E48" s="15" t="s">
        <v>470</v>
      </c>
      <c r="F48" s="15" t="s">
        <v>11</v>
      </c>
      <c r="G48" s="120">
        <f>'прил 7'!G1139</f>
        <v>0</v>
      </c>
      <c r="H48" s="120">
        <f>'прил 7'!AG1139</f>
        <v>0</v>
      </c>
      <c r="I48" s="120">
        <f>'прил 7'!AH1139</f>
        <v>0</v>
      </c>
      <c r="J48" s="198"/>
    </row>
    <row r="49" spans="1:10" ht="25.5" hidden="1">
      <c r="A49" s="16" t="s">
        <v>333</v>
      </c>
      <c r="B49" s="14">
        <v>793</v>
      </c>
      <c r="C49" s="15" t="s">
        <v>24</v>
      </c>
      <c r="D49" s="15" t="s">
        <v>30</v>
      </c>
      <c r="E49" s="15" t="s">
        <v>471</v>
      </c>
      <c r="F49" s="15"/>
      <c r="G49" s="120">
        <f>G52+G50+G54</f>
        <v>0</v>
      </c>
      <c r="H49" s="120">
        <f>H52+H50+H54</f>
        <v>0</v>
      </c>
      <c r="I49" s="120">
        <f>I52+I50+I54</f>
        <v>0</v>
      </c>
    </row>
    <row r="50" spans="1:10" s="50" customFormat="1" hidden="1">
      <c r="A50" s="16" t="s">
        <v>618</v>
      </c>
      <c r="B50" s="14">
        <v>793</v>
      </c>
      <c r="C50" s="15" t="s">
        <v>24</v>
      </c>
      <c r="D50" s="15" t="s">
        <v>30</v>
      </c>
      <c r="E50" s="15" t="s">
        <v>471</v>
      </c>
      <c r="F50" s="15" t="s">
        <v>48</v>
      </c>
      <c r="G50" s="120">
        <f>G51</f>
        <v>0</v>
      </c>
      <c r="H50" s="120">
        <f>H51</f>
        <v>0</v>
      </c>
      <c r="I50" s="120">
        <f>I51</f>
        <v>0</v>
      </c>
      <c r="J50" s="192"/>
    </row>
    <row r="51" spans="1:10" s="50" customFormat="1" ht="25.5" hidden="1">
      <c r="A51" s="16" t="s">
        <v>49</v>
      </c>
      <c r="B51" s="14">
        <v>793</v>
      </c>
      <c r="C51" s="15" t="s">
        <v>24</v>
      </c>
      <c r="D51" s="15" t="s">
        <v>30</v>
      </c>
      <c r="E51" s="15" t="s">
        <v>471</v>
      </c>
      <c r="F51" s="15" t="s">
        <v>50</v>
      </c>
      <c r="G51" s="120">
        <f>'прил 7'!G1143</f>
        <v>0</v>
      </c>
      <c r="H51" s="120">
        <f>'прил 7'!AG1143</f>
        <v>0</v>
      </c>
      <c r="I51" s="120">
        <f>'прил 7'!AH1143</f>
        <v>0</v>
      </c>
      <c r="J51" s="192"/>
    </row>
    <row r="52" spans="1:10" hidden="1">
      <c r="A52" s="16" t="s">
        <v>323</v>
      </c>
      <c r="B52" s="14">
        <v>793</v>
      </c>
      <c r="C52" s="15" t="s">
        <v>24</v>
      </c>
      <c r="D52" s="15" t="s">
        <v>30</v>
      </c>
      <c r="E52" s="15" t="s">
        <v>471</v>
      </c>
      <c r="F52" s="15" t="s">
        <v>324</v>
      </c>
      <c r="G52" s="120">
        <f>G53</f>
        <v>0</v>
      </c>
      <c r="H52" s="120">
        <f>H53</f>
        <v>0</v>
      </c>
      <c r="I52" s="120">
        <f>I53</f>
        <v>0</v>
      </c>
    </row>
    <row r="53" spans="1:10" ht="38.25" hidden="1">
      <c r="A53" s="16" t="s">
        <v>541</v>
      </c>
      <c r="B53" s="14">
        <v>793</v>
      </c>
      <c r="C53" s="15" t="s">
        <v>24</v>
      </c>
      <c r="D53" s="15" t="s">
        <v>30</v>
      </c>
      <c r="E53" s="15" t="s">
        <v>471</v>
      </c>
      <c r="F53" s="15" t="s">
        <v>342</v>
      </c>
      <c r="G53" s="120">
        <f>'прил 7'!G1145</f>
        <v>0</v>
      </c>
      <c r="H53" s="120">
        <f>'прил 7'!AG1145</f>
        <v>0</v>
      </c>
      <c r="I53" s="120">
        <f>'прил 7'!AH1145</f>
        <v>0</v>
      </c>
    </row>
    <row r="54" spans="1:10" ht="24" hidden="1" customHeight="1">
      <c r="A54" s="16" t="s">
        <v>323</v>
      </c>
      <c r="B54" s="14">
        <v>793</v>
      </c>
      <c r="C54" s="15" t="s">
        <v>24</v>
      </c>
      <c r="D54" s="15" t="s">
        <v>30</v>
      </c>
      <c r="E54" s="15" t="s">
        <v>471</v>
      </c>
      <c r="F54" s="15" t="s">
        <v>324</v>
      </c>
      <c r="G54" s="120">
        <f>G55</f>
        <v>0</v>
      </c>
      <c r="H54" s="120">
        <f>H55</f>
        <v>0</v>
      </c>
      <c r="I54" s="120">
        <f>I55</f>
        <v>0</v>
      </c>
    </row>
    <row r="55" spans="1:10" ht="25.5" hidden="1" customHeight="1">
      <c r="A55" s="16" t="s">
        <v>341</v>
      </c>
      <c r="B55" s="14">
        <v>793</v>
      </c>
      <c r="C55" s="15" t="s">
        <v>24</v>
      </c>
      <c r="D55" s="15" t="s">
        <v>30</v>
      </c>
      <c r="E55" s="15" t="s">
        <v>471</v>
      </c>
      <c r="F55" s="15" t="s">
        <v>342</v>
      </c>
      <c r="G55" s="120">
        <f>'прил 7'!G1147</f>
        <v>0</v>
      </c>
      <c r="H55" s="120">
        <f>'прил 7'!AG1147</f>
        <v>0</v>
      </c>
      <c r="I55" s="120">
        <f>'прил 7'!AH1147</f>
        <v>0</v>
      </c>
    </row>
    <row r="56" spans="1:10" ht="25.5" customHeight="1">
      <c r="A56" s="16" t="s">
        <v>323</v>
      </c>
      <c r="B56" s="14">
        <v>793</v>
      </c>
      <c r="C56" s="15" t="s">
        <v>24</v>
      </c>
      <c r="D56" s="15" t="s">
        <v>30</v>
      </c>
      <c r="E56" s="15" t="s">
        <v>725</v>
      </c>
      <c r="F56" s="15" t="s">
        <v>324</v>
      </c>
      <c r="G56" s="89">
        <f>G57</f>
        <v>1815400</v>
      </c>
      <c r="H56" s="89">
        <f t="shared" ref="H56:I58" si="4">H57</f>
        <v>0</v>
      </c>
      <c r="I56" s="89">
        <f t="shared" si="4"/>
        <v>0</v>
      </c>
      <c r="J56" s="2">
        <v>35000</v>
      </c>
    </row>
    <row r="57" spans="1:10" ht="25.5" customHeight="1">
      <c r="A57" s="16" t="s">
        <v>341</v>
      </c>
      <c r="B57" s="14">
        <v>793</v>
      </c>
      <c r="C57" s="15" t="s">
        <v>24</v>
      </c>
      <c r="D57" s="15" t="s">
        <v>30</v>
      </c>
      <c r="E57" s="15" t="s">
        <v>725</v>
      </c>
      <c r="F57" s="15" t="s">
        <v>342</v>
      </c>
      <c r="G57" s="89">
        <f>'прил 7'!G1151</f>
        <v>1815400</v>
      </c>
      <c r="H57" s="141">
        <v>0</v>
      </c>
      <c r="I57" s="141">
        <v>0</v>
      </c>
      <c r="J57" s="2">
        <v>500000</v>
      </c>
    </row>
    <row r="58" spans="1:10" ht="25.5" customHeight="1">
      <c r="A58" s="16" t="s">
        <v>95</v>
      </c>
      <c r="B58" s="14">
        <v>793</v>
      </c>
      <c r="C58" s="15" t="s">
        <v>24</v>
      </c>
      <c r="D58" s="15" t="s">
        <v>30</v>
      </c>
      <c r="E58" s="15" t="s">
        <v>725</v>
      </c>
      <c r="F58" s="15" t="s">
        <v>96</v>
      </c>
      <c r="G58" s="89">
        <f>G59</f>
        <v>0</v>
      </c>
      <c r="H58" s="89">
        <f t="shared" si="4"/>
        <v>465200</v>
      </c>
      <c r="I58" s="89">
        <f t="shared" si="4"/>
        <v>453900</v>
      </c>
      <c r="J58" s="2">
        <v>35000</v>
      </c>
    </row>
    <row r="59" spans="1:10" ht="25.5" customHeight="1">
      <c r="A59" s="16" t="s">
        <v>353</v>
      </c>
      <c r="B59" s="14">
        <v>793</v>
      </c>
      <c r="C59" s="15" t="s">
        <v>24</v>
      </c>
      <c r="D59" s="15" t="s">
        <v>30</v>
      </c>
      <c r="E59" s="15" t="s">
        <v>725</v>
      </c>
      <c r="F59" s="15" t="s">
        <v>354</v>
      </c>
      <c r="G59" s="89">
        <v>0</v>
      </c>
      <c r="H59" s="141">
        <f>'прил 7'!H1149</f>
        <v>465200</v>
      </c>
      <c r="I59" s="141">
        <f>'прил 7'!I1149</f>
        <v>453900</v>
      </c>
      <c r="J59" s="2">
        <v>500000</v>
      </c>
    </row>
    <row r="60" spans="1:10" ht="25.5" customHeight="1">
      <c r="A60" s="16" t="s">
        <v>215</v>
      </c>
      <c r="B60" s="14">
        <v>793</v>
      </c>
      <c r="C60" s="15" t="s">
        <v>24</v>
      </c>
      <c r="D60" s="15" t="s">
        <v>30</v>
      </c>
      <c r="E60" s="15" t="s">
        <v>470</v>
      </c>
      <c r="F60" s="15"/>
      <c r="G60" s="120">
        <f>G61+G65+G64</f>
        <v>555000</v>
      </c>
      <c r="H60" s="120">
        <f t="shared" ref="H60:I60" si="5">H61+H65+H64</f>
        <v>605000</v>
      </c>
      <c r="I60" s="120">
        <f t="shared" si="5"/>
        <v>605000</v>
      </c>
      <c r="J60" s="2">
        <v>50000</v>
      </c>
    </row>
    <row r="61" spans="1:10" ht="25.5" customHeight="1">
      <c r="A61" s="16" t="s">
        <v>618</v>
      </c>
      <c r="B61" s="14">
        <v>793</v>
      </c>
      <c r="C61" s="15" t="s">
        <v>24</v>
      </c>
      <c r="D61" s="15" t="s">
        <v>30</v>
      </c>
      <c r="E61" s="15" t="s">
        <v>470</v>
      </c>
      <c r="F61" s="15" t="s">
        <v>48</v>
      </c>
      <c r="G61" s="120">
        <f>G62</f>
        <v>20000</v>
      </c>
      <c r="H61" s="120">
        <f>H62</f>
        <v>70000</v>
      </c>
      <c r="I61" s="120">
        <f>I62</f>
        <v>70000</v>
      </c>
      <c r="J61" s="2">
        <f>SUM(J22:J60)</f>
        <v>1655200</v>
      </c>
    </row>
    <row r="62" spans="1:10" ht="25.5" customHeight="1">
      <c r="A62" s="16" t="s">
        <v>49</v>
      </c>
      <c r="B62" s="14">
        <v>793</v>
      </c>
      <c r="C62" s="15" t="s">
        <v>24</v>
      </c>
      <c r="D62" s="15" t="s">
        <v>30</v>
      </c>
      <c r="E62" s="15" t="s">
        <v>470</v>
      </c>
      <c r="F62" s="15" t="s">
        <v>50</v>
      </c>
      <c r="G62" s="120">
        <f>'прил 7'!G1154</f>
        <v>20000</v>
      </c>
      <c r="H62" s="120">
        <f>'прил 7'!H1154</f>
        <v>70000</v>
      </c>
      <c r="I62" s="120">
        <f>'прил 7'!I1154</f>
        <v>70000</v>
      </c>
    </row>
    <row r="63" spans="1:10" ht="25.5" customHeight="1">
      <c r="A63" s="16" t="s">
        <v>38</v>
      </c>
      <c r="B63" s="14">
        <v>793</v>
      </c>
      <c r="C63" s="15" t="s">
        <v>24</v>
      </c>
      <c r="D63" s="15" t="s">
        <v>30</v>
      </c>
      <c r="E63" s="15" t="s">
        <v>470</v>
      </c>
      <c r="F63" s="15" t="s">
        <v>39</v>
      </c>
      <c r="G63" s="89">
        <f>G64</f>
        <v>500000</v>
      </c>
      <c r="H63" s="89">
        <f t="shared" ref="H63:I63" si="6">H64</f>
        <v>500000</v>
      </c>
      <c r="I63" s="89">
        <f t="shared" si="6"/>
        <v>500000</v>
      </c>
      <c r="J63" s="1"/>
    </row>
    <row r="64" spans="1:10" ht="25.5" customHeight="1">
      <c r="A64" s="16" t="s">
        <v>12</v>
      </c>
      <c r="B64" s="14">
        <v>793</v>
      </c>
      <c r="C64" s="15" t="s">
        <v>24</v>
      </c>
      <c r="D64" s="15" t="s">
        <v>30</v>
      </c>
      <c r="E64" s="15" t="s">
        <v>470</v>
      </c>
      <c r="F64" s="15" t="s">
        <v>11</v>
      </c>
      <c r="G64" s="89">
        <v>500000</v>
      </c>
      <c r="H64" s="89">
        <v>500000</v>
      </c>
      <c r="I64" s="89">
        <v>500000</v>
      </c>
      <c r="J64" s="1"/>
    </row>
    <row r="65" spans="1:12" ht="25.5" customHeight="1">
      <c r="A65" s="16" t="s">
        <v>95</v>
      </c>
      <c r="B65" s="14">
        <v>793</v>
      </c>
      <c r="C65" s="15" t="s">
        <v>24</v>
      </c>
      <c r="D65" s="15" t="s">
        <v>30</v>
      </c>
      <c r="E65" s="15" t="s">
        <v>470</v>
      </c>
      <c r="F65" s="15" t="s">
        <v>96</v>
      </c>
      <c r="G65" s="120">
        <f>G67+G66</f>
        <v>35000</v>
      </c>
      <c r="H65" s="120">
        <f t="shared" ref="H65:I65" si="7">H67+H66</f>
        <v>35000</v>
      </c>
      <c r="I65" s="120">
        <f t="shared" si="7"/>
        <v>35000</v>
      </c>
    </row>
    <row r="66" spans="1:12" ht="25.5" customHeight="1">
      <c r="A66" s="16" t="s">
        <v>303</v>
      </c>
      <c r="B66" s="14">
        <v>793</v>
      </c>
      <c r="C66" s="15" t="s">
        <v>24</v>
      </c>
      <c r="D66" s="15" t="s">
        <v>30</v>
      </c>
      <c r="E66" s="15" t="s">
        <v>470</v>
      </c>
      <c r="F66" s="15" t="s">
        <v>99</v>
      </c>
      <c r="G66" s="120">
        <f>'прил 7'!G1158</f>
        <v>35000</v>
      </c>
      <c r="H66" s="120">
        <f>'прил 7'!H1158</f>
        <v>35000</v>
      </c>
      <c r="I66" s="120">
        <f>'прил 7'!I1158</f>
        <v>35000</v>
      </c>
    </row>
    <row r="67" spans="1:12" ht="25.5" hidden="1" customHeight="1">
      <c r="A67" s="16" t="s">
        <v>353</v>
      </c>
      <c r="B67" s="14">
        <v>793</v>
      </c>
      <c r="C67" s="15" t="s">
        <v>24</v>
      </c>
      <c r="D67" s="15" t="s">
        <v>30</v>
      </c>
      <c r="E67" s="15" t="s">
        <v>470</v>
      </c>
      <c r="F67" s="15" t="s">
        <v>354</v>
      </c>
      <c r="G67" s="89"/>
      <c r="H67" s="8">
        <f>'прил 7'!H1159</f>
        <v>0</v>
      </c>
      <c r="I67" s="8">
        <f>'прил 7'!I1159</f>
        <v>0</v>
      </c>
    </row>
    <row r="68" spans="1:12" ht="25.5" customHeight="1">
      <c r="A68" s="16" t="s">
        <v>918</v>
      </c>
      <c r="B68" s="14">
        <v>793</v>
      </c>
      <c r="C68" s="15" t="s">
        <v>24</v>
      </c>
      <c r="D68" s="15" t="s">
        <v>30</v>
      </c>
      <c r="E68" s="15" t="s">
        <v>919</v>
      </c>
      <c r="F68" s="15"/>
      <c r="G68" s="89">
        <f t="shared" ref="G68:I69" si="8">G69</f>
        <v>50000</v>
      </c>
      <c r="H68" s="8">
        <f t="shared" si="8"/>
        <v>50000</v>
      </c>
      <c r="I68" s="8">
        <f t="shared" si="8"/>
        <v>50000</v>
      </c>
    </row>
    <row r="69" spans="1:12" ht="25.5" customHeight="1">
      <c r="A69" s="16" t="s">
        <v>618</v>
      </c>
      <c r="B69" s="14">
        <v>793</v>
      </c>
      <c r="C69" s="15" t="s">
        <v>24</v>
      </c>
      <c r="D69" s="15" t="s">
        <v>30</v>
      </c>
      <c r="E69" s="15" t="s">
        <v>919</v>
      </c>
      <c r="F69" s="15" t="s">
        <v>48</v>
      </c>
      <c r="G69" s="89">
        <f t="shared" si="8"/>
        <v>50000</v>
      </c>
      <c r="H69" s="8">
        <f t="shared" si="8"/>
        <v>50000</v>
      </c>
      <c r="I69" s="8">
        <f t="shared" si="8"/>
        <v>50000</v>
      </c>
    </row>
    <row r="70" spans="1:12" ht="25.5" customHeight="1">
      <c r="A70" s="16" t="s">
        <v>49</v>
      </c>
      <c r="B70" s="14">
        <v>793</v>
      </c>
      <c r="C70" s="15" t="s">
        <v>24</v>
      </c>
      <c r="D70" s="15" t="s">
        <v>30</v>
      </c>
      <c r="E70" s="15" t="s">
        <v>919</v>
      </c>
      <c r="F70" s="15" t="s">
        <v>50</v>
      </c>
      <c r="G70" s="89">
        <v>50000</v>
      </c>
      <c r="H70" s="8">
        <f>'прил 7'!H1163</f>
        <v>50000</v>
      </c>
      <c r="I70" s="8">
        <f>'прил 7'!I1163</f>
        <v>50000</v>
      </c>
    </row>
    <row r="71" spans="1:12" s="174" customFormat="1" ht="38.25">
      <c r="A71" s="171" t="s">
        <v>911</v>
      </c>
      <c r="B71" s="167">
        <v>763</v>
      </c>
      <c r="C71" s="168" t="s">
        <v>24</v>
      </c>
      <c r="D71" s="168" t="s">
        <v>85</v>
      </c>
      <c r="E71" s="168" t="s">
        <v>413</v>
      </c>
      <c r="F71" s="173"/>
      <c r="G71" s="169">
        <f>G72+G81+G89+G94+G84+G99+G102+G105++G108</f>
        <v>10671054.6</v>
      </c>
      <c r="H71" s="169">
        <f>H72+H81+H89+H94+H84</f>
        <v>10348355</v>
      </c>
      <c r="I71" s="169">
        <f>I72+I81+I89+I94+I84</f>
        <v>10438603</v>
      </c>
      <c r="J71" s="197">
        <v>9155959</v>
      </c>
      <c r="L71" s="197">
        <f>G71+H71+I71-G72-H72-I72</f>
        <v>2242062.6000000015</v>
      </c>
    </row>
    <row r="72" spans="1:12" s="35" customFormat="1" ht="25.5">
      <c r="A72" s="16" t="s">
        <v>114</v>
      </c>
      <c r="B72" s="14">
        <v>763</v>
      </c>
      <c r="C72" s="15" t="s">
        <v>24</v>
      </c>
      <c r="D72" s="15" t="s">
        <v>85</v>
      </c>
      <c r="E72" s="15" t="s">
        <v>415</v>
      </c>
      <c r="F72" s="41"/>
      <c r="G72" s="120">
        <f>G73+G77+G79</f>
        <v>9648992</v>
      </c>
      <c r="H72" s="120">
        <f>H73+H77+H79</f>
        <v>9738355</v>
      </c>
      <c r="I72" s="120">
        <f>I73+I77+I79</f>
        <v>9828603</v>
      </c>
      <c r="J72" s="198">
        <v>567396</v>
      </c>
    </row>
    <row r="73" spans="1:12" ht="51">
      <c r="A73" s="16" t="s">
        <v>87</v>
      </c>
      <c r="B73" s="14">
        <v>763</v>
      </c>
      <c r="C73" s="15" t="s">
        <v>24</v>
      </c>
      <c r="D73" s="15" t="s">
        <v>85</v>
      </c>
      <c r="E73" s="15" t="s">
        <v>415</v>
      </c>
      <c r="F73" s="15" t="s">
        <v>90</v>
      </c>
      <c r="G73" s="120">
        <f>SUM(G74)</f>
        <v>9066596</v>
      </c>
      <c r="H73" s="120">
        <f>SUM(H74)</f>
        <v>9155959</v>
      </c>
      <c r="I73" s="120">
        <f>SUM(I74)</f>
        <v>9246207</v>
      </c>
      <c r="J73" s="2">
        <v>15000</v>
      </c>
    </row>
    <row r="74" spans="1:12" ht="25.5">
      <c r="A74" s="16" t="s">
        <v>88</v>
      </c>
      <c r="B74" s="14">
        <v>763</v>
      </c>
      <c r="C74" s="15" t="s">
        <v>24</v>
      </c>
      <c r="D74" s="15" t="s">
        <v>85</v>
      </c>
      <c r="E74" s="15" t="s">
        <v>415</v>
      </c>
      <c r="F74" s="15" t="s">
        <v>91</v>
      </c>
      <c r="G74" s="120">
        <f>'прил 7'!G435</f>
        <v>9066596</v>
      </c>
      <c r="H74" s="120">
        <f>'прил 7'!AG435+'прил 7'!H435</f>
        <v>9155959</v>
      </c>
      <c r="I74" s="120">
        <f>'прил 7'!AH435+'прил 7'!I435</f>
        <v>9246207</v>
      </c>
      <c r="J74" s="2">
        <v>200000</v>
      </c>
    </row>
    <row r="75" spans="1:12" ht="34.5" hidden="1" customHeight="1">
      <c r="A75" s="32" t="s">
        <v>89</v>
      </c>
      <c r="B75" s="14">
        <v>763</v>
      </c>
      <c r="C75" s="15" t="s">
        <v>24</v>
      </c>
      <c r="D75" s="15" t="s">
        <v>85</v>
      </c>
      <c r="E75" s="15" t="s">
        <v>415</v>
      </c>
      <c r="F75" s="15" t="s">
        <v>92</v>
      </c>
      <c r="G75" s="120"/>
      <c r="H75" s="120"/>
      <c r="I75" s="120"/>
    </row>
    <row r="76" spans="1:12" ht="30" hidden="1" customHeight="1">
      <c r="A76" s="32" t="s">
        <v>115</v>
      </c>
      <c r="B76" s="14">
        <v>763</v>
      </c>
      <c r="C76" s="15" t="s">
        <v>24</v>
      </c>
      <c r="D76" s="15" t="s">
        <v>85</v>
      </c>
      <c r="E76" s="15" t="s">
        <v>415</v>
      </c>
      <c r="F76" s="15" t="s">
        <v>94</v>
      </c>
      <c r="G76" s="120"/>
      <c r="H76" s="120"/>
      <c r="I76" s="120"/>
    </row>
    <row r="77" spans="1:12" ht="25.5">
      <c r="A77" s="16" t="s">
        <v>47</v>
      </c>
      <c r="B77" s="14">
        <v>763</v>
      </c>
      <c r="C77" s="15" t="s">
        <v>24</v>
      </c>
      <c r="D77" s="15" t="s">
        <v>85</v>
      </c>
      <c r="E77" s="15" t="s">
        <v>415</v>
      </c>
      <c r="F77" s="15" t="s">
        <v>48</v>
      </c>
      <c r="G77" s="120">
        <f>SUM(G78)</f>
        <v>567396</v>
      </c>
      <c r="H77" s="120">
        <f>SUM(H78)</f>
        <v>567396</v>
      </c>
      <c r="I77" s="120">
        <f>SUM(I78)</f>
        <v>567396</v>
      </c>
      <c r="J77" s="2">
        <v>200000</v>
      </c>
    </row>
    <row r="78" spans="1:12" ht="25.5">
      <c r="A78" s="16" t="s">
        <v>49</v>
      </c>
      <c r="B78" s="14">
        <v>763</v>
      </c>
      <c r="C78" s="15" t="s">
        <v>24</v>
      </c>
      <c r="D78" s="15" t="s">
        <v>85</v>
      </c>
      <c r="E78" s="15" t="s">
        <v>415</v>
      </c>
      <c r="F78" s="15" t="s">
        <v>50</v>
      </c>
      <c r="G78" s="120">
        <f>'прил 7'!G437</f>
        <v>567396</v>
      </c>
      <c r="H78" s="120">
        <f>'прил 7'!AG437+'прил 7'!H437</f>
        <v>567396</v>
      </c>
      <c r="I78" s="120">
        <f>'прил 7'!AH437+'прил 7'!I437</f>
        <v>567396</v>
      </c>
      <c r="J78" s="2">
        <v>210000</v>
      </c>
    </row>
    <row r="79" spans="1:12">
      <c r="A79" s="16" t="s">
        <v>95</v>
      </c>
      <c r="B79" s="14"/>
      <c r="C79" s="15"/>
      <c r="D79" s="15"/>
      <c r="E79" s="15" t="s">
        <v>415</v>
      </c>
      <c r="F79" s="15" t="s">
        <v>96</v>
      </c>
      <c r="G79" s="120">
        <f>G80</f>
        <v>15000</v>
      </c>
      <c r="H79" s="120">
        <f>H80</f>
        <v>15000</v>
      </c>
      <c r="I79" s="120">
        <f>I80</f>
        <v>15000</v>
      </c>
      <c r="J79" s="2">
        <f>SUM(J71:J78)</f>
        <v>10348355</v>
      </c>
    </row>
    <row r="80" spans="1:12">
      <c r="A80" s="16" t="s">
        <v>303</v>
      </c>
      <c r="B80" s="14"/>
      <c r="C80" s="15"/>
      <c r="D80" s="15"/>
      <c r="E80" s="15" t="s">
        <v>415</v>
      </c>
      <c r="F80" s="15" t="s">
        <v>99</v>
      </c>
      <c r="G80" s="120">
        <f>'прил 7'!G439</f>
        <v>15000</v>
      </c>
      <c r="H80" s="120">
        <f>'прил 7'!AG439+'прил 7'!H439</f>
        <v>15000</v>
      </c>
      <c r="I80" s="120">
        <f>'прил 7'!AH439+'прил 7'!I439</f>
        <v>15000</v>
      </c>
    </row>
    <row r="81" spans="1:9" ht="33.75" customHeight="1">
      <c r="A81" s="16" t="s">
        <v>130</v>
      </c>
      <c r="B81" s="14">
        <v>763</v>
      </c>
      <c r="C81" s="15" t="s">
        <v>24</v>
      </c>
      <c r="D81" s="15" t="s">
        <v>30</v>
      </c>
      <c r="E81" s="15" t="s">
        <v>416</v>
      </c>
      <c r="F81" s="15"/>
      <c r="G81" s="120">
        <f t="shared" ref="G81:I82" si="9">G82</f>
        <v>180000</v>
      </c>
      <c r="H81" s="120">
        <f t="shared" si="9"/>
        <v>200000</v>
      </c>
      <c r="I81" s="120">
        <f t="shared" si="9"/>
        <v>200000</v>
      </c>
    </row>
    <row r="82" spans="1:9" ht="27.75" customHeight="1">
      <c r="A82" s="16" t="s">
        <v>47</v>
      </c>
      <c r="B82" s="14">
        <v>763</v>
      </c>
      <c r="C82" s="15" t="s">
        <v>24</v>
      </c>
      <c r="D82" s="15" t="s">
        <v>30</v>
      </c>
      <c r="E82" s="15" t="s">
        <v>416</v>
      </c>
      <c r="F82" s="15" t="s">
        <v>48</v>
      </c>
      <c r="G82" s="120">
        <f t="shared" si="9"/>
        <v>180000</v>
      </c>
      <c r="H82" s="120">
        <f t="shared" si="9"/>
        <v>200000</v>
      </c>
      <c r="I82" s="120">
        <f t="shared" si="9"/>
        <v>200000</v>
      </c>
    </row>
    <row r="83" spans="1:9" ht="28.5" customHeight="1">
      <c r="A83" s="16" t="s">
        <v>49</v>
      </c>
      <c r="B83" s="14">
        <v>763</v>
      </c>
      <c r="C83" s="15" t="s">
        <v>24</v>
      </c>
      <c r="D83" s="15" t="s">
        <v>30</v>
      </c>
      <c r="E83" s="15" t="s">
        <v>416</v>
      </c>
      <c r="F83" s="15" t="s">
        <v>50</v>
      </c>
      <c r="G83" s="120">
        <f>'прил 7'!G444</f>
        <v>180000</v>
      </c>
      <c r="H83" s="120">
        <f>'прил 7'!AG444+'прил 7'!H444</f>
        <v>200000</v>
      </c>
      <c r="I83" s="120">
        <f>'прил 7'!AH444+'прил 7'!I444</f>
        <v>200000</v>
      </c>
    </row>
    <row r="84" spans="1:9" ht="34.5" hidden="1" customHeight="1">
      <c r="A84" s="16" t="s">
        <v>767</v>
      </c>
      <c r="B84" s="14">
        <v>763</v>
      </c>
      <c r="C84" s="15" t="s">
        <v>24</v>
      </c>
      <c r="D84" s="15" t="s">
        <v>30</v>
      </c>
      <c r="E84" s="15" t="s">
        <v>766</v>
      </c>
      <c r="F84" s="15"/>
      <c r="G84" s="120">
        <f>G85+G87</f>
        <v>0</v>
      </c>
      <c r="H84" s="120">
        <f>H85+H87</f>
        <v>0</v>
      </c>
      <c r="I84" s="120">
        <f>I85+I87</f>
        <v>0</v>
      </c>
    </row>
    <row r="85" spans="1:9" ht="27.75" hidden="1" customHeight="1">
      <c r="A85" s="16" t="s">
        <v>47</v>
      </c>
      <c r="B85" s="14">
        <v>763</v>
      </c>
      <c r="C85" s="15" t="s">
        <v>24</v>
      </c>
      <c r="D85" s="15" t="s">
        <v>30</v>
      </c>
      <c r="E85" s="15" t="s">
        <v>766</v>
      </c>
      <c r="F85" s="15" t="s">
        <v>48</v>
      </c>
      <c r="G85" s="120">
        <f>G86</f>
        <v>0</v>
      </c>
      <c r="H85" s="120">
        <f>H86</f>
        <v>0</v>
      </c>
      <c r="I85" s="120">
        <f>I86</f>
        <v>0</v>
      </c>
    </row>
    <row r="86" spans="1:9" ht="28.5" hidden="1" customHeight="1">
      <c r="A86" s="16" t="s">
        <v>49</v>
      </c>
      <c r="B86" s="14">
        <v>763</v>
      </c>
      <c r="C86" s="15" t="s">
        <v>24</v>
      </c>
      <c r="D86" s="15" t="s">
        <v>30</v>
      </c>
      <c r="E86" s="15" t="s">
        <v>766</v>
      </c>
      <c r="F86" s="15" t="s">
        <v>50</v>
      </c>
      <c r="G86" s="120">
        <f>'прил 7'!G447</f>
        <v>0</v>
      </c>
      <c r="H86" s="120">
        <f>'прил 7'!AG447</f>
        <v>0</v>
      </c>
      <c r="I86" s="120">
        <f>'прил 7'!AH447</f>
        <v>0</v>
      </c>
    </row>
    <row r="87" spans="1:9" ht="28.5" hidden="1" customHeight="1">
      <c r="A87" s="32" t="s">
        <v>95</v>
      </c>
      <c r="B87" s="14">
        <v>763</v>
      </c>
      <c r="C87" s="15" t="s">
        <v>24</v>
      </c>
      <c r="D87" s="15" t="s">
        <v>30</v>
      </c>
      <c r="E87" s="15" t="s">
        <v>766</v>
      </c>
      <c r="F87" s="15" t="s">
        <v>96</v>
      </c>
      <c r="G87" s="120">
        <f>G88</f>
        <v>0</v>
      </c>
      <c r="H87" s="120">
        <f>H88</f>
        <v>0</v>
      </c>
      <c r="I87" s="120">
        <f>I88</f>
        <v>0</v>
      </c>
    </row>
    <row r="88" spans="1:9" ht="28.5" hidden="1" customHeight="1">
      <c r="A88" s="32" t="s">
        <v>303</v>
      </c>
      <c r="B88" s="14">
        <v>763</v>
      </c>
      <c r="C88" s="15" t="s">
        <v>24</v>
      </c>
      <c r="D88" s="15" t="s">
        <v>30</v>
      </c>
      <c r="E88" s="15" t="s">
        <v>766</v>
      </c>
      <c r="F88" s="15" t="s">
        <v>99</v>
      </c>
      <c r="G88" s="120">
        <f>'прил 7'!G449</f>
        <v>0</v>
      </c>
      <c r="H88" s="120">
        <f>'прил 7'!AG449</f>
        <v>0</v>
      </c>
      <c r="I88" s="120">
        <f>'прил 7'!AH449</f>
        <v>0</v>
      </c>
    </row>
    <row r="89" spans="1:9" ht="125.25" customHeight="1">
      <c r="A89" s="16" t="s">
        <v>539</v>
      </c>
      <c r="B89" s="14">
        <v>763</v>
      </c>
      <c r="C89" s="15" t="s">
        <v>85</v>
      </c>
      <c r="D89" s="15" t="s">
        <v>133</v>
      </c>
      <c r="E89" s="15" t="s">
        <v>419</v>
      </c>
      <c r="F89" s="15"/>
      <c r="G89" s="120">
        <f>SUM(G90)+G92</f>
        <v>216100</v>
      </c>
      <c r="H89" s="120">
        <f>SUM(H90)+H92</f>
        <v>200000</v>
      </c>
      <c r="I89" s="120">
        <f>SUM(I90)+I92</f>
        <v>200000</v>
      </c>
    </row>
    <row r="90" spans="1:9" ht="25.5">
      <c r="A90" s="16" t="s">
        <v>47</v>
      </c>
      <c r="B90" s="14">
        <v>763</v>
      </c>
      <c r="C90" s="15" t="s">
        <v>85</v>
      </c>
      <c r="D90" s="15" t="s">
        <v>133</v>
      </c>
      <c r="E90" s="15" t="s">
        <v>419</v>
      </c>
      <c r="F90" s="15" t="s">
        <v>48</v>
      </c>
      <c r="G90" s="120">
        <f>SUM(G91)</f>
        <v>216100</v>
      </c>
      <c r="H90" s="120">
        <f>SUM(H91)</f>
        <v>200000</v>
      </c>
      <c r="I90" s="120">
        <f>SUM(I91)</f>
        <v>200000</v>
      </c>
    </row>
    <row r="91" spans="1:9" ht="25.5" customHeight="1">
      <c r="A91" s="16" t="s">
        <v>49</v>
      </c>
      <c r="B91" s="14">
        <v>763</v>
      </c>
      <c r="C91" s="15" t="s">
        <v>85</v>
      </c>
      <c r="D91" s="15" t="s">
        <v>133</v>
      </c>
      <c r="E91" s="15" t="s">
        <v>419</v>
      </c>
      <c r="F91" s="15" t="s">
        <v>50</v>
      </c>
      <c r="G91" s="120">
        <f>'прил 7'!G460</f>
        <v>216100</v>
      </c>
      <c r="H91" s="120">
        <f>'прил 7'!AG460+'прил 7'!H460</f>
        <v>200000</v>
      </c>
      <c r="I91" s="120">
        <f>'прил 7'!AH460+'прил 7'!I460</f>
        <v>200000</v>
      </c>
    </row>
    <row r="92" spans="1:9" ht="25.5" hidden="1" customHeight="1">
      <c r="A92" s="32" t="s">
        <v>95</v>
      </c>
      <c r="B92" s="14">
        <v>763</v>
      </c>
      <c r="C92" s="15" t="s">
        <v>85</v>
      </c>
      <c r="D92" s="15" t="s">
        <v>133</v>
      </c>
      <c r="E92" s="15" t="s">
        <v>419</v>
      </c>
      <c r="F92" s="15" t="s">
        <v>96</v>
      </c>
      <c r="G92" s="120">
        <f>G93</f>
        <v>0</v>
      </c>
      <c r="H92" s="120">
        <f>H93</f>
        <v>0</v>
      </c>
      <c r="I92" s="120">
        <f>I93</f>
        <v>0</v>
      </c>
    </row>
    <row r="93" spans="1:9" ht="25.5" hidden="1" customHeight="1">
      <c r="A93" s="32" t="s">
        <v>303</v>
      </c>
      <c r="B93" s="14">
        <v>763</v>
      </c>
      <c r="C93" s="15" t="s">
        <v>85</v>
      </c>
      <c r="D93" s="15" t="s">
        <v>133</v>
      </c>
      <c r="E93" s="15" t="s">
        <v>419</v>
      </c>
      <c r="F93" s="15" t="s">
        <v>99</v>
      </c>
      <c r="G93" s="120">
        <f>'прил 7'!G470</f>
        <v>0</v>
      </c>
      <c r="H93" s="120">
        <f>'прил 7'!AG470</f>
        <v>0</v>
      </c>
      <c r="I93" s="120">
        <f>'прил 7'!AH470</f>
        <v>0</v>
      </c>
    </row>
    <row r="94" spans="1:9" ht="141.75" customHeight="1">
      <c r="A94" s="32" t="s">
        <v>530</v>
      </c>
      <c r="B94" s="14">
        <v>763</v>
      </c>
      <c r="C94" s="15" t="s">
        <v>85</v>
      </c>
      <c r="D94" s="15" t="s">
        <v>133</v>
      </c>
      <c r="E94" s="15" t="s">
        <v>420</v>
      </c>
      <c r="F94" s="15"/>
      <c r="G94" s="120">
        <f>G95+G97</f>
        <v>197962.6</v>
      </c>
      <c r="H94" s="120">
        <f>H95+H97</f>
        <v>210000</v>
      </c>
      <c r="I94" s="120">
        <f>I95+I97</f>
        <v>210000</v>
      </c>
    </row>
    <row r="95" spans="1:9" ht="25.5">
      <c r="A95" s="16" t="s">
        <v>47</v>
      </c>
      <c r="B95" s="14">
        <v>763</v>
      </c>
      <c r="C95" s="15" t="s">
        <v>85</v>
      </c>
      <c r="D95" s="15" t="s">
        <v>133</v>
      </c>
      <c r="E95" s="15" t="s">
        <v>420</v>
      </c>
      <c r="F95" s="15" t="s">
        <v>48</v>
      </c>
      <c r="G95" s="120">
        <f>SUM(G96)</f>
        <v>197962.6</v>
      </c>
      <c r="H95" s="120">
        <f>SUM(H96)</f>
        <v>210000</v>
      </c>
      <c r="I95" s="120">
        <f>SUM(I96)</f>
        <v>210000</v>
      </c>
    </row>
    <row r="96" spans="1:9" ht="25.5" customHeight="1">
      <c r="A96" s="16" t="s">
        <v>49</v>
      </c>
      <c r="B96" s="14">
        <v>763</v>
      </c>
      <c r="C96" s="15" t="s">
        <v>85</v>
      </c>
      <c r="D96" s="15" t="s">
        <v>133</v>
      </c>
      <c r="E96" s="15" t="s">
        <v>420</v>
      </c>
      <c r="F96" s="15" t="s">
        <v>50</v>
      </c>
      <c r="G96" s="120">
        <f>'прил 7'!G473</f>
        <v>197962.6</v>
      </c>
      <c r="H96" s="120">
        <f>'прил 7'!AG473+'прил 7'!H473</f>
        <v>210000</v>
      </c>
      <c r="I96" s="120">
        <f>'прил 7'!AH473+'прил 7'!I473</f>
        <v>210000</v>
      </c>
    </row>
    <row r="97" spans="1:10" ht="25.5" hidden="1" customHeight="1">
      <c r="A97" s="32" t="s">
        <v>95</v>
      </c>
      <c r="B97" s="14">
        <v>763</v>
      </c>
      <c r="C97" s="15" t="s">
        <v>85</v>
      </c>
      <c r="D97" s="15" t="s">
        <v>133</v>
      </c>
      <c r="E97" s="15" t="s">
        <v>420</v>
      </c>
      <c r="F97" s="15" t="s">
        <v>96</v>
      </c>
      <c r="G97" s="120">
        <f>G98</f>
        <v>0</v>
      </c>
      <c r="H97" s="120">
        <f>H98</f>
        <v>0</v>
      </c>
      <c r="I97" s="120">
        <f>I98</f>
        <v>0</v>
      </c>
    </row>
    <row r="98" spans="1:10" ht="25.5" hidden="1" customHeight="1">
      <c r="A98" s="32" t="s">
        <v>625</v>
      </c>
      <c r="B98" s="14">
        <v>763</v>
      </c>
      <c r="C98" s="15" t="s">
        <v>85</v>
      </c>
      <c r="D98" s="15" t="s">
        <v>133</v>
      </c>
      <c r="E98" s="15" t="s">
        <v>420</v>
      </c>
      <c r="F98" s="15" t="s">
        <v>624</v>
      </c>
      <c r="G98" s="120">
        <f>'прил 7'!G475</f>
        <v>0</v>
      </c>
      <c r="H98" s="120">
        <f>'прил 7'!AG475</f>
        <v>0</v>
      </c>
      <c r="I98" s="120">
        <f>'прил 7'!AH475</f>
        <v>0</v>
      </c>
    </row>
    <row r="99" spans="1:10" ht="81.75" customHeight="1">
      <c r="A99" s="32" t="s">
        <v>1127</v>
      </c>
      <c r="B99" s="14">
        <v>763</v>
      </c>
      <c r="C99" s="15" t="s">
        <v>85</v>
      </c>
      <c r="D99" s="15" t="s">
        <v>133</v>
      </c>
      <c r="E99" s="15" t="s">
        <v>1084</v>
      </c>
      <c r="F99" s="15"/>
      <c r="G99" s="89">
        <f>G100</f>
        <v>210000</v>
      </c>
      <c r="H99" s="89">
        <v>0</v>
      </c>
      <c r="I99" s="89">
        <v>0</v>
      </c>
      <c r="J99" s="1"/>
    </row>
    <row r="100" spans="1:10" ht="25.5">
      <c r="A100" s="16" t="s">
        <v>47</v>
      </c>
      <c r="B100" s="14">
        <v>763</v>
      </c>
      <c r="C100" s="15" t="s">
        <v>85</v>
      </c>
      <c r="D100" s="15" t="s">
        <v>133</v>
      </c>
      <c r="E100" s="15" t="s">
        <v>1084</v>
      </c>
      <c r="F100" s="15" t="s">
        <v>48</v>
      </c>
      <c r="G100" s="89">
        <f>SUM(G101)</f>
        <v>210000</v>
      </c>
      <c r="H100" s="89">
        <f>SUM(H101)</f>
        <v>0</v>
      </c>
      <c r="I100" s="89">
        <f>SUM(I101)</f>
        <v>0</v>
      </c>
      <c r="J100" s="1"/>
    </row>
    <row r="101" spans="1:10" ht="25.5" customHeight="1">
      <c r="A101" s="16" t="s">
        <v>49</v>
      </c>
      <c r="B101" s="14">
        <v>763</v>
      </c>
      <c r="C101" s="15" t="s">
        <v>85</v>
      </c>
      <c r="D101" s="15" t="s">
        <v>133</v>
      </c>
      <c r="E101" s="15" t="s">
        <v>1084</v>
      </c>
      <c r="F101" s="15" t="s">
        <v>50</v>
      </c>
      <c r="G101" s="89">
        <v>210000</v>
      </c>
      <c r="H101" s="89">
        <v>0</v>
      </c>
      <c r="I101" s="89">
        <v>0</v>
      </c>
      <c r="J101" s="1"/>
    </row>
    <row r="102" spans="1:10" ht="23.25" customHeight="1">
      <c r="A102" s="231" t="s">
        <v>1086</v>
      </c>
      <c r="B102" s="14">
        <v>763</v>
      </c>
      <c r="C102" s="15" t="s">
        <v>85</v>
      </c>
      <c r="D102" s="15" t="s">
        <v>133</v>
      </c>
      <c r="E102" s="15" t="s">
        <v>1085</v>
      </c>
      <c r="F102" s="15"/>
      <c r="G102" s="89">
        <f>G103</f>
        <v>30000</v>
      </c>
      <c r="H102" s="89">
        <v>0</v>
      </c>
      <c r="I102" s="89">
        <v>0</v>
      </c>
      <c r="J102" s="1"/>
    </row>
    <row r="103" spans="1:10" ht="25.5">
      <c r="A103" s="16" t="s">
        <v>47</v>
      </c>
      <c r="B103" s="14">
        <v>763</v>
      </c>
      <c r="C103" s="15" t="s">
        <v>85</v>
      </c>
      <c r="D103" s="15" t="s">
        <v>133</v>
      </c>
      <c r="E103" s="15" t="s">
        <v>1085</v>
      </c>
      <c r="F103" s="15" t="s">
        <v>48</v>
      </c>
      <c r="G103" s="89">
        <f>SUM(G104)</f>
        <v>30000</v>
      </c>
      <c r="H103" s="89">
        <f>SUM(H104)</f>
        <v>0</v>
      </c>
      <c r="I103" s="89">
        <f>SUM(I104)</f>
        <v>0</v>
      </c>
      <c r="J103" s="1"/>
    </row>
    <row r="104" spans="1:10" ht="25.5" customHeight="1">
      <c r="A104" s="16" t="s">
        <v>49</v>
      </c>
      <c r="B104" s="14">
        <v>763</v>
      </c>
      <c r="C104" s="15" t="s">
        <v>85</v>
      </c>
      <c r="D104" s="15" t="s">
        <v>133</v>
      </c>
      <c r="E104" s="15" t="s">
        <v>1085</v>
      </c>
      <c r="F104" s="15" t="s">
        <v>50</v>
      </c>
      <c r="G104" s="89">
        <v>30000</v>
      </c>
      <c r="H104" s="89">
        <v>0</v>
      </c>
      <c r="I104" s="89">
        <v>0</v>
      </c>
      <c r="J104" s="1"/>
    </row>
    <row r="105" spans="1:10" ht="23.25" customHeight="1">
      <c r="A105" s="231" t="s">
        <v>1088</v>
      </c>
      <c r="B105" s="14">
        <v>763</v>
      </c>
      <c r="C105" s="15" t="s">
        <v>85</v>
      </c>
      <c r="D105" s="15" t="s">
        <v>133</v>
      </c>
      <c r="E105" s="15" t="s">
        <v>1087</v>
      </c>
      <c r="F105" s="15"/>
      <c r="G105" s="89">
        <f>G106</f>
        <v>168000</v>
      </c>
      <c r="H105" s="89">
        <v>0</v>
      </c>
      <c r="I105" s="89">
        <v>0</v>
      </c>
      <c r="J105" s="1"/>
    </row>
    <row r="106" spans="1:10" ht="25.5">
      <c r="A106" s="16" t="s">
        <v>47</v>
      </c>
      <c r="B106" s="14">
        <v>763</v>
      </c>
      <c r="C106" s="15" t="s">
        <v>85</v>
      </c>
      <c r="D106" s="15" t="s">
        <v>133</v>
      </c>
      <c r="E106" s="15" t="s">
        <v>1087</v>
      </c>
      <c r="F106" s="15" t="s">
        <v>48</v>
      </c>
      <c r="G106" s="89">
        <f>SUM(G107)</f>
        <v>168000</v>
      </c>
      <c r="H106" s="89">
        <f>SUM(H107)</f>
        <v>0</v>
      </c>
      <c r="I106" s="89">
        <f>SUM(I107)</f>
        <v>0</v>
      </c>
      <c r="J106" s="1"/>
    </row>
    <row r="107" spans="1:10" ht="25.5" customHeight="1">
      <c r="A107" s="16" t="s">
        <v>49</v>
      </c>
      <c r="B107" s="14">
        <v>763</v>
      </c>
      <c r="C107" s="15" t="s">
        <v>85</v>
      </c>
      <c r="D107" s="15" t="s">
        <v>133</v>
      </c>
      <c r="E107" s="15" t="s">
        <v>1087</v>
      </c>
      <c r="F107" s="15" t="s">
        <v>50</v>
      </c>
      <c r="G107" s="89">
        <v>168000</v>
      </c>
      <c r="H107" s="89">
        <v>0</v>
      </c>
      <c r="I107" s="89">
        <v>0</v>
      </c>
      <c r="J107" s="1"/>
    </row>
    <row r="108" spans="1:10" ht="34.5" customHeight="1">
      <c r="A108" s="16" t="s">
        <v>1102</v>
      </c>
      <c r="B108" s="14">
        <v>763</v>
      </c>
      <c r="C108" s="15" t="s">
        <v>85</v>
      </c>
      <c r="D108" s="15" t="s">
        <v>133</v>
      </c>
      <c r="E108" s="15" t="s">
        <v>1101</v>
      </c>
      <c r="F108" s="15"/>
      <c r="G108" s="89">
        <f>G109</f>
        <v>20000</v>
      </c>
      <c r="H108" s="89">
        <f>SUM(H109)+H119</f>
        <v>0</v>
      </c>
      <c r="I108" s="89">
        <f>SUM(I109)+I119</f>
        <v>0</v>
      </c>
      <c r="J108" s="1"/>
    </row>
    <row r="109" spans="1:10" ht="25.5">
      <c r="A109" s="16" t="s">
        <v>47</v>
      </c>
      <c r="B109" s="14">
        <v>763</v>
      </c>
      <c r="C109" s="15" t="s">
        <v>85</v>
      </c>
      <c r="D109" s="15" t="s">
        <v>133</v>
      </c>
      <c r="E109" s="15" t="s">
        <v>1101</v>
      </c>
      <c r="F109" s="15" t="s">
        <v>48</v>
      </c>
      <c r="G109" s="89">
        <f>SUM(G110)</f>
        <v>20000</v>
      </c>
      <c r="H109" s="89">
        <f>SUM(H110)</f>
        <v>0</v>
      </c>
      <c r="I109" s="89">
        <f>SUM(I110)</f>
        <v>0</v>
      </c>
      <c r="J109" s="1"/>
    </row>
    <row r="110" spans="1:10" ht="30.75" customHeight="1">
      <c r="A110" s="16" t="s">
        <v>49</v>
      </c>
      <c r="B110" s="14">
        <v>763</v>
      </c>
      <c r="C110" s="15" t="s">
        <v>85</v>
      </c>
      <c r="D110" s="15" t="s">
        <v>133</v>
      </c>
      <c r="E110" s="15" t="s">
        <v>1101</v>
      </c>
      <c r="F110" s="15" t="s">
        <v>50</v>
      </c>
      <c r="G110" s="89">
        <v>20000</v>
      </c>
      <c r="H110" s="89">
        <v>0</v>
      </c>
      <c r="I110" s="89">
        <v>0</v>
      </c>
      <c r="J110" s="1"/>
    </row>
    <row r="111" spans="1:10" s="176" customFormat="1" ht="48" customHeight="1">
      <c r="A111" s="171" t="s">
        <v>951</v>
      </c>
      <c r="B111" s="167">
        <v>793</v>
      </c>
      <c r="C111" s="168" t="s">
        <v>103</v>
      </c>
      <c r="D111" s="168" t="s">
        <v>104</v>
      </c>
      <c r="E111" s="168" t="s">
        <v>498</v>
      </c>
      <c r="F111" s="168"/>
      <c r="G111" s="169">
        <f>G112+G123+G180+G120+G156+G183+G167+G170+G174+G171+G177+G162+G160</f>
        <v>313526503.25</v>
      </c>
      <c r="H111" s="169">
        <f>H112+H123+H180+H120+H156+H183+H167+H170+H174+H171+H177+H162+H160</f>
        <v>289098419.26999998</v>
      </c>
      <c r="I111" s="169">
        <f>I112+I123+I180+I120+I156+I183+I167+I170+I174+I171+I177+I162+I160</f>
        <v>5915143.6999999993</v>
      </c>
      <c r="J111" s="199">
        <v>100000</v>
      </c>
    </row>
    <row r="112" spans="1:10" ht="42.75" hidden="1" customHeight="1">
      <c r="A112" s="16" t="s">
        <v>234</v>
      </c>
      <c r="B112" s="14">
        <v>793</v>
      </c>
      <c r="C112" s="15" t="s">
        <v>103</v>
      </c>
      <c r="D112" s="15" t="s">
        <v>104</v>
      </c>
      <c r="E112" s="15" t="s">
        <v>498</v>
      </c>
      <c r="F112" s="15"/>
      <c r="G112" s="120">
        <f>G126+G140+G129+G113</f>
        <v>0</v>
      </c>
      <c r="H112" s="120">
        <f>H126+H140+H129+H113</f>
        <v>0</v>
      </c>
      <c r="I112" s="120">
        <f>I126+I140+I129+I113</f>
        <v>0</v>
      </c>
    </row>
    <row r="113" spans="1:10" ht="60" hidden="1" customHeight="1">
      <c r="A113" s="54" t="s">
        <v>749</v>
      </c>
      <c r="B113" s="14">
        <v>793</v>
      </c>
      <c r="C113" s="15" t="s">
        <v>103</v>
      </c>
      <c r="D113" s="15" t="s">
        <v>104</v>
      </c>
      <c r="E113" s="15" t="s">
        <v>727</v>
      </c>
      <c r="F113" s="15"/>
      <c r="G113" s="120">
        <f>G114+G116+G118</f>
        <v>0</v>
      </c>
      <c r="H113" s="120">
        <f>H114+H116+H118</f>
        <v>0</v>
      </c>
      <c r="I113" s="120">
        <f>I114+I116+I118</f>
        <v>0</v>
      </c>
      <c r="J113" s="2">
        <v>200000</v>
      </c>
    </row>
    <row r="114" spans="1:10" ht="21" hidden="1" customHeight="1">
      <c r="A114" s="16" t="s">
        <v>312</v>
      </c>
      <c r="B114" s="14">
        <v>793</v>
      </c>
      <c r="C114" s="15" t="s">
        <v>103</v>
      </c>
      <c r="D114" s="15" t="s">
        <v>104</v>
      </c>
      <c r="E114" s="15" t="s">
        <v>727</v>
      </c>
      <c r="F114" s="15" t="s">
        <v>313</v>
      </c>
      <c r="G114" s="120">
        <f>G115</f>
        <v>0</v>
      </c>
      <c r="H114" s="120">
        <f>H115</f>
        <v>0</v>
      </c>
      <c r="I114" s="120">
        <f>I115</f>
        <v>0</v>
      </c>
      <c r="J114" s="2">
        <v>11000</v>
      </c>
    </row>
    <row r="115" spans="1:10" ht="30.75" hidden="1" customHeight="1">
      <c r="A115" s="16" t="s">
        <v>314</v>
      </c>
      <c r="B115" s="14">
        <v>793</v>
      </c>
      <c r="C115" s="15" t="s">
        <v>103</v>
      </c>
      <c r="D115" s="15" t="s">
        <v>104</v>
      </c>
      <c r="E115" s="15" t="s">
        <v>727</v>
      </c>
      <c r="F115" s="15" t="s">
        <v>315</v>
      </c>
      <c r="G115" s="120">
        <f>'прил 7'!G1429</f>
        <v>0</v>
      </c>
      <c r="H115" s="120">
        <f>'прил 7'!H1429</f>
        <v>0</v>
      </c>
      <c r="I115" s="120">
        <f>'прил 7'!I1429</f>
        <v>0</v>
      </c>
      <c r="J115" s="2">
        <f>SUM(J111:J114)</f>
        <v>311000</v>
      </c>
    </row>
    <row r="116" spans="1:10" ht="30.75" hidden="1" customHeight="1">
      <c r="A116" s="16" t="s">
        <v>47</v>
      </c>
      <c r="B116" s="14">
        <v>793</v>
      </c>
      <c r="C116" s="15" t="s">
        <v>103</v>
      </c>
      <c r="D116" s="15" t="s">
        <v>104</v>
      </c>
      <c r="E116" s="15" t="s">
        <v>880</v>
      </c>
      <c r="F116" s="15" t="s">
        <v>48</v>
      </c>
      <c r="G116" s="89">
        <f>G117</f>
        <v>0</v>
      </c>
      <c r="H116" s="89">
        <f>H117</f>
        <v>0</v>
      </c>
      <c r="I116" s="89">
        <f>I117</f>
        <v>0</v>
      </c>
    </row>
    <row r="117" spans="1:10" ht="30.75" hidden="1" customHeight="1">
      <c r="A117" s="16" t="s">
        <v>49</v>
      </c>
      <c r="B117" s="14">
        <v>793</v>
      </c>
      <c r="C117" s="15" t="s">
        <v>103</v>
      </c>
      <c r="D117" s="15" t="s">
        <v>104</v>
      </c>
      <c r="E117" s="15" t="s">
        <v>880</v>
      </c>
      <c r="F117" s="15" t="s">
        <v>50</v>
      </c>
      <c r="G117" s="89"/>
      <c r="H117" s="89"/>
      <c r="I117" s="89"/>
    </row>
    <row r="118" spans="1:10" ht="30.75" hidden="1" customHeight="1">
      <c r="A118" s="16" t="s">
        <v>323</v>
      </c>
      <c r="B118" s="14">
        <v>793</v>
      </c>
      <c r="C118" s="15" t="s">
        <v>108</v>
      </c>
      <c r="D118" s="15" t="s">
        <v>35</v>
      </c>
      <c r="E118" s="15" t="s">
        <v>880</v>
      </c>
      <c r="F118" s="15" t="s">
        <v>324</v>
      </c>
      <c r="G118" s="89">
        <f>G119</f>
        <v>0</v>
      </c>
      <c r="H118" s="89">
        <f>H119</f>
        <v>0</v>
      </c>
      <c r="I118" s="89">
        <f>I119</f>
        <v>0</v>
      </c>
    </row>
    <row r="119" spans="1:10" ht="30.75" hidden="1" customHeight="1">
      <c r="A119" s="16" t="s">
        <v>341</v>
      </c>
      <c r="B119" s="14">
        <v>793</v>
      </c>
      <c r="C119" s="15" t="s">
        <v>108</v>
      </c>
      <c r="D119" s="15" t="s">
        <v>35</v>
      </c>
      <c r="E119" s="15" t="s">
        <v>880</v>
      </c>
      <c r="F119" s="15" t="s">
        <v>342</v>
      </c>
      <c r="G119" s="89">
        <f>'прил 7'!G1537</f>
        <v>0</v>
      </c>
      <c r="H119" s="89">
        <f>'прил 7'!AG1537</f>
        <v>0</v>
      </c>
      <c r="I119" s="89">
        <f>'прил 7'!AH1537</f>
        <v>0</v>
      </c>
    </row>
    <row r="120" spans="1:10" ht="89.25" hidden="1" customHeight="1">
      <c r="A120" s="16" t="s">
        <v>816</v>
      </c>
      <c r="B120" s="14">
        <v>793</v>
      </c>
      <c r="C120" s="15" t="s">
        <v>103</v>
      </c>
      <c r="D120" s="15" t="s">
        <v>104</v>
      </c>
      <c r="E120" s="15" t="s">
        <v>163</v>
      </c>
      <c r="F120" s="15"/>
      <c r="G120" s="89">
        <f t="shared" ref="G120:I121" si="10">G121</f>
        <v>0</v>
      </c>
      <c r="H120" s="89">
        <f t="shared" si="10"/>
        <v>0</v>
      </c>
      <c r="I120" s="89">
        <f t="shared" si="10"/>
        <v>0</v>
      </c>
    </row>
    <row r="121" spans="1:10" ht="30.75" hidden="1" customHeight="1">
      <c r="A121" s="16" t="s">
        <v>312</v>
      </c>
      <c r="B121" s="14">
        <v>793</v>
      </c>
      <c r="C121" s="15" t="s">
        <v>103</v>
      </c>
      <c r="D121" s="15" t="s">
        <v>104</v>
      </c>
      <c r="E121" s="15" t="s">
        <v>163</v>
      </c>
      <c r="F121" s="15" t="s">
        <v>313</v>
      </c>
      <c r="G121" s="89">
        <f t="shared" si="10"/>
        <v>0</v>
      </c>
      <c r="H121" s="89">
        <f t="shared" si="10"/>
        <v>0</v>
      </c>
      <c r="I121" s="89">
        <f t="shared" si="10"/>
        <v>0</v>
      </c>
    </row>
    <row r="122" spans="1:10" ht="30.75" hidden="1" customHeight="1">
      <c r="A122" s="16" t="s">
        <v>314</v>
      </c>
      <c r="B122" s="14">
        <v>793</v>
      </c>
      <c r="C122" s="15" t="s">
        <v>103</v>
      </c>
      <c r="D122" s="15" t="s">
        <v>104</v>
      </c>
      <c r="E122" s="15" t="s">
        <v>163</v>
      </c>
      <c r="F122" s="15" t="s">
        <v>315</v>
      </c>
      <c r="G122" s="89"/>
      <c r="H122" s="89"/>
      <c r="I122" s="89"/>
    </row>
    <row r="123" spans="1:10" ht="30.75" hidden="1" customHeight="1">
      <c r="A123" s="16" t="s">
        <v>780</v>
      </c>
      <c r="B123" s="14">
        <v>793</v>
      </c>
      <c r="C123" s="15" t="s">
        <v>103</v>
      </c>
      <c r="D123" s="15" t="s">
        <v>104</v>
      </c>
      <c r="E123" s="15" t="s">
        <v>728</v>
      </c>
      <c r="F123" s="15"/>
      <c r="G123" s="120">
        <f t="shared" ref="G123:I124" si="11">G124</f>
        <v>0</v>
      </c>
      <c r="H123" s="120">
        <f t="shared" si="11"/>
        <v>0</v>
      </c>
      <c r="I123" s="120">
        <f t="shared" si="11"/>
        <v>0</v>
      </c>
    </row>
    <row r="124" spans="1:10" ht="30.75" hidden="1" customHeight="1">
      <c r="A124" s="16" t="s">
        <v>95</v>
      </c>
      <c r="B124" s="14">
        <v>793</v>
      </c>
      <c r="C124" s="15" t="s">
        <v>103</v>
      </c>
      <c r="D124" s="15" t="s">
        <v>104</v>
      </c>
      <c r="E124" s="15" t="s">
        <v>728</v>
      </c>
      <c r="F124" s="15" t="s">
        <v>96</v>
      </c>
      <c r="G124" s="120">
        <f t="shared" si="11"/>
        <v>0</v>
      </c>
      <c r="H124" s="120">
        <f t="shared" si="11"/>
        <v>0</v>
      </c>
      <c r="I124" s="120">
        <f t="shared" si="11"/>
        <v>0</v>
      </c>
    </row>
    <row r="125" spans="1:10" ht="30.75" hidden="1" customHeight="1">
      <c r="A125" s="16" t="s">
        <v>353</v>
      </c>
      <c r="B125" s="14">
        <v>793</v>
      </c>
      <c r="C125" s="15" t="s">
        <v>103</v>
      </c>
      <c r="D125" s="15" t="s">
        <v>104</v>
      </c>
      <c r="E125" s="15" t="s">
        <v>728</v>
      </c>
      <c r="F125" s="15" t="s">
        <v>354</v>
      </c>
      <c r="G125" s="120">
        <f>'прил 7'!G1437</f>
        <v>0</v>
      </c>
      <c r="H125" s="120">
        <f>'прил 7'!AG1437</f>
        <v>0</v>
      </c>
      <c r="I125" s="120">
        <f>'прил 7'!AH1437</f>
        <v>0</v>
      </c>
    </row>
    <row r="126" spans="1:10" ht="80.25" hidden="1" customHeight="1">
      <c r="A126" s="54" t="s">
        <v>164</v>
      </c>
      <c r="B126" s="14">
        <v>793</v>
      </c>
      <c r="C126" s="15" t="s">
        <v>103</v>
      </c>
      <c r="D126" s="15" t="s">
        <v>104</v>
      </c>
      <c r="E126" s="15" t="s">
        <v>163</v>
      </c>
      <c r="F126" s="15"/>
      <c r="G126" s="120">
        <f t="shared" ref="G126:I127" si="12">G127</f>
        <v>0</v>
      </c>
      <c r="H126" s="120">
        <f t="shared" si="12"/>
        <v>0</v>
      </c>
      <c r="I126" s="120">
        <f t="shared" si="12"/>
        <v>0</v>
      </c>
    </row>
    <row r="127" spans="1:10" ht="21" hidden="1" customHeight="1">
      <c r="A127" s="16" t="s">
        <v>312</v>
      </c>
      <c r="B127" s="14">
        <v>793</v>
      </c>
      <c r="C127" s="15" t="s">
        <v>103</v>
      </c>
      <c r="D127" s="15" t="s">
        <v>104</v>
      </c>
      <c r="E127" s="15" t="s">
        <v>163</v>
      </c>
      <c r="F127" s="15" t="s">
        <v>313</v>
      </c>
      <c r="G127" s="120">
        <f t="shared" si="12"/>
        <v>0</v>
      </c>
      <c r="H127" s="120">
        <f t="shared" si="12"/>
        <v>0</v>
      </c>
      <c r="I127" s="120">
        <f t="shared" si="12"/>
        <v>0</v>
      </c>
    </row>
    <row r="128" spans="1:10" ht="30.75" hidden="1" customHeight="1">
      <c r="A128" s="16" t="s">
        <v>314</v>
      </c>
      <c r="B128" s="14">
        <v>793</v>
      </c>
      <c r="C128" s="15" t="s">
        <v>103</v>
      </c>
      <c r="D128" s="15" t="s">
        <v>104</v>
      </c>
      <c r="E128" s="15" t="s">
        <v>163</v>
      </c>
      <c r="F128" s="15" t="s">
        <v>315</v>
      </c>
      <c r="G128" s="120">
        <f>'прил 7'!G1440</f>
        <v>0</v>
      </c>
      <c r="H128" s="120">
        <f>'прил 7'!AG1440</f>
        <v>0</v>
      </c>
      <c r="I128" s="120">
        <f>'прил 7'!AH1440</f>
        <v>0</v>
      </c>
    </row>
    <row r="129" spans="1:9" ht="67.5" hidden="1" customHeight="1">
      <c r="A129" s="54" t="s">
        <v>479</v>
      </c>
      <c r="B129" s="14">
        <v>793</v>
      </c>
      <c r="C129" s="15" t="s">
        <v>103</v>
      </c>
      <c r="D129" s="15" t="s">
        <v>104</v>
      </c>
      <c r="E129" s="15" t="s">
        <v>165</v>
      </c>
      <c r="F129" s="15"/>
      <c r="G129" s="120">
        <f t="shared" ref="G129:I130" si="13">G130</f>
        <v>0</v>
      </c>
      <c r="H129" s="120">
        <f t="shared" si="13"/>
        <v>0</v>
      </c>
      <c r="I129" s="120">
        <f t="shared" si="13"/>
        <v>0</v>
      </c>
    </row>
    <row r="130" spans="1:9" ht="21" hidden="1" customHeight="1">
      <c r="A130" s="16" t="s">
        <v>312</v>
      </c>
      <c r="B130" s="14">
        <v>793</v>
      </c>
      <c r="C130" s="15" t="s">
        <v>103</v>
      </c>
      <c r="D130" s="15" t="s">
        <v>104</v>
      </c>
      <c r="E130" s="15" t="s">
        <v>165</v>
      </c>
      <c r="F130" s="15" t="s">
        <v>313</v>
      </c>
      <c r="G130" s="120">
        <f t="shared" si="13"/>
        <v>0</v>
      </c>
      <c r="H130" s="120">
        <f t="shared" si="13"/>
        <v>0</v>
      </c>
      <c r="I130" s="120">
        <f t="shared" si="13"/>
        <v>0</v>
      </c>
    </row>
    <row r="131" spans="1:9" ht="30.75" hidden="1" customHeight="1">
      <c r="A131" s="16" t="s">
        <v>314</v>
      </c>
      <c r="B131" s="14">
        <v>793</v>
      </c>
      <c r="C131" s="15" t="s">
        <v>103</v>
      </c>
      <c r="D131" s="15" t="s">
        <v>104</v>
      </c>
      <c r="E131" s="15" t="s">
        <v>165</v>
      </c>
      <c r="F131" s="15" t="s">
        <v>315</v>
      </c>
      <c r="G131" s="120">
        <f>'прил 7'!G1443</f>
        <v>0</v>
      </c>
      <c r="H131" s="120">
        <f>'прил 7'!AG1443</f>
        <v>0</v>
      </c>
      <c r="I131" s="120">
        <f>'прил 7'!AH1443</f>
        <v>0</v>
      </c>
    </row>
    <row r="132" spans="1:9" ht="46.5" hidden="1" customHeight="1">
      <c r="A132" s="54" t="s">
        <v>381</v>
      </c>
      <c r="B132" s="14">
        <v>793</v>
      </c>
      <c r="C132" s="15" t="s">
        <v>103</v>
      </c>
      <c r="D132" s="15" t="s">
        <v>104</v>
      </c>
      <c r="E132" s="15" t="s">
        <v>379</v>
      </c>
      <c r="F132" s="15"/>
      <c r="G132" s="120" t="e">
        <f>G133</f>
        <v>#REF!</v>
      </c>
      <c r="H132" s="120" t="e">
        <f t="shared" ref="H132:I134" si="14">H133</f>
        <v>#REF!</v>
      </c>
      <c r="I132" s="120" t="e">
        <f t="shared" si="14"/>
        <v>#REF!</v>
      </c>
    </row>
    <row r="133" spans="1:9" ht="67.5" hidden="1" customHeight="1">
      <c r="A133" s="54" t="s">
        <v>479</v>
      </c>
      <c r="B133" s="14">
        <v>793</v>
      </c>
      <c r="C133" s="15" t="s">
        <v>103</v>
      </c>
      <c r="D133" s="15" t="s">
        <v>104</v>
      </c>
      <c r="E133" s="15" t="s">
        <v>380</v>
      </c>
      <c r="F133" s="15"/>
      <c r="G133" s="120" t="e">
        <f>G134</f>
        <v>#REF!</v>
      </c>
      <c r="H133" s="120" t="e">
        <f t="shared" si="14"/>
        <v>#REF!</v>
      </c>
      <c r="I133" s="120" t="e">
        <f t="shared" si="14"/>
        <v>#REF!</v>
      </c>
    </row>
    <row r="134" spans="1:9" ht="21" hidden="1" customHeight="1">
      <c r="A134" s="16" t="s">
        <v>312</v>
      </c>
      <c r="B134" s="14">
        <v>793</v>
      </c>
      <c r="C134" s="15" t="s">
        <v>103</v>
      </c>
      <c r="D134" s="15" t="s">
        <v>104</v>
      </c>
      <c r="E134" s="15" t="s">
        <v>380</v>
      </c>
      <c r="F134" s="15" t="s">
        <v>313</v>
      </c>
      <c r="G134" s="120" t="e">
        <f>G135</f>
        <v>#REF!</v>
      </c>
      <c r="H134" s="120" t="e">
        <f t="shared" si="14"/>
        <v>#REF!</v>
      </c>
      <c r="I134" s="120" t="e">
        <f t="shared" si="14"/>
        <v>#REF!</v>
      </c>
    </row>
    <row r="135" spans="1:9" ht="30.75" hidden="1" customHeight="1">
      <c r="A135" s="16" t="s">
        <v>314</v>
      </c>
      <c r="B135" s="14">
        <v>793</v>
      </c>
      <c r="C135" s="15" t="s">
        <v>103</v>
      </c>
      <c r="D135" s="15" t="s">
        <v>104</v>
      </c>
      <c r="E135" s="15" t="s">
        <v>380</v>
      </c>
      <c r="F135" s="15" t="s">
        <v>315</v>
      </c>
      <c r="G135" s="120" t="e">
        <f>'прил 7'!#REF!</f>
        <v>#REF!</v>
      </c>
      <c r="H135" s="120" t="e">
        <f>'прил 7'!#REF!</f>
        <v>#REF!</v>
      </c>
      <c r="I135" s="120" t="e">
        <f>'прил 7'!#REF!</f>
        <v>#REF!</v>
      </c>
    </row>
    <row r="136" spans="1:9" ht="46.5" hidden="1" customHeight="1">
      <c r="A136" s="54" t="s">
        <v>384</v>
      </c>
      <c r="B136" s="14">
        <v>793</v>
      </c>
      <c r="C136" s="15" t="s">
        <v>103</v>
      </c>
      <c r="D136" s="15" t="s">
        <v>104</v>
      </c>
      <c r="E136" s="15" t="s">
        <v>382</v>
      </c>
      <c r="F136" s="15"/>
      <c r="G136" s="120" t="e">
        <f>G137</f>
        <v>#REF!</v>
      </c>
      <c r="H136" s="120" t="e">
        <f t="shared" ref="H136:I138" si="15">H137</f>
        <v>#REF!</v>
      </c>
      <c r="I136" s="120" t="e">
        <f t="shared" si="15"/>
        <v>#REF!</v>
      </c>
    </row>
    <row r="137" spans="1:9" ht="67.5" hidden="1" customHeight="1">
      <c r="A137" s="54" t="s">
        <v>479</v>
      </c>
      <c r="B137" s="14">
        <v>793</v>
      </c>
      <c r="C137" s="15" t="s">
        <v>103</v>
      </c>
      <c r="D137" s="15" t="s">
        <v>104</v>
      </c>
      <c r="E137" s="15" t="s">
        <v>383</v>
      </c>
      <c r="F137" s="15"/>
      <c r="G137" s="120" t="e">
        <f>G138</f>
        <v>#REF!</v>
      </c>
      <c r="H137" s="120" t="e">
        <f t="shared" si="15"/>
        <v>#REF!</v>
      </c>
      <c r="I137" s="120" t="e">
        <f t="shared" si="15"/>
        <v>#REF!</v>
      </c>
    </row>
    <row r="138" spans="1:9" ht="21" hidden="1" customHeight="1">
      <c r="A138" s="16" t="s">
        <v>312</v>
      </c>
      <c r="B138" s="14">
        <v>793</v>
      </c>
      <c r="C138" s="15" t="s">
        <v>103</v>
      </c>
      <c r="D138" s="15" t="s">
        <v>104</v>
      </c>
      <c r="E138" s="15" t="s">
        <v>383</v>
      </c>
      <c r="F138" s="15" t="s">
        <v>313</v>
      </c>
      <c r="G138" s="120" t="e">
        <f>G139</f>
        <v>#REF!</v>
      </c>
      <c r="H138" s="120" t="e">
        <f t="shared" si="15"/>
        <v>#REF!</v>
      </c>
      <c r="I138" s="120" t="e">
        <f t="shared" si="15"/>
        <v>#REF!</v>
      </c>
    </row>
    <row r="139" spans="1:9" ht="30.75" hidden="1" customHeight="1">
      <c r="A139" s="16" t="s">
        <v>314</v>
      </c>
      <c r="B139" s="14">
        <v>793</v>
      </c>
      <c r="C139" s="15" t="s">
        <v>103</v>
      </c>
      <c r="D139" s="15" t="s">
        <v>104</v>
      </c>
      <c r="E139" s="15" t="s">
        <v>383</v>
      </c>
      <c r="F139" s="15" t="s">
        <v>315</v>
      </c>
      <c r="G139" s="120" t="e">
        <f>'прил 7'!#REF!</f>
        <v>#REF!</v>
      </c>
      <c r="H139" s="120" t="e">
        <f>'прил 7'!#REF!</f>
        <v>#REF!</v>
      </c>
      <c r="I139" s="120" t="e">
        <f>'прил 7'!#REF!</f>
        <v>#REF!</v>
      </c>
    </row>
    <row r="140" spans="1:9" ht="42.75" hidden="1" customHeight="1">
      <c r="A140" s="16" t="s">
        <v>675</v>
      </c>
      <c r="B140" s="14">
        <v>793</v>
      </c>
      <c r="C140" s="15" t="s">
        <v>103</v>
      </c>
      <c r="D140" s="15" t="s">
        <v>104</v>
      </c>
      <c r="E140" s="15" t="s">
        <v>499</v>
      </c>
      <c r="F140" s="15"/>
      <c r="G140" s="120">
        <f t="shared" ref="G140:I141" si="16">G141</f>
        <v>0</v>
      </c>
      <c r="H140" s="120">
        <f t="shared" si="16"/>
        <v>0</v>
      </c>
      <c r="I140" s="120">
        <f t="shared" si="16"/>
        <v>0</v>
      </c>
    </row>
    <row r="141" spans="1:9" ht="20.25" hidden="1" customHeight="1">
      <c r="A141" s="16" t="s">
        <v>312</v>
      </c>
      <c r="B141" s="14">
        <v>793</v>
      </c>
      <c r="C141" s="15" t="s">
        <v>103</v>
      </c>
      <c r="D141" s="15" t="s">
        <v>104</v>
      </c>
      <c r="E141" s="15" t="s">
        <v>499</v>
      </c>
      <c r="F141" s="15" t="s">
        <v>313</v>
      </c>
      <c r="G141" s="120">
        <f t="shared" si="16"/>
        <v>0</v>
      </c>
      <c r="H141" s="120">
        <f t="shared" si="16"/>
        <v>0</v>
      </c>
      <c r="I141" s="120">
        <f t="shared" si="16"/>
        <v>0</v>
      </c>
    </row>
    <row r="142" spans="1:9" ht="30.75" hidden="1" customHeight="1">
      <c r="A142" s="16" t="s">
        <v>314</v>
      </c>
      <c r="B142" s="14">
        <v>793</v>
      </c>
      <c r="C142" s="15" t="s">
        <v>103</v>
      </c>
      <c r="D142" s="15" t="s">
        <v>104</v>
      </c>
      <c r="E142" s="15" t="s">
        <v>499</v>
      </c>
      <c r="F142" s="15" t="s">
        <v>315</v>
      </c>
      <c r="G142" s="120">
        <f>'прил 7'!G1446</f>
        <v>0</v>
      </c>
      <c r="H142" s="120">
        <f>'прил 7'!AG1446</f>
        <v>0</v>
      </c>
      <c r="I142" s="120">
        <f>'прил 7'!AH1446</f>
        <v>0</v>
      </c>
    </row>
    <row r="143" spans="1:9" ht="50.25" hidden="1" customHeight="1">
      <c r="A143" s="16" t="s">
        <v>673</v>
      </c>
      <c r="B143" s="14">
        <v>793</v>
      </c>
      <c r="C143" s="15" t="s">
        <v>103</v>
      </c>
      <c r="D143" s="15" t="s">
        <v>104</v>
      </c>
      <c r="E143" s="15" t="s">
        <v>187</v>
      </c>
      <c r="F143" s="15"/>
      <c r="G143" s="120">
        <f>G144</f>
        <v>0</v>
      </c>
      <c r="H143" s="120">
        <f>H144</f>
        <v>0</v>
      </c>
      <c r="I143" s="120">
        <f>I144</f>
        <v>0</v>
      </c>
    </row>
    <row r="144" spans="1:9" ht="30.75" hidden="1" customHeight="1">
      <c r="A144" s="16" t="s">
        <v>105</v>
      </c>
      <c r="B144" s="14">
        <v>793</v>
      </c>
      <c r="C144" s="15" t="s">
        <v>103</v>
      </c>
      <c r="D144" s="15" t="s">
        <v>104</v>
      </c>
      <c r="E144" s="15" t="s">
        <v>187</v>
      </c>
      <c r="F144" s="15" t="s">
        <v>106</v>
      </c>
      <c r="G144" s="120"/>
      <c r="H144" s="120"/>
      <c r="I144" s="120"/>
    </row>
    <row r="145" spans="1:10" ht="78.75" hidden="1" customHeight="1">
      <c r="A145" s="16" t="s">
        <v>674</v>
      </c>
      <c r="B145" s="14">
        <v>793</v>
      </c>
      <c r="C145" s="15" t="s">
        <v>103</v>
      </c>
      <c r="D145" s="15" t="s">
        <v>104</v>
      </c>
      <c r="E145" s="15" t="s">
        <v>188</v>
      </c>
      <c r="F145" s="15"/>
      <c r="G145" s="120">
        <f>G146</f>
        <v>0</v>
      </c>
      <c r="H145" s="120">
        <f>H146</f>
        <v>0</v>
      </c>
      <c r="I145" s="120">
        <f>I146</f>
        <v>0</v>
      </c>
    </row>
    <row r="146" spans="1:10" ht="22.5" hidden="1" customHeight="1">
      <c r="A146" s="16" t="s">
        <v>105</v>
      </c>
      <c r="B146" s="14">
        <v>793</v>
      </c>
      <c r="C146" s="15" t="s">
        <v>103</v>
      </c>
      <c r="D146" s="15" t="s">
        <v>104</v>
      </c>
      <c r="E146" s="15" t="s">
        <v>188</v>
      </c>
      <c r="F146" s="15" t="s">
        <v>106</v>
      </c>
      <c r="G146" s="120"/>
      <c r="H146" s="120"/>
      <c r="I146" s="120"/>
    </row>
    <row r="147" spans="1:10" ht="65.25" hidden="1" customHeight="1">
      <c r="A147" s="16" t="s">
        <v>675</v>
      </c>
      <c r="B147" s="14">
        <v>793</v>
      </c>
      <c r="C147" s="15" t="s">
        <v>103</v>
      </c>
      <c r="D147" s="15" t="s">
        <v>104</v>
      </c>
      <c r="E147" s="15" t="s">
        <v>189</v>
      </c>
      <c r="F147" s="15"/>
      <c r="G147" s="120">
        <f>G148</f>
        <v>0</v>
      </c>
      <c r="H147" s="120">
        <f t="shared" ref="H147:I149" si="17">H148</f>
        <v>0</v>
      </c>
      <c r="I147" s="120">
        <f t="shared" si="17"/>
        <v>0</v>
      </c>
    </row>
    <row r="148" spans="1:10" ht="27.75" hidden="1" customHeight="1">
      <c r="A148" s="16" t="s">
        <v>312</v>
      </c>
      <c r="B148" s="14">
        <v>793</v>
      </c>
      <c r="C148" s="15" t="s">
        <v>103</v>
      </c>
      <c r="D148" s="15" t="s">
        <v>104</v>
      </c>
      <c r="E148" s="15" t="s">
        <v>189</v>
      </c>
      <c r="F148" s="15" t="s">
        <v>313</v>
      </c>
      <c r="G148" s="120">
        <f>G149</f>
        <v>0</v>
      </c>
      <c r="H148" s="120">
        <f t="shared" si="17"/>
        <v>0</v>
      </c>
      <c r="I148" s="120">
        <f t="shared" si="17"/>
        <v>0</v>
      </c>
    </row>
    <row r="149" spans="1:10" ht="43.5" hidden="1" customHeight="1">
      <c r="A149" s="16" t="s">
        <v>314</v>
      </c>
      <c r="B149" s="14">
        <v>793</v>
      </c>
      <c r="C149" s="15" t="s">
        <v>103</v>
      </c>
      <c r="D149" s="15" t="s">
        <v>104</v>
      </c>
      <c r="E149" s="15" t="s">
        <v>189</v>
      </c>
      <c r="F149" s="15" t="s">
        <v>315</v>
      </c>
      <c r="G149" s="120">
        <f>G150</f>
        <v>0</v>
      </c>
      <c r="H149" s="120">
        <f t="shared" si="17"/>
        <v>0</v>
      </c>
      <c r="I149" s="120">
        <f t="shared" si="17"/>
        <v>0</v>
      </c>
    </row>
    <row r="150" spans="1:10" ht="22.5" hidden="1" customHeight="1">
      <c r="A150" s="16" t="s">
        <v>105</v>
      </c>
      <c r="B150" s="14">
        <v>793</v>
      </c>
      <c r="C150" s="15" t="s">
        <v>103</v>
      </c>
      <c r="D150" s="15" t="s">
        <v>104</v>
      </c>
      <c r="E150" s="15" t="s">
        <v>189</v>
      </c>
      <c r="F150" s="15" t="s">
        <v>106</v>
      </c>
      <c r="G150" s="120"/>
      <c r="H150" s="120"/>
      <c r="I150" s="120"/>
    </row>
    <row r="151" spans="1:10" ht="48.75" hidden="1" customHeight="1">
      <c r="A151" s="16" t="s">
        <v>525</v>
      </c>
      <c r="B151" s="14">
        <v>793</v>
      </c>
      <c r="C151" s="15" t="s">
        <v>103</v>
      </c>
      <c r="D151" s="15" t="s">
        <v>104</v>
      </c>
      <c r="E151" s="15" t="s">
        <v>524</v>
      </c>
      <c r="F151" s="15"/>
      <c r="G151" s="120">
        <f t="shared" ref="G151:I152" si="18">G152</f>
        <v>0</v>
      </c>
      <c r="H151" s="120">
        <f t="shared" si="18"/>
        <v>0</v>
      </c>
      <c r="I151" s="120">
        <f t="shared" si="18"/>
        <v>0</v>
      </c>
    </row>
    <row r="152" spans="1:10" ht="30.75" hidden="1" customHeight="1">
      <c r="A152" s="16" t="s">
        <v>312</v>
      </c>
      <c r="B152" s="14">
        <v>793</v>
      </c>
      <c r="C152" s="15" t="s">
        <v>103</v>
      </c>
      <c r="D152" s="15" t="s">
        <v>104</v>
      </c>
      <c r="E152" s="15" t="s">
        <v>524</v>
      </c>
      <c r="F152" s="15" t="s">
        <v>313</v>
      </c>
      <c r="G152" s="120">
        <f t="shared" si="18"/>
        <v>0</v>
      </c>
      <c r="H152" s="120">
        <f t="shared" si="18"/>
        <v>0</v>
      </c>
      <c r="I152" s="120">
        <f t="shared" si="18"/>
        <v>0</v>
      </c>
    </row>
    <row r="153" spans="1:10" ht="30.75" hidden="1" customHeight="1">
      <c r="A153" s="16" t="s">
        <v>314</v>
      </c>
      <c r="B153" s="14">
        <v>793</v>
      </c>
      <c r="C153" s="15" t="s">
        <v>103</v>
      </c>
      <c r="D153" s="15" t="s">
        <v>104</v>
      </c>
      <c r="E153" s="15" t="s">
        <v>524</v>
      </c>
      <c r="F153" s="15" t="s">
        <v>315</v>
      </c>
      <c r="G153" s="120">
        <f>'прил 7'!G1449</f>
        <v>0</v>
      </c>
      <c r="H153" s="120">
        <f>'прил 7'!AG1449</f>
        <v>0</v>
      </c>
      <c r="I153" s="120">
        <f>'прил 7'!AH1449</f>
        <v>0</v>
      </c>
    </row>
    <row r="154" spans="1:10" ht="22.5" hidden="1" customHeight="1">
      <c r="A154" s="16"/>
      <c r="B154" s="14"/>
      <c r="C154" s="15"/>
      <c r="D154" s="15"/>
      <c r="E154" s="15"/>
      <c r="F154" s="15"/>
      <c r="G154" s="120"/>
      <c r="H154" s="120"/>
      <c r="I154" s="120"/>
    </row>
    <row r="155" spans="1:10" s="18" customFormat="1" ht="25.5" hidden="1">
      <c r="A155" s="16" t="s">
        <v>905</v>
      </c>
      <c r="B155" s="15" t="s">
        <v>149</v>
      </c>
      <c r="C155" s="15" t="s">
        <v>33</v>
      </c>
      <c r="D155" s="15" t="s">
        <v>35</v>
      </c>
      <c r="E155" s="15" t="s">
        <v>498</v>
      </c>
      <c r="F155" s="15"/>
      <c r="G155" s="89"/>
      <c r="H155" s="89"/>
      <c r="I155" s="89"/>
      <c r="J155" s="17"/>
    </row>
    <row r="156" spans="1:10" s="18" customFormat="1" ht="25.5">
      <c r="A156" s="16" t="s">
        <v>950</v>
      </c>
      <c r="B156" s="15" t="s">
        <v>149</v>
      </c>
      <c r="C156" s="15" t="s">
        <v>33</v>
      </c>
      <c r="D156" s="15" t="s">
        <v>35</v>
      </c>
      <c r="E156" s="15" t="s">
        <v>916</v>
      </c>
      <c r="F156" s="15"/>
      <c r="G156" s="89">
        <f>G157</f>
        <v>100000</v>
      </c>
      <c r="H156" s="89">
        <f t="shared" ref="H156:I156" si="19">H157</f>
        <v>100000</v>
      </c>
      <c r="I156" s="89">
        <f t="shared" si="19"/>
        <v>100000</v>
      </c>
      <c r="J156" s="17"/>
    </row>
    <row r="157" spans="1:10" s="18" customFormat="1" ht="25.5">
      <c r="A157" s="16" t="s">
        <v>152</v>
      </c>
      <c r="B157" s="15" t="s">
        <v>149</v>
      </c>
      <c r="C157" s="15" t="s">
        <v>33</v>
      </c>
      <c r="D157" s="15" t="s">
        <v>35</v>
      </c>
      <c r="E157" s="15" t="s">
        <v>916</v>
      </c>
      <c r="F157" s="15" t="s">
        <v>663</v>
      </c>
      <c r="G157" s="89">
        <f>G158</f>
        <v>100000</v>
      </c>
      <c r="H157" s="89">
        <f>H158</f>
        <v>100000</v>
      </c>
      <c r="I157" s="89">
        <f>I158</f>
        <v>100000</v>
      </c>
      <c r="J157" s="17"/>
    </row>
    <row r="158" spans="1:10" s="18" customFormat="1" ht="89.25">
      <c r="A158" s="54" t="s">
        <v>846</v>
      </c>
      <c r="B158" s="15" t="s">
        <v>149</v>
      </c>
      <c r="C158" s="15" t="s">
        <v>33</v>
      </c>
      <c r="D158" s="15" t="s">
        <v>35</v>
      </c>
      <c r="E158" s="15" t="s">
        <v>916</v>
      </c>
      <c r="F158" s="15" t="s">
        <v>845</v>
      </c>
      <c r="G158" s="89">
        <f>'прил 7'!G699+'прил 7'!G420</f>
        <v>100000</v>
      </c>
      <c r="H158" s="29">
        <f>'прил 7'!H699+'прил 7'!H699</f>
        <v>100000</v>
      </c>
      <c r="I158" s="29">
        <f>'прил 7'!I699+'прил 7'!I699</f>
        <v>100000</v>
      </c>
      <c r="J158" s="17"/>
    </row>
    <row r="159" spans="1:10" s="18" customFormat="1" ht="25.5" customHeight="1">
      <c r="A159" s="16" t="s">
        <v>1015</v>
      </c>
      <c r="B159" s="53">
        <v>795</v>
      </c>
      <c r="C159" s="15" t="s">
        <v>345</v>
      </c>
      <c r="D159" s="15" t="s">
        <v>35</v>
      </c>
      <c r="E159" s="15" t="s">
        <v>1014</v>
      </c>
      <c r="F159" s="15"/>
      <c r="G159" s="89">
        <f>G160+G162</f>
        <v>285575949.99000001</v>
      </c>
      <c r="H159" s="89">
        <f t="shared" ref="H159:I159" si="20">H160+H162</f>
        <v>285796221.25999999</v>
      </c>
      <c r="I159" s="89">
        <f t="shared" si="20"/>
        <v>0</v>
      </c>
    </row>
    <row r="160" spans="1:10" s="18" customFormat="1" ht="25.5" hidden="1">
      <c r="A160" s="16" t="s">
        <v>152</v>
      </c>
      <c r="B160" s="53">
        <v>795</v>
      </c>
      <c r="C160" s="15" t="s">
        <v>345</v>
      </c>
      <c r="D160" s="15" t="s">
        <v>35</v>
      </c>
      <c r="E160" s="15" t="s">
        <v>1014</v>
      </c>
      <c r="F160" s="15" t="s">
        <v>663</v>
      </c>
      <c r="G160" s="89">
        <f>G161</f>
        <v>0</v>
      </c>
      <c r="H160" s="89">
        <f t="shared" ref="H160:I160" si="21">H161</f>
        <v>0</v>
      </c>
      <c r="I160" s="89">
        <f t="shared" si="21"/>
        <v>0</v>
      </c>
    </row>
    <row r="161" spans="1:10" s="18" customFormat="1" hidden="1">
      <c r="A161" s="16" t="s">
        <v>665</v>
      </c>
      <c r="B161" s="53">
        <v>795</v>
      </c>
      <c r="C161" s="15" t="s">
        <v>345</v>
      </c>
      <c r="D161" s="15" t="s">
        <v>35</v>
      </c>
      <c r="E161" s="15" t="s">
        <v>1014</v>
      </c>
      <c r="F161" s="15" t="s">
        <v>666</v>
      </c>
      <c r="G161" s="89"/>
      <c r="H161" s="89">
        <v>0</v>
      </c>
      <c r="I161" s="89">
        <v>0</v>
      </c>
    </row>
    <row r="162" spans="1:10" s="18" customFormat="1" ht="48" customHeight="1">
      <c r="A162" s="16" t="s">
        <v>1067</v>
      </c>
      <c r="B162" s="53">
        <v>795</v>
      </c>
      <c r="C162" s="15" t="s">
        <v>345</v>
      </c>
      <c r="D162" s="15" t="s">
        <v>35</v>
      </c>
      <c r="E162" s="15" t="s">
        <v>1066</v>
      </c>
      <c r="F162" s="15"/>
      <c r="G162" s="89">
        <f>G163</f>
        <v>285575949.99000001</v>
      </c>
      <c r="H162" s="89">
        <f t="shared" ref="H162:I163" si="22">H163</f>
        <v>285796221.25999999</v>
      </c>
      <c r="I162" s="89">
        <f t="shared" si="22"/>
        <v>0</v>
      </c>
    </row>
    <row r="163" spans="1:10" s="18" customFormat="1">
      <c r="A163" s="16" t="s">
        <v>323</v>
      </c>
      <c r="B163" s="53">
        <v>795</v>
      </c>
      <c r="C163" s="15" t="s">
        <v>345</v>
      </c>
      <c r="D163" s="15" t="s">
        <v>35</v>
      </c>
      <c r="E163" s="15" t="s">
        <v>1066</v>
      </c>
      <c r="F163" s="15" t="s">
        <v>324</v>
      </c>
      <c r="G163" s="89">
        <f>G164</f>
        <v>285575949.99000001</v>
      </c>
      <c r="H163" s="89">
        <f t="shared" si="22"/>
        <v>285796221.25999999</v>
      </c>
      <c r="I163" s="89">
        <f t="shared" si="22"/>
        <v>0</v>
      </c>
    </row>
    <row r="164" spans="1:10" s="18" customFormat="1">
      <c r="A164" s="16" t="s">
        <v>341</v>
      </c>
      <c r="B164" s="53">
        <v>795</v>
      </c>
      <c r="C164" s="15" t="s">
        <v>345</v>
      </c>
      <c r="D164" s="15" t="s">
        <v>35</v>
      </c>
      <c r="E164" s="15" t="s">
        <v>1066</v>
      </c>
      <c r="F164" s="15" t="s">
        <v>342</v>
      </c>
      <c r="G164" s="89">
        <f>'прил 7'!G1927</f>
        <v>285575949.99000001</v>
      </c>
      <c r="H164" s="89">
        <f>'прил 7'!H1927</f>
        <v>285796221.25999999</v>
      </c>
      <c r="I164" s="89">
        <v>0</v>
      </c>
    </row>
    <row r="165" spans="1:10" s="18" customFormat="1" ht="56.25" customHeight="1">
      <c r="A165" s="16" t="s">
        <v>1125</v>
      </c>
      <c r="B165" s="14">
        <v>757</v>
      </c>
      <c r="C165" s="15" t="s">
        <v>68</v>
      </c>
      <c r="D165" s="15" t="s">
        <v>24</v>
      </c>
      <c r="E165" s="15" t="s">
        <v>1124</v>
      </c>
      <c r="F165" s="15"/>
      <c r="G165" s="89">
        <f>G166</f>
        <v>3704783.6</v>
      </c>
      <c r="H165" s="89">
        <f t="shared" ref="H165:I166" si="23">H166</f>
        <v>0</v>
      </c>
      <c r="I165" s="89">
        <f t="shared" si="23"/>
        <v>0</v>
      </c>
    </row>
    <row r="166" spans="1:10" s="18" customFormat="1">
      <c r="A166" s="16" t="s">
        <v>208</v>
      </c>
      <c r="B166" s="14">
        <v>757</v>
      </c>
      <c r="C166" s="15" t="s">
        <v>68</v>
      </c>
      <c r="D166" s="15" t="s">
        <v>24</v>
      </c>
      <c r="E166" s="15" t="s">
        <v>1124</v>
      </c>
      <c r="F166" s="15"/>
      <c r="G166" s="89">
        <f>G167</f>
        <v>3704783.6</v>
      </c>
      <c r="H166" s="89">
        <f t="shared" si="23"/>
        <v>0</v>
      </c>
      <c r="I166" s="89">
        <f t="shared" si="23"/>
        <v>0</v>
      </c>
    </row>
    <row r="167" spans="1:10" s="18" customFormat="1">
      <c r="A167" s="16" t="s">
        <v>353</v>
      </c>
      <c r="B167" s="14">
        <v>757</v>
      </c>
      <c r="C167" s="15" t="s">
        <v>68</v>
      </c>
      <c r="D167" s="15" t="s">
        <v>24</v>
      </c>
      <c r="E167" s="15" t="s">
        <v>1124</v>
      </c>
      <c r="F167" s="15"/>
      <c r="G167" s="89">
        <f>'прил 7'!G380</f>
        <v>3704783.6</v>
      </c>
      <c r="H167" s="89">
        <v>0</v>
      </c>
      <c r="I167" s="89">
        <v>0</v>
      </c>
    </row>
    <row r="168" spans="1:10" s="18" customFormat="1" ht="52.5" customHeight="1">
      <c r="A168" s="16" t="s">
        <v>1063</v>
      </c>
      <c r="B168" s="15" t="s">
        <v>149</v>
      </c>
      <c r="C168" s="15" t="s">
        <v>33</v>
      </c>
      <c r="D168" s="15" t="s">
        <v>24</v>
      </c>
      <c r="E168" s="15" t="s">
        <v>1062</v>
      </c>
      <c r="F168" s="15"/>
      <c r="G168" s="89">
        <f>G169</f>
        <v>19936008.890000001</v>
      </c>
      <c r="H168" s="89">
        <f t="shared" ref="H168:I169" si="24">H169</f>
        <v>0</v>
      </c>
      <c r="I168" s="89">
        <f t="shared" si="24"/>
        <v>0</v>
      </c>
    </row>
    <row r="169" spans="1:10" s="18" customFormat="1" ht="25.5">
      <c r="A169" s="16" t="s">
        <v>38</v>
      </c>
      <c r="B169" s="15" t="s">
        <v>149</v>
      </c>
      <c r="C169" s="15" t="s">
        <v>33</v>
      </c>
      <c r="D169" s="15" t="s">
        <v>24</v>
      </c>
      <c r="E169" s="15" t="s">
        <v>1062</v>
      </c>
      <c r="F169" s="15" t="s">
        <v>39</v>
      </c>
      <c r="G169" s="89">
        <f>G170</f>
        <v>19936008.890000001</v>
      </c>
      <c r="H169" s="89">
        <f t="shared" si="24"/>
        <v>0</v>
      </c>
      <c r="I169" s="89">
        <f t="shared" si="24"/>
        <v>0</v>
      </c>
    </row>
    <row r="170" spans="1:10" s="18" customFormat="1">
      <c r="A170" s="16" t="s">
        <v>40</v>
      </c>
      <c r="B170" s="15" t="s">
        <v>149</v>
      </c>
      <c r="C170" s="15" t="s">
        <v>33</v>
      </c>
      <c r="D170" s="15" t="s">
        <v>24</v>
      </c>
      <c r="E170" s="15" t="s">
        <v>1062</v>
      </c>
      <c r="F170" s="15" t="s">
        <v>41</v>
      </c>
      <c r="G170" s="89">
        <v>19936008.890000001</v>
      </c>
      <c r="H170" s="89">
        <v>0</v>
      </c>
      <c r="I170" s="89">
        <v>0</v>
      </c>
    </row>
    <row r="171" spans="1:10" ht="21.75" customHeight="1">
      <c r="A171" s="54" t="s">
        <v>1013</v>
      </c>
      <c r="B171" s="14">
        <v>793</v>
      </c>
      <c r="C171" s="15" t="s">
        <v>345</v>
      </c>
      <c r="D171" s="15" t="s">
        <v>104</v>
      </c>
      <c r="E171" s="15" t="s">
        <v>1012</v>
      </c>
      <c r="F171" s="15"/>
      <c r="G171" s="89">
        <f>G172</f>
        <v>749300</v>
      </c>
      <c r="H171" s="89">
        <v>0</v>
      </c>
      <c r="I171" s="89">
        <v>0</v>
      </c>
      <c r="J171" s="1"/>
    </row>
    <row r="172" spans="1:10" ht="21" customHeight="1">
      <c r="A172" s="16" t="s">
        <v>323</v>
      </c>
      <c r="B172" s="14">
        <v>793</v>
      </c>
      <c r="C172" s="15" t="s">
        <v>345</v>
      </c>
      <c r="D172" s="15" t="s">
        <v>104</v>
      </c>
      <c r="E172" s="15" t="s">
        <v>1018</v>
      </c>
      <c r="F172" s="15" t="s">
        <v>324</v>
      </c>
      <c r="G172" s="89">
        <f>G173</f>
        <v>749300</v>
      </c>
      <c r="H172" s="89">
        <v>0</v>
      </c>
      <c r="I172" s="89">
        <v>0</v>
      </c>
      <c r="J172" s="1"/>
    </row>
    <row r="173" spans="1:10" ht="30.75" customHeight="1">
      <c r="A173" s="16" t="s">
        <v>341</v>
      </c>
      <c r="B173" s="14">
        <v>793</v>
      </c>
      <c r="C173" s="15" t="s">
        <v>345</v>
      </c>
      <c r="D173" s="15" t="s">
        <v>104</v>
      </c>
      <c r="E173" s="15" t="s">
        <v>1018</v>
      </c>
      <c r="F173" s="15" t="s">
        <v>342</v>
      </c>
      <c r="G173" s="89">
        <f>'прил 7'!G1413</f>
        <v>749300</v>
      </c>
      <c r="H173" s="89">
        <v>0</v>
      </c>
      <c r="I173" s="89">
        <v>0</v>
      </c>
      <c r="J173" s="1"/>
    </row>
    <row r="174" spans="1:10" ht="60" customHeight="1">
      <c r="A174" s="54" t="s">
        <v>1011</v>
      </c>
      <c r="B174" s="14">
        <v>793</v>
      </c>
      <c r="C174" s="15" t="s">
        <v>103</v>
      </c>
      <c r="D174" s="15" t="s">
        <v>104</v>
      </c>
      <c r="E174" s="15" t="s">
        <v>1019</v>
      </c>
      <c r="F174" s="15"/>
      <c r="G174" s="89">
        <f>G175</f>
        <v>1340266.05</v>
      </c>
      <c r="H174" s="89">
        <f t="shared" ref="H174:I174" si="25">H175</f>
        <v>1026973.96</v>
      </c>
      <c r="I174" s="89">
        <f t="shared" si="25"/>
        <v>3930212.26</v>
      </c>
      <c r="J174" s="1"/>
    </row>
    <row r="175" spans="1:10" ht="21" customHeight="1">
      <c r="A175" s="16" t="s">
        <v>312</v>
      </c>
      <c r="B175" s="14">
        <v>793</v>
      </c>
      <c r="C175" s="15" t="s">
        <v>103</v>
      </c>
      <c r="D175" s="15" t="s">
        <v>104</v>
      </c>
      <c r="E175" s="15" t="s">
        <v>1019</v>
      </c>
      <c r="F175" s="15" t="s">
        <v>313</v>
      </c>
      <c r="G175" s="89">
        <f>G176</f>
        <v>1340266.05</v>
      </c>
      <c r="H175" s="89">
        <f t="shared" ref="H175:I175" si="26">H176</f>
        <v>1026973.96</v>
      </c>
      <c r="I175" s="89">
        <f t="shared" si="26"/>
        <v>3930212.26</v>
      </c>
      <c r="J175" s="1"/>
    </row>
    <row r="176" spans="1:10" ht="30.75" customHeight="1">
      <c r="A176" s="16" t="s">
        <v>314</v>
      </c>
      <c r="B176" s="14">
        <v>793</v>
      </c>
      <c r="C176" s="15" t="s">
        <v>103</v>
      </c>
      <c r="D176" s="15" t="s">
        <v>104</v>
      </c>
      <c r="E176" s="15" t="s">
        <v>1019</v>
      </c>
      <c r="F176" s="15" t="s">
        <v>315</v>
      </c>
      <c r="G176" s="89">
        <f>'прил 7'!G1454</f>
        <v>1340266.05</v>
      </c>
      <c r="H176" s="89">
        <f>'прил 7'!H1454</f>
        <v>1026973.96</v>
      </c>
      <c r="I176" s="89">
        <f>'прил 7'!I1454</f>
        <v>3930212.26</v>
      </c>
      <c r="J176" s="1"/>
    </row>
    <row r="177" spans="1:10" ht="60" customHeight="1">
      <c r="A177" s="54" t="s">
        <v>525</v>
      </c>
      <c r="B177" s="14">
        <v>793</v>
      </c>
      <c r="C177" s="15" t="s">
        <v>103</v>
      </c>
      <c r="D177" s="15" t="s">
        <v>104</v>
      </c>
      <c r="E177" s="15" t="s">
        <v>524</v>
      </c>
      <c r="F177" s="15"/>
      <c r="G177" s="89">
        <f>G178</f>
        <v>2119194.7200000002</v>
      </c>
      <c r="H177" s="89">
        <f t="shared" ref="H177:I177" si="27">H178</f>
        <v>2164224.0499999998</v>
      </c>
      <c r="I177" s="89">
        <f t="shared" si="27"/>
        <v>1873931.44</v>
      </c>
      <c r="J177" s="1"/>
    </row>
    <row r="178" spans="1:10" ht="21" customHeight="1">
      <c r="A178" s="16" t="s">
        <v>312</v>
      </c>
      <c r="B178" s="14">
        <v>793</v>
      </c>
      <c r="C178" s="15" t="s">
        <v>103</v>
      </c>
      <c r="D178" s="15" t="s">
        <v>104</v>
      </c>
      <c r="E178" s="15" t="s">
        <v>524</v>
      </c>
      <c r="F178" s="15" t="s">
        <v>313</v>
      </c>
      <c r="G178" s="89">
        <f>G179</f>
        <v>2119194.7200000002</v>
      </c>
      <c r="H178" s="89">
        <f t="shared" ref="H178:I178" si="28">H179</f>
        <v>2164224.0499999998</v>
      </c>
      <c r="I178" s="89">
        <f t="shared" si="28"/>
        <v>1873931.44</v>
      </c>
      <c r="J178" s="1"/>
    </row>
    <row r="179" spans="1:10" ht="30.75" customHeight="1">
      <c r="A179" s="16" t="s">
        <v>314</v>
      </c>
      <c r="B179" s="14">
        <v>793</v>
      </c>
      <c r="C179" s="15" t="s">
        <v>103</v>
      </c>
      <c r="D179" s="15" t="s">
        <v>104</v>
      </c>
      <c r="E179" s="15" t="s">
        <v>524</v>
      </c>
      <c r="F179" s="15" t="s">
        <v>315</v>
      </c>
      <c r="G179" s="89">
        <f>'прил 7'!G1458</f>
        <v>2119194.7200000002</v>
      </c>
      <c r="H179" s="89">
        <f>'прил 7'!H1458</f>
        <v>2164224.0499999998</v>
      </c>
      <c r="I179" s="89">
        <f>'прил 7'!I1458</f>
        <v>1873931.44</v>
      </c>
      <c r="J179" s="1"/>
    </row>
    <row r="180" spans="1:10" ht="30.75" hidden="1" customHeight="1">
      <c r="A180" s="16" t="s">
        <v>784</v>
      </c>
      <c r="B180" s="14">
        <v>793</v>
      </c>
      <c r="C180" s="15" t="s">
        <v>103</v>
      </c>
      <c r="D180" s="15" t="s">
        <v>104</v>
      </c>
      <c r="E180" s="15" t="s">
        <v>783</v>
      </c>
      <c r="F180" s="15"/>
      <c r="G180" s="120">
        <f t="shared" ref="G180:I181" si="29">G181</f>
        <v>0</v>
      </c>
      <c r="H180" s="120">
        <f t="shared" si="29"/>
        <v>0</v>
      </c>
      <c r="I180" s="120">
        <f t="shared" si="29"/>
        <v>0</v>
      </c>
    </row>
    <row r="181" spans="1:10" ht="30.75" hidden="1" customHeight="1">
      <c r="A181" s="16" t="s">
        <v>152</v>
      </c>
      <c r="B181" s="14">
        <v>793</v>
      </c>
      <c r="C181" s="15" t="s">
        <v>103</v>
      </c>
      <c r="D181" s="15" t="s">
        <v>104</v>
      </c>
      <c r="E181" s="15" t="s">
        <v>783</v>
      </c>
      <c r="F181" s="15" t="s">
        <v>663</v>
      </c>
      <c r="G181" s="120">
        <f t="shared" si="29"/>
        <v>0</v>
      </c>
      <c r="H181" s="120">
        <f t="shared" si="29"/>
        <v>0</v>
      </c>
      <c r="I181" s="120">
        <f t="shared" si="29"/>
        <v>0</v>
      </c>
    </row>
    <row r="182" spans="1:10" ht="30.75" hidden="1" customHeight="1">
      <c r="A182" s="16" t="s">
        <v>665</v>
      </c>
      <c r="B182" s="14">
        <v>793</v>
      </c>
      <c r="C182" s="15" t="s">
        <v>103</v>
      </c>
      <c r="D182" s="15" t="s">
        <v>104</v>
      </c>
      <c r="E182" s="15" t="s">
        <v>783</v>
      </c>
      <c r="F182" s="15" t="s">
        <v>666</v>
      </c>
      <c r="G182" s="120"/>
      <c r="H182" s="120"/>
      <c r="I182" s="120"/>
    </row>
    <row r="183" spans="1:10" ht="30.75" customHeight="1">
      <c r="A183" s="16" t="s">
        <v>923</v>
      </c>
      <c r="B183" s="14">
        <v>793</v>
      </c>
      <c r="C183" s="15" t="s">
        <v>103</v>
      </c>
      <c r="D183" s="15" t="s">
        <v>104</v>
      </c>
      <c r="E183" s="15" t="s">
        <v>922</v>
      </c>
      <c r="F183" s="15"/>
      <c r="G183" s="89">
        <f t="shared" ref="G183:I184" si="30">G184</f>
        <v>1000</v>
      </c>
      <c r="H183" s="8">
        <f t="shared" si="30"/>
        <v>11000</v>
      </c>
      <c r="I183" s="8">
        <f t="shared" si="30"/>
        <v>11000</v>
      </c>
    </row>
    <row r="184" spans="1:10" ht="30.75" customHeight="1">
      <c r="A184" s="16" t="s">
        <v>95</v>
      </c>
      <c r="B184" s="14">
        <v>793</v>
      </c>
      <c r="C184" s="15" t="s">
        <v>103</v>
      </c>
      <c r="D184" s="15" t="s">
        <v>104</v>
      </c>
      <c r="E184" s="15" t="s">
        <v>922</v>
      </c>
      <c r="F184" s="15" t="s">
        <v>96</v>
      </c>
      <c r="G184" s="89">
        <f t="shared" si="30"/>
        <v>1000</v>
      </c>
      <c r="H184" s="8">
        <f t="shared" si="30"/>
        <v>11000</v>
      </c>
      <c r="I184" s="8">
        <f t="shared" si="30"/>
        <v>11000</v>
      </c>
    </row>
    <row r="185" spans="1:10" ht="30.75" customHeight="1">
      <c r="A185" s="16" t="s">
        <v>353</v>
      </c>
      <c r="B185" s="14">
        <v>793</v>
      </c>
      <c r="C185" s="15" t="s">
        <v>103</v>
      </c>
      <c r="D185" s="15" t="s">
        <v>104</v>
      </c>
      <c r="E185" s="15" t="s">
        <v>922</v>
      </c>
      <c r="F185" s="15" t="s">
        <v>354</v>
      </c>
      <c r="G185" s="89">
        <f>'прил 7'!G1461</f>
        <v>1000</v>
      </c>
      <c r="H185" s="8">
        <f>'прил 7'!H1461</f>
        <v>11000</v>
      </c>
      <c r="I185" s="8">
        <f>'прил 7'!I1461</f>
        <v>11000</v>
      </c>
    </row>
    <row r="186" spans="1:10" s="176" customFormat="1" ht="43.5" customHeight="1">
      <c r="A186" s="175" t="s">
        <v>946</v>
      </c>
      <c r="B186" s="167">
        <v>793</v>
      </c>
      <c r="C186" s="168" t="s">
        <v>24</v>
      </c>
      <c r="D186" s="168" t="s">
        <v>85</v>
      </c>
      <c r="E186" s="167" t="s">
        <v>461</v>
      </c>
      <c r="F186" s="167"/>
      <c r="G186" s="169">
        <f>G188+G191+G199+G204+G198+G215+G212+G207+G218</f>
        <v>798300</v>
      </c>
      <c r="H186" s="169">
        <f t="shared" ref="H186:I186" si="31">H188+H191+H199+H204+H198+H215+H212</f>
        <v>615700</v>
      </c>
      <c r="I186" s="169">
        <f t="shared" si="31"/>
        <v>615300</v>
      </c>
      <c r="J186" s="199">
        <v>25000</v>
      </c>
    </row>
    <row r="187" spans="1:10" ht="42" hidden="1" customHeight="1">
      <c r="A187" s="39"/>
      <c r="B187" s="14"/>
      <c r="C187" s="15"/>
      <c r="D187" s="15"/>
      <c r="E187" s="14"/>
      <c r="F187" s="14"/>
      <c r="G187" s="120"/>
      <c r="H187" s="120"/>
      <c r="I187" s="120"/>
    </row>
    <row r="188" spans="1:10" ht="25.5" hidden="1">
      <c r="A188" s="39" t="s">
        <v>656</v>
      </c>
      <c r="B188" s="14"/>
      <c r="C188" s="15"/>
      <c r="D188" s="15"/>
      <c r="E188" s="14" t="s">
        <v>262</v>
      </c>
      <c r="F188" s="14"/>
      <c r="G188" s="120">
        <f t="shared" ref="G188:I189" si="32">G189</f>
        <v>0</v>
      </c>
      <c r="H188" s="120">
        <f t="shared" si="32"/>
        <v>0</v>
      </c>
      <c r="I188" s="120">
        <f t="shared" si="32"/>
        <v>0</v>
      </c>
    </row>
    <row r="189" spans="1:10" hidden="1">
      <c r="A189" s="16" t="s">
        <v>95</v>
      </c>
      <c r="B189" s="14">
        <v>793</v>
      </c>
      <c r="C189" s="15" t="s">
        <v>85</v>
      </c>
      <c r="D189" s="15" t="s">
        <v>133</v>
      </c>
      <c r="E189" s="14" t="s">
        <v>262</v>
      </c>
      <c r="F189" s="14">
        <v>800</v>
      </c>
      <c r="G189" s="120">
        <f t="shared" si="32"/>
        <v>0</v>
      </c>
      <c r="H189" s="120">
        <f t="shared" si="32"/>
        <v>0</v>
      </c>
      <c r="I189" s="120">
        <f t="shared" si="32"/>
        <v>0</v>
      </c>
    </row>
    <row r="190" spans="1:10" ht="51" hidden="1" customHeight="1">
      <c r="A190" s="16" t="s">
        <v>652</v>
      </c>
      <c r="B190" s="14">
        <v>793</v>
      </c>
      <c r="C190" s="15" t="s">
        <v>85</v>
      </c>
      <c r="D190" s="15" t="s">
        <v>133</v>
      </c>
      <c r="E190" s="14" t="s">
        <v>262</v>
      </c>
      <c r="F190" s="14">
        <v>810</v>
      </c>
      <c r="G190" s="120">
        <f>'прил 7'!G1344</f>
        <v>0</v>
      </c>
      <c r="H190" s="120">
        <f>'прил 7'!AG1344</f>
        <v>0</v>
      </c>
      <c r="I190" s="120">
        <f>'прил 7'!AH1344</f>
        <v>0</v>
      </c>
    </row>
    <row r="191" spans="1:10" ht="25.5">
      <c r="A191" s="16" t="s">
        <v>617</v>
      </c>
      <c r="B191" s="14">
        <v>793</v>
      </c>
      <c r="C191" s="15" t="s">
        <v>24</v>
      </c>
      <c r="D191" s="15" t="s">
        <v>85</v>
      </c>
      <c r="E191" s="15" t="s">
        <v>462</v>
      </c>
      <c r="F191" s="15"/>
      <c r="G191" s="120">
        <f t="shared" ref="G191:I192" si="33">G192</f>
        <v>25000</v>
      </c>
      <c r="H191" s="120">
        <f t="shared" si="33"/>
        <v>25000</v>
      </c>
      <c r="I191" s="120">
        <f t="shared" si="33"/>
        <v>25000</v>
      </c>
      <c r="J191" s="2">
        <v>190700</v>
      </c>
    </row>
    <row r="192" spans="1:10">
      <c r="A192" s="16" t="s">
        <v>618</v>
      </c>
      <c r="B192" s="14">
        <v>793</v>
      </c>
      <c r="C192" s="15" t="s">
        <v>24</v>
      </c>
      <c r="D192" s="15" t="s">
        <v>85</v>
      </c>
      <c r="E192" s="15" t="s">
        <v>462</v>
      </c>
      <c r="F192" s="15" t="s">
        <v>48</v>
      </c>
      <c r="G192" s="120">
        <f t="shared" si="33"/>
        <v>25000</v>
      </c>
      <c r="H192" s="120">
        <f t="shared" si="33"/>
        <v>25000</v>
      </c>
      <c r="I192" s="120">
        <f t="shared" si="33"/>
        <v>25000</v>
      </c>
      <c r="J192" s="2">
        <v>400000</v>
      </c>
    </row>
    <row r="193" spans="1:10" ht="25.5">
      <c r="A193" s="16" t="s">
        <v>49</v>
      </c>
      <c r="B193" s="14">
        <v>793</v>
      </c>
      <c r="C193" s="15" t="s">
        <v>24</v>
      </c>
      <c r="D193" s="15" t="s">
        <v>85</v>
      </c>
      <c r="E193" s="15" t="s">
        <v>462</v>
      </c>
      <c r="F193" s="15" t="s">
        <v>50</v>
      </c>
      <c r="G193" s="120">
        <f>'прил 7'!G1021</f>
        <v>25000</v>
      </c>
      <c r="H193" s="120">
        <f>'прил 7'!H1021</f>
        <v>25000</v>
      </c>
      <c r="I193" s="120">
        <f>'прил 7'!I1021</f>
        <v>25000</v>
      </c>
      <c r="J193" s="2">
        <f>SUM(J186:J192)</f>
        <v>615700</v>
      </c>
    </row>
    <row r="194" spans="1:10" ht="30.75" hidden="1" customHeight="1">
      <c r="A194" s="16" t="s">
        <v>550</v>
      </c>
      <c r="B194" s="14">
        <v>793</v>
      </c>
      <c r="C194" s="15" t="s">
        <v>24</v>
      </c>
      <c r="D194" s="15" t="s">
        <v>30</v>
      </c>
      <c r="E194" s="15" t="s">
        <v>549</v>
      </c>
      <c r="F194" s="15"/>
      <c r="G194" s="120">
        <f t="shared" ref="G194:I195" si="34">G195</f>
        <v>0</v>
      </c>
      <c r="H194" s="120">
        <f t="shared" si="34"/>
        <v>0</v>
      </c>
      <c r="I194" s="120">
        <f t="shared" si="34"/>
        <v>0</v>
      </c>
    </row>
    <row r="195" spans="1:10" ht="30.75" hidden="1" customHeight="1">
      <c r="A195" s="16" t="s">
        <v>618</v>
      </c>
      <c r="B195" s="14">
        <v>793</v>
      </c>
      <c r="C195" s="15" t="s">
        <v>24</v>
      </c>
      <c r="D195" s="15" t="s">
        <v>30</v>
      </c>
      <c r="E195" s="15" t="s">
        <v>549</v>
      </c>
      <c r="F195" s="15" t="s">
        <v>48</v>
      </c>
      <c r="G195" s="120">
        <f t="shared" si="34"/>
        <v>0</v>
      </c>
      <c r="H195" s="120">
        <f t="shared" si="34"/>
        <v>0</v>
      </c>
      <c r="I195" s="120">
        <f t="shared" si="34"/>
        <v>0</v>
      </c>
    </row>
    <row r="196" spans="1:10" ht="30.75" hidden="1" customHeight="1">
      <c r="A196" s="16" t="s">
        <v>49</v>
      </c>
      <c r="B196" s="14">
        <v>793</v>
      </c>
      <c r="C196" s="15" t="s">
        <v>24</v>
      </c>
      <c r="D196" s="15" t="s">
        <v>30</v>
      </c>
      <c r="E196" s="15" t="s">
        <v>549</v>
      </c>
      <c r="F196" s="15" t="s">
        <v>50</v>
      </c>
      <c r="G196" s="120"/>
      <c r="H196" s="120"/>
      <c r="I196" s="120"/>
    </row>
    <row r="197" spans="1:10" ht="45.75" customHeight="1">
      <c r="A197" s="16" t="s">
        <v>656</v>
      </c>
      <c r="B197" s="14">
        <v>793</v>
      </c>
      <c r="C197" s="15" t="s">
        <v>85</v>
      </c>
      <c r="D197" s="15" t="s">
        <v>133</v>
      </c>
      <c r="E197" s="14" t="s">
        <v>765</v>
      </c>
      <c r="F197" s="14"/>
      <c r="G197" s="120">
        <f>G198</f>
        <v>188300</v>
      </c>
      <c r="H197" s="120">
        <f>H198</f>
        <v>190700</v>
      </c>
      <c r="I197" s="120">
        <f>I198</f>
        <v>190300</v>
      </c>
    </row>
    <row r="198" spans="1:10" ht="45.75" customHeight="1">
      <c r="A198" s="16" t="s">
        <v>652</v>
      </c>
      <c r="B198" s="14">
        <v>793</v>
      </c>
      <c r="C198" s="15" t="s">
        <v>85</v>
      </c>
      <c r="D198" s="15" t="s">
        <v>133</v>
      </c>
      <c r="E198" s="14" t="s">
        <v>765</v>
      </c>
      <c r="F198" s="14">
        <v>810</v>
      </c>
      <c r="G198" s="120">
        <f>'прил 7'!G1347</f>
        <v>188300</v>
      </c>
      <c r="H198" s="120">
        <f>'прил 7'!H1347</f>
        <v>190700</v>
      </c>
      <c r="I198" s="120">
        <f>'прил 7'!I1347</f>
        <v>190300</v>
      </c>
    </row>
    <row r="199" spans="1:10" ht="47.25" customHeight="1">
      <c r="A199" s="16" t="s">
        <v>190</v>
      </c>
      <c r="B199" s="14">
        <v>793</v>
      </c>
      <c r="C199" s="15" t="s">
        <v>85</v>
      </c>
      <c r="D199" s="15" t="s">
        <v>133</v>
      </c>
      <c r="E199" s="14" t="s">
        <v>492</v>
      </c>
      <c r="F199" s="14"/>
      <c r="G199" s="120">
        <f>G202+G200</f>
        <v>400000</v>
      </c>
      <c r="H199" s="120">
        <f>H200+H203</f>
        <v>400000</v>
      </c>
      <c r="I199" s="120">
        <f>I200+I203</f>
        <v>400000</v>
      </c>
    </row>
    <row r="200" spans="1:10" s="50" customFormat="1" ht="27.75" hidden="1" customHeight="1">
      <c r="A200" s="16" t="s">
        <v>49</v>
      </c>
      <c r="B200" s="14">
        <v>793</v>
      </c>
      <c r="C200" s="15" t="s">
        <v>85</v>
      </c>
      <c r="D200" s="15" t="s">
        <v>68</v>
      </c>
      <c r="E200" s="14" t="s">
        <v>492</v>
      </c>
      <c r="F200" s="15" t="s">
        <v>48</v>
      </c>
      <c r="G200" s="89">
        <f t="shared" ref="G200" si="35">G201</f>
        <v>0</v>
      </c>
      <c r="H200" s="31">
        <f>H201</f>
        <v>0</v>
      </c>
      <c r="I200" s="31">
        <f>I201</f>
        <v>0</v>
      </c>
      <c r="J200" s="192"/>
    </row>
    <row r="201" spans="1:10" s="50" customFormat="1" ht="44.25" hidden="1" customHeight="1">
      <c r="A201" s="16" t="s">
        <v>49</v>
      </c>
      <c r="B201" s="14">
        <v>793</v>
      </c>
      <c r="C201" s="15" t="s">
        <v>85</v>
      </c>
      <c r="D201" s="15" t="s">
        <v>68</v>
      </c>
      <c r="E201" s="14" t="s">
        <v>492</v>
      </c>
      <c r="F201" s="15" t="s">
        <v>50</v>
      </c>
      <c r="G201" s="89"/>
      <c r="H201" s="31">
        <f>'прил 7'!H1350</f>
        <v>0</v>
      </c>
      <c r="I201" s="31">
        <f>'прил 7'!I1350</f>
        <v>0</v>
      </c>
      <c r="J201" s="192"/>
    </row>
    <row r="202" spans="1:10">
      <c r="A202" s="16" t="s">
        <v>95</v>
      </c>
      <c r="B202" s="14">
        <v>793</v>
      </c>
      <c r="C202" s="15" t="s">
        <v>85</v>
      </c>
      <c r="D202" s="15" t="s">
        <v>133</v>
      </c>
      <c r="E202" s="14" t="s">
        <v>492</v>
      </c>
      <c r="F202" s="14">
        <v>800</v>
      </c>
      <c r="G202" s="120">
        <f>G203</f>
        <v>400000</v>
      </c>
      <c r="H202" s="120">
        <f>H203</f>
        <v>400000</v>
      </c>
      <c r="I202" s="120">
        <f>I203</f>
        <v>400000</v>
      </c>
    </row>
    <row r="203" spans="1:10" ht="51" customHeight="1">
      <c r="A203" s="16" t="s">
        <v>652</v>
      </c>
      <c r="B203" s="14">
        <v>793</v>
      </c>
      <c r="C203" s="15" t="s">
        <v>85</v>
      </c>
      <c r="D203" s="15" t="s">
        <v>133</v>
      </c>
      <c r="E203" s="14" t="s">
        <v>492</v>
      </c>
      <c r="F203" s="14">
        <v>810</v>
      </c>
      <c r="G203" s="120">
        <f>'прил 7'!G1352</f>
        <v>400000</v>
      </c>
      <c r="H203" s="120">
        <f>'прил 7'!H1352</f>
        <v>400000</v>
      </c>
      <c r="I203" s="120">
        <f>'прил 7'!I1352</f>
        <v>400000</v>
      </c>
    </row>
    <row r="204" spans="1:10" ht="29.25" hidden="1" customHeight="1">
      <c r="A204" s="16" t="s">
        <v>121</v>
      </c>
      <c r="B204" s="14">
        <v>793</v>
      </c>
      <c r="C204" s="15" t="s">
        <v>85</v>
      </c>
      <c r="D204" s="15" t="s">
        <v>133</v>
      </c>
      <c r="E204" s="14" t="s">
        <v>122</v>
      </c>
      <c r="F204" s="14"/>
      <c r="G204" s="120">
        <f t="shared" ref="G204:I205" si="36">G205</f>
        <v>0</v>
      </c>
      <c r="H204" s="120">
        <f t="shared" si="36"/>
        <v>0</v>
      </c>
      <c r="I204" s="120">
        <f t="shared" si="36"/>
        <v>0</v>
      </c>
    </row>
    <row r="205" spans="1:10" hidden="1">
      <c r="A205" s="16" t="s">
        <v>618</v>
      </c>
      <c r="B205" s="14">
        <v>793</v>
      </c>
      <c r="C205" s="15" t="s">
        <v>85</v>
      </c>
      <c r="D205" s="15" t="s">
        <v>133</v>
      </c>
      <c r="E205" s="14" t="s">
        <v>122</v>
      </c>
      <c r="F205" s="14">
        <v>200</v>
      </c>
      <c r="G205" s="120">
        <f t="shared" si="36"/>
        <v>0</v>
      </c>
      <c r="H205" s="120">
        <f t="shared" si="36"/>
        <v>0</v>
      </c>
      <c r="I205" s="120">
        <f t="shared" si="36"/>
        <v>0</v>
      </c>
    </row>
    <row r="206" spans="1:10" ht="34.5" hidden="1" customHeight="1">
      <c r="A206" s="16" t="s">
        <v>49</v>
      </c>
      <c r="B206" s="14">
        <v>793</v>
      </c>
      <c r="C206" s="15" t="s">
        <v>85</v>
      </c>
      <c r="D206" s="15" t="s">
        <v>133</v>
      </c>
      <c r="E206" s="14" t="s">
        <v>122</v>
      </c>
      <c r="F206" s="14">
        <v>240</v>
      </c>
      <c r="G206" s="120">
        <f>'прил 7'!G1355</f>
        <v>0</v>
      </c>
      <c r="H206" s="120">
        <f>'прил 7'!AG1355</f>
        <v>0</v>
      </c>
      <c r="I206" s="120">
        <f>'прил 7'!AH1355</f>
        <v>0</v>
      </c>
    </row>
    <row r="207" spans="1:10" ht="47.25" customHeight="1">
      <c r="A207" s="16" t="s">
        <v>1042</v>
      </c>
      <c r="B207" s="14">
        <v>793</v>
      </c>
      <c r="C207" s="15" t="s">
        <v>85</v>
      </c>
      <c r="D207" s="15" t="s">
        <v>133</v>
      </c>
      <c r="E207" s="14" t="s">
        <v>1041</v>
      </c>
      <c r="F207" s="14"/>
      <c r="G207" s="89">
        <f>G210+G208</f>
        <v>35000</v>
      </c>
      <c r="H207" s="89">
        <f>H210</f>
        <v>0</v>
      </c>
      <c r="I207" s="89">
        <f>I210</f>
        <v>0</v>
      </c>
      <c r="J207" s="1"/>
    </row>
    <row r="208" spans="1:10" s="50" customFormat="1" ht="27.75" hidden="1" customHeight="1">
      <c r="A208" s="16" t="s">
        <v>49</v>
      </c>
      <c r="B208" s="14">
        <v>793</v>
      </c>
      <c r="C208" s="15" t="s">
        <v>85</v>
      </c>
      <c r="D208" s="15" t="s">
        <v>68</v>
      </c>
      <c r="E208" s="14" t="s">
        <v>1041</v>
      </c>
      <c r="F208" s="15" t="s">
        <v>48</v>
      </c>
      <c r="G208" s="89">
        <f t="shared" ref="G208:I208" si="37">G209</f>
        <v>0</v>
      </c>
      <c r="H208" s="89">
        <f t="shared" si="37"/>
        <v>0</v>
      </c>
      <c r="I208" s="89">
        <f t="shared" si="37"/>
        <v>0</v>
      </c>
    </row>
    <row r="209" spans="1:10" s="50" customFormat="1" ht="44.25" hidden="1" customHeight="1">
      <c r="A209" s="16" t="s">
        <v>49</v>
      </c>
      <c r="B209" s="14">
        <v>793</v>
      </c>
      <c r="C209" s="15" t="s">
        <v>85</v>
      </c>
      <c r="D209" s="15" t="s">
        <v>68</v>
      </c>
      <c r="E209" s="14" t="s">
        <v>1041</v>
      </c>
      <c r="F209" s="15" t="s">
        <v>50</v>
      </c>
      <c r="G209" s="89"/>
      <c r="H209" s="89"/>
      <c r="I209" s="89"/>
    </row>
    <row r="210" spans="1:10">
      <c r="A210" s="16" t="s">
        <v>618</v>
      </c>
      <c r="B210" s="14">
        <v>793</v>
      </c>
      <c r="C210" s="15" t="s">
        <v>85</v>
      </c>
      <c r="D210" s="15" t="s">
        <v>133</v>
      </c>
      <c r="E210" s="14" t="s">
        <v>1041</v>
      </c>
      <c r="F210" s="14">
        <v>200</v>
      </c>
      <c r="G210" s="89">
        <f t="shared" ref="G210:I210" si="38">G211</f>
        <v>35000</v>
      </c>
      <c r="H210" s="89">
        <f t="shared" si="38"/>
        <v>0</v>
      </c>
      <c r="I210" s="89">
        <f t="shared" si="38"/>
        <v>0</v>
      </c>
      <c r="J210" s="1"/>
    </row>
    <row r="211" spans="1:10" ht="45" customHeight="1">
      <c r="A211" s="16" t="s">
        <v>49</v>
      </c>
      <c r="B211" s="14">
        <v>793</v>
      </c>
      <c r="C211" s="15" t="s">
        <v>85</v>
      </c>
      <c r="D211" s="15" t="s">
        <v>133</v>
      </c>
      <c r="E211" s="14" t="s">
        <v>1041</v>
      </c>
      <c r="F211" s="14">
        <v>240</v>
      </c>
      <c r="G211" s="89">
        <v>35000</v>
      </c>
      <c r="H211" s="89">
        <v>0</v>
      </c>
      <c r="I211" s="89">
        <v>0</v>
      </c>
      <c r="J211" s="1"/>
    </row>
    <row r="212" spans="1:10" ht="57" customHeight="1">
      <c r="A212" s="16" t="s">
        <v>925</v>
      </c>
      <c r="B212" s="14">
        <v>793</v>
      </c>
      <c r="C212" s="15" t="s">
        <v>85</v>
      </c>
      <c r="D212" s="15" t="s">
        <v>133</v>
      </c>
      <c r="E212" s="14" t="s">
        <v>924</v>
      </c>
      <c r="F212" s="14"/>
      <c r="G212" s="89">
        <f t="shared" ref="G212:I213" si="39">G213</f>
        <v>100000</v>
      </c>
      <c r="H212" s="8">
        <f t="shared" si="39"/>
        <v>0</v>
      </c>
      <c r="I212" s="8">
        <f t="shared" si="39"/>
        <v>0</v>
      </c>
    </row>
    <row r="213" spans="1:10" ht="34.5" customHeight="1">
      <c r="A213" s="16" t="s">
        <v>95</v>
      </c>
      <c r="B213" s="14">
        <v>793</v>
      </c>
      <c r="C213" s="15" t="s">
        <v>85</v>
      </c>
      <c r="D213" s="15" t="s">
        <v>133</v>
      </c>
      <c r="E213" s="14" t="s">
        <v>924</v>
      </c>
      <c r="F213" s="14">
        <v>800</v>
      </c>
      <c r="G213" s="89">
        <f t="shared" si="39"/>
        <v>100000</v>
      </c>
      <c r="H213" s="8">
        <f t="shared" si="39"/>
        <v>0</v>
      </c>
      <c r="I213" s="8">
        <f t="shared" si="39"/>
        <v>0</v>
      </c>
    </row>
    <row r="214" spans="1:10" ht="34.5" customHeight="1">
      <c r="A214" s="16" t="s">
        <v>652</v>
      </c>
      <c r="B214" s="14">
        <v>793</v>
      </c>
      <c r="C214" s="15" t="s">
        <v>85</v>
      </c>
      <c r="D214" s="15" t="s">
        <v>133</v>
      </c>
      <c r="E214" s="14" t="s">
        <v>924</v>
      </c>
      <c r="F214" s="14">
        <v>810</v>
      </c>
      <c r="G214" s="89">
        <v>100000</v>
      </c>
      <c r="H214" s="8">
        <f>'прил 7'!H1366</f>
        <v>0</v>
      </c>
      <c r="I214" s="8">
        <f>'прил 7'!I1366</f>
        <v>0</v>
      </c>
    </row>
    <row r="215" spans="1:10" ht="34.5" hidden="1" customHeight="1">
      <c r="A215" s="16" t="s">
        <v>340</v>
      </c>
      <c r="B215" s="14">
        <v>793</v>
      </c>
      <c r="C215" s="15" t="s">
        <v>85</v>
      </c>
      <c r="D215" s="15" t="s">
        <v>133</v>
      </c>
      <c r="E215" s="14" t="s">
        <v>815</v>
      </c>
      <c r="F215" s="14"/>
      <c r="G215" s="89">
        <f>G216</f>
        <v>0</v>
      </c>
      <c r="H215" s="89">
        <f>H216</f>
        <v>0</v>
      </c>
      <c r="I215" s="89">
        <f>I216</f>
        <v>0</v>
      </c>
    </row>
    <row r="216" spans="1:10" ht="34.5" hidden="1" customHeight="1">
      <c r="A216" s="16" t="s">
        <v>95</v>
      </c>
      <c r="B216" s="14">
        <v>793</v>
      </c>
      <c r="C216" s="15" t="s">
        <v>85</v>
      </c>
      <c r="D216" s="15" t="s">
        <v>133</v>
      </c>
      <c r="E216" s="14" t="s">
        <v>815</v>
      </c>
      <c r="F216" s="14">
        <v>800</v>
      </c>
      <c r="G216" s="89"/>
      <c r="H216" s="89">
        <f>H217</f>
        <v>0</v>
      </c>
      <c r="I216" s="89">
        <f>I217</f>
        <v>0</v>
      </c>
    </row>
    <row r="217" spans="1:10" ht="34.5" hidden="1" customHeight="1">
      <c r="A217" s="16" t="s">
        <v>303</v>
      </c>
      <c r="B217" s="14">
        <v>793</v>
      </c>
      <c r="C217" s="15" t="s">
        <v>85</v>
      </c>
      <c r="D217" s="15" t="s">
        <v>133</v>
      </c>
      <c r="E217" s="14" t="s">
        <v>815</v>
      </c>
      <c r="F217" s="14">
        <v>850</v>
      </c>
      <c r="G217" s="89"/>
      <c r="H217" s="89"/>
      <c r="I217" s="89"/>
    </row>
    <row r="218" spans="1:10" ht="57" customHeight="1">
      <c r="A218" s="16" t="s">
        <v>1081</v>
      </c>
      <c r="B218" s="14">
        <v>793</v>
      </c>
      <c r="C218" s="15" t="s">
        <v>85</v>
      </c>
      <c r="D218" s="15" t="s">
        <v>133</v>
      </c>
      <c r="E218" s="14" t="s">
        <v>1080</v>
      </c>
      <c r="F218" s="14"/>
      <c r="G218" s="89">
        <f>G219</f>
        <v>50000</v>
      </c>
      <c r="H218" s="89">
        <f t="shared" ref="H218:I219" si="40">H219</f>
        <v>0</v>
      </c>
      <c r="I218" s="89">
        <f t="shared" si="40"/>
        <v>0</v>
      </c>
      <c r="J218" s="1"/>
    </row>
    <row r="219" spans="1:10" ht="34.5" customHeight="1">
      <c r="A219" s="16" t="s">
        <v>323</v>
      </c>
      <c r="B219" s="14">
        <v>793</v>
      </c>
      <c r="C219" s="15" t="s">
        <v>85</v>
      </c>
      <c r="D219" s="15" t="s">
        <v>133</v>
      </c>
      <c r="E219" s="14" t="s">
        <v>1080</v>
      </c>
      <c r="F219" s="14">
        <v>500</v>
      </c>
      <c r="G219" s="89">
        <f>G220</f>
        <v>50000</v>
      </c>
      <c r="H219" s="89">
        <f t="shared" si="40"/>
        <v>0</v>
      </c>
      <c r="I219" s="89">
        <f t="shared" si="40"/>
        <v>0</v>
      </c>
      <c r="J219" s="1"/>
    </row>
    <row r="220" spans="1:10" ht="38.25" customHeight="1">
      <c r="A220" s="16" t="s">
        <v>341</v>
      </c>
      <c r="B220" s="14">
        <v>793</v>
      </c>
      <c r="C220" s="15" t="s">
        <v>85</v>
      </c>
      <c r="D220" s="15" t="s">
        <v>133</v>
      </c>
      <c r="E220" s="14" t="s">
        <v>1080</v>
      </c>
      <c r="F220" s="14">
        <v>520</v>
      </c>
      <c r="G220" s="89">
        <v>50000</v>
      </c>
      <c r="H220" s="89">
        <v>0</v>
      </c>
      <c r="I220" s="89">
        <v>0</v>
      </c>
      <c r="J220" s="1"/>
    </row>
    <row r="221" spans="1:10" s="172" customFormat="1" ht="28.5" customHeight="1">
      <c r="A221" s="171" t="s">
        <v>968</v>
      </c>
      <c r="B221" s="167">
        <v>792</v>
      </c>
      <c r="C221" s="168" t="s">
        <v>85</v>
      </c>
      <c r="D221" s="168" t="s">
        <v>218</v>
      </c>
      <c r="E221" s="168" t="s">
        <v>451</v>
      </c>
      <c r="F221" s="168"/>
      <c r="G221" s="169">
        <f>G222+G232</f>
        <v>66219251.709999993</v>
      </c>
      <c r="H221" s="169">
        <f>H222+H232+H404</f>
        <v>35903000</v>
      </c>
      <c r="I221" s="169">
        <f>I222+I232+I404</f>
        <v>38694500</v>
      </c>
      <c r="J221" s="200">
        <v>1500000</v>
      </c>
    </row>
    <row r="222" spans="1:10" s="50" customFormat="1" ht="18" customHeight="1">
      <c r="A222" s="16" t="s">
        <v>655</v>
      </c>
      <c r="B222" s="14">
        <v>793</v>
      </c>
      <c r="C222" s="15" t="s">
        <v>85</v>
      </c>
      <c r="D222" s="15" t="s">
        <v>68</v>
      </c>
      <c r="E222" s="15" t="s">
        <v>158</v>
      </c>
      <c r="F222" s="15"/>
      <c r="G222" s="120">
        <f>G223+G229</f>
        <v>1774800</v>
      </c>
      <c r="H222" s="120">
        <f>H223+H229</f>
        <v>2000000</v>
      </c>
      <c r="I222" s="120">
        <f>I223+I229</f>
        <v>2000000</v>
      </c>
      <c r="J222" s="192">
        <v>2835500</v>
      </c>
    </row>
    <row r="223" spans="1:10" s="50" customFormat="1" ht="44.25" customHeight="1">
      <c r="A223" s="16" t="s">
        <v>650</v>
      </c>
      <c r="B223" s="14">
        <v>793</v>
      </c>
      <c r="C223" s="15" t="s">
        <v>85</v>
      </c>
      <c r="D223" s="15" t="s">
        <v>68</v>
      </c>
      <c r="E223" s="15" t="s">
        <v>649</v>
      </c>
      <c r="F223" s="15"/>
      <c r="G223" s="120">
        <f t="shared" ref="G223:I224" si="41">G224</f>
        <v>1774800</v>
      </c>
      <c r="H223" s="120">
        <f t="shared" si="41"/>
        <v>2000000</v>
      </c>
      <c r="I223" s="120">
        <f t="shared" si="41"/>
        <v>2000000</v>
      </c>
      <c r="J223" s="192">
        <v>10491350</v>
      </c>
    </row>
    <row r="224" spans="1:10" s="50" customFormat="1" ht="15.75" customHeight="1">
      <c r="A224" s="16" t="s">
        <v>618</v>
      </c>
      <c r="B224" s="14">
        <v>793</v>
      </c>
      <c r="C224" s="15" t="s">
        <v>85</v>
      </c>
      <c r="D224" s="15" t="s">
        <v>68</v>
      </c>
      <c r="E224" s="15" t="s">
        <v>649</v>
      </c>
      <c r="F224" s="15" t="s">
        <v>48</v>
      </c>
      <c r="G224" s="120">
        <f t="shared" si="41"/>
        <v>1774800</v>
      </c>
      <c r="H224" s="120">
        <f t="shared" si="41"/>
        <v>2000000</v>
      </c>
      <c r="I224" s="120">
        <f t="shared" si="41"/>
        <v>2000000</v>
      </c>
      <c r="J224" s="192">
        <v>15028150</v>
      </c>
    </row>
    <row r="225" spans="1:12" s="50" customFormat="1" ht="44.25" customHeight="1">
      <c r="A225" s="16" t="s">
        <v>49</v>
      </c>
      <c r="B225" s="14">
        <v>793</v>
      </c>
      <c r="C225" s="15" t="s">
        <v>85</v>
      </c>
      <c r="D225" s="15" t="s">
        <v>68</v>
      </c>
      <c r="E225" s="15" t="s">
        <v>649</v>
      </c>
      <c r="F225" s="15" t="s">
        <v>50</v>
      </c>
      <c r="G225" s="89">
        <f>'прил 7'!G1296</f>
        <v>1774800</v>
      </c>
      <c r="H225" s="89">
        <f>'прил 7'!H1296</f>
        <v>2000000</v>
      </c>
      <c r="I225" s="89">
        <f>'прил 7'!I1296</f>
        <v>2000000</v>
      </c>
      <c r="J225" s="192">
        <v>5548000</v>
      </c>
    </row>
    <row r="226" spans="1:12" ht="34.5" hidden="1" customHeight="1">
      <c r="A226" s="16" t="s">
        <v>192</v>
      </c>
      <c r="B226" s="14">
        <v>793</v>
      </c>
      <c r="C226" s="15" t="s">
        <v>85</v>
      </c>
      <c r="D226" s="15" t="s">
        <v>68</v>
      </c>
      <c r="E226" s="15" t="s">
        <v>648</v>
      </c>
      <c r="F226" s="15"/>
      <c r="G226" s="120">
        <f t="shared" ref="G226:I227" si="42">G227</f>
        <v>0</v>
      </c>
      <c r="H226" s="120">
        <f t="shared" si="42"/>
        <v>0</v>
      </c>
      <c r="I226" s="120">
        <f t="shared" si="42"/>
        <v>0</v>
      </c>
    </row>
    <row r="227" spans="1:12" ht="21" hidden="1" customHeight="1">
      <c r="A227" s="16" t="s">
        <v>618</v>
      </c>
      <c r="B227" s="14">
        <v>793</v>
      </c>
      <c r="C227" s="15" t="s">
        <v>85</v>
      </c>
      <c r="D227" s="15" t="s">
        <v>68</v>
      </c>
      <c r="E227" s="15" t="s">
        <v>648</v>
      </c>
      <c r="F227" s="15" t="s">
        <v>48</v>
      </c>
      <c r="G227" s="120">
        <f t="shared" si="42"/>
        <v>0</v>
      </c>
      <c r="H227" s="120">
        <f t="shared" si="42"/>
        <v>0</v>
      </c>
      <c r="I227" s="120">
        <f t="shared" si="42"/>
        <v>0</v>
      </c>
    </row>
    <row r="228" spans="1:12" ht="39.75" hidden="1" customHeight="1">
      <c r="A228" s="16" t="s">
        <v>49</v>
      </c>
      <c r="B228" s="14">
        <v>793</v>
      </c>
      <c r="C228" s="15" t="s">
        <v>85</v>
      </c>
      <c r="D228" s="15" t="s">
        <v>68</v>
      </c>
      <c r="E228" s="15" t="s">
        <v>648</v>
      </c>
      <c r="F228" s="15" t="s">
        <v>50</v>
      </c>
      <c r="G228" s="120">
        <f>'прил 7'!G1299</f>
        <v>0</v>
      </c>
      <c r="H228" s="120">
        <f>'прил 7'!AG1299</f>
        <v>0</v>
      </c>
      <c r="I228" s="120">
        <f>'прил 7'!AH1299</f>
        <v>0</v>
      </c>
    </row>
    <row r="229" spans="1:12" ht="39.75" hidden="1" customHeight="1">
      <c r="A229" s="16" t="s">
        <v>785</v>
      </c>
      <c r="B229" s="14">
        <v>793</v>
      </c>
      <c r="C229" s="15" t="s">
        <v>85</v>
      </c>
      <c r="D229" s="15" t="s">
        <v>68</v>
      </c>
      <c r="E229" s="15" t="s">
        <v>786</v>
      </c>
      <c r="F229" s="15"/>
      <c r="G229" s="120">
        <f t="shared" ref="G229:I230" si="43">G230</f>
        <v>0</v>
      </c>
      <c r="H229" s="120">
        <f t="shared" si="43"/>
        <v>0</v>
      </c>
      <c r="I229" s="120">
        <f t="shared" si="43"/>
        <v>0</v>
      </c>
    </row>
    <row r="230" spans="1:12" ht="39.75" hidden="1" customHeight="1">
      <c r="A230" s="16" t="s">
        <v>49</v>
      </c>
      <c r="B230" s="14">
        <v>793</v>
      </c>
      <c r="C230" s="15" t="s">
        <v>85</v>
      </c>
      <c r="D230" s="15" t="s">
        <v>68</v>
      </c>
      <c r="E230" s="15" t="s">
        <v>786</v>
      </c>
      <c r="F230" s="15" t="s">
        <v>48</v>
      </c>
      <c r="G230" s="120">
        <f t="shared" si="43"/>
        <v>0</v>
      </c>
      <c r="H230" s="120">
        <f t="shared" si="43"/>
        <v>0</v>
      </c>
      <c r="I230" s="120">
        <f t="shared" si="43"/>
        <v>0</v>
      </c>
    </row>
    <row r="231" spans="1:12" ht="39.75" hidden="1" customHeight="1">
      <c r="A231" s="16" t="s">
        <v>49</v>
      </c>
      <c r="B231" s="14">
        <v>793</v>
      </c>
      <c r="C231" s="15" t="s">
        <v>85</v>
      </c>
      <c r="D231" s="15" t="s">
        <v>68</v>
      </c>
      <c r="E231" s="15" t="s">
        <v>786</v>
      </c>
      <c r="F231" s="15" t="s">
        <v>50</v>
      </c>
      <c r="G231" s="120"/>
      <c r="H231" s="120"/>
      <c r="I231" s="120"/>
    </row>
    <row r="232" spans="1:12" s="3" customFormat="1">
      <c r="A232" s="98" t="s">
        <v>343</v>
      </c>
      <c r="B232" s="53">
        <v>795</v>
      </c>
      <c r="C232" s="15" t="s">
        <v>85</v>
      </c>
      <c r="D232" s="15" t="s">
        <v>218</v>
      </c>
      <c r="E232" s="15"/>
      <c r="F232" s="15"/>
      <c r="G232" s="127">
        <f>G233+G392</f>
        <v>64444451.709999993</v>
      </c>
      <c r="H232" s="127">
        <f>H233+H392</f>
        <v>33903000</v>
      </c>
      <c r="I232" s="127">
        <f>I233+I392</f>
        <v>36694500</v>
      </c>
      <c r="J232" s="194">
        <f>SUM(J221:J231)</f>
        <v>35403000</v>
      </c>
    </row>
    <row r="233" spans="1:12" s="18" customFormat="1" ht="27" hidden="1" customHeight="1">
      <c r="A233" s="16" t="s">
        <v>968</v>
      </c>
      <c r="B233" s="53">
        <v>795</v>
      </c>
      <c r="C233" s="15" t="s">
        <v>85</v>
      </c>
      <c r="D233" s="15" t="s">
        <v>218</v>
      </c>
      <c r="E233" s="15" t="s">
        <v>451</v>
      </c>
      <c r="F233" s="15"/>
      <c r="G233" s="120">
        <f>G240+G278+G388+G333+G293+G326+G409+G234+G345+G440+G447</f>
        <v>64444451.709999993</v>
      </c>
      <c r="H233" s="120">
        <f>H240+H278+H388+H333+H293+H326+H409+H234+H345+H439</f>
        <v>33903000</v>
      </c>
      <c r="I233" s="120">
        <f>I240+I278+I388+I333+I293+I326+I409+I234+I345+I439</f>
        <v>36694500</v>
      </c>
      <c r="J233" s="17"/>
    </row>
    <row r="234" spans="1:12" s="18" customFormat="1" ht="39.75" hidden="1" customHeight="1">
      <c r="A234" s="16" t="s">
        <v>772</v>
      </c>
      <c r="B234" s="53">
        <v>795</v>
      </c>
      <c r="C234" s="15" t="s">
        <v>85</v>
      </c>
      <c r="D234" s="15" t="s">
        <v>218</v>
      </c>
      <c r="E234" s="15" t="s">
        <v>771</v>
      </c>
      <c r="F234" s="15"/>
      <c r="G234" s="120">
        <f t="shared" ref="G234:I235" si="44">G235</f>
        <v>0</v>
      </c>
      <c r="H234" s="120">
        <f t="shared" si="44"/>
        <v>0</v>
      </c>
      <c r="I234" s="120">
        <f t="shared" si="44"/>
        <v>0</v>
      </c>
      <c r="J234" s="17"/>
    </row>
    <row r="235" spans="1:12" s="18" customFormat="1" ht="27" hidden="1" customHeight="1">
      <c r="A235" s="16" t="s">
        <v>323</v>
      </c>
      <c r="B235" s="53">
        <v>795</v>
      </c>
      <c r="C235" s="15" t="s">
        <v>85</v>
      </c>
      <c r="D235" s="15" t="s">
        <v>218</v>
      </c>
      <c r="E235" s="15" t="s">
        <v>771</v>
      </c>
      <c r="F235" s="15" t="s">
        <v>324</v>
      </c>
      <c r="G235" s="120">
        <f t="shared" si="44"/>
        <v>0</v>
      </c>
      <c r="H235" s="120">
        <f t="shared" si="44"/>
        <v>0</v>
      </c>
      <c r="I235" s="120">
        <f t="shared" si="44"/>
        <v>0</v>
      </c>
      <c r="J235" s="17"/>
    </row>
    <row r="236" spans="1:12" s="18" customFormat="1" ht="27" hidden="1" customHeight="1">
      <c r="A236" s="16" t="s">
        <v>341</v>
      </c>
      <c r="B236" s="53">
        <v>795</v>
      </c>
      <c r="C236" s="15" t="s">
        <v>85</v>
      </c>
      <c r="D236" s="15" t="s">
        <v>218</v>
      </c>
      <c r="E236" s="15" t="s">
        <v>771</v>
      </c>
      <c r="F236" s="15" t="s">
        <v>342</v>
      </c>
      <c r="G236" s="120"/>
      <c r="H236" s="120"/>
      <c r="I236" s="120"/>
      <c r="J236" s="17"/>
    </row>
    <row r="237" spans="1:12" s="18" customFormat="1" ht="27" hidden="1" customHeight="1">
      <c r="A237" s="16"/>
      <c r="B237" s="53"/>
      <c r="C237" s="15"/>
      <c r="D237" s="15"/>
      <c r="E237" s="15"/>
      <c r="F237" s="15"/>
      <c r="G237" s="120"/>
      <c r="H237" s="120"/>
      <c r="I237" s="120"/>
      <c r="J237" s="17"/>
    </row>
    <row r="238" spans="1:12" s="18" customFormat="1" ht="27" hidden="1" customHeight="1">
      <c r="A238" s="16"/>
      <c r="B238" s="53"/>
      <c r="C238" s="15"/>
      <c r="D238" s="15"/>
      <c r="E238" s="15"/>
      <c r="F238" s="15"/>
      <c r="G238" s="120"/>
      <c r="H238" s="120"/>
      <c r="I238" s="120"/>
      <c r="J238" s="17"/>
    </row>
    <row r="239" spans="1:12" s="18" customFormat="1" ht="27" hidden="1" customHeight="1">
      <c r="A239" s="16"/>
      <c r="B239" s="53"/>
      <c r="C239" s="15"/>
      <c r="D239" s="15"/>
      <c r="E239" s="15"/>
      <c r="F239" s="15"/>
      <c r="G239" s="120"/>
      <c r="H239" s="120"/>
      <c r="I239" s="120"/>
      <c r="J239" s="17"/>
    </row>
    <row r="240" spans="1:12" s="18" customFormat="1" ht="66" customHeight="1">
      <c r="A240" s="54" t="s">
        <v>178</v>
      </c>
      <c r="B240" s="14">
        <v>793</v>
      </c>
      <c r="C240" s="15" t="s">
        <v>85</v>
      </c>
      <c r="D240" s="15" t="s">
        <v>218</v>
      </c>
      <c r="E240" s="15" t="s">
        <v>176</v>
      </c>
      <c r="F240" s="15"/>
      <c r="G240" s="89">
        <f>G241+G246+G249+G254+G273+G270+G267</f>
        <v>18057831.449999999</v>
      </c>
      <c r="H240" s="120">
        <f>H241+H246+H249+H254</f>
        <v>13049450</v>
      </c>
      <c r="I240" s="120">
        <f>I241+I246+I249+I254</f>
        <v>14246275</v>
      </c>
      <c r="J240" s="17"/>
      <c r="L240" s="17">
        <f>G253+G277+G292+G424+G432</f>
        <v>21127704.82</v>
      </c>
    </row>
    <row r="241" spans="1:10" s="18" customFormat="1" ht="53.25" customHeight="1">
      <c r="A241" s="54" t="s">
        <v>179</v>
      </c>
      <c r="B241" s="53">
        <v>795</v>
      </c>
      <c r="C241" s="15" t="s">
        <v>85</v>
      </c>
      <c r="D241" s="15" t="s">
        <v>218</v>
      </c>
      <c r="E241" s="15" t="s">
        <v>177</v>
      </c>
      <c r="F241" s="15"/>
      <c r="G241" s="120">
        <f t="shared" ref="G241:I242" si="45">G242</f>
        <v>4911956</v>
      </c>
      <c r="H241" s="120">
        <f t="shared" si="45"/>
        <v>2558100</v>
      </c>
      <c r="I241" s="120">
        <f t="shared" si="45"/>
        <v>2804025</v>
      </c>
      <c r="J241" s="17"/>
    </row>
    <row r="242" spans="1:10" s="18" customFormat="1" ht="18" customHeight="1">
      <c r="A242" s="16" t="s">
        <v>618</v>
      </c>
      <c r="B242" s="53">
        <v>795</v>
      </c>
      <c r="C242" s="15" t="s">
        <v>85</v>
      </c>
      <c r="D242" s="15" t="s">
        <v>218</v>
      </c>
      <c r="E242" s="15" t="s">
        <v>177</v>
      </c>
      <c r="F242" s="15" t="s">
        <v>48</v>
      </c>
      <c r="G242" s="120">
        <f t="shared" si="45"/>
        <v>4911956</v>
      </c>
      <c r="H242" s="120">
        <f t="shared" si="45"/>
        <v>2558100</v>
      </c>
      <c r="I242" s="120">
        <f t="shared" si="45"/>
        <v>2804025</v>
      </c>
      <c r="J242" s="17"/>
    </row>
    <row r="243" spans="1:10" s="18" customFormat="1" ht="32.25" customHeight="1">
      <c r="A243" s="16" t="s">
        <v>49</v>
      </c>
      <c r="B243" s="53">
        <v>795</v>
      </c>
      <c r="C243" s="15" t="s">
        <v>85</v>
      </c>
      <c r="D243" s="15" t="s">
        <v>218</v>
      </c>
      <c r="E243" s="15" t="s">
        <v>177</v>
      </c>
      <c r="F243" s="15" t="s">
        <v>50</v>
      </c>
      <c r="G243" s="89">
        <f>'прил 7'!G1610</f>
        <v>4911956</v>
      </c>
      <c r="H243" s="89">
        <f>'прил 7'!H1610</f>
        <v>2558100</v>
      </c>
      <c r="I243" s="89">
        <f>'прил 7'!I1610</f>
        <v>2804025</v>
      </c>
      <c r="J243" s="17"/>
    </row>
    <row r="244" spans="1:10" hidden="1">
      <c r="A244" s="16" t="s">
        <v>323</v>
      </c>
      <c r="B244" s="53">
        <v>795</v>
      </c>
      <c r="C244" s="15" t="s">
        <v>345</v>
      </c>
      <c r="D244" s="15" t="s">
        <v>104</v>
      </c>
      <c r="E244" s="15" t="s">
        <v>177</v>
      </c>
      <c r="F244" s="15" t="s">
        <v>324</v>
      </c>
      <c r="G244" s="89">
        <f>G245</f>
        <v>0</v>
      </c>
      <c r="H244" s="89">
        <f>H245</f>
        <v>0</v>
      </c>
      <c r="I244" s="89">
        <f>I245</f>
        <v>0</v>
      </c>
    </row>
    <row r="245" spans="1:10" hidden="1">
      <c r="A245" s="16" t="s">
        <v>351</v>
      </c>
      <c r="B245" s="53">
        <v>795</v>
      </c>
      <c r="C245" s="15" t="s">
        <v>345</v>
      </c>
      <c r="D245" s="15" t="s">
        <v>104</v>
      </c>
      <c r="E245" s="15" t="s">
        <v>177</v>
      </c>
      <c r="F245" s="15" t="s">
        <v>352</v>
      </c>
      <c r="G245" s="89"/>
      <c r="H245" s="89"/>
      <c r="I245" s="89"/>
    </row>
    <row r="246" spans="1:10" ht="22.5" hidden="1" customHeight="1">
      <c r="A246" s="54" t="s">
        <v>803</v>
      </c>
      <c r="B246" s="53">
        <v>795</v>
      </c>
      <c r="C246" s="15" t="s">
        <v>85</v>
      </c>
      <c r="D246" s="15" t="s">
        <v>218</v>
      </c>
      <c r="E246" s="15" t="s">
        <v>802</v>
      </c>
      <c r="F246" s="15"/>
      <c r="G246" s="89">
        <f t="shared" ref="G246:I247" si="46">G247</f>
        <v>0</v>
      </c>
      <c r="H246" s="89">
        <f t="shared" si="46"/>
        <v>0</v>
      </c>
      <c r="I246" s="89">
        <f t="shared" si="46"/>
        <v>0</v>
      </c>
    </row>
    <row r="247" spans="1:10" ht="18" hidden="1" customHeight="1">
      <c r="A247" s="16" t="s">
        <v>323</v>
      </c>
      <c r="B247" s="53">
        <v>795</v>
      </c>
      <c r="C247" s="15" t="s">
        <v>85</v>
      </c>
      <c r="D247" s="15" t="s">
        <v>218</v>
      </c>
      <c r="E247" s="15" t="s">
        <v>802</v>
      </c>
      <c r="F247" s="15" t="s">
        <v>324</v>
      </c>
      <c r="G247" s="89">
        <f t="shared" si="46"/>
        <v>0</v>
      </c>
      <c r="H247" s="89">
        <f t="shared" si="46"/>
        <v>0</v>
      </c>
      <c r="I247" s="89">
        <f t="shared" si="46"/>
        <v>0</v>
      </c>
    </row>
    <row r="248" spans="1:10" ht="15" hidden="1" customHeight="1">
      <c r="A248" s="16" t="s">
        <v>351</v>
      </c>
      <c r="B248" s="53">
        <v>795</v>
      </c>
      <c r="C248" s="15" t="s">
        <v>85</v>
      </c>
      <c r="D248" s="15" t="s">
        <v>218</v>
      </c>
      <c r="E248" s="15" t="s">
        <v>802</v>
      </c>
      <c r="F248" s="15" t="s">
        <v>352</v>
      </c>
      <c r="G248" s="89">
        <f>'прил 7'!G1615</f>
        <v>0</v>
      </c>
      <c r="H248" s="89">
        <f>'прил 7'!AG1615</f>
        <v>0</v>
      </c>
      <c r="I248" s="89">
        <f>'прил 7'!AH1615</f>
        <v>0</v>
      </c>
    </row>
    <row r="249" spans="1:10" ht="80.25" customHeight="1">
      <c r="A249" s="54" t="s">
        <v>178</v>
      </c>
      <c r="B249" s="53">
        <v>795</v>
      </c>
      <c r="C249" s="15" t="s">
        <v>85</v>
      </c>
      <c r="D249" s="15" t="s">
        <v>218</v>
      </c>
      <c r="E249" s="15" t="s">
        <v>250</v>
      </c>
      <c r="F249" s="15"/>
      <c r="G249" s="89">
        <f>G252+G250</f>
        <v>7688015</v>
      </c>
      <c r="H249" s="89">
        <f>H252+H250</f>
        <v>10491350</v>
      </c>
      <c r="I249" s="89">
        <f>I252+I250</f>
        <v>11442250</v>
      </c>
    </row>
    <row r="250" spans="1:10" s="18" customFormat="1" ht="15.75" hidden="1" customHeight="1">
      <c r="A250" s="16" t="s">
        <v>95</v>
      </c>
      <c r="B250" s="53">
        <v>795</v>
      </c>
      <c r="C250" s="15" t="s">
        <v>85</v>
      </c>
      <c r="D250" s="15" t="s">
        <v>218</v>
      </c>
      <c r="E250" s="15" t="s">
        <v>248</v>
      </c>
      <c r="F250" s="15" t="s">
        <v>96</v>
      </c>
      <c r="G250" s="89">
        <f>G251</f>
        <v>0</v>
      </c>
      <c r="H250" s="89">
        <f>H251</f>
        <v>0</v>
      </c>
      <c r="I250" s="89">
        <f>I251</f>
        <v>0</v>
      </c>
      <c r="J250" s="17"/>
    </row>
    <row r="251" spans="1:10" s="18" customFormat="1" ht="15.75" hidden="1" customHeight="1">
      <c r="A251" s="16" t="s">
        <v>353</v>
      </c>
      <c r="B251" s="53">
        <v>795</v>
      </c>
      <c r="C251" s="15" t="s">
        <v>85</v>
      </c>
      <c r="D251" s="15" t="s">
        <v>218</v>
      </c>
      <c r="E251" s="15" t="s">
        <v>248</v>
      </c>
      <c r="F251" s="15" t="s">
        <v>354</v>
      </c>
      <c r="G251" s="89">
        <f>'прил 7'!G1624</f>
        <v>0</v>
      </c>
      <c r="H251" s="89">
        <f>'прил 7'!AG1624</f>
        <v>0</v>
      </c>
      <c r="I251" s="89">
        <f>'прил 7'!AH1624</f>
        <v>0</v>
      </c>
      <c r="J251" s="17"/>
    </row>
    <row r="252" spans="1:10" ht="15" customHeight="1">
      <c r="A252" s="16" t="s">
        <v>323</v>
      </c>
      <c r="B252" s="53">
        <v>795</v>
      </c>
      <c r="C252" s="15" t="s">
        <v>85</v>
      </c>
      <c r="D252" s="15" t="s">
        <v>218</v>
      </c>
      <c r="E252" s="15" t="s">
        <v>248</v>
      </c>
      <c r="F252" s="15" t="s">
        <v>324</v>
      </c>
      <c r="G252" s="89">
        <f>G253</f>
        <v>7688015</v>
      </c>
      <c r="H252" s="89">
        <f>H253</f>
        <v>10491350</v>
      </c>
      <c r="I252" s="89">
        <f>I253</f>
        <v>11442250</v>
      </c>
    </row>
    <row r="253" spans="1:10" ht="15" customHeight="1">
      <c r="A253" s="16" t="s">
        <v>351</v>
      </c>
      <c r="B253" s="53">
        <v>795</v>
      </c>
      <c r="C253" s="15" t="s">
        <v>85</v>
      </c>
      <c r="D253" s="15" t="s">
        <v>218</v>
      </c>
      <c r="E253" s="15" t="s">
        <v>248</v>
      </c>
      <c r="F253" s="15" t="s">
        <v>352</v>
      </c>
      <c r="G253" s="89">
        <f>'прил 7'!G1618</f>
        <v>7688015</v>
      </c>
      <c r="H253" s="89">
        <f>'прил 7'!H1618</f>
        <v>10491350</v>
      </c>
      <c r="I253" s="89">
        <f>'прил 7'!I1618</f>
        <v>11442250</v>
      </c>
    </row>
    <row r="254" spans="1:10" ht="102.75" hidden="1" customHeight="1">
      <c r="A254" s="54" t="s">
        <v>852</v>
      </c>
      <c r="B254" s="53">
        <v>795</v>
      </c>
      <c r="C254" s="15" t="s">
        <v>85</v>
      </c>
      <c r="D254" s="15" t="s">
        <v>218</v>
      </c>
      <c r="E254" s="15" t="s">
        <v>251</v>
      </c>
      <c r="F254" s="15"/>
      <c r="G254" s="89">
        <f t="shared" ref="G254:I255" si="47">G255</f>
        <v>0</v>
      </c>
      <c r="H254" s="89">
        <f t="shared" si="47"/>
        <v>0</v>
      </c>
      <c r="I254" s="89">
        <f t="shared" si="47"/>
        <v>0</v>
      </c>
    </row>
    <row r="255" spans="1:10" ht="18" hidden="1" customHeight="1">
      <c r="A255" s="16" t="s">
        <v>323</v>
      </c>
      <c r="B255" s="53">
        <v>795</v>
      </c>
      <c r="C255" s="15" t="s">
        <v>85</v>
      </c>
      <c r="D255" s="15" t="s">
        <v>218</v>
      </c>
      <c r="E255" s="15" t="s">
        <v>249</v>
      </c>
      <c r="F255" s="15" t="s">
        <v>324</v>
      </c>
      <c r="G255" s="120">
        <f t="shared" si="47"/>
        <v>0</v>
      </c>
      <c r="H255" s="120">
        <f t="shared" si="47"/>
        <v>0</v>
      </c>
      <c r="I255" s="120">
        <f t="shared" si="47"/>
        <v>0</v>
      </c>
    </row>
    <row r="256" spans="1:10" ht="15" hidden="1" customHeight="1">
      <c r="A256" s="16" t="s">
        <v>351</v>
      </c>
      <c r="B256" s="53">
        <v>795</v>
      </c>
      <c r="C256" s="15" t="s">
        <v>85</v>
      </c>
      <c r="D256" s="15" t="s">
        <v>218</v>
      </c>
      <c r="E256" s="15" t="s">
        <v>249</v>
      </c>
      <c r="F256" s="15" t="s">
        <v>352</v>
      </c>
      <c r="G256" s="89">
        <f>'прил 7'!G1627+'прил 7'!G1634</f>
        <v>0</v>
      </c>
      <c r="H256" s="89">
        <f>'прил 7'!AG1627+'прил 7'!AG1634</f>
        <v>0</v>
      </c>
      <c r="I256" s="89">
        <f>'прил 7'!AH1627+'прил 7'!AH1634</f>
        <v>0</v>
      </c>
    </row>
    <row r="257" spans="1:10" ht="21" hidden="1" customHeight="1">
      <c r="A257" s="16" t="s">
        <v>323</v>
      </c>
      <c r="B257" s="53">
        <v>795</v>
      </c>
      <c r="C257" s="15" t="s">
        <v>85</v>
      </c>
      <c r="D257" s="15" t="s">
        <v>218</v>
      </c>
      <c r="E257" s="15" t="s">
        <v>177</v>
      </c>
      <c r="F257" s="15" t="s">
        <v>324</v>
      </c>
      <c r="G257" s="89">
        <f>G258</f>
        <v>0</v>
      </c>
      <c r="H257" s="89">
        <f>H258</f>
        <v>0</v>
      </c>
      <c r="I257" s="89">
        <f>I258</f>
        <v>0</v>
      </c>
    </row>
    <row r="258" spans="1:10" ht="18.75" hidden="1" customHeight="1">
      <c r="A258" s="16" t="s">
        <v>351</v>
      </c>
      <c r="B258" s="53">
        <v>795</v>
      </c>
      <c r="C258" s="15" t="s">
        <v>85</v>
      </c>
      <c r="D258" s="15" t="s">
        <v>218</v>
      </c>
      <c r="E258" s="15" t="s">
        <v>177</v>
      </c>
      <c r="F258" s="15" t="s">
        <v>352</v>
      </c>
      <c r="G258" s="89"/>
      <c r="H258" s="89"/>
      <c r="I258" s="89"/>
    </row>
    <row r="259" spans="1:10" hidden="1">
      <c r="A259" s="16"/>
      <c r="B259" s="53"/>
      <c r="C259" s="15"/>
      <c r="D259" s="15"/>
      <c r="E259" s="15"/>
      <c r="F259" s="15"/>
      <c r="G259" s="89"/>
      <c r="H259" s="89"/>
      <c r="I259" s="89"/>
    </row>
    <row r="260" spans="1:10" hidden="1">
      <c r="A260" s="16"/>
      <c r="B260" s="53"/>
      <c r="C260" s="15"/>
      <c r="D260" s="15"/>
      <c r="E260" s="15"/>
      <c r="F260" s="15"/>
      <c r="G260" s="89"/>
      <c r="H260" s="89"/>
      <c r="I260" s="89"/>
    </row>
    <row r="261" spans="1:10" s="18" customFormat="1" ht="94.5" hidden="1" customHeight="1">
      <c r="A261" s="54" t="s">
        <v>393</v>
      </c>
      <c r="B261" s="53">
        <v>795</v>
      </c>
      <c r="C261" s="15" t="s">
        <v>85</v>
      </c>
      <c r="D261" s="15" t="s">
        <v>218</v>
      </c>
      <c r="E261" s="15" t="s">
        <v>171</v>
      </c>
      <c r="F261" s="15"/>
      <c r="G261" s="89">
        <f>G262</f>
        <v>0</v>
      </c>
      <c r="H261" s="89">
        <f>H262</f>
        <v>0</v>
      </c>
      <c r="I261" s="89">
        <f>I262</f>
        <v>0</v>
      </c>
      <c r="J261" s="17"/>
    </row>
    <row r="262" spans="1:10" s="18" customFormat="1" ht="54" hidden="1" customHeight="1">
      <c r="A262" s="16" t="s">
        <v>179</v>
      </c>
      <c r="B262" s="53">
        <v>795</v>
      </c>
      <c r="C262" s="15" t="s">
        <v>85</v>
      </c>
      <c r="D262" s="15" t="s">
        <v>218</v>
      </c>
      <c r="E262" s="15" t="s">
        <v>367</v>
      </c>
      <c r="F262" s="15"/>
      <c r="G262" s="89">
        <f>G263+G265</f>
        <v>0</v>
      </c>
      <c r="H262" s="89">
        <f>H263+H265</f>
        <v>0</v>
      </c>
      <c r="I262" s="89">
        <f>I263+I265</f>
        <v>0</v>
      </c>
      <c r="J262" s="17"/>
    </row>
    <row r="263" spans="1:10" s="18" customFormat="1" ht="21.75" hidden="1" customHeight="1">
      <c r="A263" s="16" t="s">
        <v>618</v>
      </c>
      <c r="B263" s="53">
        <v>795</v>
      </c>
      <c r="C263" s="15" t="s">
        <v>85</v>
      </c>
      <c r="D263" s="15" t="s">
        <v>218</v>
      </c>
      <c r="E263" s="15" t="s">
        <v>367</v>
      </c>
      <c r="F263" s="15" t="s">
        <v>48</v>
      </c>
      <c r="G263" s="89">
        <f>G264</f>
        <v>0</v>
      </c>
      <c r="H263" s="89">
        <f>H264</f>
        <v>0</v>
      </c>
      <c r="I263" s="89">
        <f>I264</f>
        <v>0</v>
      </c>
      <c r="J263" s="17"/>
    </row>
    <row r="264" spans="1:10" s="18" customFormat="1" ht="32.25" hidden="1" customHeight="1">
      <c r="A264" s="16" t="s">
        <v>49</v>
      </c>
      <c r="B264" s="53">
        <v>795</v>
      </c>
      <c r="C264" s="15" t="s">
        <v>85</v>
      </c>
      <c r="D264" s="15" t="s">
        <v>218</v>
      </c>
      <c r="E264" s="15" t="s">
        <v>367</v>
      </c>
      <c r="F264" s="15" t="s">
        <v>50</v>
      </c>
      <c r="G264" s="89">
        <f>'прил 7'!G1622</f>
        <v>0</v>
      </c>
      <c r="H264" s="89">
        <f>'прил 7'!AG1622</f>
        <v>0</v>
      </c>
      <c r="I264" s="89">
        <f>'прил 7'!AH1622</f>
        <v>0</v>
      </c>
      <c r="J264" s="17"/>
    </row>
    <row r="265" spans="1:10" s="18" customFormat="1" ht="22.5" hidden="1" customHeight="1">
      <c r="A265" s="16" t="s">
        <v>323</v>
      </c>
      <c r="B265" s="53">
        <v>795</v>
      </c>
      <c r="C265" s="15" t="s">
        <v>85</v>
      </c>
      <c r="D265" s="15" t="s">
        <v>218</v>
      </c>
      <c r="E265" s="15" t="s">
        <v>367</v>
      </c>
      <c r="F265" s="15" t="s">
        <v>324</v>
      </c>
      <c r="G265" s="89">
        <f>G266</f>
        <v>0</v>
      </c>
      <c r="H265" s="89">
        <f>H266</f>
        <v>0</v>
      </c>
      <c r="I265" s="89">
        <f>I266</f>
        <v>0</v>
      </c>
      <c r="J265" s="17"/>
    </row>
    <row r="266" spans="1:10" s="18" customFormat="1" ht="17.25" hidden="1" customHeight="1">
      <c r="A266" s="16" t="s">
        <v>351</v>
      </c>
      <c r="B266" s="53">
        <v>795</v>
      </c>
      <c r="C266" s="15" t="s">
        <v>85</v>
      </c>
      <c r="D266" s="15" t="s">
        <v>218</v>
      </c>
      <c r="E266" s="15" t="s">
        <v>367</v>
      </c>
      <c r="F266" s="15" t="s">
        <v>352</v>
      </c>
      <c r="G266" s="89">
        <f>'прил 7'!G1307</f>
        <v>0</v>
      </c>
      <c r="H266" s="89">
        <f>'прил 7'!AG1307</f>
        <v>0</v>
      </c>
      <c r="I266" s="89">
        <f>'прил 7'!AH1307</f>
        <v>0</v>
      </c>
      <c r="J266" s="17"/>
    </row>
    <row r="267" spans="1:10" s="18" customFormat="1" ht="83.25" customHeight="1">
      <c r="A267" s="54" t="s">
        <v>852</v>
      </c>
      <c r="B267" s="53"/>
      <c r="C267" s="15"/>
      <c r="D267" s="15"/>
      <c r="E267" s="15" t="s">
        <v>251</v>
      </c>
      <c r="F267" s="15"/>
      <c r="G267" s="89">
        <f>G268</f>
        <v>423091</v>
      </c>
      <c r="H267" s="89">
        <v>0</v>
      </c>
      <c r="I267" s="89">
        <v>0</v>
      </c>
      <c r="J267" s="17"/>
    </row>
    <row r="268" spans="1:10" s="18" customFormat="1" ht="26.25" customHeight="1">
      <c r="A268" s="16" t="s">
        <v>618</v>
      </c>
      <c r="B268" s="53"/>
      <c r="C268" s="15"/>
      <c r="D268" s="15"/>
      <c r="E268" s="15" t="s">
        <v>249</v>
      </c>
      <c r="F268" s="15" t="s">
        <v>48</v>
      </c>
      <c r="G268" s="89">
        <f>G269</f>
        <v>423091</v>
      </c>
      <c r="H268" s="89">
        <v>0</v>
      </c>
      <c r="I268" s="89">
        <v>0</v>
      </c>
      <c r="J268" s="17"/>
    </row>
    <row r="269" spans="1:10" s="18" customFormat="1" ht="47.25" customHeight="1">
      <c r="A269" s="16" t="s">
        <v>49</v>
      </c>
      <c r="B269" s="53"/>
      <c r="C269" s="15"/>
      <c r="D269" s="15"/>
      <c r="E269" s="15" t="s">
        <v>249</v>
      </c>
      <c r="F269" s="15" t="s">
        <v>50</v>
      </c>
      <c r="G269" s="89">
        <f>'прил 7'!G1637</f>
        <v>423091</v>
      </c>
      <c r="H269" s="89">
        <v>0</v>
      </c>
      <c r="I269" s="89">
        <v>0</v>
      </c>
      <c r="J269" s="17"/>
    </row>
    <row r="270" spans="1:10" ht="78" customHeight="1">
      <c r="A270" s="54" t="s">
        <v>1030</v>
      </c>
      <c r="B270" s="53">
        <v>795</v>
      </c>
      <c r="C270" s="15" t="s">
        <v>85</v>
      </c>
      <c r="D270" s="15" t="s">
        <v>218</v>
      </c>
      <c r="E270" s="15" t="s">
        <v>1029</v>
      </c>
      <c r="F270" s="15"/>
      <c r="G270" s="89">
        <f>G271</f>
        <v>4563626.29</v>
      </c>
      <c r="H270" s="89">
        <v>0</v>
      </c>
      <c r="I270" s="89">
        <v>0</v>
      </c>
      <c r="J270" s="1"/>
    </row>
    <row r="271" spans="1:10" ht="18" customHeight="1">
      <c r="A271" s="16" t="s">
        <v>618</v>
      </c>
      <c r="B271" s="53">
        <v>795</v>
      </c>
      <c r="C271" s="15" t="s">
        <v>85</v>
      </c>
      <c r="D271" s="15" t="s">
        <v>218</v>
      </c>
      <c r="E271" s="15" t="s">
        <v>1028</v>
      </c>
      <c r="F271" s="15" t="s">
        <v>48</v>
      </c>
      <c r="G271" s="89">
        <f>G272</f>
        <v>4563626.29</v>
      </c>
      <c r="H271" s="89">
        <v>0</v>
      </c>
      <c r="I271" s="89">
        <v>0</v>
      </c>
      <c r="J271" s="1"/>
    </row>
    <row r="272" spans="1:10" ht="15" customHeight="1">
      <c r="A272" s="16" t="s">
        <v>49</v>
      </c>
      <c r="B272" s="53">
        <v>795</v>
      </c>
      <c r="C272" s="15" t="s">
        <v>85</v>
      </c>
      <c r="D272" s="15" t="s">
        <v>218</v>
      </c>
      <c r="E272" s="15" t="s">
        <v>1028</v>
      </c>
      <c r="F272" s="15" t="s">
        <v>50</v>
      </c>
      <c r="G272" s="89">
        <v>4563626.29</v>
      </c>
      <c r="H272" s="89">
        <v>0</v>
      </c>
      <c r="I272" s="89">
        <v>0</v>
      </c>
      <c r="J272" s="1"/>
    </row>
    <row r="273" spans="1:10" s="18" customFormat="1" ht="62.25" customHeight="1">
      <c r="A273" s="16" t="s">
        <v>1027</v>
      </c>
      <c r="B273" s="53">
        <v>795</v>
      </c>
      <c r="C273" s="15" t="s">
        <v>85</v>
      </c>
      <c r="D273" s="15" t="s">
        <v>218</v>
      </c>
      <c r="E273" s="15" t="s">
        <v>367</v>
      </c>
      <c r="F273" s="15"/>
      <c r="G273" s="89">
        <f>G274+G276</f>
        <v>471143.16</v>
      </c>
      <c r="H273" s="89">
        <v>0</v>
      </c>
      <c r="I273" s="89">
        <v>0</v>
      </c>
    </row>
    <row r="274" spans="1:10" s="18" customFormat="1" ht="32.25" customHeight="1">
      <c r="A274" s="16" t="s">
        <v>618</v>
      </c>
      <c r="B274" s="53">
        <v>795</v>
      </c>
      <c r="C274" s="15" t="s">
        <v>85</v>
      </c>
      <c r="D274" s="15" t="s">
        <v>218</v>
      </c>
      <c r="E274" s="15" t="s">
        <v>367</v>
      </c>
      <c r="F274" s="15" t="s">
        <v>48</v>
      </c>
      <c r="G274" s="89">
        <f>G275</f>
        <v>197400</v>
      </c>
      <c r="H274" s="89">
        <v>0</v>
      </c>
      <c r="I274" s="89">
        <v>0</v>
      </c>
    </row>
    <row r="275" spans="1:10" s="18" customFormat="1" ht="32.25" customHeight="1">
      <c r="A275" s="16" t="s">
        <v>49</v>
      </c>
      <c r="B275" s="53">
        <v>795</v>
      </c>
      <c r="C275" s="15" t="s">
        <v>85</v>
      </c>
      <c r="D275" s="15" t="s">
        <v>218</v>
      </c>
      <c r="E275" s="15" t="s">
        <v>367</v>
      </c>
      <c r="F275" s="15" t="s">
        <v>50</v>
      </c>
      <c r="G275" s="89">
        <v>197400</v>
      </c>
      <c r="H275" s="89">
        <v>0</v>
      </c>
      <c r="I275" s="89">
        <v>0</v>
      </c>
    </row>
    <row r="276" spans="1:10" ht="18" customHeight="1">
      <c r="A276" s="16" t="s">
        <v>323</v>
      </c>
      <c r="B276" s="53">
        <v>795</v>
      </c>
      <c r="C276" s="15" t="s">
        <v>85</v>
      </c>
      <c r="D276" s="15" t="s">
        <v>218</v>
      </c>
      <c r="E276" s="15" t="s">
        <v>367</v>
      </c>
      <c r="F276" s="15" t="s">
        <v>324</v>
      </c>
      <c r="G276" s="89">
        <f>G277</f>
        <v>273743.15999999997</v>
      </c>
      <c r="H276" s="89">
        <v>0</v>
      </c>
      <c r="I276" s="89">
        <v>0</v>
      </c>
      <c r="J276" s="1"/>
    </row>
    <row r="277" spans="1:10" ht="15" customHeight="1">
      <c r="A277" s="16" t="s">
        <v>351</v>
      </c>
      <c r="B277" s="53">
        <v>795</v>
      </c>
      <c r="C277" s="15" t="s">
        <v>85</v>
      </c>
      <c r="D277" s="15" t="s">
        <v>218</v>
      </c>
      <c r="E277" s="15" t="s">
        <v>367</v>
      </c>
      <c r="F277" s="15" t="s">
        <v>352</v>
      </c>
      <c r="G277" s="89">
        <f>'прил 7'!G1645</f>
        <v>273743.15999999997</v>
      </c>
      <c r="H277" s="89">
        <v>0</v>
      </c>
      <c r="I277" s="89">
        <v>0</v>
      </c>
      <c r="J277" s="1"/>
    </row>
    <row r="278" spans="1:10" ht="78.75" customHeight="1">
      <c r="A278" s="16" t="s">
        <v>182</v>
      </c>
      <c r="B278" s="53">
        <v>795</v>
      </c>
      <c r="C278" s="15" t="s">
        <v>85</v>
      </c>
      <c r="D278" s="15" t="s">
        <v>218</v>
      </c>
      <c r="E278" s="15" t="s">
        <v>180</v>
      </c>
      <c r="F278" s="15"/>
      <c r="G278" s="89">
        <f>G282+G279+G313+G320+G307+G310+G396+G420+G425+G289+G433+G436</f>
        <v>40752582.759999998</v>
      </c>
      <c r="H278" s="89">
        <f>H282+H279+H313+H320+H307+H310+H396</f>
        <v>15028150</v>
      </c>
      <c r="I278" s="89">
        <f>I282+I279+I313+I320+I307+I310+I396</f>
        <v>16390250</v>
      </c>
    </row>
    <row r="279" spans="1:10" s="18" customFormat="1" ht="80.25" hidden="1" customHeight="1">
      <c r="A279" s="16" t="s">
        <v>551</v>
      </c>
      <c r="B279" s="53">
        <v>795</v>
      </c>
      <c r="C279" s="15" t="s">
        <v>85</v>
      </c>
      <c r="D279" s="15" t="s">
        <v>218</v>
      </c>
      <c r="E279" s="15" t="s">
        <v>112</v>
      </c>
      <c r="F279" s="15"/>
      <c r="G279" s="89">
        <f t="shared" ref="G279:I280" si="48">G280</f>
        <v>0</v>
      </c>
      <c r="H279" s="89">
        <f t="shared" si="48"/>
        <v>0</v>
      </c>
      <c r="I279" s="89">
        <f t="shared" si="48"/>
        <v>0</v>
      </c>
      <c r="J279" s="17"/>
    </row>
    <row r="280" spans="1:10" hidden="1">
      <c r="A280" s="16" t="s">
        <v>323</v>
      </c>
      <c r="B280" s="53">
        <v>795</v>
      </c>
      <c r="C280" s="15" t="s">
        <v>85</v>
      </c>
      <c r="D280" s="15" t="s">
        <v>218</v>
      </c>
      <c r="E280" s="15" t="s">
        <v>112</v>
      </c>
      <c r="F280" s="15" t="s">
        <v>324</v>
      </c>
      <c r="G280" s="89">
        <f t="shared" si="48"/>
        <v>0</v>
      </c>
      <c r="H280" s="89">
        <f t="shared" si="48"/>
        <v>0</v>
      </c>
      <c r="I280" s="89">
        <f t="shared" si="48"/>
        <v>0</v>
      </c>
    </row>
    <row r="281" spans="1:10" hidden="1">
      <c r="A281" s="16" t="s">
        <v>351</v>
      </c>
      <c r="B281" s="53">
        <v>795</v>
      </c>
      <c r="C281" s="15" t="s">
        <v>85</v>
      </c>
      <c r="D281" s="15" t="s">
        <v>218</v>
      </c>
      <c r="E281" s="15" t="s">
        <v>112</v>
      </c>
      <c r="F281" s="15" t="s">
        <v>352</v>
      </c>
      <c r="G281" s="89"/>
      <c r="H281" s="89"/>
      <c r="I281" s="89"/>
    </row>
    <row r="282" spans="1:10" ht="47.25" customHeight="1">
      <c r="A282" s="16" t="s">
        <v>183</v>
      </c>
      <c r="B282" s="53">
        <v>795</v>
      </c>
      <c r="C282" s="15" t="s">
        <v>85</v>
      </c>
      <c r="D282" s="15" t="s">
        <v>218</v>
      </c>
      <c r="E282" s="15" t="s">
        <v>181</v>
      </c>
      <c r="F282" s="15"/>
      <c r="G282" s="89">
        <f>G291+G283+G285+G305+G287+G386</f>
        <v>14208477</v>
      </c>
      <c r="H282" s="89">
        <f>H291+H283+H285+H305+H287</f>
        <v>15028150</v>
      </c>
      <c r="I282" s="89">
        <f>I291+I283+I285+I305+I287</f>
        <v>16390250</v>
      </c>
    </row>
    <row r="283" spans="1:10" s="18" customFormat="1" ht="20.25" hidden="1" customHeight="1">
      <c r="A283" s="16" t="s">
        <v>618</v>
      </c>
      <c r="B283" s="53">
        <v>795</v>
      </c>
      <c r="C283" s="15" t="s">
        <v>85</v>
      </c>
      <c r="D283" s="15" t="s">
        <v>218</v>
      </c>
      <c r="E283" s="15" t="s">
        <v>181</v>
      </c>
      <c r="F283" s="15" t="s">
        <v>48</v>
      </c>
      <c r="G283" s="89">
        <f>G284</f>
        <v>0</v>
      </c>
      <c r="H283" s="89">
        <f>H284</f>
        <v>0</v>
      </c>
      <c r="I283" s="89">
        <f>I284</f>
        <v>0</v>
      </c>
      <c r="J283" s="17"/>
    </row>
    <row r="284" spans="1:10" s="18" customFormat="1" ht="32.25" hidden="1" customHeight="1">
      <c r="A284" s="16" t="s">
        <v>49</v>
      </c>
      <c r="B284" s="53">
        <v>795</v>
      </c>
      <c r="C284" s="15" t="s">
        <v>85</v>
      </c>
      <c r="D284" s="15" t="s">
        <v>218</v>
      </c>
      <c r="E284" s="15" t="s">
        <v>181</v>
      </c>
      <c r="F284" s="15" t="s">
        <v>50</v>
      </c>
      <c r="G284" s="89">
        <v>0</v>
      </c>
      <c r="H284" s="89">
        <v>0</v>
      </c>
      <c r="I284" s="89">
        <v>0</v>
      </c>
      <c r="J284" s="17"/>
    </row>
    <row r="285" spans="1:10" s="18" customFormat="1" ht="31.5" hidden="1" customHeight="1">
      <c r="A285" s="16" t="s">
        <v>618</v>
      </c>
      <c r="B285" s="53">
        <v>795</v>
      </c>
      <c r="C285" s="15" t="s">
        <v>85</v>
      </c>
      <c r="D285" s="15" t="s">
        <v>218</v>
      </c>
      <c r="E285" s="15" t="s">
        <v>181</v>
      </c>
      <c r="F285" s="15" t="s">
        <v>48</v>
      </c>
      <c r="G285" s="89">
        <f>G286</f>
        <v>0</v>
      </c>
      <c r="H285" s="89">
        <f>H286</f>
        <v>0</v>
      </c>
      <c r="I285" s="89">
        <f>I286</f>
        <v>0</v>
      </c>
      <c r="J285" s="17"/>
    </row>
    <row r="286" spans="1:10" s="18" customFormat="1" ht="32.25" hidden="1" customHeight="1">
      <c r="A286" s="16" t="s">
        <v>49</v>
      </c>
      <c r="B286" s="53">
        <v>795</v>
      </c>
      <c r="C286" s="15" t="s">
        <v>85</v>
      </c>
      <c r="D286" s="15" t="s">
        <v>218</v>
      </c>
      <c r="E286" s="15" t="s">
        <v>181</v>
      </c>
      <c r="F286" s="15" t="s">
        <v>50</v>
      </c>
      <c r="G286" s="89">
        <f>'прил 7'!G1651</f>
        <v>0</v>
      </c>
      <c r="H286" s="89">
        <f>'прил 7'!AG1651</f>
        <v>0</v>
      </c>
      <c r="I286" s="89">
        <f>'прил 7'!AH1651</f>
        <v>0</v>
      </c>
      <c r="J286" s="17"/>
    </row>
    <row r="287" spans="1:10" s="18" customFormat="1" ht="32.25" hidden="1" customHeight="1">
      <c r="A287" s="16" t="s">
        <v>618</v>
      </c>
      <c r="B287" s="53"/>
      <c r="C287" s="15"/>
      <c r="D287" s="15"/>
      <c r="E287" s="15" t="s">
        <v>181</v>
      </c>
      <c r="F287" s="15" t="s">
        <v>48</v>
      </c>
      <c r="G287" s="89">
        <f>G288</f>
        <v>0</v>
      </c>
      <c r="H287" s="89">
        <f>H288</f>
        <v>0</v>
      </c>
      <c r="I287" s="89">
        <f>I288</f>
        <v>0</v>
      </c>
      <c r="J287" s="17"/>
    </row>
    <row r="288" spans="1:10" s="18" customFormat="1" ht="32.25" hidden="1" customHeight="1">
      <c r="A288" s="16" t="s">
        <v>49</v>
      </c>
      <c r="B288" s="53"/>
      <c r="C288" s="15"/>
      <c r="D288" s="15"/>
      <c r="E288" s="15" t="s">
        <v>181</v>
      </c>
      <c r="F288" s="15" t="s">
        <v>50</v>
      </c>
      <c r="G288" s="89">
        <f>'прил 7'!G1654</f>
        <v>0</v>
      </c>
      <c r="H288" s="89">
        <f>'прил 7'!AG1654</f>
        <v>0</v>
      </c>
      <c r="I288" s="89">
        <f>'прил 7'!AH1654</f>
        <v>0</v>
      </c>
      <c r="J288" s="17"/>
    </row>
    <row r="289" spans="1:10" s="18" customFormat="1" ht="15.75" customHeight="1">
      <c r="A289" s="16" t="s">
        <v>95</v>
      </c>
      <c r="B289" s="53">
        <v>795</v>
      </c>
      <c r="C289" s="15" t="s">
        <v>85</v>
      </c>
      <c r="D289" s="15" t="s">
        <v>218</v>
      </c>
      <c r="E289" s="15" t="s">
        <v>181</v>
      </c>
      <c r="F289" s="15" t="s">
        <v>96</v>
      </c>
      <c r="G289" s="89">
        <f>G290</f>
        <v>4655969.2299999995</v>
      </c>
      <c r="H289" s="89">
        <v>0</v>
      </c>
      <c r="I289" s="89">
        <v>0</v>
      </c>
      <c r="J289" s="215"/>
    </row>
    <row r="290" spans="1:10" s="18" customFormat="1" ht="15.75" customHeight="1">
      <c r="A290" s="16" t="s">
        <v>353</v>
      </c>
      <c r="B290" s="53">
        <v>795</v>
      </c>
      <c r="C290" s="15" t="s">
        <v>85</v>
      </c>
      <c r="D290" s="15" t="s">
        <v>218</v>
      </c>
      <c r="E290" s="15" t="s">
        <v>181</v>
      </c>
      <c r="F290" s="15" t="s">
        <v>354</v>
      </c>
      <c r="G290" s="89">
        <f>'прил 7'!G1656</f>
        <v>4655969.2299999995</v>
      </c>
      <c r="H290" s="89">
        <v>0</v>
      </c>
      <c r="I290" s="89">
        <v>0</v>
      </c>
      <c r="J290" s="215"/>
    </row>
    <row r="291" spans="1:10" ht="16.5" customHeight="1">
      <c r="A291" s="16" t="s">
        <v>323</v>
      </c>
      <c r="B291" s="53">
        <v>795</v>
      </c>
      <c r="C291" s="15" t="s">
        <v>85</v>
      </c>
      <c r="D291" s="15" t="s">
        <v>218</v>
      </c>
      <c r="E291" s="15" t="s">
        <v>181</v>
      </c>
      <c r="F291" s="15" t="s">
        <v>324</v>
      </c>
      <c r="G291" s="89">
        <f>G292</f>
        <v>12385385</v>
      </c>
      <c r="H291" s="89">
        <f>H292</f>
        <v>15028150</v>
      </c>
      <c r="I291" s="89">
        <f>I292</f>
        <v>16390250</v>
      </c>
    </row>
    <row r="292" spans="1:10" ht="19.5" customHeight="1">
      <c r="A292" s="16" t="s">
        <v>351</v>
      </c>
      <c r="B292" s="53">
        <v>795</v>
      </c>
      <c r="C292" s="15" t="s">
        <v>85</v>
      </c>
      <c r="D292" s="15" t="s">
        <v>218</v>
      </c>
      <c r="E292" s="15" t="s">
        <v>181</v>
      </c>
      <c r="F292" s="15" t="s">
        <v>352</v>
      </c>
      <c r="G292" s="89">
        <f>'прил 7'!G1658</f>
        <v>12385385</v>
      </c>
      <c r="H292" s="89">
        <f>'прил 7'!H1658</f>
        <v>15028150</v>
      </c>
      <c r="I292" s="89">
        <f>'прил 7'!I1658</f>
        <v>16390250</v>
      </c>
    </row>
    <row r="293" spans="1:10" s="18" customFormat="1" ht="62.25" hidden="1" customHeight="1">
      <c r="A293" s="16" t="s">
        <v>174</v>
      </c>
      <c r="B293" s="53">
        <v>795</v>
      </c>
      <c r="C293" s="15" t="s">
        <v>85</v>
      </c>
      <c r="D293" s="15" t="s">
        <v>218</v>
      </c>
      <c r="E293" s="15" t="s">
        <v>175</v>
      </c>
      <c r="F293" s="15"/>
      <c r="G293" s="89">
        <f>G301+G294</f>
        <v>0</v>
      </c>
      <c r="H293" s="89">
        <f>H301+H294</f>
        <v>0</v>
      </c>
      <c r="I293" s="89">
        <f>I301+I294</f>
        <v>0</v>
      </c>
      <c r="J293" s="17"/>
    </row>
    <row r="294" spans="1:10" s="18" customFormat="1" ht="55.5" hidden="1" customHeight="1">
      <c r="A294" s="16" t="s">
        <v>232</v>
      </c>
      <c r="B294" s="53">
        <v>795</v>
      </c>
      <c r="C294" s="15" t="s">
        <v>85</v>
      </c>
      <c r="D294" s="15" t="s">
        <v>218</v>
      </c>
      <c r="E294" s="15" t="s">
        <v>231</v>
      </c>
      <c r="F294" s="15"/>
      <c r="G294" s="89">
        <f>G295+G299</f>
        <v>0</v>
      </c>
      <c r="H294" s="89">
        <f>H295+H299</f>
        <v>0</v>
      </c>
      <c r="I294" s="89">
        <f>I295+I299</f>
        <v>0</v>
      </c>
      <c r="J294" s="17"/>
    </row>
    <row r="295" spans="1:10" ht="37.5" hidden="1" customHeight="1">
      <c r="A295" s="16" t="s">
        <v>47</v>
      </c>
      <c r="B295" s="53">
        <v>795</v>
      </c>
      <c r="C295" s="15" t="s">
        <v>85</v>
      </c>
      <c r="D295" s="15" t="s">
        <v>218</v>
      </c>
      <c r="E295" s="15" t="s">
        <v>231</v>
      </c>
      <c r="F295" s="15" t="s">
        <v>48</v>
      </c>
      <c r="G295" s="89">
        <f>G296</f>
        <v>0</v>
      </c>
      <c r="H295" s="89">
        <f>H296</f>
        <v>0</v>
      </c>
      <c r="I295" s="89">
        <f>I296</f>
        <v>0</v>
      </c>
    </row>
    <row r="296" spans="1:10" ht="25.5" hidden="1" customHeight="1">
      <c r="A296" s="16" t="s">
        <v>49</v>
      </c>
      <c r="B296" s="53">
        <v>795</v>
      </c>
      <c r="C296" s="15" t="s">
        <v>85</v>
      </c>
      <c r="D296" s="15" t="s">
        <v>218</v>
      </c>
      <c r="E296" s="15" t="s">
        <v>231</v>
      </c>
      <c r="F296" s="15" t="s">
        <v>50</v>
      </c>
      <c r="G296" s="89">
        <f>'прил 7'!G1677</f>
        <v>0</v>
      </c>
      <c r="H296" s="89">
        <f>'прил 7'!AG1677</f>
        <v>0</v>
      </c>
      <c r="I296" s="89">
        <f>'прил 7'!AH1677</f>
        <v>0</v>
      </c>
    </row>
    <row r="297" spans="1:10" s="18" customFormat="1" ht="55.5" hidden="1" customHeight="1">
      <c r="A297" s="16"/>
      <c r="B297" s="53"/>
      <c r="C297" s="15"/>
      <c r="D297" s="15"/>
      <c r="E297" s="15"/>
      <c r="F297" s="15"/>
      <c r="G297" s="89"/>
      <c r="H297" s="89"/>
      <c r="I297" s="89"/>
      <c r="J297" s="17"/>
    </row>
    <row r="298" spans="1:10" s="18" customFormat="1" ht="55.5" hidden="1" customHeight="1">
      <c r="A298" s="16"/>
      <c r="B298" s="53"/>
      <c r="C298" s="15"/>
      <c r="D298" s="15"/>
      <c r="E298" s="15"/>
      <c r="F298" s="15"/>
      <c r="G298" s="89"/>
      <c r="H298" s="89"/>
      <c r="I298" s="89"/>
      <c r="J298" s="17"/>
    </row>
    <row r="299" spans="1:10" ht="21.75" hidden="1" customHeight="1">
      <c r="A299" s="16" t="s">
        <v>323</v>
      </c>
      <c r="B299" s="53">
        <v>795</v>
      </c>
      <c r="C299" s="15" t="s">
        <v>85</v>
      </c>
      <c r="D299" s="15" t="s">
        <v>218</v>
      </c>
      <c r="E299" s="15" t="s">
        <v>231</v>
      </c>
      <c r="F299" s="15" t="s">
        <v>324</v>
      </c>
      <c r="G299" s="89">
        <f>G300</f>
        <v>0</v>
      </c>
      <c r="H299" s="89">
        <f>H300</f>
        <v>0</v>
      </c>
      <c r="I299" s="89">
        <f>I300</f>
        <v>0</v>
      </c>
    </row>
    <row r="300" spans="1:10" ht="13.5" hidden="1" customHeight="1">
      <c r="A300" s="16" t="s">
        <v>351</v>
      </c>
      <c r="B300" s="53">
        <v>795</v>
      </c>
      <c r="C300" s="15" t="s">
        <v>85</v>
      </c>
      <c r="D300" s="15" t="s">
        <v>218</v>
      </c>
      <c r="E300" s="15" t="s">
        <v>231</v>
      </c>
      <c r="F300" s="15" t="s">
        <v>352</v>
      </c>
      <c r="G300" s="89">
        <f>'прил 7'!G1681</f>
        <v>0</v>
      </c>
      <c r="H300" s="89">
        <f>'прил 7'!AG1681</f>
        <v>0</v>
      </c>
      <c r="I300" s="89">
        <f>'прил 7'!AH1681</f>
        <v>0</v>
      </c>
    </row>
    <row r="301" spans="1:10" s="18" customFormat="1" ht="38.25" hidden="1" customHeight="1">
      <c r="A301" s="16" t="s">
        <v>445</v>
      </c>
      <c r="B301" s="53">
        <v>795</v>
      </c>
      <c r="C301" s="15" t="s">
        <v>85</v>
      </c>
      <c r="D301" s="15" t="s">
        <v>218</v>
      </c>
      <c r="E301" s="15" t="s">
        <v>443</v>
      </c>
      <c r="F301" s="15"/>
      <c r="G301" s="89">
        <f>G302</f>
        <v>0</v>
      </c>
      <c r="H301" s="89">
        <f t="shared" ref="H301:I303" si="49">H302</f>
        <v>0</v>
      </c>
      <c r="I301" s="89">
        <f t="shared" si="49"/>
        <v>0</v>
      </c>
      <c r="J301" s="17"/>
    </row>
    <row r="302" spans="1:10" s="18" customFormat="1" ht="83.25" hidden="1" customHeight="1">
      <c r="A302" s="16" t="s">
        <v>551</v>
      </c>
      <c r="B302" s="53">
        <v>795</v>
      </c>
      <c r="C302" s="15" t="s">
        <v>85</v>
      </c>
      <c r="D302" s="15" t="s">
        <v>218</v>
      </c>
      <c r="E302" s="15" t="s">
        <v>444</v>
      </c>
      <c r="F302" s="15"/>
      <c r="G302" s="89">
        <f>G303</f>
        <v>0</v>
      </c>
      <c r="H302" s="89">
        <f t="shared" si="49"/>
        <v>0</v>
      </c>
      <c r="I302" s="89">
        <f t="shared" si="49"/>
        <v>0</v>
      </c>
      <c r="J302" s="17"/>
    </row>
    <row r="303" spans="1:10" s="18" customFormat="1" ht="42" hidden="1" customHeight="1">
      <c r="A303" s="16" t="s">
        <v>47</v>
      </c>
      <c r="B303" s="53">
        <v>795</v>
      </c>
      <c r="C303" s="15" t="s">
        <v>85</v>
      </c>
      <c r="D303" s="15" t="s">
        <v>218</v>
      </c>
      <c r="E303" s="15" t="s">
        <v>444</v>
      </c>
      <c r="F303" s="15" t="s">
        <v>48</v>
      </c>
      <c r="G303" s="89">
        <f>G304</f>
        <v>0</v>
      </c>
      <c r="H303" s="89">
        <f t="shared" si="49"/>
        <v>0</v>
      </c>
      <c r="I303" s="89">
        <f t="shared" si="49"/>
        <v>0</v>
      </c>
      <c r="J303" s="17"/>
    </row>
    <row r="304" spans="1:10" s="18" customFormat="1" ht="42" hidden="1" customHeight="1">
      <c r="A304" s="16" t="s">
        <v>49</v>
      </c>
      <c r="B304" s="53">
        <v>795</v>
      </c>
      <c r="C304" s="15" t="s">
        <v>85</v>
      </c>
      <c r="D304" s="15" t="s">
        <v>218</v>
      </c>
      <c r="E304" s="15" t="s">
        <v>444</v>
      </c>
      <c r="F304" s="15" t="s">
        <v>50</v>
      </c>
      <c r="G304" s="89"/>
      <c r="H304" s="89"/>
      <c r="I304" s="89"/>
      <c r="J304" s="17"/>
    </row>
    <row r="305" spans="1:10" s="18" customFormat="1" ht="15.75" hidden="1" customHeight="1">
      <c r="A305" s="16" t="s">
        <v>95</v>
      </c>
      <c r="B305" s="53">
        <v>795</v>
      </c>
      <c r="C305" s="15" t="s">
        <v>85</v>
      </c>
      <c r="D305" s="15" t="s">
        <v>218</v>
      </c>
      <c r="E305" s="15" t="s">
        <v>181</v>
      </c>
      <c r="F305" s="15" t="s">
        <v>96</v>
      </c>
      <c r="G305" s="89">
        <f>G306</f>
        <v>0</v>
      </c>
      <c r="H305" s="89">
        <f>H306</f>
        <v>0</v>
      </c>
      <c r="I305" s="89">
        <f>I306</f>
        <v>0</v>
      </c>
      <c r="J305" s="17"/>
    </row>
    <row r="306" spans="1:10" s="18" customFormat="1" ht="15.75" hidden="1" customHeight="1">
      <c r="A306" s="16" t="s">
        <v>353</v>
      </c>
      <c r="B306" s="53">
        <v>795</v>
      </c>
      <c r="C306" s="15" t="s">
        <v>85</v>
      </c>
      <c r="D306" s="15" t="s">
        <v>218</v>
      </c>
      <c r="E306" s="15" t="s">
        <v>181</v>
      </c>
      <c r="F306" s="15" t="s">
        <v>354</v>
      </c>
      <c r="G306" s="89">
        <f>'прил 7'!G1700</f>
        <v>0</v>
      </c>
      <c r="H306" s="89">
        <f>'прил 7'!AG1700</f>
        <v>0</v>
      </c>
      <c r="I306" s="89">
        <f>'прил 7'!AH1700</f>
        <v>0</v>
      </c>
      <c r="J306" s="17"/>
    </row>
    <row r="307" spans="1:10" s="18" customFormat="1" ht="64.5" hidden="1" customHeight="1">
      <c r="A307" s="16" t="s">
        <v>169</v>
      </c>
      <c r="B307" s="53">
        <v>795</v>
      </c>
      <c r="C307" s="15" t="s">
        <v>85</v>
      </c>
      <c r="D307" s="15" t="s">
        <v>218</v>
      </c>
      <c r="E307" s="15" t="s">
        <v>168</v>
      </c>
      <c r="F307" s="15"/>
      <c r="G307" s="89">
        <f t="shared" ref="G307:I308" si="50">G308</f>
        <v>0</v>
      </c>
      <c r="H307" s="89">
        <f t="shared" si="50"/>
        <v>0</v>
      </c>
      <c r="I307" s="89">
        <f t="shared" si="50"/>
        <v>0</v>
      </c>
      <c r="J307" s="17"/>
    </row>
    <row r="308" spans="1:10" s="18" customFormat="1" ht="15.75" hidden="1" customHeight="1">
      <c r="A308" s="16" t="s">
        <v>323</v>
      </c>
      <c r="B308" s="53">
        <v>795</v>
      </c>
      <c r="C308" s="15" t="s">
        <v>85</v>
      </c>
      <c r="D308" s="15" t="s">
        <v>218</v>
      </c>
      <c r="E308" s="15" t="s">
        <v>168</v>
      </c>
      <c r="F308" s="15" t="s">
        <v>324</v>
      </c>
      <c r="G308" s="89">
        <f t="shared" si="50"/>
        <v>0</v>
      </c>
      <c r="H308" s="89">
        <f t="shared" si="50"/>
        <v>0</v>
      </c>
      <c r="I308" s="89">
        <f t="shared" si="50"/>
        <v>0</v>
      </c>
      <c r="J308" s="17"/>
    </row>
    <row r="309" spans="1:10" s="18" customFormat="1" ht="15.75" hidden="1" customHeight="1">
      <c r="A309" s="16" t="s">
        <v>351</v>
      </c>
      <c r="B309" s="53">
        <v>795</v>
      </c>
      <c r="C309" s="15" t="s">
        <v>85</v>
      </c>
      <c r="D309" s="15" t="s">
        <v>218</v>
      </c>
      <c r="E309" s="15" t="s">
        <v>168</v>
      </c>
      <c r="F309" s="15" t="s">
        <v>352</v>
      </c>
      <c r="G309" s="89">
        <f>'прил 7'!G1665</f>
        <v>0</v>
      </c>
      <c r="H309" s="89">
        <f>'прил 7'!AG1665</f>
        <v>0</v>
      </c>
      <c r="I309" s="89">
        <f>'прил 7'!AH1665</f>
        <v>0</v>
      </c>
      <c r="J309" s="17"/>
    </row>
    <row r="310" spans="1:10" ht="34.5" hidden="1" customHeight="1">
      <c r="A310" s="16" t="s">
        <v>25</v>
      </c>
      <c r="B310" s="53">
        <v>795</v>
      </c>
      <c r="C310" s="15" t="s">
        <v>85</v>
      </c>
      <c r="D310" s="15" t="s">
        <v>218</v>
      </c>
      <c r="E310" s="15" t="s">
        <v>26</v>
      </c>
      <c r="F310" s="15"/>
      <c r="G310" s="89">
        <f t="shared" ref="G310:I311" si="51">G311</f>
        <v>0</v>
      </c>
      <c r="H310" s="89">
        <f t="shared" si="51"/>
        <v>0</v>
      </c>
      <c r="I310" s="89">
        <f t="shared" si="51"/>
        <v>0</v>
      </c>
    </row>
    <row r="311" spans="1:10" ht="37.5" hidden="1" customHeight="1">
      <c r="A311" s="16" t="s">
        <v>47</v>
      </c>
      <c r="B311" s="53">
        <v>795</v>
      </c>
      <c r="C311" s="15" t="s">
        <v>85</v>
      </c>
      <c r="D311" s="15" t="s">
        <v>218</v>
      </c>
      <c r="E311" s="15" t="s">
        <v>26</v>
      </c>
      <c r="F311" s="15" t="s">
        <v>48</v>
      </c>
      <c r="G311" s="89">
        <f t="shared" si="51"/>
        <v>0</v>
      </c>
      <c r="H311" s="89">
        <f t="shared" si="51"/>
        <v>0</v>
      </c>
      <c r="I311" s="89">
        <f t="shared" si="51"/>
        <v>0</v>
      </c>
    </row>
    <row r="312" spans="1:10" ht="25.5" hidden="1" customHeight="1">
      <c r="A312" s="16" t="s">
        <v>49</v>
      </c>
      <c r="B312" s="53">
        <v>795</v>
      </c>
      <c r="C312" s="15" t="s">
        <v>85</v>
      </c>
      <c r="D312" s="15" t="s">
        <v>218</v>
      </c>
      <c r="E312" s="15" t="s">
        <v>26</v>
      </c>
      <c r="F312" s="15" t="s">
        <v>50</v>
      </c>
      <c r="G312" s="89">
        <f>'прил 7'!G1668</f>
        <v>0</v>
      </c>
      <c r="H312" s="89">
        <f>'прил 7'!AG1668</f>
        <v>0</v>
      </c>
      <c r="I312" s="89">
        <f>'прил 7'!AH1668</f>
        <v>0</v>
      </c>
    </row>
    <row r="313" spans="1:10" ht="66" hidden="1" customHeight="1">
      <c r="A313" s="16" t="s">
        <v>264</v>
      </c>
      <c r="B313" s="53">
        <v>795</v>
      </c>
      <c r="C313" s="15" t="s">
        <v>85</v>
      </c>
      <c r="D313" s="15" t="s">
        <v>218</v>
      </c>
      <c r="E313" s="15" t="s">
        <v>13</v>
      </c>
      <c r="F313" s="15"/>
      <c r="G313" s="89">
        <f>G318+G316</f>
        <v>0</v>
      </c>
      <c r="H313" s="89">
        <f>H318+H316</f>
        <v>0</v>
      </c>
      <c r="I313" s="89">
        <f>I318+I316</f>
        <v>0</v>
      </c>
    </row>
    <row r="314" spans="1:10" ht="85.5" hidden="1" customHeight="1">
      <c r="A314" s="16" t="s">
        <v>264</v>
      </c>
      <c r="B314" s="53">
        <v>795</v>
      </c>
      <c r="C314" s="15" t="s">
        <v>85</v>
      </c>
      <c r="D314" s="15" t="s">
        <v>218</v>
      </c>
      <c r="E314" s="15" t="s">
        <v>13</v>
      </c>
      <c r="F314" s="15"/>
      <c r="G314" s="89"/>
      <c r="H314" s="89"/>
      <c r="I314" s="89"/>
    </row>
    <row r="315" spans="1:10" ht="37.5" hidden="1" customHeight="1">
      <c r="A315" s="16" t="s">
        <v>47</v>
      </c>
      <c r="B315" s="53">
        <v>795</v>
      </c>
      <c r="C315" s="15" t="s">
        <v>85</v>
      </c>
      <c r="D315" s="15" t="s">
        <v>218</v>
      </c>
      <c r="E315" s="15" t="s">
        <v>13</v>
      </c>
      <c r="F315" s="15" t="s">
        <v>48</v>
      </c>
      <c r="G315" s="89">
        <f>G316</f>
        <v>0</v>
      </c>
      <c r="H315" s="89">
        <f>H316</f>
        <v>0</v>
      </c>
      <c r="I315" s="89">
        <f>I316</f>
        <v>0</v>
      </c>
    </row>
    <row r="316" spans="1:10" ht="25.5" hidden="1" customHeight="1">
      <c r="A316" s="16" t="s">
        <v>49</v>
      </c>
      <c r="B316" s="53">
        <v>795</v>
      </c>
      <c r="C316" s="15" t="s">
        <v>85</v>
      </c>
      <c r="D316" s="15" t="s">
        <v>218</v>
      </c>
      <c r="E316" s="15" t="s">
        <v>13</v>
      </c>
      <c r="F316" s="15" t="s">
        <v>50</v>
      </c>
      <c r="G316" s="89">
        <f>'прил 7'!G1671</f>
        <v>0</v>
      </c>
      <c r="H316" s="89">
        <f>'прил 7'!AG1671</f>
        <v>0</v>
      </c>
      <c r="I316" s="89">
        <f>'прил 7'!AH1671</f>
        <v>0</v>
      </c>
    </row>
    <row r="317" spans="1:10" ht="66" hidden="1" customHeight="1">
      <c r="A317" s="16"/>
      <c r="B317" s="53"/>
      <c r="C317" s="15"/>
      <c r="D317" s="15"/>
      <c r="E317" s="15"/>
      <c r="F317" s="15"/>
      <c r="G317" s="89"/>
      <c r="H317" s="89"/>
      <c r="I317" s="89"/>
    </row>
    <row r="318" spans="1:10" ht="17.25" hidden="1" customHeight="1">
      <c r="A318" s="16" t="s">
        <v>323</v>
      </c>
      <c r="B318" s="53">
        <v>795</v>
      </c>
      <c r="C318" s="15" t="s">
        <v>85</v>
      </c>
      <c r="D318" s="15" t="s">
        <v>218</v>
      </c>
      <c r="E318" s="15" t="s">
        <v>13</v>
      </c>
      <c r="F318" s="15" t="s">
        <v>324</v>
      </c>
      <c r="G318" s="89">
        <f>G319</f>
        <v>0</v>
      </c>
      <c r="H318" s="89">
        <f>H319</f>
        <v>0</v>
      </c>
      <c r="I318" s="89">
        <f>I319</f>
        <v>0</v>
      </c>
    </row>
    <row r="319" spans="1:10" ht="23.25" hidden="1" customHeight="1">
      <c r="A319" s="16" t="s">
        <v>351</v>
      </c>
      <c r="B319" s="53">
        <v>795</v>
      </c>
      <c r="C319" s="15" t="s">
        <v>85</v>
      </c>
      <c r="D319" s="15" t="s">
        <v>218</v>
      </c>
      <c r="E319" s="15" t="s">
        <v>13</v>
      </c>
      <c r="F319" s="15" t="s">
        <v>352</v>
      </c>
      <c r="G319" s="89">
        <f>'прил 7'!G1673</f>
        <v>0</v>
      </c>
      <c r="H319" s="89">
        <f>'прил 7'!AG1673</f>
        <v>0</v>
      </c>
      <c r="I319" s="89">
        <f>'прил 7'!AH1673</f>
        <v>0</v>
      </c>
    </row>
    <row r="320" spans="1:10" s="18" customFormat="1" ht="101.25" hidden="1" customHeight="1">
      <c r="A320" s="16" t="s">
        <v>73</v>
      </c>
      <c r="B320" s="53">
        <v>795</v>
      </c>
      <c r="C320" s="15" t="s">
        <v>85</v>
      </c>
      <c r="D320" s="15" t="s">
        <v>218</v>
      </c>
      <c r="E320" s="15" t="s">
        <v>170</v>
      </c>
      <c r="F320" s="15"/>
      <c r="G320" s="89">
        <f>G321</f>
        <v>0</v>
      </c>
      <c r="H320" s="89">
        <f>H321</f>
        <v>0</v>
      </c>
      <c r="I320" s="89">
        <f>I321</f>
        <v>0</v>
      </c>
      <c r="J320" s="17"/>
    </row>
    <row r="321" spans="1:10" s="18" customFormat="1" ht="60" hidden="1" customHeight="1">
      <c r="A321" s="16" t="s">
        <v>183</v>
      </c>
      <c r="B321" s="53"/>
      <c r="C321" s="15"/>
      <c r="D321" s="15"/>
      <c r="E321" s="15" t="s">
        <v>72</v>
      </c>
      <c r="F321" s="15"/>
      <c r="G321" s="89">
        <f>G322+G324</f>
        <v>0</v>
      </c>
      <c r="H321" s="89">
        <f>H322+H324</f>
        <v>0</v>
      </c>
      <c r="I321" s="89">
        <f>I322+I324</f>
        <v>0</v>
      </c>
      <c r="J321" s="17"/>
    </row>
    <row r="322" spans="1:10" s="18" customFormat="1" ht="34.5" hidden="1" customHeight="1">
      <c r="A322" s="16" t="s">
        <v>47</v>
      </c>
      <c r="B322" s="53">
        <v>795</v>
      </c>
      <c r="C322" s="15" t="s">
        <v>85</v>
      </c>
      <c r="D322" s="15" t="s">
        <v>218</v>
      </c>
      <c r="E322" s="15" t="s">
        <v>72</v>
      </c>
      <c r="F322" s="15" t="s">
        <v>48</v>
      </c>
      <c r="G322" s="89">
        <f>G323</f>
        <v>0</v>
      </c>
      <c r="H322" s="89">
        <f>H323</f>
        <v>0</v>
      </c>
      <c r="I322" s="89">
        <f>I323</f>
        <v>0</v>
      </c>
      <c r="J322" s="17"/>
    </row>
    <row r="323" spans="1:10" s="18" customFormat="1" ht="30" hidden="1" customHeight="1">
      <c r="A323" s="16" t="s">
        <v>49</v>
      </c>
      <c r="B323" s="53">
        <v>795</v>
      </c>
      <c r="C323" s="15" t="s">
        <v>85</v>
      </c>
      <c r="D323" s="15" t="s">
        <v>218</v>
      </c>
      <c r="E323" s="15" t="s">
        <v>72</v>
      </c>
      <c r="F323" s="15" t="s">
        <v>50</v>
      </c>
      <c r="G323" s="89">
        <f>'прил 7'!G1662</f>
        <v>0</v>
      </c>
      <c r="H323" s="89">
        <f>'прил 7'!AG1662</f>
        <v>0</v>
      </c>
      <c r="I323" s="89">
        <f>'прил 7'!AH1662</f>
        <v>0</v>
      </c>
      <c r="J323" s="17"/>
    </row>
    <row r="324" spans="1:10" ht="15" hidden="1" customHeight="1">
      <c r="A324" s="16" t="s">
        <v>323</v>
      </c>
      <c r="B324" s="53">
        <v>795</v>
      </c>
      <c r="C324" s="15" t="s">
        <v>85</v>
      </c>
      <c r="D324" s="15" t="s">
        <v>218</v>
      </c>
      <c r="E324" s="15" t="s">
        <v>72</v>
      </c>
      <c r="F324" s="15" t="s">
        <v>324</v>
      </c>
      <c r="G324" s="89">
        <f>G325</f>
        <v>0</v>
      </c>
      <c r="H324" s="89">
        <f>H325</f>
        <v>0</v>
      </c>
      <c r="I324" s="89">
        <f>I325</f>
        <v>0</v>
      </c>
    </row>
    <row r="325" spans="1:10" ht="16.5" hidden="1" customHeight="1">
      <c r="A325" s="16" t="s">
        <v>351</v>
      </c>
      <c r="B325" s="53">
        <v>795</v>
      </c>
      <c r="C325" s="15" t="s">
        <v>85</v>
      </c>
      <c r="D325" s="15" t="s">
        <v>218</v>
      </c>
      <c r="E325" s="15" t="s">
        <v>72</v>
      </c>
      <c r="F325" s="15" t="s">
        <v>352</v>
      </c>
      <c r="G325" s="89">
        <f>'прил 7'!G1311</f>
        <v>0</v>
      </c>
      <c r="H325" s="89">
        <f>'прил 7'!AG1311</f>
        <v>0</v>
      </c>
      <c r="I325" s="89">
        <f>'прил 7'!AH1311</f>
        <v>0</v>
      </c>
    </row>
    <row r="326" spans="1:10" s="18" customFormat="1" ht="84" hidden="1" customHeight="1">
      <c r="A326" s="16" t="s">
        <v>174</v>
      </c>
      <c r="B326" s="53">
        <v>795</v>
      </c>
      <c r="C326" s="15" t="s">
        <v>85</v>
      </c>
      <c r="D326" s="15" t="s">
        <v>218</v>
      </c>
      <c r="E326" s="15" t="s">
        <v>175</v>
      </c>
      <c r="F326" s="15"/>
      <c r="G326" s="89">
        <f>G327+G330</f>
        <v>0</v>
      </c>
      <c r="H326" s="89">
        <f>H327+H330</f>
        <v>0</v>
      </c>
      <c r="I326" s="89">
        <f>I327+I330</f>
        <v>0</v>
      </c>
      <c r="J326" s="17"/>
    </row>
    <row r="327" spans="1:10" s="18" customFormat="1" ht="84.75" hidden="1" customHeight="1">
      <c r="A327" s="16" t="s">
        <v>551</v>
      </c>
      <c r="B327" s="53">
        <v>795</v>
      </c>
      <c r="C327" s="15" t="s">
        <v>85</v>
      </c>
      <c r="D327" s="15" t="s">
        <v>218</v>
      </c>
      <c r="E327" s="15" t="s">
        <v>263</v>
      </c>
      <c r="F327" s="15"/>
      <c r="G327" s="89">
        <f>G320+G328</f>
        <v>0</v>
      </c>
      <c r="H327" s="89">
        <f>H320+H328</f>
        <v>0</v>
      </c>
      <c r="I327" s="89">
        <f>I320+I328</f>
        <v>0</v>
      </c>
      <c r="J327" s="17"/>
    </row>
    <row r="328" spans="1:10" s="18" customFormat="1" ht="32.25" hidden="1" customHeight="1">
      <c r="A328" s="16" t="s">
        <v>95</v>
      </c>
      <c r="B328" s="53">
        <v>795</v>
      </c>
      <c r="C328" s="15" t="s">
        <v>85</v>
      </c>
      <c r="D328" s="15" t="s">
        <v>218</v>
      </c>
      <c r="E328" s="15" t="s">
        <v>263</v>
      </c>
      <c r="F328" s="15" t="s">
        <v>96</v>
      </c>
      <c r="G328" s="89">
        <f>G329</f>
        <v>0</v>
      </c>
      <c r="H328" s="89">
        <f>H329</f>
        <v>0</v>
      </c>
      <c r="I328" s="89">
        <f>I329</f>
        <v>0</v>
      </c>
      <c r="J328" s="17"/>
    </row>
    <row r="329" spans="1:10" s="18" customFormat="1" ht="32.25" hidden="1" customHeight="1">
      <c r="A329" s="16" t="s">
        <v>353</v>
      </c>
      <c r="B329" s="53">
        <v>795</v>
      </c>
      <c r="C329" s="15" t="s">
        <v>85</v>
      </c>
      <c r="D329" s="15" t="s">
        <v>218</v>
      </c>
      <c r="E329" s="15" t="s">
        <v>263</v>
      </c>
      <c r="F329" s="15" t="s">
        <v>354</v>
      </c>
      <c r="G329" s="89">
        <f>'прил 7'!G1690</f>
        <v>0</v>
      </c>
      <c r="H329" s="89">
        <f>'прил 7'!AG1690</f>
        <v>0</v>
      </c>
      <c r="I329" s="89">
        <f>'прил 7'!AH1690</f>
        <v>0</v>
      </c>
      <c r="J329" s="17"/>
    </row>
    <row r="330" spans="1:10" s="18" customFormat="1" ht="60.75" hidden="1" customHeight="1">
      <c r="A330" s="16" t="s">
        <v>266</v>
      </c>
      <c r="B330" s="53">
        <v>795</v>
      </c>
      <c r="C330" s="15" t="s">
        <v>85</v>
      </c>
      <c r="D330" s="15" t="s">
        <v>218</v>
      </c>
      <c r="E330" s="15" t="s">
        <v>265</v>
      </c>
      <c r="F330" s="15"/>
      <c r="G330" s="89">
        <f t="shared" ref="G330:I331" si="52">G331</f>
        <v>0</v>
      </c>
      <c r="H330" s="89">
        <f t="shared" si="52"/>
        <v>0</v>
      </c>
      <c r="I330" s="89">
        <f t="shared" si="52"/>
        <v>0</v>
      </c>
      <c r="J330" s="17"/>
    </row>
    <row r="331" spans="1:10" s="18" customFormat="1" ht="15.75" hidden="1" customHeight="1">
      <c r="A331" s="16" t="s">
        <v>95</v>
      </c>
      <c r="B331" s="53">
        <v>795</v>
      </c>
      <c r="C331" s="15" t="s">
        <v>85</v>
      </c>
      <c r="D331" s="15" t="s">
        <v>218</v>
      </c>
      <c r="E331" s="15" t="s">
        <v>265</v>
      </c>
      <c r="F331" s="15" t="s">
        <v>96</v>
      </c>
      <c r="G331" s="89">
        <f t="shared" si="52"/>
        <v>0</v>
      </c>
      <c r="H331" s="89">
        <f t="shared" si="52"/>
        <v>0</v>
      </c>
      <c r="I331" s="89">
        <f t="shared" si="52"/>
        <v>0</v>
      </c>
      <c r="J331" s="17"/>
    </row>
    <row r="332" spans="1:10" s="18" customFormat="1" ht="15.75" hidden="1" customHeight="1">
      <c r="A332" s="16" t="s">
        <v>353</v>
      </c>
      <c r="B332" s="53">
        <v>795</v>
      </c>
      <c r="C332" s="15" t="s">
        <v>85</v>
      </c>
      <c r="D332" s="15" t="s">
        <v>218</v>
      </c>
      <c r="E332" s="15" t="s">
        <v>265</v>
      </c>
      <c r="F332" s="15" t="s">
        <v>354</v>
      </c>
      <c r="G332" s="89"/>
      <c r="H332" s="89"/>
      <c r="I332" s="89"/>
      <c r="J332" s="17"/>
    </row>
    <row r="333" spans="1:10" s="18" customFormat="1" ht="72.75" hidden="1" customHeight="1">
      <c r="A333" s="16" t="s">
        <v>174</v>
      </c>
      <c r="B333" s="53">
        <v>795</v>
      </c>
      <c r="C333" s="15" t="s">
        <v>85</v>
      </c>
      <c r="D333" s="15" t="s">
        <v>218</v>
      </c>
      <c r="E333" s="15" t="s">
        <v>615</v>
      </c>
      <c r="F333" s="15"/>
      <c r="G333" s="89">
        <f>G336</f>
        <v>0</v>
      </c>
      <c r="H333" s="89">
        <f>H336</f>
        <v>0</v>
      </c>
      <c r="I333" s="89">
        <f>I336</f>
        <v>0</v>
      </c>
      <c r="J333" s="17"/>
    </row>
    <row r="334" spans="1:10" s="18" customFormat="1" ht="31.5" hidden="1" customHeight="1">
      <c r="A334" s="16"/>
      <c r="B334" s="53"/>
      <c r="C334" s="15"/>
      <c r="D334" s="15"/>
      <c r="E334" s="15"/>
      <c r="F334" s="15"/>
      <c r="G334" s="89"/>
      <c r="H334" s="89"/>
      <c r="I334" s="89"/>
      <c r="J334" s="17"/>
    </row>
    <row r="335" spans="1:10" s="18" customFormat="1" ht="32.25" hidden="1" customHeight="1">
      <c r="A335" s="16"/>
      <c r="B335" s="53"/>
      <c r="C335" s="15"/>
      <c r="D335" s="15"/>
      <c r="E335" s="15"/>
      <c r="F335" s="15"/>
      <c r="G335" s="89"/>
      <c r="H335" s="89"/>
      <c r="I335" s="89"/>
      <c r="J335" s="17"/>
    </row>
    <row r="336" spans="1:10" s="18" customFormat="1" ht="32.25" hidden="1" customHeight="1">
      <c r="A336" s="16"/>
      <c r="B336" s="53">
        <v>795</v>
      </c>
      <c r="C336" s="15" t="s">
        <v>85</v>
      </c>
      <c r="D336" s="15" t="s">
        <v>218</v>
      </c>
      <c r="E336" s="15" t="s">
        <v>263</v>
      </c>
      <c r="F336" s="15"/>
      <c r="G336" s="89">
        <f t="shared" ref="G336:I337" si="53">G337</f>
        <v>0</v>
      </c>
      <c r="H336" s="89">
        <f t="shared" si="53"/>
        <v>0</v>
      </c>
      <c r="I336" s="89">
        <f t="shared" si="53"/>
        <v>0</v>
      </c>
      <c r="J336" s="17"/>
    </row>
    <row r="337" spans="1:10" s="18" customFormat="1" ht="32.25" hidden="1" customHeight="1">
      <c r="A337" s="16" t="s">
        <v>618</v>
      </c>
      <c r="B337" s="53">
        <v>795</v>
      </c>
      <c r="C337" s="15" t="s">
        <v>85</v>
      </c>
      <c r="D337" s="15" t="s">
        <v>218</v>
      </c>
      <c r="E337" s="15" t="s">
        <v>263</v>
      </c>
      <c r="F337" s="15" t="s">
        <v>48</v>
      </c>
      <c r="G337" s="89">
        <f t="shared" si="53"/>
        <v>0</v>
      </c>
      <c r="H337" s="89">
        <f t="shared" si="53"/>
        <v>0</v>
      </c>
      <c r="I337" s="89">
        <f t="shared" si="53"/>
        <v>0</v>
      </c>
      <c r="J337" s="17"/>
    </row>
    <row r="338" spans="1:10" s="18" customFormat="1" ht="32.25" hidden="1" customHeight="1">
      <c r="A338" s="16" t="s">
        <v>49</v>
      </c>
      <c r="B338" s="53">
        <v>795</v>
      </c>
      <c r="C338" s="15" t="s">
        <v>85</v>
      </c>
      <c r="D338" s="15" t="s">
        <v>218</v>
      </c>
      <c r="E338" s="15" t="s">
        <v>263</v>
      </c>
      <c r="F338" s="15" t="s">
        <v>50</v>
      </c>
      <c r="G338" s="89">
        <f>'прил 7'!G1683+'прил 7'!G1315</f>
        <v>0</v>
      </c>
      <c r="H338" s="89">
        <f>'прил 7'!AG1683+'прил 7'!AG1315</f>
        <v>0</v>
      </c>
      <c r="I338" s="89">
        <f>'прил 7'!AH1683+'прил 7'!AH1315</f>
        <v>0</v>
      </c>
      <c r="J338" s="17"/>
    </row>
    <row r="339" spans="1:10" s="18" customFormat="1" ht="39.75" hidden="1" customHeight="1">
      <c r="A339" s="16" t="s">
        <v>772</v>
      </c>
      <c r="B339" s="53">
        <v>795</v>
      </c>
      <c r="C339" s="15" t="s">
        <v>85</v>
      </c>
      <c r="D339" s="15" t="s">
        <v>218</v>
      </c>
      <c r="E339" s="15" t="s">
        <v>804</v>
      </c>
      <c r="F339" s="15"/>
      <c r="G339" s="120">
        <f t="shared" ref="G339:I340" si="54">G340</f>
        <v>0</v>
      </c>
      <c r="H339" s="120">
        <f t="shared" si="54"/>
        <v>0</v>
      </c>
      <c r="I339" s="120">
        <f t="shared" si="54"/>
        <v>0</v>
      </c>
      <c r="J339" s="17"/>
    </row>
    <row r="340" spans="1:10" s="18" customFormat="1" ht="27" hidden="1" customHeight="1">
      <c r="A340" s="16" t="s">
        <v>323</v>
      </c>
      <c r="B340" s="53">
        <v>795</v>
      </c>
      <c r="C340" s="15" t="s">
        <v>85</v>
      </c>
      <c r="D340" s="15" t="s">
        <v>218</v>
      </c>
      <c r="E340" s="15" t="s">
        <v>804</v>
      </c>
      <c r="F340" s="15" t="s">
        <v>324</v>
      </c>
      <c r="G340" s="120">
        <f t="shared" si="54"/>
        <v>0</v>
      </c>
      <c r="H340" s="120">
        <f t="shared" si="54"/>
        <v>0</v>
      </c>
      <c r="I340" s="120">
        <f t="shared" si="54"/>
        <v>0</v>
      </c>
      <c r="J340" s="17"/>
    </row>
    <row r="341" spans="1:10" s="18" customFormat="1" ht="27" hidden="1" customHeight="1">
      <c r="A341" s="16" t="s">
        <v>341</v>
      </c>
      <c r="B341" s="53">
        <v>795</v>
      </c>
      <c r="C341" s="15" t="s">
        <v>85</v>
      </c>
      <c r="D341" s="15" t="s">
        <v>218</v>
      </c>
      <c r="E341" s="15" t="s">
        <v>804</v>
      </c>
      <c r="F341" s="15" t="s">
        <v>342</v>
      </c>
      <c r="G341" s="89">
        <f>'прил 7'!G1723</f>
        <v>0</v>
      </c>
      <c r="H341" s="89">
        <f>'прил 7'!AG1723</f>
        <v>0</v>
      </c>
      <c r="I341" s="89">
        <f>'прил 7'!AH1723</f>
        <v>0</v>
      </c>
      <c r="J341" s="17"/>
    </row>
    <row r="342" spans="1:10" s="18" customFormat="1" ht="42" hidden="1" customHeight="1">
      <c r="A342" s="16" t="s">
        <v>807</v>
      </c>
      <c r="B342" s="53">
        <v>795</v>
      </c>
      <c r="C342" s="15" t="s">
        <v>85</v>
      </c>
      <c r="D342" s="15" t="s">
        <v>218</v>
      </c>
      <c r="E342" s="15" t="s">
        <v>806</v>
      </c>
      <c r="F342" s="15"/>
      <c r="G342" s="89">
        <f t="shared" ref="G342:I343" si="55">G343</f>
        <v>0</v>
      </c>
      <c r="H342" s="89">
        <f t="shared" si="55"/>
        <v>0</v>
      </c>
      <c r="I342" s="89">
        <f t="shared" si="55"/>
        <v>0</v>
      </c>
      <c r="J342" s="17"/>
    </row>
    <row r="343" spans="1:10" s="18" customFormat="1" ht="21.75" hidden="1" customHeight="1">
      <c r="A343" s="16" t="s">
        <v>323</v>
      </c>
      <c r="B343" s="53">
        <v>795</v>
      </c>
      <c r="C343" s="15" t="s">
        <v>85</v>
      </c>
      <c r="D343" s="15" t="s">
        <v>218</v>
      </c>
      <c r="E343" s="15" t="s">
        <v>806</v>
      </c>
      <c r="F343" s="15" t="s">
        <v>324</v>
      </c>
      <c r="G343" s="89">
        <f t="shared" si="55"/>
        <v>0</v>
      </c>
      <c r="H343" s="89">
        <f t="shared" si="55"/>
        <v>0</v>
      </c>
      <c r="I343" s="89">
        <f t="shared" si="55"/>
        <v>0</v>
      </c>
      <c r="J343" s="17"/>
    </row>
    <row r="344" spans="1:10" s="18" customFormat="1" ht="20.25" hidden="1" customHeight="1">
      <c r="A344" s="16" t="s">
        <v>341</v>
      </c>
      <c r="B344" s="53">
        <v>795</v>
      </c>
      <c r="C344" s="15" t="s">
        <v>85</v>
      </c>
      <c r="D344" s="15" t="s">
        <v>218</v>
      </c>
      <c r="E344" s="15" t="s">
        <v>806</v>
      </c>
      <c r="F344" s="15" t="s">
        <v>342</v>
      </c>
      <c r="G344" s="89"/>
      <c r="H344" s="89"/>
      <c r="I344" s="89"/>
      <c r="J344" s="17"/>
    </row>
    <row r="345" spans="1:10" ht="24.75" hidden="1" customHeight="1">
      <c r="A345" s="16" t="s">
        <v>799</v>
      </c>
      <c r="B345" s="14">
        <v>793</v>
      </c>
      <c r="C345" s="15" t="s">
        <v>85</v>
      </c>
      <c r="D345" s="15" t="s">
        <v>218</v>
      </c>
      <c r="E345" s="15" t="s">
        <v>798</v>
      </c>
      <c r="F345" s="15"/>
      <c r="G345" s="89">
        <f>G346</f>
        <v>0</v>
      </c>
      <c r="H345" s="89">
        <f t="shared" ref="H345:I347" si="56">H346</f>
        <v>0</v>
      </c>
      <c r="I345" s="89">
        <f t="shared" si="56"/>
        <v>0</v>
      </c>
    </row>
    <row r="346" spans="1:10" ht="75" hidden="1" customHeight="1">
      <c r="A346" s="16" t="s">
        <v>297</v>
      </c>
      <c r="B346" s="14">
        <v>793</v>
      </c>
      <c r="C346" s="15" t="s">
        <v>85</v>
      </c>
      <c r="D346" s="15" t="s">
        <v>218</v>
      </c>
      <c r="E346" s="15" t="s">
        <v>797</v>
      </c>
      <c r="F346" s="15"/>
      <c r="G346" s="89">
        <f>G347</f>
        <v>0</v>
      </c>
      <c r="H346" s="89">
        <f t="shared" si="56"/>
        <v>0</v>
      </c>
      <c r="I346" s="89">
        <f t="shared" si="56"/>
        <v>0</v>
      </c>
    </row>
    <row r="347" spans="1:10" ht="21.75" hidden="1" customHeight="1">
      <c r="A347" s="16" t="s">
        <v>323</v>
      </c>
      <c r="B347" s="14">
        <v>793</v>
      </c>
      <c r="C347" s="15" t="s">
        <v>85</v>
      </c>
      <c r="D347" s="15" t="s">
        <v>218</v>
      </c>
      <c r="E347" s="15" t="s">
        <v>797</v>
      </c>
      <c r="F347" s="15" t="s">
        <v>324</v>
      </c>
      <c r="G347" s="89">
        <f>G348</f>
        <v>0</v>
      </c>
      <c r="H347" s="89">
        <f t="shared" si="56"/>
        <v>0</v>
      </c>
      <c r="I347" s="89">
        <f t="shared" si="56"/>
        <v>0</v>
      </c>
    </row>
    <row r="348" spans="1:10" ht="22.5" hidden="1" customHeight="1">
      <c r="A348" s="16" t="s">
        <v>351</v>
      </c>
      <c r="B348" s="14">
        <v>793</v>
      </c>
      <c r="C348" s="15" t="s">
        <v>85</v>
      </c>
      <c r="D348" s="15" t="s">
        <v>218</v>
      </c>
      <c r="E348" s="15" t="s">
        <v>797</v>
      </c>
      <c r="F348" s="15" t="s">
        <v>352</v>
      </c>
      <c r="G348" s="89">
        <f>'прил 7'!G1335</f>
        <v>0</v>
      </c>
      <c r="H348" s="89">
        <f>'прил 7'!AG1335</f>
        <v>0</v>
      </c>
      <c r="I348" s="89">
        <f>'прил 7'!AH1335</f>
        <v>0</v>
      </c>
    </row>
    <row r="349" spans="1:10" s="162" customFormat="1" ht="78" hidden="1" customHeight="1">
      <c r="A349" s="153" t="s">
        <v>751</v>
      </c>
      <c r="B349" s="152">
        <v>795</v>
      </c>
      <c r="C349" s="161" t="s">
        <v>85</v>
      </c>
      <c r="D349" s="161" t="s">
        <v>133</v>
      </c>
      <c r="E349" s="155" t="s">
        <v>421</v>
      </c>
      <c r="F349" s="155"/>
      <c r="G349" s="156">
        <f>G365+G371+G368+G359+G362+G374+G379+G383+G353</f>
        <v>0</v>
      </c>
      <c r="H349" s="156">
        <f t="shared" ref="H349:I349" si="57">H365+H371+H368+H359+H362+H374+H379+H383+H353</f>
        <v>0</v>
      </c>
      <c r="I349" s="156">
        <f t="shared" si="57"/>
        <v>0</v>
      </c>
      <c r="J349" s="201"/>
    </row>
    <row r="350" spans="1:10" ht="60" hidden="1" customHeight="1">
      <c r="A350" s="16" t="s">
        <v>154</v>
      </c>
      <c r="B350" s="53">
        <v>795</v>
      </c>
      <c r="C350" s="15" t="s">
        <v>33</v>
      </c>
      <c r="D350" s="15" t="s">
        <v>35</v>
      </c>
      <c r="E350" s="15" t="s">
        <v>421</v>
      </c>
      <c r="F350" s="15"/>
      <c r="G350" s="120"/>
      <c r="H350" s="120"/>
      <c r="I350" s="120"/>
    </row>
    <row r="351" spans="1:10" hidden="1">
      <c r="A351" s="16"/>
      <c r="B351" s="53">
        <v>795</v>
      </c>
      <c r="C351" s="15"/>
      <c r="D351" s="15"/>
      <c r="E351" s="15"/>
      <c r="F351" s="15"/>
      <c r="G351" s="120"/>
      <c r="H351" s="120"/>
      <c r="I351" s="120"/>
    </row>
    <row r="352" spans="1:10" s="50" customFormat="1" ht="63.75" hidden="1" customHeight="1">
      <c r="A352" s="16"/>
      <c r="B352" s="53"/>
      <c r="C352" s="80"/>
      <c r="D352" s="80"/>
      <c r="E352" s="15"/>
      <c r="F352" s="15"/>
      <c r="G352" s="120"/>
      <c r="H352" s="120"/>
      <c r="I352" s="120"/>
      <c r="J352" s="192"/>
    </row>
    <row r="353" spans="1:10" s="150" customFormat="1" ht="82.5" hidden="1" customHeight="1">
      <c r="A353" s="145" t="s">
        <v>904</v>
      </c>
      <c r="B353" s="146">
        <v>795</v>
      </c>
      <c r="C353" s="147" t="s">
        <v>345</v>
      </c>
      <c r="D353" s="147" t="s">
        <v>24</v>
      </c>
      <c r="E353" s="148" t="s">
        <v>903</v>
      </c>
      <c r="F353" s="148"/>
      <c r="G353" s="149">
        <f>G354</f>
        <v>0</v>
      </c>
      <c r="H353" s="149">
        <f t="shared" ref="H353:I353" si="58">H354</f>
        <v>0</v>
      </c>
      <c r="I353" s="149">
        <f t="shared" si="58"/>
        <v>0</v>
      </c>
      <c r="J353" s="202"/>
    </row>
    <row r="354" spans="1:10" s="150" customFormat="1" ht="33" hidden="1" customHeight="1">
      <c r="A354" s="145" t="s">
        <v>323</v>
      </c>
      <c r="B354" s="146">
        <v>795</v>
      </c>
      <c r="C354" s="147" t="s">
        <v>345</v>
      </c>
      <c r="D354" s="147" t="s">
        <v>24</v>
      </c>
      <c r="E354" s="148" t="s">
        <v>903</v>
      </c>
      <c r="F354" s="148" t="s">
        <v>324</v>
      </c>
      <c r="G354" s="149">
        <f>G355</f>
        <v>0</v>
      </c>
      <c r="H354" s="149">
        <f t="shared" ref="H354:I354" si="59">H355</f>
        <v>0</v>
      </c>
      <c r="I354" s="149">
        <f t="shared" si="59"/>
        <v>0</v>
      </c>
      <c r="J354" s="202"/>
    </row>
    <row r="355" spans="1:10" s="150" customFormat="1" ht="33" hidden="1" customHeight="1">
      <c r="A355" s="145" t="s">
        <v>341</v>
      </c>
      <c r="B355" s="146">
        <v>795</v>
      </c>
      <c r="C355" s="147" t="s">
        <v>345</v>
      </c>
      <c r="D355" s="147" t="s">
        <v>24</v>
      </c>
      <c r="E355" s="148" t="s">
        <v>903</v>
      </c>
      <c r="F355" s="148" t="s">
        <v>342</v>
      </c>
      <c r="G355" s="149"/>
      <c r="H355" s="151"/>
      <c r="I355" s="151"/>
      <c r="J355" s="202"/>
    </row>
    <row r="356" spans="1:10" s="150" customFormat="1" ht="82.5" hidden="1" customHeight="1">
      <c r="A356" s="145" t="s">
        <v>907</v>
      </c>
      <c r="B356" s="146">
        <v>795</v>
      </c>
      <c r="C356" s="147" t="s">
        <v>345</v>
      </c>
      <c r="D356" s="147" t="s">
        <v>24</v>
      </c>
      <c r="E356" s="148" t="s">
        <v>906</v>
      </c>
      <c r="F356" s="148"/>
      <c r="G356" s="149">
        <f t="shared" ref="G356:I357" si="60">G357</f>
        <v>0</v>
      </c>
      <c r="H356" s="151">
        <f t="shared" si="60"/>
        <v>0</v>
      </c>
      <c r="I356" s="151">
        <f t="shared" si="60"/>
        <v>0</v>
      </c>
      <c r="J356" s="202"/>
    </row>
    <row r="357" spans="1:10" s="150" customFormat="1" ht="33" hidden="1" customHeight="1">
      <c r="A357" s="145" t="s">
        <v>323</v>
      </c>
      <c r="B357" s="146">
        <v>795</v>
      </c>
      <c r="C357" s="147" t="s">
        <v>345</v>
      </c>
      <c r="D357" s="147" t="s">
        <v>24</v>
      </c>
      <c r="E357" s="148" t="s">
        <v>906</v>
      </c>
      <c r="F357" s="148" t="s">
        <v>324</v>
      </c>
      <c r="G357" s="149">
        <f t="shared" si="60"/>
        <v>0</v>
      </c>
      <c r="H357" s="151">
        <f t="shared" si="60"/>
        <v>0</v>
      </c>
      <c r="I357" s="151">
        <f t="shared" si="60"/>
        <v>0</v>
      </c>
      <c r="J357" s="202"/>
    </row>
    <row r="358" spans="1:10" s="150" customFormat="1" ht="33" hidden="1" customHeight="1">
      <c r="A358" s="145" t="s">
        <v>341</v>
      </c>
      <c r="B358" s="146">
        <v>795</v>
      </c>
      <c r="C358" s="147" t="s">
        <v>345</v>
      </c>
      <c r="D358" s="147" t="s">
        <v>24</v>
      </c>
      <c r="E358" s="148" t="s">
        <v>906</v>
      </c>
      <c r="F358" s="148" t="s">
        <v>342</v>
      </c>
      <c r="G358" s="149"/>
      <c r="H358" s="151"/>
      <c r="I358" s="151"/>
      <c r="J358" s="202"/>
    </row>
    <row r="359" spans="1:10" s="50" customFormat="1" ht="48.75" hidden="1" customHeight="1">
      <c r="A359" s="16" t="s">
        <v>721</v>
      </c>
      <c r="B359" s="53">
        <v>795</v>
      </c>
      <c r="C359" s="80" t="s">
        <v>85</v>
      </c>
      <c r="D359" s="80" t="s">
        <v>133</v>
      </c>
      <c r="E359" s="15" t="s">
        <v>717</v>
      </c>
      <c r="F359" s="15"/>
      <c r="G359" s="120">
        <f t="shared" ref="G359:I360" si="61">G360</f>
        <v>0</v>
      </c>
      <c r="H359" s="120">
        <f t="shared" si="61"/>
        <v>0</v>
      </c>
      <c r="I359" s="120">
        <f t="shared" si="61"/>
        <v>0</v>
      </c>
      <c r="J359" s="192"/>
    </row>
    <row r="360" spans="1:10" s="50" customFormat="1" ht="28.5" hidden="1" customHeight="1">
      <c r="A360" s="16" t="s">
        <v>618</v>
      </c>
      <c r="B360" s="53">
        <v>795</v>
      </c>
      <c r="C360" s="80" t="s">
        <v>85</v>
      </c>
      <c r="D360" s="80" t="s">
        <v>133</v>
      </c>
      <c r="E360" s="15" t="s">
        <v>717</v>
      </c>
      <c r="F360" s="15" t="s">
        <v>48</v>
      </c>
      <c r="G360" s="120">
        <f t="shared" si="61"/>
        <v>0</v>
      </c>
      <c r="H360" s="120">
        <f t="shared" si="61"/>
        <v>0</v>
      </c>
      <c r="I360" s="120">
        <f t="shared" si="61"/>
        <v>0</v>
      </c>
      <c r="J360" s="192"/>
    </row>
    <row r="361" spans="1:10" s="50" customFormat="1" ht="28.5" hidden="1" customHeight="1">
      <c r="A361" s="16" t="s">
        <v>49</v>
      </c>
      <c r="B361" s="53">
        <v>795</v>
      </c>
      <c r="C361" s="80" t="s">
        <v>85</v>
      </c>
      <c r="D361" s="80" t="s">
        <v>133</v>
      </c>
      <c r="E361" s="15" t="s">
        <v>717</v>
      </c>
      <c r="F361" s="15" t="s">
        <v>50</v>
      </c>
      <c r="G361" s="120">
        <f>'прил 7'!G1818</f>
        <v>0</v>
      </c>
      <c r="H361" s="120">
        <f>'прил 7'!AG1818</f>
        <v>0</v>
      </c>
      <c r="I361" s="120">
        <f>'прил 7'!AH1818</f>
        <v>0</v>
      </c>
      <c r="J361" s="192"/>
    </row>
    <row r="362" spans="1:10" s="50" customFormat="1" ht="48.75" hidden="1" customHeight="1">
      <c r="A362" s="16" t="s">
        <v>854</v>
      </c>
      <c r="B362" s="53">
        <v>795</v>
      </c>
      <c r="C362" s="80" t="s">
        <v>85</v>
      </c>
      <c r="D362" s="80" t="s">
        <v>133</v>
      </c>
      <c r="E362" s="15" t="s">
        <v>718</v>
      </c>
      <c r="F362" s="15"/>
      <c r="G362" s="120">
        <f t="shared" ref="G362:I363" si="62">G363</f>
        <v>0</v>
      </c>
      <c r="H362" s="120">
        <f t="shared" si="62"/>
        <v>0</v>
      </c>
      <c r="I362" s="120">
        <f t="shared" si="62"/>
        <v>0</v>
      </c>
      <c r="J362" s="192"/>
    </row>
    <row r="363" spans="1:10" s="50" customFormat="1" ht="28.5" hidden="1" customHeight="1">
      <c r="A363" s="16" t="s">
        <v>618</v>
      </c>
      <c r="B363" s="53">
        <v>795</v>
      </c>
      <c r="C363" s="80" t="s">
        <v>85</v>
      </c>
      <c r="D363" s="80" t="s">
        <v>133</v>
      </c>
      <c r="E363" s="15" t="s">
        <v>718</v>
      </c>
      <c r="F363" s="15" t="s">
        <v>48</v>
      </c>
      <c r="G363" s="120">
        <f t="shared" si="62"/>
        <v>0</v>
      </c>
      <c r="H363" s="120">
        <f t="shared" si="62"/>
        <v>0</v>
      </c>
      <c r="I363" s="120">
        <f t="shared" si="62"/>
        <v>0</v>
      </c>
      <c r="J363" s="192"/>
    </row>
    <row r="364" spans="1:10" s="50" customFormat="1" ht="28.5" hidden="1" customHeight="1">
      <c r="A364" s="16" t="s">
        <v>49</v>
      </c>
      <c r="B364" s="53">
        <v>795</v>
      </c>
      <c r="C364" s="80" t="s">
        <v>85</v>
      </c>
      <c r="D364" s="80" t="s">
        <v>133</v>
      </c>
      <c r="E364" s="15" t="s">
        <v>718</v>
      </c>
      <c r="F364" s="15" t="s">
        <v>50</v>
      </c>
      <c r="G364" s="120">
        <f>'прил 7'!G1821</f>
        <v>0</v>
      </c>
      <c r="H364" s="120"/>
      <c r="I364" s="120"/>
      <c r="J364" s="192"/>
    </row>
    <row r="365" spans="1:10" s="23" customFormat="1" ht="29.25" hidden="1" customHeight="1">
      <c r="A365" s="16" t="s">
        <v>531</v>
      </c>
      <c r="B365" s="53">
        <v>795</v>
      </c>
      <c r="C365" s="80" t="s">
        <v>85</v>
      </c>
      <c r="D365" s="80" t="s">
        <v>133</v>
      </c>
      <c r="E365" s="15" t="s">
        <v>155</v>
      </c>
      <c r="F365" s="43"/>
      <c r="G365" s="128">
        <f t="shared" ref="G365:I366" si="63">G366</f>
        <v>0</v>
      </c>
      <c r="H365" s="128">
        <f t="shared" si="63"/>
        <v>0</v>
      </c>
      <c r="I365" s="128">
        <f t="shared" si="63"/>
        <v>0</v>
      </c>
      <c r="J365" s="22"/>
    </row>
    <row r="366" spans="1:10" s="23" customFormat="1" ht="20.25" hidden="1" customHeight="1">
      <c r="A366" s="16" t="s">
        <v>618</v>
      </c>
      <c r="B366" s="53">
        <v>795</v>
      </c>
      <c r="C366" s="80" t="s">
        <v>85</v>
      </c>
      <c r="D366" s="80" t="s">
        <v>133</v>
      </c>
      <c r="E366" s="15" t="s">
        <v>155</v>
      </c>
      <c r="F366" s="43" t="s">
        <v>48</v>
      </c>
      <c r="G366" s="128">
        <f t="shared" si="63"/>
        <v>0</v>
      </c>
      <c r="H366" s="128">
        <f t="shared" si="63"/>
        <v>0</v>
      </c>
      <c r="I366" s="128">
        <f t="shared" si="63"/>
        <v>0</v>
      </c>
      <c r="J366" s="22"/>
    </row>
    <row r="367" spans="1:10" s="23" customFormat="1" ht="35.25" hidden="1" customHeight="1">
      <c r="A367" s="16" t="s">
        <v>49</v>
      </c>
      <c r="B367" s="53">
        <v>795</v>
      </c>
      <c r="C367" s="80" t="s">
        <v>85</v>
      </c>
      <c r="D367" s="80" t="s">
        <v>133</v>
      </c>
      <c r="E367" s="15" t="s">
        <v>155</v>
      </c>
      <c r="F367" s="43" t="s">
        <v>50</v>
      </c>
      <c r="G367" s="128">
        <f>'прил 7'!G1788</f>
        <v>0</v>
      </c>
      <c r="H367" s="128">
        <f>'прил 7'!AG1788</f>
        <v>0</v>
      </c>
      <c r="I367" s="128">
        <f>'прил 7'!AH1788</f>
        <v>0</v>
      </c>
      <c r="J367" s="22"/>
    </row>
    <row r="368" spans="1:10" ht="25.5" hidden="1">
      <c r="A368" s="16" t="s">
        <v>578</v>
      </c>
      <c r="B368" s="53">
        <v>795</v>
      </c>
      <c r="C368" s="15" t="s">
        <v>33</v>
      </c>
      <c r="D368" s="15" t="s">
        <v>35</v>
      </c>
      <c r="E368" s="15" t="s">
        <v>568</v>
      </c>
      <c r="F368" s="15"/>
      <c r="G368" s="120">
        <f t="shared" ref="G368:I369" si="64">G369</f>
        <v>0</v>
      </c>
      <c r="H368" s="120">
        <f t="shared" si="64"/>
        <v>0</v>
      </c>
      <c r="I368" s="120">
        <f t="shared" si="64"/>
        <v>0</v>
      </c>
    </row>
    <row r="369" spans="1:9" ht="25.5" hidden="1">
      <c r="A369" s="16" t="s">
        <v>662</v>
      </c>
      <c r="B369" s="53">
        <v>795</v>
      </c>
      <c r="C369" s="15" t="s">
        <v>33</v>
      </c>
      <c r="D369" s="15" t="s">
        <v>35</v>
      </c>
      <c r="E369" s="15" t="s">
        <v>568</v>
      </c>
      <c r="F369" s="15" t="s">
        <v>663</v>
      </c>
      <c r="G369" s="120">
        <f t="shared" si="64"/>
        <v>0</v>
      </c>
      <c r="H369" s="120">
        <f t="shared" si="64"/>
        <v>0</v>
      </c>
      <c r="I369" s="120">
        <f t="shared" si="64"/>
        <v>0</v>
      </c>
    </row>
    <row r="370" spans="1:9" hidden="1">
      <c r="A370" s="16" t="s">
        <v>665</v>
      </c>
      <c r="B370" s="53">
        <v>795</v>
      </c>
      <c r="C370" s="15" t="s">
        <v>33</v>
      </c>
      <c r="D370" s="15" t="s">
        <v>35</v>
      </c>
      <c r="E370" s="15" t="s">
        <v>568</v>
      </c>
      <c r="F370" s="15" t="s">
        <v>666</v>
      </c>
      <c r="G370" s="120">
        <f>'прил 7'!G2066</f>
        <v>0</v>
      </c>
      <c r="H370" s="120">
        <f>'прил 7'!AG2066</f>
        <v>0</v>
      </c>
      <c r="I370" s="120">
        <f>'прил 7'!AH2066</f>
        <v>0</v>
      </c>
    </row>
    <row r="371" spans="1:9" ht="38.25" hidden="1">
      <c r="A371" s="16" t="s">
        <v>570</v>
      </c>
      <c r="B371" s="53">
        <v>795</v>
      </c>
      <c r="C371" s="15" t="s">
        <v>33</v>
      </c>
      <c r="D371" s="15" t="s">
        <v>35</v>
      </c>
      <c r="E371" s="15" t="s">
        <v>569</v>
      </c>
      <c r="F371" s="15"/>
      <c r="G371" s="120">
        <f t="shared" ref="G371:I372" si="65">G372</f>
        <v>0</v>
      </c>
      <c r="H371" s="120">
        <f t="shared" si="65"/>
        <v>0</v>
      </c>
      <c r="I371" s="120">
        <f t="shared" si="65"/>
        <v>0</v>
      </c>
    </row>
    <row r="372" spans="1:9" ht="25.5" hidden="1">
      <c r="A372" s="16" t="s">
        <v>662</v>
      </c>
      <c r="B372" s="53">
        <v>795</v>
      </c>
      <c r="C372" s="15" t="s">
        <v>33</v>
      </c>
      <c r="D372" s="15" t="s">
        <v>35</v>
      </c>
      <c r="E372" s="15" t="s">
        <v>569</v>
      </c>
      <c r="F372" s="15" t="s">
        <v>663</v>
      </c>
      <c r="G372" s="120">
        <f t="shared" si="65"/>
        <v>0</v>
      </c>
      <c r="H372" s="120">
        <f t="shared" si="65"/>
        <v>0</v>
      </c>
      <c r="I372" s="120">
        <f t="shared" si="65"/>
        <v>0</v>
      </c>
    </row>
    <row r="373" spans="1:9" hidden="1">
      <c r="A373" s="16" t="s">
        <v>665</v>
      </c>
      <c r="B373" s="53">
        <v>795</v>
      </c>
      <c r="C373" s="15" t="s">
        <v>33</v>
      </c>
      <c r="D373" s="15" t="s">
        <v>35</v>
      </c>
      <c r="E373" s="15" t="s">
        <v>569</v>
      </c>
      <c r="F373" s="15" t="s">
        <v>666</v>
      </c>
      <c r="G373" s="120">
        <f>'прил 7'!G2069</f>
        <v>0</v>
      </c>
      <c r="H373" s="120">
        <f>'прил 7'!AG2069</f>
        <v>0</v>
      </c>
      <c r="I373" s="120">
        <f>'прил 7'!AH2069</f>
        <v>0</v>
      </c>
    </row>
    <row r="374" spans="1:9" ht="25.5" hidden="1">
      <c r="A374" s="16" t="s">
        <v>775</v>
      </c>
      <c r="B374" s="53">
        <v>795</v>
      </c>
      <c r="C374" s="15" t="s">
        <v>33</v>
      </c>
      <c r="D374" s="15" t="s">
        <v>35</v>
      </c>
      <c r="E374" s="15" t="s">
        <v>873</v>
      </c>
      <c r="F374" s="15"/>
      <c r="G374" s="120">
        <f>G377</f>
        <v>0</v>
      </c>
      <c r="H374" s="120">
        <f>H377</f>
        <v>0</v>
      </c>
      <c r="I374" s="120">
        <f>I377</f>
        <v>0</v>
      </c>
    </row>
    <row r="375" spans="1:9" ht="40.5" hidden="1" customHeight="1">
      <c r="A375" s="16" t="s">
        <v>152</v>
      </c>
      <c r="B375" s="53">
        <v>774</v>
      </c>
      <c r="C375" s="15" t="s">
        <v>33</v>
      </c>
      <c r="D375" s="15" t="s">
        <v>35</v>
      </c>
      <c r="E375" s="15" t="s">
        <v>873</v>
      </c>
      <c r="F375" s="15" t="s">
        <v>663</v>
      </c>
      <c r="G375" s="89">
        <f>G377</f>
        <v>0</v>
      </c>
      <c r="H375" s="89">
        <f>H377</f>
        <v>0</v>
      </c>
      <c r="I375" s="89">
        <f>I377</f>
        <v>0</v>
      </c>
    </row>
    <row r="376" spans="1:9" hidden="1">
      <c r="A376" s="16"/>
      <c r="B376" s="53"/>
      <c r="C376" s="15"/>
      <c r="D376" s="15"/>
      <c r="E376" s="15" t="s">
        <v>873</v>
      </c>
      <c r="F376" s="15"/>
      <c r="G376" s="120"/>
      <c r="H376" s="120"/>
      <c r="I376" s="120"/>
    </row>
    <row r="377" spans="1:9" ht="89.25" hidden="1">
      <c r="A377" s="54" t="s">
        <v>846</v>
      </c>
      <c r="B377" s="53">
        <v>795</v>
      </c>
      <c r="C377" s="15" t="s">
        <v>33</v>
      </c>
      <c r="D377" s="15" t="s">
        <v>35</v>
      </c>
      <c r="E377" s="15" t="s">
        <v>873</v>
      </c>
      <c r="F377" s="15" t="s">
        <v>845</v>
      </c>
      <c r="G377" s="120">
        <f>'прил 7'!G578</f>
        <v>0</v>
      </c>
      <c r="H377" s="120">
        <f>'прил 7'!AG578</f>
        <v>0</v>
      </c>
      <c r="I377" s="120">
        <f>'прил 7'!AH578</f>
        <v>0</v>
      </c>
    </row>
    <row r="378" spans="1:9" hidden="1">
      <c r="A378" s="16"/>
      <c r="B378" s="53">
        <v>795</v>
      </c>
      <c r="C378" s="15" t="s">
        <v>33</v>
      </c>
      <c r="D378" s="15" t="s">
        <v>35</v>
      </c>
      <c r="E378" s="15"/>
      <c r="F378" s="15"/>
      <c r="G378" s="120"/>
      <c r="H378" s="120"/>
      <c r="I378" s="120"/>
    </row>
    <row r="379" spans="1:9" ht="51" hidden="1">
      <c r="A379" s="16" t="s">
        <v>751</v>
      </c>
      <c r="B379" s="53">
        <v>774</v>
      </c>
      <c r="C379" s="15" t="s">
        <v>33</v>
      </c>
      <c r="D379" s="15" t="s">
        <v>104</v>
      </c>
      <c r="E379" s="15" t="s">
        <v>421</v>
      </c>
      <c r="F379" s="15"/>
      <c r="G379" s="89">
        <f>G380</f>
        <v>0</v>
      </c>
      <c r="H379" s="89">
        <f>H380</f>
        <v>0</v>
      </c>
      <c r="I379" s="89">
        <f>I380</f>
        <v>0</v>
      </c>
    </row>
    <row r="380" spans="1:9" ht="25.5" hidden="1">
      <c r="A380" s="16" t="s">
        <v>887</v>
      </c>
      <c r="B380" s="53">
        <v>774</v>
      </c>
      <c r="C380" s="15" t="s">
        <v>33</v>
      </c>
      <c r="D380" s="15" t="s">
        <v>104</v>
      </c>
      <c r="E380" s="15" t="s">
        <v>890</v>
      </c>
      <c r="F380" s="15"/>
      <c r="G380" s="89">
        <f>G382</f>
        <v>0</v>
      </c>
      <c r="H380" s="89">
        <f>H382</f>
        <v>0</v>
      </c>
      <c r="I380" s="89">
        <f>I382</f>
        <v>0</v>
      </c>
    </row>
    <row r="381" spans="1:9" ht="40.5" hidden="1" customHeight="1">
      <c r="A381" s="16" t="s">
        <v>152</v>
      </c>
      <c r="B381" s="53">
        <v>774</v>
      </c>
      <c r="C381" s="15" t="s">
        <v>33</v>
      </c>
      <c r="D381" s="15" t="s">
        <v>104</v>
      </c>
      <c r="E381" s="15" t="s">
        <v>890</v>
      </c>
      <c r="F381" s="15" t="s">
        <v>663</v>
      </c>
      <c r="G381" s="89">
        <f>G382</f>
        <v>0</v>
      </c>
      <c r="H381" s="89">
        <f>H382</f>
        <v>0</v>
      </c>
      <c r="I381" s="89">
        <f>I382</f>
        <v>0</v>
      </c>
    </row>
    <row r="382" spans="1:9" ht="66" hidden="1" customHeight="1">
      <c r="A382" s="54" t="s">
        <v>846</v>
      </c>
      <c r="B382" s="53">
        <v>774</v>
      </c>
      <c r="C382" s="15" t="s">
        <v>33</v>
      </c>
      <c r="D382" s="15" t="s">
        <v>104</v>
      </c>
      <c r="E382" s="15" t="s">
        <v>890</v>
      </c>
      <c r="F382" s="15" t="s">
        <v>845</v>
      </c>
      <c r="G382" s="89"/>
      <c r="H382" s="89"/>
      <c r="I382" s="89"/>
    </row>
    <row r="383" spans="1:9" ht="25.5" hidden="1">
      <c r="A383" s="16" t="s">
        <v>888</v>
      </c>
      <c r="B383" s="53">
        <v>774</v>
      </c>
      <c r="C383" s="15" t="s">
        <v>33</v>
      </c>
      <c r="D383" s="15" t="s">
        <v>104</v>
      </c>
      <c r="E383" s="15" t="s">
        <v>889</v>
      </c>
      <c r="F383" s="15"/>
      <c r="G383" s="89">
        <f>G385</f>
        <v>0</v>
      </c>
      <c r="H383" s="89">
        <f>H385</f>
        <v>0</v>
      </c>
      <c r="I383" s="89">
        <f>I385</f>
        <v>0</v>
      </c>
    </row>
    <row r="384" spans="1:9" ht="40.5" hidden="1" customHeight="1">
      <c r="A384" s="16" t="s">
        <v>152</v>
      </c>
      <c r="B384" s="53">
        <v>774</v>
      </c>
      <c r="C384" s="15" t="s">
        <v>33</v>
      </c>
      <c r="D384" s="15" t="s">
        <v>104</v>
      </c>
      <c r="E384" s="15" t="s">
        <v>889</v>
      </c>
      <c r="F384" s="15" t="s">
        <v>663</v>
      </c>
      <c r="G384" s="89">
        <f>G385</f>
        <v>0</v>
      </c>
      <c r="H384" s="89">
        <f>H385</f>
        <v>0</v>
      </c>
      <c r="I384" s="89">
        <f>I385</f>
        <v>0</v>
      </c>
    </row>
    <row r="385" spans="1:10" ht="66" hidden="1" customHeight="1">
      <c r="A385" s="54" t="s">
        <v>846</v>
      </c>
      <c r="B385" s="53">
        <v>774</v>
      </c>
      <c r="C385" s="15" t="s">
        <v>33</v>
      </c>
      <c r="D385" s="15" t="s">
        <v>104</v>
      </c>
      <c r="E385" s="15" t="s">
        <v>889</v>
      </c>
      <c r="F385" s="15" t="s">
        <v>845</v>
      </c>
      <c r="G385" s="89"/>
      <c r="H385" s="89"/>
      <c r="I385" s="89"/>
    </row>
    <row r="386" spans="1:10" ht="22.5" customHeight="1">
      <c r="A386" s="16" t="s">
        <v>618</v>
      </c>
      <c r="B386" s="53">
        <v>795</v>
      </c>
      <c r="C386" s="15" t="s">
        <v>85</v>
      </c>
      <c r="D386" s="15" t="s">
        <v>218</v>
      </c>
      <c r="E386" s="15" t="s">
        <v>181</v>
      </c>
      <c r="F386" s="15" t="s">
        <v>48</v>
      </c>
      <c r="G386" s="89">
        <f>G387</f>
        <v>1823092</v>
      </c>
      <c r="H386" s="89">
        <f>H387</f>
        <v>0</v>
      </c>
      <c r="I386" s="89">
        <f>I387</f>
        <v>0</v>
      </c>
      <c r="J386" s="1"/>
    </row>
    <row r="387" spans="1:10" ht="16.5" customHeight="1">
      <c r="A387" s="16" t="s">
        <v>49</v>
      </c>
      <c r="B387" s="53">
        <v>795</v>
      </c>
      <c r="C387" s="15" t="s">
        <v>85</v>
      </c>
      <c r="D387" s="15" t="s">
        <v>218</v>
      </c>
      <c r="E387" s="15" t="s">
        <v>181</v>
      </c>
      <c r="F387" s="15" t="s">
        <v>50</v>
      </c>
      <c r="G387" s="89">
        <v>1823092</v>
      </c>
      <c r="H387" s="89">
        <v>0</v>
      </c>
      <c r="I387" s="89">
        <v>0</v>
      </c>
      <c r="J387" s="1"/>
    </row>
    <row r="388" spans="1:10" s="18" customFormat="1" ht="74.25" hidden="1" customHeight="1">
      <c r="A388" s="16" t="s">
        <v>14</v>
      </c>
      <c r="B388" s="53">
        <v>795</v>
      </c>
      <c r="C388" s="15" t="s">
        <v>85</v>
      </c>
      <c r="D388" s="15" t="s">
        <v>218</v>
      </c>
      <c r="E388" s="15" t="s">
        <v>15</v>
      </c>
      <c r="F388" s="15"/>
      <c r="G388" s="89">
        <f>G418</f>
        <v>0</v>
      </c>
      <c r="H388" s="89">
        <f t="shared" ref="H388:I390" si="66">H389</f>
        <v>0</v>
      </c>
      <c r="I388" s="89">
        <f t="shared" si="66"/>
        <v>0</v>
      </c>
      <c r="J388" s="17"/>
    </row>
    <row r="389" spans="1:10" s="18" customFormat="1" ht="75" hidden="1" customHeight="1">
      <c r="A389" s="16" t="s">
        <v>551</v>
      </c>
      <c r="B389" s="53">
        <v>795</v>
      </c>
      <c r="C389" s="15" t="s">
        <v>85</v>
      </c>
      <c r="D389" s="15" t="s">
        <v>218</v>
      </c>
      <c r="E389" s="15" t="s">
        <v>16</v>
      </c>
      <c r="F389" s="15"/>
      <c r="G389" s="89">
        <f>G390</f>
        <v>0</v>
      </c>
      <c r="H389" s="89">
        <f t="shared" si="66"/>
        <v>0</v>
      </c>
      <c r="I389" s="89">
        <f t="shared" si="66"/>
        <v>0</v>
      </c>
      <c r="J389" s="17"/>
    </row>
    <row r="390" spans="1:10" s="18" customFormat="1" ht="23.25" hidden="1" customHeight="1">
      <c r="A390" s="16" t="s">
        <v>323</v>
      </c>
      <c r="B390" s="53">
        <v>795</v>
      </c>
      <c r="C390" s="15" t="s">
        <v>85</v>
      </c>
      <c r="D390" s="15" t="s">
        <v>218</v>
      </c>
      <c r="E390" s="15" t="s">
        <v>16</v>
      </c>
      <c r="F390" s="15" t="s">
        <v>324</v>
      </c>
      <c r="G390" s="89">
        <f>G391</f>
        <v>0</v>
      </c>
      <c r="H390" s="89">
        <f t="shared" si="66"/>
        <v>0</v>
      </c>
      <c r="I390" s="89">
        <f t="shared" si="66"/>
        <v>0</v>
      </c>
      <c r="J390" s="17"/>
    </row>
    <row r="391" spans="1:10" s="18" customFormat="1" ht="19.5" hidden="1" customHeight="1">
      <c r="A391" s="16" t="s">
        <v>351</v>
      </c>
      <c r="B391" s="53">
        <v>795</v>
      </c>
      <c r="C391" s="15" t="s">
        <v>85</v>
      </c>
      <c r="D391" s="15" t="s">
        <v>218</v>
      </c>
      <c r="E391" s="15" t="s">
        <v>16</v>
      </c>
      <c r="F391" s="15" t="s">
        <v>352</v>
      </c>
      <c r="G391" s="89">
        <f>'прил 7'!G1687</f>
        <v>0</v>
      </c>
      <c r="H391" s="89">
        <f>'прил 7'!AG1687</f>
        <v>0</v>
      </c>
      <c r="I391" s="89">
        <f>'прил 7'!AH1687</f>
        <v>0</v>
      </c>
      <c r="J391" s="17"/>
    </row>
    <row r="392" spans="1:10" s="18" customFormat="1" ht="66" hidden="1" customHeight="1">
      <c r="A392" s="54" t="s">
        <v>174</v>
      </c>
      <c r="B392" s="53">
        <v>793</v>
      </c>
      <c r="C392" s="15" t="s">
        <v>85</v>
      </c>
      <c r="D392" s="15" t="s">
        <v>218</v>
      </c>
      <c r="E392" s="15" t="s">
        <v>175</v>
      </c>
      <c r="F392" s="15"/>
      <c r="G392" s="89">
        <f>G393</f>
        <v>0</v>
      </c>
      <c r="H392" s="89">
        <f t="shared" ref="H392:I394" si="67">H393</f>
        <v>0</v>
      </c>
      <c r="I392" s="89">
        <f t="shared" si="67"/>
        <v>0</v>
      </c>
      <c r="J392" s="17"/>
    </row>
    <row r="393" spans="1:10" s="18" customFormat="1" ht="53.25" hidden="1" customHeight="1">
      <c r="A393" s="54" t="s">
        <v>585</v>
      </c>
      <c r="B393" s="53">
        <v>793</v>
      </c>
      <c r="C393" s="15" t="s">
        <v>85</v>
      </c>
      <c r="D393" s="15" t="s">
        <v>218</v>
      </c>
      <c r="E393" s="15" t="s">
        <v>586</v>
      </c>
      <c r="F393" s="15"/>
      <c r="G393" s="89">
        <f>G394</f>
        <v>0</v>
      </c>
      <c r="H393" s="89">
        <f t="shared" si="67"/>
        <v>0</v>
      </c>
      <c r="I393" s="89">
        <f t="shared" si="67"/>
        <v>0</v>
      </c>
      <c r="J393" s="17"/>
    </row>
    <row r="394" spans="1:10" s="18" customFormat="1" ht="31.5" hidden="1" customHeight="1">
      <c r="A394" s="16" t="s">
        <v>618</v>
      </c>
      <c r="B394" s="53">
        <v>793</v>
      </c>
      <c r="C394" s="15" t="s">
        <v>85</v>
      </c>
      <c r="D394" s="15" t="s">
        <v>218</v>
      </c>
      <c r="E394" s="15" t="s">
        <v>586</v>
      </c>
      <c r="F394" s="15" t="s">
        <v>48</v>
      </c>
      <c r="G394" s="89">
        <f>G395</f>
        <v>0</v>
      </c>
      <c r="H394" s="89">
        <f t="shared" si="67"/>
        <v>0</v>
      </c>
      <c r="I394" s="89">
        <f t="shared" si="67"/>
        <v>0</v>
      </c>
      <c r="J394" s="17"/>
    </row>
    <row r="395" spans="1:10" s="18" customFormat="1" ht="32.25" hidden="1" customHeight="1">
      <c r="A395" s="16" t="s">
        <v>49</v>
      </c>
      <c r="B395" s="53">
        <v>793</v>
      </c>
      <c r="C395" s="15" t="s">
        <v>85</v>
      </c>
      <c r="D395" s="15" t="s">
        <v>218</v>
      </c>
      <c r="E395" s="15" t="s">
        <v>586</v>
      </c>
      <c r="F395" s="15" t="s">
        <v>50</v>
      </c>
      <c r="G395" s="89">
        <f>'прил 7'!G1319</f>
        <v>0</v>
      </c>
      <c r="H395" s="89">
        <f>'прил 7'!AG1319</f>
        <v>0</v>
      </c>
      <c r="I395" s="89">
        <f>'прил 7'!AH1319</f>
        <v>0</v>
      </c>
      <c r="J395" s="17"/>
    </row>
    <row r="396" spans="1:10" ht="68.25" hidden="1" customHeight="1">
      <c r="A396" s="16" t="s">
        <v>853</v>
      </c>
      <c r="B396" s="53">
        <v>795</v>
      </c>
      <c r="C396" s="15" t="s">
        <v>85</v>
      </c>
      <c r="D396" s="15" t="s">
        <v>218</v>
      </c>
      <c r="E396" s="15" t="s">
        <v>13</v>
      </c>
      <c r="F396" s="15"/>
      <c r="G396" s="89">
        <f>G402</f>
        <v>0</v>
      </c>
      <c r="H396" s="89">
        <f>H402</f>
        <v>0</v>
      </c>
      <c r="I396" s="89">
        <f>I402</f>
        <v>0</v>
      </c>
    </row>
    <row r="397" spans="1:10" s="18" customFormat="1" ht="31.5" hidden="1" customHeight="1">
      <c r="A397" s="16" t="s">
        <v>618</v>
      </c>
      <c r="B397" s="53">
        <v>795</v>
      </c>
      <c r="C397" s="15" t="s">
        <v>85</v>
      </c>
      <c r="D397" s="15" t="s">
        <v>218</v>
      </c>
      <c r="E397" s="15" t="s">
        <v>181</v>
      </c>
      <c r="F397" s="15" t="s">
        <v>48</v>
      </c>
      <c r="G397" s="89">
        <f>G398</f>
        <v>0</v>
      </c>
      <c r="H397" s="89">
        <f>H398</f>
        <v>0</v>
      </c>
      <c r="I397" s="89">
        <f>I398</f>
        <v>0</v>
      </c>
      <c r="J397" s="17"/>
    </row>
    <row r="398" spans="1:10" s="18" customFormat="1" ht="32.25" hidden="1" customHeight="1">
      <c r="A398" s="16" t="s">
        <v>49</v>
      </c>
      <c r="B398" s="53">
        <v>795</v>
      </c>
      <c r="C398" s="15" t="s">
        <v>85</v>
      </c>
      <c r="D398" s="15" t="s">
        <v>218</v>
      </c>
      <c r="E398" s="15" t="s">
        <v>181</v>
      </c>
      <c r="F398" s="15" t="s">
        <v>50</v>
      </c>
      <c r="G398" s="89"/>
      <c r="H398" s="89"/>
      <c r="I398" s="89"/>
      <c r="J398" s="17"/>
    </row>
    <row r="399" spans="1:10" s="18" customFormat="1" ht="31.5" hidden="1" customHeight="1">
      <c r="A399" s="16" t="s">
        <v>618</v>
      </c>
      <c r="B399" s="53">
        <v>795</v>
      </c>
      <c r="C399" s="15" t="s">
        <v>85</v>
      </c>
      <c r="D399" s="15" t="s">
        <v>218</v>
      </c>
      <c r="E399" s="15" t="s">
        <v>181</v>
      </c>
      <c r="F399" s="15" t="s">
        <v>48</v>
      </c>
      <c r="G399" s="89">
        <f>G400</f>
        <v>0</v>
      </c>
      <c r="H399" s="89">
        <f>H400</f>
        <v>0</v>
      </c>
      <c r="I399" s="89">
        <f>I400</f>
        <v>0</v>
      </c>
      <c r="J399" s="17"/>
    </row>
    <row r="400" spans="1:10" s="18" customFormat="1" ht="32.25" hidden="1" customHeight="1">
      <c r="A400" s="16" t="s">
        <v>49</v>
      </c>
      <c r="B400" s="53">
        <v>795</v>
      </c>
      <c r="C400" s="15" t="s">
        <v>85</v>
      </c>
      <c r="D400" s="15" t="s">
        <v>218</v>
      </c>
      <c r="E400" s="15" t="s">
        <v>181</v>
      </c>
      <c r="F400" s="15" t="s">
        <v>50</v>
      </c>
      <c r="G400" s="89"/>
      <c r="H400" s="89"/>
      <c r="I400" s="89"/>
      <c r="J400" s="17"/>
    </row>
    <row r="401" spans="1:10" s="18" customFormat="1" ht="32.25" hidden="1" customHeight="1">
      <c r="A401" s="16"/>
      <c r="B401" s="53"/>
      <c r="C401" s="15"/>
      <c r="D401" s="15"/>
      <c r="E401" s="15"/>
      <c r="F401" s="15"/>
      <c r="G401" s="89"/>
      <c r="H401" s="89"/>
      <c r="I401" s="89"/>
      <c r="J401" s="17"/>
    </row>
    <row r="402" spans="1:10" ht="22.5" hidden="1" customHeight="1">
      <c r="A402" s="16" t="s">
        <v>323</v>
      </c>
      <c r="B402" s="53">
        <v>795</v>
      </c>
      <c r="C402" s="15" t="s">
        <v>85</v>
      </c>
      <c r="D402" s="15" t="s">
        <v>218</v>
      </c>
      <c r="E402" s="15" t="s">
        <v>13</v>
      </c>
      <c r="F402" s="15" t="s">
        <v>324</v>
      </c>
      <c r="G402" s="89">
        <f>G403</f>
        <v>0</v>
      </c>
      <c r="H402" s="89">
        <f>H403</f>
        <v>0</v>
      </c>
      <c r="I402" s="89">
        <f>I403</f>
        <v>0</v>
      </c>
    </row>
    <row r="403" spans="1:10" ht="16.5" hidden="1" customHeight="1">
      <c r="A403" s="16" t="s">
        <v>351</v>
      </c>
      <c r="B403" s="53">
        <v>795</v>
      </c>
      <c r="C403" s="15" t="s">
        <v>85</v>
      </c>
      <c r="D403" s="15" t="s">
        <v>218</v>
      </c>
      <c r="E403" s="15" t="s">
        <v>13</v>
      </c>
      <c r="F403" s="15" t="s">
        <v>352</v>
      </c>
      <c r="G403" s="89">
        <f>'прил 7'!G1708</f>
        <v>0</v>
      </c>
      <c r="H403" s="89">
        <f>'прил 7'!AG1708</f>
        <v>0</v>
      </c>
      <c r="I403" s="89">
        <f>'прил 7'!AH1708</f>
        <v>0</v>
      </c>
    </row>
    <row r="404" spans="1:10" s="18" customFormat="1" ht="84.75" hidden="1" customHeight="1">
      <c r="A404" s="16" t="s">
        <v>14</v>
      </c>
      <c r="B404" s="53">
        <v>795</v>
      </c>
      <c r="C404" s="15" t="s">
        <v>85</v>
      </c>
      <c r="D404" s="15" t="s">
        <v>218</v>
      </c>
      <c r="E404" s="15" t="s">
        <v>15</v>
      </c>
      <c r="F404" s="15"/>
      <c r="G404" s="89">
        <f>G408+G410+G341</f>
        <v>0</v>
      </c>
      <c r="H404" s="89">
        <f>H408+H410+H341</f>
        <v>0</v>
      </c>
      <c r="I404" s="89">
        <f>I408+I410+I341</f>
        <v>0</v>
      </c>
      <c r="J404" s="17"/>
    </row>
    <row r="405" spans="1:10" ht="16.5" hidden="1" customHeight="1">
      <c r="A405" s="16"/>
      <c r="B405" s="53"/>
      <c r="C405" s="15"/>
      <c r="D405" s="15"/>
      <c r="E405" s="15"/>
      <c r="F405" s="15"/>
      <c r="G405" s="89"/>
      <c r="H405" s="89"/>
      <c r="I405" s="89"/>
    </row>
    <row r="406" spans="1:10" s="18" customFormat="1" ht="49.5" hidden="1" customHeight="1">
      <c r="A406" s="16" t="s">
        <v>813</v>
      </c>
      <c r="B406" s="53">
        <v>795</v>
      </c>
      <c r="C406" s="15" t="s">
        <v>85</v>
      </c>
      <c r="D406" s="15" t="s">
        <v>218</v>
      </c>
      <c r="E406" s="15" t="s">
        <v>812</v>
      </c>
      <c r="F406" s="15"/>
      <c r="G406" s="89">
        <f t="shared" ref="G406:I407" si="68">G407</f>
        <v>0</v>
      </c>
      <c r="H406" s="89">
        <f t="shared" si="68"/>
        <v>0</v>
      </c>
      <c r="I406" s="89">
        <f t="shared" si="68"/>
        <v>0</v>
      </c>
      <c r="J406" s="17"/>
    </row>
    <row r="407" spans="1:10" s="18" customFormat="1" ht="20.25" hidden="1" customHeight="1">
      <c r="A407" s="16" t="s">
        <v>323</v>
      </c>
      <c r="B407" s="53">
        <v>795</v>
      </c>
      <c r="C407" s="15" t="s">
        <v>85</v>
      </c>
      <c r="D407" s="15" t="s">
        <v>218</v>
      </c>
      <c r="E407" s="15" t="s">
        <v>812</v>
      </c>
      <c r="F407" s="15" t="s">
        <v>342</v>
      </c>
      <c r="G407" s="89">
        <f t="shared" si="68"/>
        <v>0</v>
      </c>
      <c r="H407" s="89">
        <f t="shared" si="68"/>
        <v>0</v>
      </c>
      <c r="I407" s="89">
        <f t="shared" si="68"/>
        <v>0</v>
      </c>
      <c r="J407" s="17"/>
    </row>
    <row r="408" spans="1:10" s="18" customFormat="1" ht="20.25" hidden="1" customHeight="1">
      <c r="A408" s="16" t="s">
        <v>341</v>
      </c>
      <c r="B408" s="53">
        <v>795</v>
      </c>
      <c r="C408" s="15" t="s">
        <v>85</v>
      </c>
      <c r="D408" s="15" t="s">
        <v>218</v>
      </c>
      <c r="E408" s="15" t="s">
        <v>812</v>
      </c>
      <c r="F408" s="15" t="s">
        <v>342</v>
      </c>
      <c r="G408" s="89">
        <f>'прил 7'!G1712</f>
        <v>0</v>
      </c>
      <c r="H408" s="89">
        <f>'прил 7'!AG1712</f>
        <v>0</v>
      </c>
      <c r="I408" s="89">
        <f>'прил 7'!AH1712</f>
        <v>0</v>
      </c>
      <c r="J408" s="17"/>
    </row>
    <row r="409" spans="1:10" s="18" customFormat="1" ht="84.75" hidden="1" customHeight="1">
      <c r="A409" s="16" t="s">
        <v>14</v>
      </c>
      <c r="B409" s="53">
        <v>795</v>
      </c>
      <c r="C409" s="15" t="s">
        <v>85</v>
      </c>
      <c r="D409" s="15" t="s">
        <v>218</v>
      </c>
      <c r="E409" s="15" t="s">
        <v>15</v>
      </c>
      <c r="F409" s="15"/>
      <c r="G409" s="89"/>
      <c r="H409" s="89"/>
      <c r="I409" s="89"/>
      <c r="J409" s="17"/>
    </row>
    <row r="410" spans="1:10" s="18" customFormat="1" ht="99.75" hidden="1" customHeight="1">
      <c r="A410" s="102" t="s">
        <v>710</v>
      </c>
      <c r="B410" s="53">
        <v>795</v>
      </c>
      <c r="C410" s="15" t="s">
        <v>85</v>
      </c>
      <c r="D410" s="15" t="s">
        <v>218</v>
      </c>
      <c r="E410" s="15" t="s">
        <v>709</v>
      </c>
      <c r="F410" s="15"/>
      <c r="G410" s="89">
        <f>G418</f>
        <v>0</v>
      </c>
      <c r="H410" s="89">
        <f t="shared" ref="H410:I410" si="69">H418</f>
        <v>0</v>
      </c>
      <c r="I410" s="89">
        <f t="shared" si="69"/>
        <v>0</v>
      </c>
      <c r="J410" s="17"/>
    </row>
    <row r="411" spans="1:10" s="18" customFormat="1" ht="18.75" hidden="1" customHeight="1">
      <c r="A411" s="16" t="s">
        <v>323</v>
      </c>
      <c r="B411" s="53">
        <v>795</v>
      </c>
      <c r="C411" s="15" t="s">
        <v>85</v>
      </c>
      <c r="D411" s="15" t="s">
        <v>218</v>
      </c>
      <c r="E411" s="15" t="s">
        <v>709</v>
      </c>
      <c r="F411" s="15" t="s">
        <v>324</v>
      </c>
      <c r="G411" s="120">
        <f>G412</f>
        <v>0</v>
      </c>
      <c r="H411" s="120">
        <f>H412</f>
        <v>0</v>
      </c>
      <c r="I411" s="120">
        <f>I412</f>
        <v>0</v>
      </c>
      <c r="J411" s="17"/>
    </row>
    <row r="412" spans="1:10" s="18" customFormat="1" ht="15.75" hidden="1" customHeight="1">
      <c r="A412" s="16" t="s">
        <v>341</v>
      </c>
      <c r="B412" s="53">
        <v>795</v>
      </c>
      <c r="C412" s="15" t="s">
        <v>85</v>
      </c>
      <c r="D412" s="15" t="s">
        <v>218</v>
      </c>
      <c r="E412" s="15" t="s">
        <v>709</v>
      </c>
      <c r="F412" s="15" t="s">
        <v>342</v>
      </c>
      <c r="G412" s="120">
        <f>'прил 7'!G1716</f>
        <v>0</v>
      </c>
      <c r="H412" s="120">
        <f>'прил 7'!AG1716</f>
        <v>0</v>
      </c>
      <c r="I412" s="120">
        <f>'прил 7'!AH1716</f>
        <v>0</v>
      </c>
      <c r="J412" s="17"/>
    </row>
    <row r="413" spans="1:10" s="18" customFormat="1" ht="18.75" hidden="1" customHeight="1">
      <c r="A413" s="16" t="s">
        <v>618</v>
      </c>
      <c r="B413" s="53">
        <v>795</v>
      </c>
      <c r="C413" s="15" t="s">
        <v>85</v>
      </c>
      <c r="D413" s="15" t="s">
        <v>218</v>
      </c>
      <c r="E413" s="15" t="s">
        <v>709</v>
      </c>
      <c r="F413" s="15" t="s">
        <v>48</v>
      </c>
      <c r="G413" s="89">
        <f>G414</f>
        <v>0</v>
      </c>
      <c r="H413" s="89">
        <f>H414</f>
        <v>0</v>
      </c>
      <c r="I413" s="89">
        <f>I414</f>
        <v>0</v>
      </c>
      <c r="J413" s="17"/>
    </row>
    <row r="414" spans="1:10" s="18" customFormat="1" ht="15.75" hidden="1" customHeight="1">
      <c r="A414" s="16" t="s">
        <v>49</v>
      </c>
      <c r="B414" s="53">
        <v>795</v>
      </c>
      <c r="C414" s="15" t="s">
        <v>85</v>
      </c>
      <c r="D414" s="15" t="s">
        <v>218</v>
      </c>
      <c r="E414" s="15" t="s">
        <v>709</v>
      </c>
      <c r="F414" s="15" t="s">
        <v>50</v>
      </c>
      <c r="G414" s="89"/>
      <c r="H414" s="89"/>
      <c r="I414" s="89"/>
      <c r="J414" s="17"/>
    </row>
    <row r="415" spans="1:10" s="18" customFormat="1" ht="49.5" hidden="1" customHeight="1">
      <c r="A415" s="16" t="s">
        <v>813</v>
      </c>
      <c r="B415" s="53">
        <v>795</v>
      </c>
      <c r="C415" s="15" t="s">
        <v>85</v>
      </c>
      <c r="D415" s="15" t="s">
        <v>218</v>
      </c>
      <c r="E415" s="15" t="s">
        <v>812</v>
      </c>
      <c r="F415" s="15"/>
      <c r="G415" s="89">
        <f t="shared" ref="G415:I416" si="70">G416</f>
        <v>0</v>
      </c>
      <c r="H415" s="89">
        <f t="shared" si="70"/>
        <v>0</v>
      </c>
      <c r="I415" s="89">
        <f t="shared" si="70"/>
        <v>0</v>
      </c>
      <c r="J415" s="17"/>
    </row>
    <row r="416" spans="1:10" s="18" customFormat="1" ht="20.25" hidden="1" customHeight="1">
      <c r="A416" s="16" t="s">
        <v>323</v>
      </c>
      <c r="B416" s="53">
        <v>795</v>
      </c>
      <c r="C416" s="15" t="s">
        <v>85</v>
      </c>
      <c r="D416" s="15" t="s">
        <v>218</v>
      </c>
      <c r="E416" s="15" t="s">
        <v>812</v>
      </c>
      <c r="F416" s="15" t="s">
        <v>342</v>
      </c>
      <c r="G416" s="89">
        <f t="shared" si="70"/>
        <v>0</v>
      </c>
      <c r="H416" s="89">
        <f t="shared" si="70"/>
        <v>0</v>
      </c>
      <c r="I416" s="89">
        <f t="shared" si="70"/>
        <v>0</v>
      </c>
      <c r="J416" s="17"/>
    </row>
    <row r="417" spans="1:10" s="18" customFormat="1" ht="20.25" hidden="1" customHeight="1">
      <c r="A417" s="16" t="s">
        <v>341</v>
      </c>
      <c r="B417" s="53">
        <v>795</v>
      </c>
      <c r="C417" s="15" t="s">
        <v>85</v>
      </c>
      <c r="D417" s="15" t="s">
        <v>218</v>
      </c>
      <c r="E417" s="15" t="s">
        <v>812</v>
      </c>
      <c r="F417" s="15" t="s">
        <v>342</v>
      </c>
      <c r="G417" s="89"/>
      <c r="H417" s="89"/>
      <c r="I417" s="89"/>
      <c r="J417" s="17"/>
    </row>
    <row r="418" spans="1:10" s="18" customFormat="1" ht="15.75" hidden="1" customHeight="1">
      <c r="A418" s="16" t="s">
        <v>95</v>
      </c>
      <c r="B418" s="53">
        <v>795</v>
      </c>
      <c r="C418" s="15" t="s">
        <v>85</v>
      </c>
      <c r="D418" s="15" t="s">
        <v>218</v>
      </c>
      <c r="E418" s="15" t="s">
        <v>709</v>
      </c>
      <c r="F418" s="15" t="s">
        <v>96</v>
      </c>
      <c r="G418" s="89">
        <f>G419</f>
        <v>0</v>
      </c>
      <c r="H418" s="89">
        <f t="shared" ref="H418:I418" si="71">H419</f>
        <v>0</v>
      </c>
      <c r="I418" s="89">
        <f t="shared" si="71"/>
        <v>0</v>
      </c>
      <c r="J418" s="17"/>
    </row>
    <row r="419" spans="1:10" s="18" customFormat="1" ht="15.75" hidden="1" customHeight="1">
      <c r="A419" s="16" t="s">
        <v>353</v>
      </c>
      <c r="B419" s="53">
        <v>795</v>
      </c>
      <c r="C419" s="15" t="s">
        <v>85</v>
      </c>
      <c r="D419" s="15" t="s">
        <v>218</v>
      </c>
      <c r="E419" s="15" t="s">
        <v>709</v>
      </c>
      <c r="F419" s="15" t="s">
        <v>354</v>
      </c>
      <c r="G419" s="89">
        <f>'прил 7'!G1720</f>
        <v>0</v>
      </c>
      <c r="H419" s="89"/>
      <c r="I419" s="89"/>
      <c r="J419" s="17"/>
    </row>
    <row r="420" spans="1:10" s="18" customFormat="1" ht="65.25" customHeight="1">
      <c r="A420" s="16" t="s">
        <v>1026</v>
      </c>
      <c r="B420" s="53">
        <v>795</v>
      </c>
      <c r="C420" s="15" t="s">
        <v>85</v>
      </c>
      <c r="D420" s="15" t="s">
        <v>218</v>
      </c>
      <c r="E420" s="15" t="s">
        <v>72</v>
      </c>
      <c r="F420" s="15"/>
      <c r="G420" s="89">
        <f>G421+G423</f>
        <v>858330.57999999984</v>
      </c>
      <c r="H420" s="29">
        <v>0</v>
      </c>
      <c r="I420" s="29">
        <v>0</v>
      </c>
      <c r="J420" s="215"/>
    </row>
    <row r="421" spans="1:10" s="18" customFormat="1" ht="15.75" customHeight="1">
      <c r="A421" s="16" t="s">
        <v>618</v>
      </c>
      <c r="B421" s="53">
        <v>795</v>
      </c>
      <c r="C421" s="15" t="s">
        <v>85</v>
      </c>
      <c r="D421" s="15" t="s">
        <v>218</v>
      </c>
      <c r="E421" s="15" t="s">
        <v>72</v>
      </c>
      <c r="F421" s="15" t="s">
        <v>48</v>
      </c>
      <c r="G421" s="89">
        <f>G422</f>
        <v>537458.86999999988</v>
      </c>
      <c r="H421" s="29">
        <v>0</v>
      </c>
      <c r="I421" s="29">
        <v>0</v>
      </c>
      <c r="J421" s="215"/>
    </row>
    <row r="422" spans="1:10" s="18" customFormat="1" ht="15.75" customHeight="1">
      <c r="A422" s="16" t="s">
        <v>49</v>
      </c>
      <c r="B422" s="53">
        <v>795</v>
      </c>
      <c r="C422" s="15" t="s">
        <v>85</v>
      </c>
      <c r="D422" s="15" t="s">
        <v>218</v>
      </c>
      <c r="E422" s="15" t="s">
        <v>72</v>
      </c>
      <c r="F422" s="15" t="s">
        <v>50</v>
      </c>
      <c r="G422" s="89">
        <f>'прил 7'!G1745</f>
        <v>537458.86999999988</v>
      </c>
      <c r="H422" s="29">
        <v>0</v>
      </c>
      <c r="I422" s="29">
        <v>0</v>
      </c>
      <c r="J422" s="215"/>
    </row>
    <row r="423" spans="1:10" ht="22.5" customHeight="1">
      <c r="A423" s="16" t="s">
        <v>323</v>
      </c>
      <c r="B423" s="53">
        <v>795</v>
      </c>
      <c r="C423" s="15" t="s">
        <v>85</v>
      </c>
      <c r="D423" s="15" t="s">
        <v>218</v>
      </c>
      <c r="E423" s="15" t="s">
        <v>72</v>
      </c>
      <c r="F423" s="15" t="s">
        <v>324</v>
      </c>
      <c r="G423" s="89">
        <f>G424</f>
        <v>320871.70999999996</v>
      </c>
      <c r="H423" s="29">
        <v>0</v>
      </c>
      <c r="I423" s="29">
        <v>0</v>
      </c>
      <c r="J423" s="1"/>
    </row>
    <row r="424" spans="1:10" ht="16.5" customHeight="1">
      <c r="A424" s="16" t="s">
        <v>351</v>
      </c>
      <c r="B424" s="53">
        <v>795</v>
      </c>
      <c r="C424" s="15" t="s">
        <v>85</v>
      </c>
      <c r="D424" s="15" t="s">
        <v>218</v>
      </c>
      <c r="E424" s="15" t="s">
        <v>72</v>
      </c>
      <c r="F424" s="15" t="s">
        <v>352</v>
      </c>
      <c r="G424" s="89">
        <f>'прил 7'!G1747</f>
        <v>320871.70999999996</v>
      </c>
      <c r="H424" s="29">
        <v>0</v>
      </c>
      <c r="I424" s="29">
        <v>0</v>
      </c>
      <c r="J424" s="1"/>
    </row>
    <row r="425" spans="1:10" ht="68.25" customHeight="1">
      <c r="A425" s="16" t="s">
        <v>853</v>
      </c>
      <c r="B425" s="53">
        <v>795</v>
      </c>
      <c r="C425" s="15" t="s">
        <v>85</v>
      </c>
      <c r="D425" s="15" t="s">
        <v>218</v>
      </c>
      <c r="E425" s="15" t="s">
        <v>13</v>
      </c>
      <c r="F425" s="15"/>
      <c r="G425" s="89">
        <f>G431</f>
        <v>459689.95</v>
      </c>
      <c r="H425" s="29">
        <v>0</v>
      </c>
      <c r="I425" s="29">
        <v>0</v>
      </c>
      <c r="J425" s="1"/>
    </row>
    <row r="426" spans="1:10" s="18" customFormat="1" ht="31.5" hidden="1" customHeight="1">
      <c r="A426" s="16" t="s">
        <v>618</v>
      </c>
      <c r="B426" s="53">
        <v>795</v>
      </c>
      <c r="C426" s="15" t="s">
        <v>85</v>
      </c>
      <c r="D426" s="15" t="s">
        <v>218</v>
      </c>
      <c r="E426" s="15" t="s">
        <v>181</v>
      </c>
      <c r="F426" s="15" t="s">
        <v>48</v>
      </c>
      <c r="G426" s="89">
        <f>G427</f>
        <v>0</v>
      </c>
      <c r="H426" s="29">
        <v>0</v>
      </c>
      <c r="I426" s="29">
        <v>0</v>
      </c>
    </row>
    <row r="427" spans="1:10" s="18" customFormat="1" ht="32.25" hidden="1" customHeight="1">
      <c r="A427" s="16" t="s">
        <v>49</v>
      </c>
      <c r="B427" s="53">
        <v>795</v>
      </c>
      <c r="C427" s="15" t="s">
        <v>85</v>
      </c>
      <c r="D427" s="15" t="s">
        <v>218</v>
      </c>
      <c r="E427" s="15" t="s">
        <v>181</v>
      </c>
      <c r="F427" s="15" t="s">
        <v>50</v>
      </c>
      <c r="G427" s="89"/>
      <c r="H427" s="29">
        <v>0</v>
      </c>
      <c r="I427" s="29">
        <v>0</v>
      </c>
    </row>
    <row r="428" spans="1:10" s="18" customFormat="1" ht="31.5" hidden="1" customHeight="1">
      <c r="A428" s="16" t="s">
        <v>618</v>
      </c>
      <c r="B428" s="53">
        <v>795</v>
      </c>
      <c r="C428" s="15" t="s">
        <v>85</v>
      </c>
      <c r="D428" s="15" t="s">
        <v>218</v>
      </c>
      <c r="E428" s="15" t="s">
        <v>181</v>
      </c>
      <c r="F428" s="15" t="s">
        <v>48</v>
      </c>
      <c r="G428" s="89">
        <f>G429</f>
        <v>0</v>
      </c>
      <c r="H428" s="29">
        <v>0</v>
      </c>
      <c r="I428" s="29">
        <v>0</v>
      </c>
    </row>
    <row r="429" spans="1:10" s="18" customFormat="1" ht="32.25" hidden="1" customHeight="1">
      <c r="A429" s="16" t="s">
        <v>49</v>
      </c>
      <c r="B429" s="53">
        <v>795</v>
      </c>
      <c r="C429" s="15" t="s">
        <v>85</v>
      </c>
      <c r="D429" s="15" t="s">
        <v>218</v>
      </c>
      <c r="E429" s="15" t="s">
        <v>181</v>
      </c>
      <c r="F429" s="15" t="s">
        <v>50</v>
      </c>
      <c r="G429" s="89"/>
      <c r="H429" s="29">
        <v>0</v>
      </c>
      <c r="I429" s="29">
        <v>0</v>
      </c>
    </row>
    <row r="430" spans="1:10" s="18" customFormat="1" ht="32.25" hidden="1" customHeight="1">
      <c r="A430" s="16"/>
      <c r="B430" s="53"/>
      <c r="C430" s="15"/>
      <c r="D430" s="15"/>
      <c r="E430" s="15"/>
      <c r="F430" s="15"/>
      <c r="G430" s="89"/>
      <c r="H430" s="29">
        <v>0</v>
      </c>
      <c r="I430" s="29">
        <v>0</v>
      </c>
    </row>
    <row r="431" spans="1:10" ht="22.5" customHeight="1">
      <c r="A431" s="16" t="s">
        <v>323</v>
      </c>
      <c r="B431" s="53">
        <v>795</v>
      </c>
      <c r="C431" s="15" t="s">
        <v>85</v>
      </c>
      <c r="D431" s="15" t="s">
        <v>218</v>
      </c>
      <c r="E431" s="15" t="s">
        <v>13</v>
      </c>
      <c r="F431" s="15" t="s">
        <v>324</v>
      </c>
      <c r="G431" s="89">
        <f>G432</f>
        <v>459689.95</v>
      </c>
      <c r="H431" s="29">
        <v>0</v>
      </c>
      <c r="I431" s="29">
        <v>0</v>
      </c>
      <c r="J431" s="1"/>
    </row>
    <row r="432" spans="1:10" ht="16.5" customHeight="1">
      <c r="A432" s="16" t="s">
        <v>351</v>
      </c>
      <c r="B432" s="53">
        <v>795</v>
      </c>
      <c r="C432" s="15" t="s">
        <v>85</v>
      </c>
      <c r="D432" s="15" t="s">
        <v>218</v>
      </c>
      <c r="E432" s="15" t="s">
        <v>13</v>
      </c>
      <c r="F432" s="15" t="s">
        <v>352</v>
      </c>
      <c r="G432" s="89">
        <v>459689.95</v>
      </c>
      <c r="H432" s="29">
        <v>0</v>
      </c>
      <c r="I432" s="29">
        <v>0</v>
      </c>
      <c r="J432" s="1"/>
    </row>
    <row r="433" spans="1:10" ht="77.25" customHeight="1">
      <c r="A433" s="16" t="s">
        <v>1115</v>
      </c>
      <c r="B433" s="53">
        <v>795</v>
      </c>
      <c r="C433" s="15" t="s">
        <v>85</v>
      </c>
      <c r="D433" s="15" t="s">
        <v>218</v>
      </c>
      <c r="E433" s="15" t="s">
        <v>1114</v>
      </c>
      <c r="F433" s="15"/>
      <c r="G433" s="89">
        <f>G434</f>
        <v>2299290</v>
      </c>
      <c r="H433" s="29">
        <v>0</v>
      </c>
      <c r="I433" s="29">
        <v>0</v>
      </c>
      <c r="J433" s="1"/>
    </row>
    <row r="434" spans="1:10" ht="22.5" customHeight="1">
      <c r="A434" s="16" t="s">
        <v>323</v>
      </c>
      <c r="B434" s="53">
        <v>795</v>
      </c>
      <c r="C434" s="15" t="s">
        <v>85</v>
      </c>
      <c r="D434" s="15" t="s">
        <v>218</v>
      </c>
      <c r="E434" s="15" t="s">
        <v>1114</v>
      </c>
      <c r="F434" s="15" t="s">
        <v>324</v>
      </c>
      <c r="G434" s="89">
        <f>G435</f>
        <v>2299290</v>
      </c>
      <c r="H434" s="29">
        <v>0</v>
      </c>
      <c r="I434" s="29">
        <v>0</v>
      </c>
      <c r="J434" s="1"/>
    </row>
    <row r="435" spans="1:10" ht="16.5" customHeight="1">
      <c r="A435" s="16" t="s">
        <v>341</v>
      </c>
      <c r="B435" s="53">
        <v>795</v>
      </c>
      <c r="C435" s="15" t="s">
        <v>85</v>
      </c>
      <c r="D435" s="15" t="s">
        <v>218</v>
      </c>
      <c r="E435" s="15" t="s">
        <v>1114</v>
      </c>
      <c r="F435" s="15" t="s">
        <v>342</v>
      </c>
      <c r="G435" s="89">
        <v>2299290</v>
      </c>
      <c r="H435" s="29">
        <v>0</v>
      </c>
      <c r="I435" s="29">
        <v>0</v>
      </c>
      <c r="J435" s="1"/>
    </row>
    <row r="436" spans="1:10" ht="48" customHeight="1">
      <c r="A436" s="16" t="s">
        <v>1138</v>
      </c>
      <c r="B436" s="53">
        <v>795</v>
      </c>
      <c r="C436" s="15" t="s">
        <v>85</v>
      </c>
      <c r="D436" s="15" t="s">
        <v>218</v>
      </c>
      <c r="E436" s="106" t="s">
        <v>1137</v>
      </c>
      <c r="F436" s="15"/>
      <c r="G436" s="89">
        <f>G437</f>
        <v>18270826</v>
      </c>
      <c r="H436" s="89">
        <v>0</v>
      </c>
      <c r="I436" s="89">
        <v>0</v>
      </c>
      <c r="J436" s="1"/>
    </row>
    <row r="437" spans="1:10" ht="22.5" customHeight="1">
      <c r="A437" s="16" t="s">
        <v>323</v>
      </c>
      <c r="B437" s="53">
        <v>795</v>
      </c>
      <c r="C437" s="15" t="s">
        <v>85</v>
      </c>
      <c r="D437" s="15" t="s">
        <v>218</v>
      </c>
      <c r="E437" s="15" t="s">
        <v>1137</v>
      </c>
      <c r="F437" s="15" t="s">
        <v>324</v>
      </c>
      <c r="G437" s="89">
        <f>G438</f>
        <v>18270826</v>
      </c>
      <c r="H437" s="89">
        <v>0</v>
      </c>
      <c r="I437" s="89">
        <v>0</v>
      </c>
      <c r="J437" s="1"/>
    </row>
    <row r="438" spans="1:10" ht="16.5" customHeight="1">
      <c r="A438" s="16" t="s">
        <v>341</v>
      </c>
      <c r="B438" s="53">
        <v>795</v>
      </c>
      <c r="C438" s="15" t="s">
        <v>85</v>
      </c>
      <c r="D438" s="15" t="s">
        <v>218</v>
      </c>
      <c r="E438" s="15" t="s">
        <v>1137</v>
      </c>
      <c r="F438" s="15" t="s">
        <v>342</v>
      </c>
      <c r="G438" s="89">
        <v>18270826</v>
      </c>
      <c r="H438" s="89">
        <v>0</v>
      </c>
      <c r="I438" s="89">
        <v>0</v>
      </c>
      <c r="J438" s="1"/>
    </row>
    <row r="439" spans="1:10" s="18" customFormat="1" ht="86.25" customHeight="1">
      <c r="A439" s="16" t="s">
        <v>1134</v>
      </c>
      <c r="B439" s="53">
        <v>795</v>
      </c>
      <c r="C439" s="15" t="s">
        <v>85</v>
      </c>
      <c r="D439" s="15" t="s">
        <v>218</v>
      </c>
      <c r="E439" s="15" t="s">
        <v>974</v>
      </c>
      <c r="F439" s="15"/>
      <c r="G439" s="89">
        <f>G440+G447</f>
        <v>5634037.5</v>
      </c>
      <c r="H439" s="89">
        <f t="shared" ref="H439:I439" si="72">H440</f>
        <v>5825400</v>
      </c>
      <c r="I439" s="89">
        <f t="shared" si="72"/>
        <v>6057975</v>
      </c>
    </row>
    <row r="440" spans="1:10" s="18" customFormat="1" ht="95.25" customHeight="1">
      <c r="A440" s="102" t="s">
        <v>1135</v>
      </c>
      <c r="B440" s="53">
        <v>795</v>
      </c>
      <c r="C440" s="15" t="s">
        <v>85</v>
      </c>
      <c r="D440" s="15" t="s">
        <v>218</v>
      </c>
      <c r="E440" s="15" t="s">
        <v>1052</v>
      </c>
      <c r="F440" s="15"/>
      <c r="G440" s="89">
        <f>G441+G443+G445</f>
        <v>0</v>
      </c>
      <c r="H440" s="89">
        <f t="shared" ref="H440:I440" si="73">H441+H443+H445</f>
        <v>5825400</v>
      </c>
      <c r="I440" s="89">
        <f t="shared" si="73"/>
        <v>6057975</v>
      </c>
    </row>
    <row r="441" spans="1:10" s="18" customFormat="1" ht="18.75" hidden="1" customHeight="1">
      <c r="A441" s="16" t="s">
        <v>323</v>
      </c>
      <c r="B441" s="53">
        <v>795</v>
      </c>
      <c r="C441" s="15" t="s">
        <v>85</v>
      </c>
      <c r="D441" s="15" t="s">
        <v>218</v>
      </c>
      <c r="E441" s="15" t="s">
        <v>709</v>
      </c>
      <c r="F441" s="15" t="s">
        <v>324</v>
      </c>
      <c r="G441" s="89">
        <f>G442</f>
        <v>0</v>
      </c>
      <c r="H441" s="89">
        <f>H442</f>
        <v>0</v>
      </c>
      <c r="I441" s="89">
        <f>I442</f>
        <v>0</v>
      </c>
    </row>
    <row r="442" spans="1:10" s="18" customFormat="1" ht="15.75" hidden="1" customHeight="1">
      <c r="A442" s="16" t="s">
        <v>341</v>
      </c>
      <c r="B442" s="53">
        <v>795</v>
      </c>
      <c r="C442" s="15" t="s">
        <v>85</v>
      </c>
      <c r="D442" s="15" t="s">
        <v>218</v>
      </c>
      <c r="E442" s="15" t="s">
        <v>709</v>
      </c>
      <c r="F442" s="15" t="s">
        <v>342</v>
      </c>
      <c r="G442" s="89"/>
      <c r="H442" s="89"/>
      <c r="I442" s="89"/>
    </row>
    <row r="443" spans="1:10" s="18" customFormat="1" ht="18.75" hidden="1" customHeight="1">
      <c r="A443" s="16" t="s">
        <v>618</v>
      </c>
      <c r="B443" s="53">
        <v>795</v>
      </c>
      <c r="C443" s="15" t="s">
        <v>85</v>
      </c>
      <c r="D443" s="15" t="s">
        <v>218</v>
      </c>
      <c r="E443" s="15" t="s">
        <v>709</v>
      </c>
      <c r="F443" s="15" t="s">
        <v>48</v>
      </c>
      <c r="G443" s="89">
        <f>G444</f>
        <v>0</v>
      </c>
      <c r="H443" s="89">
        <f>H444</f>
        <v>0</v>
      </c>
      <c r="I443" s="89">
        <f>I444</f>
        <v>0</v>
      </c>
    </row>
    <row r="444" spans="1:10" s="18" customFormat="1" ht="15.75" hidden="1" customHeight="1">
      <c r="A444" s="16" t="s">
        <v>49</v>
      </c>
      <c r="B444" s="53">
        <v>795</v>
      </c>
      <c r="C444" s="15" t="s">
        <v>85</v>
      </c>
      <c r="D444" s="15" t="s">
        <v>218</v>
      </c>
      <c r="E444" s="15" t="s">
        <v>709</v>
      </c>
      <c r="F444" s="15" t="s">
        <v>50</v>
      </c>
      <c r="G444" s="89"/>
      <c r="H444" s="89"/>
      <c r="I444" s="89"/>
    </row>
    <row r="445" spans="1:10" s="18" customFormat="1" ht="24" customHeight="1">
      <c r="A445" s="16" t="s">
        <v>618</v>
      </c>
      <c r="B445" s="53">
        <v>795</v>
      </c>
      <c r="C445" s="15" t="s">
        <v>85</v>
      </c>
      <c r="D445" s="15" t="s">
        <v>218</v>
      </c>
      <c r="E445" s="15" t="s">
        <v>1052</v>
      </c>
      <c r="F445" s="15" t="s">
        <v>48</v>
      </c>
      <c r="G445" s="89">
        <f>G446</f>
        <v>0</v>
      </c>
      <c r="H445" s="89">
        <f t="shared" ref="H445:I445" si="74">H446</f>
        <v>5825400</v>
      </c>
      <c r="I445" s="89">
        <f t="shared" si="74"/>
        <v>6057975</v>
      </c>
    </row>
    <row r="446" spans="1:10" s="18" customFormat="1" ht="36.75" customHeight="1">
      <c r="A446" s="16" t="s">
        <v>49</v>
      </c>
      <c r="B446" s="53">
        <v>795</v>
      </c>
      <c r="C446" s="15" t="s">
        <v>85</v>
      </c>
      <c r="D446" s="15" t="s">
        <v>218</v>
      </c>
      <c r="E446" s="15" t="s">
        <v>1052</v>
      </c>
      <c r="F446" s="15" t="s">
        <v>50</v>
      </c>
      <c r="G446" s="89">
        <f>'прил 7'!G1759</f>
        <v>0</v>
      </c>
      <c r="H446" s="89">
        <f>'прил 7'!H1756</f>
        <v>5825400</v>
      </c>
      <c r="I446" s="89">
        <f>'прил 7'!I1759</f>
        <v>6057975</v>
      </c>
    </row>
    <row r="447" spans="1:10" ht="22.5" customHeight="1">
      <c r="A447" s="16" t="s">
        <v>323</v>
      </c>
      <c r="B447" s="53">
        <v>795</v>
      </c>
      <c r="C447" s="15" t="s">
        <v>85</v>
      </c>
      <c r="D447" s="15" t="s">
        <v>218</v>
      </c>
      <c r="E447" s="15" t="s">
        <v>13</v>
      </c>
      <c r="F447" s="15" t="s">
        <v>324</v>
      </c>
      <c r="G447" s="89">
        <f>G448</f>
        <v>5634037.5</v>
      </c>
      <c r="H447" s="29">
        <v>0</v>
      </c>
      <c r="I447" s="29">
        <v>0</v>
      </c>
      <c r="J447" s="1"/>
    </row>
    <row r="448" spans="1:10" ht="16.5" customHeight="1">
      <c r="A448" s="16" t="s">
        <v>341</v>
      </c>
      <c r="B448" s="53">
        <v>795</v>
      </c>
      <c r="C448" s="15" t="s">
        <v>85</v>
      </c>
      <c r="D448" s="15" t="s">
        <v>218</v>
      </c>
      <c r="E448" s="15" t="s">
        <v>13</v>
      </c>
      <c r="F448" s="15" t="s">
        <v>342</v>
      </c>
      <c r="G448" s="89">
        <f>5634037.5</f>
        <v>5634037.5</v>
      </c>
      <c r="H448" s="29">
        <v>0</v>
      </c>
      <c r="I448" s="29">
        <v>0</v>
      </c>
      <c r="J448" s="1"/>
    </row>
    <row r="449" spans="1:9" s="172" customFormat="1" ht="63.75">
      <c r="A449" s="171" t="s">
        <v>1003</v>
      </c>
      <c r="B449" s="168" t="s">
        <v>149</v>
      </c>
      <c r="C449" s="168" t="s">
        <v>33</v>
      </c>
      <c r="D449" s="168" t="s">
        <v>35</v>
      </c>
      <c r="E449" s="168" t="s">
        <v>421</v>
      </c>
      <c r="F449" s="168"/>
      <c r="G449" s="169">
        <f>G453+G458+G461+G464+G467</f>
        <v>2016401</v>
      </c>
      <c r="H449" s="169">
        <f>H453+H458+H461+H464+H467+H450</f>
        <v>108437705.18000001</v>
      </c>
      <c r="I449" s="169">
        <f>I453+I458+I461+I464+I467</f>
        <v>607730938.37</v>
      </c>
    </row>
    <row r="450" spans="1:9" s="18" customFormat="1" ht="38.25">
      <c r="A450" s="16" t="s">
        <v>1133</v>
      </c>
      <c r="B450" s="14">
        <v>757</v>
      </c>
      <c r="C450" s="15" t="s">
        <v>33</v>
      </c>
      <c r="D450" s="15" t="s">
        <v>104</v>
      </c>
      <c r="E450" s="15" t="s">
        <v>1103</v>
      </c>
      <c r="F450" s="15"/>
      <c r="G450" s="89">
        <f>G451</f>
        <v>0</v>
      </c>
      <c r="H450" s="89">
        <f t="shared" ref="H450:I451" si="75">H451</f>
        <v>7300000</v>
      </c>
      <c r="I450" s="89">
        <f t="shared" si="75"/>
        <v>0</v>
      </c>
    </row>
    <row r="451" spans="1:9" s="18" customFormat="1" ht="36" customHeight="1">
      <c r="A451" s="16" t="s">
        <v>152</v>
      </c>
      <c r="B451" s="14">
        <v>757</v>
      </c>
      <c r="C451" s="15" t="s">
        <v>33</v>
      </c>
      <c r="D451" s="15" t="s">
        <v>104</v>
      </c>
      <c r="E451" s="15" t="s">
        <v>1103</v>
      </c>
      <c r="F451" s="15" t="s">
        <v>663</v>
      </c>
      <c r="G451" s="89">
        <f>G452</f>
        <v>0</v>
      </c>
      <c r="H451" s="89">
        <f t="shared" si="75"/>
        <v>7300000</v>
      </c>
      <c r="I451" s="89">
        <f t="shared" si="75"/>
        <v>0</v>
      </c>
    </row>
    <row r="452" spans="1:9" s="18" customFormat="1" ht="99" customHeight="1">
      <c r="A452" s="54" t="s">
        <v>846</v>
      </c>
      <c r="B452" s="14">
        <v>757</v>
      </c>
      <c r="C452" s="15" t="s">
        <v>33</v>
      </c>
      <c r="D452" s="15" t="s">
        <v>104</v>
      </c>
      <c r="E452" s="15" t="s">
        <v>1103</v>
      </c>
      <c r="F452" s="15" t="s">
        <v>845</v>
      </c>
      <c r="G452" s="89">
        <v>0</v>
      </c>
      <c r="H452" s="89">
        <v>7300000</v>
      </c>
      <c r="I452" s="89">
        <v>0</v>
      </c>
    </row>
    <row r="453" spans="1:9" s="18" customFormat="1" ht="25.5">
      <c r="A453" s="16" t="s">
        <v>994</v>
      </c>
      <c r="B453" s="15" t="s">
        <v>149</v>
      </c>
      <c r="C453" s="15" t="s">
        <v>33</v>
      </c>
      <c r="D453" s="15" t="s">
        <v>35</v>
      </c>
      <c r="E453" s="15" t="s">
        <v>993</v>
      </c>
      <c r="F453" s="15"/>
      <c r="G453" s="89">
        <f>G454</f>
        <v>0</v>
      </c>
      <c r="H453" s="89">
        <f t="shared" ref="H453:I454" si="76">H454</f>
        <v>100000</v>
      </c>
      <c r="I453" s="89">
        <f t="shared" si="76"/>
        <v>0</v>
      </c>
    </row>
    <row r="454" spans="1:9" s="18" customFormat="1" ht="36" customHeight="1">
      <c r="A454" s="16" t="s">
        <v>152</v>
      </c>
      <c r="B454" s="15" t="s">
        <v>149</v>
      </c>
      <c r="C454" s="15" t="s">
        <v>33</v>
      </c>
      <c r="D454" s="15" t="s">
        <v>35</v>
      </c>
      <c r="E454" s="15" t="s">
        <v>993</v>
      </c>
      <c r="F454" s="15" t="s">
        <v>663</v>
      </c>
      <c r="G454" s="89">
        <f>G455</f>
        <v>0</v>
      </c>
      <c r="H454" s="89">
        <f t="shared" si="76"/>
        <v>100000</v>
      </c>
      <c r="I454" s="89">
        <f t="shared" si="76"/>
        <v>0</v>
      </c>
    </row>
    <row r="455" spans="1:9" s="18" customFormat="1" ht="99" customHeight="1">
      <c r="A455" s="54" t="s">
        <v>846</v>
      </c>
      <c r="B455" s="15" t="s">
        <v>149</v>
      </c>
      <c r="C455" s="15" t="s">
        <v>33</v>
      </c>
      <c r="D455" s="15" t="s">
        <v>35</v>
      </c>
      <c r="E455" s="15" t="s">
        <v>993</v>
      </c>
      <c r="F455" s="15" t="s">
        <v>845</v>
      </c>
      <c r="G455" s="89">
        <v>0</v>
      </c>
      <c r="H455" s="89">
        <v>100000</v>
      </c>
      <c r="I455" s="89">
        <v>0</v>
      </c>
    </row>
    <row r="456" spans="1:9" s="18" customFormat="1" ht="15.75" hidden="1" customHeight="1">
      <c r="A456" s="16"/>
      <c r="B456" s="53"/>
      <c r="C456" s="15"/>
      <c r="D456" s="15"/>
      <c r="E456" s="15"/>
      <c r="F456" s="15"/>
      <c r="G456" s="89"/>
      <c r="H456" s="89"/>
      <c r="I456" s="89"/>
    </row>
    <row r="457" spans="1:9" s="18" customFormat="1" ht="15.75" hidden="1" customHeight="1">
      <c r="A457" s="16"/>
      <c r="B457" s="53"/>
      <c r="C457" s="15"/>
      <c r="D457" s="15"/>
      <c r="E457" s="15"/>
      <c r="F457" s="15"/>
      <c r="G457" s="89"/>
      <c r="H457" s="89"/>
      <c r="I457" s="89"/>
    </row>
    <row r="458" spans="1:9" s="18" customFormat="1" ht="25.5">
      <c r="A458" s="16" t="s">
        <v>996</v>
      </c>
      <c r="B458" s="15" t="s">
        <v>149</v>
      </c>
      <c r="C458" s="15" t="s">
        <v>33</v>
      </c>
      <c r="D458" s="15" t="s">
        <v>35</v>
      </c>
      <c r="E458" s="15" t="s">
        <v>995</v>
      </c>
      <c r="F458" s="15"/>
      <c r="G458" s="89">
        <f>G459</f>
        <v>0</v>
      </c>
      <c r="H458" s="89">
        <f t="shared" ref="H458:I459" si="77">H459</f>
        <v>100000</v>
      </c>
      <c r="I458" s="89">
        <f t="shared" si="77"/>
        <v>0</v>
      </c>
    </row>
    <row r="459" spans="1:9" s="18" customFormat="1" ht="36" customHeight="1">
      <c r="A459" s="16" t="s">
        <v>152</v>
      </c>
      <c r="B459" s="15" t="s">
        <v>149</v>
      </c>
      <c r="C459" s="15" t="s">
        <v>33</v>
      </c>
      <c r="D459" s="15" t="s">
        <v>35</v>
      </c>
      <c r="E459" s="15" t="s">
        <v>995</v>
      </c>
      <c r="F459" s="15" t="s">
        <v>663</v>
      </c>
      <c r="G459" s="89">
        <f>G460</f>
        <v>0</v>
      </c>
      <c r="H459" s="89">
        <f t="shared" si="77"/>
        <v>100000</v>
      </c>
      <c r="I459" s="89">
        <f t="shared" si="77"/>
        <v>0</v>
      </c>
    </row>
    <row r="460" spans="1:9" s="18" customFormat="1" ht="99" customHeight="1">
      <c r="A460" s="54" t="s">
        <v>846</v>
      </c>
      <c r="B460" s="15" t="s">
        <v>149</v>
      </c>
      <c r="C460" s="15" t="s">
        <v>33</v>
      </c>
      <c r="D460" s="15" t="s">
        <v>35</v>
      </c>
      <c r="E460" s="15" t="s">
        <v>995</v>
      </c>
      <c r="F460" s="15" t="s">
        <v>845</v>
      </c>
      <c r="G460" s="89">
        <v>0</v>
      </c>
      <c r="H460" s="89">
        <v>100000</v>
      </c>
      <c r="I460" s="89">
        <v>0</v>
      </c>
    </row>
    <row r="461" spans="1:9" s="18" customFormat="1" ht="89.25">
      <c r="A461" s="16" t="s">
        <v>904</v>
      </c>
      <c r="B461" s="53">
        <v>795</v>
      </c>
      <c r="C461" s="10" t="s">
        <v>345</v>
      </c>
      <c r="D461" s="10" t="s">
        <v>24</v>
      </c>
      <c r="E461" s="15" t="s">
        <v>1024</v>
      </c>
      <c r="F461" s="15"/>
      <c r="G461" s="89">
        <f>G462</f>
        <v>0</v>
      </c>
      <c r="H461" s="89">
        <f t="shared" ref="H461:I462" si="78">H462</f>
        <v>97644595.670000002</v>
      </c>
      <c r="I461" s="89">
        <f t="shared" si="78"/>
        <v>593818137.74000001</v>
      </c>
    </row>
    <row r="462" spans="1:9" s="18" customFormat="1" ht="36" customHeight="1">
      <c r="A462" s="16" t="s">
        <v>152</v>
      </c>
      <c r="B462" s="53">
        <v>795</v>
      </c>
      <c r="C462" s="10" t="s">
        <v>345</v>
      </c>
      <c r="D462" s="10" t="s">
        <v>24</v>
      </c>
      <c r="E462" s="15" t="s">
        <v>1024</v>
      </c>
      <c r="F462" s="15" t="s">
        <v>663</v>
      </c>
      <c r="G462" s="89">
        <f>G463</f>
        <v>0</v>
      </c>
      <c r="H462" s="89">
        <f t="shared" si="78"/>
        <v>97644595.670000002</v>
      </c>
      <c r="I462" s="89">
        <f t="shared" si="78"/>
        <v>593818137.74000001</v>
      </c>
    </row>
    <row r="463" spans="1:9" s="18" customFormat="1" ht="33.75" customHeight="1">
      <c r="A463" s="54" t="s">
        <v>665</v>
      </c>
      <c r="B463" s="53">
        <v>795</v>
      </c>
      <c r="C463" s="10" t="s">
        <v>345</v>
      </c>
      <c r="D463" s="10" t="s">
        <v>24</v>
      </c>
      <c r="E463" s="15" t="s">
        <v>1024</v>
      </c>
      <c r="F463" s="15" t="s">
        <v>666</v>
      </c>
      <c r="G463" s="89">
        <v>0</v>
      </c>
      <c r="H463" s="89">
        <v>97644595.670000002</v>
      </c>
      <c r="I463" s="89">
        <f>'прил 7'!I1847</f>
        <v>593818137.74000001</v>
      </c>
    </row>
    <row r="464" spans="1:9" s="18" customFormat="1" ht="76.5">
      <c r="A464" s="16" t="s">
        <v>907</v>
      </c>
      <c r="B464" s="53">
        <v>795</v>
      </c>
      <c r="C464" s="10" t="s">
        <v>345</v>
      </c>
      <c r="D464" s="10" t="s">
        <v>24</v>
      </c>
      <c r="E464" s="15" t="s">
        <v>1025</v>
      </c>
      <c r="F464" s="15"/>
      <c r="G464" s="89">
        <f>G465</f>
        <v>0</v>
      </c>
      <c r="H464" s="89">
        <f t="shared" ref="H464:I465" si="79">H465</f>
        <v>1893109.51</v>
      </c>
      <c r="I464" s="89">
        <f t="shared" si="79"/>
        <v>11512800.630000001</v>
      </c>
    </row>
    <row r="465" spans="1:10" s="18" customFormat="1" ht="36" customHeight="1">
      <c r="A465" s="16" t="s">
        <v>152</v>
      </c>
      <c r="B465" s="53">
        <v>795</v>
      </c>
      <c r="C465" s="10" t="s">
        <v>345</v>
      </c>
      <c r="D465" s="10" t="s">
        <v>24</v>
      </c>
      <c r="E465" s="15" t="s">
        <v>1025</v>
      </c>
      <c r="F465" s="15" t="s">
        <v>663</v>
      </c>
      <c r="G465" s="89">
        <f>G466</f>
        <v>0</v>
      </c>
      <c r="H465" s="89">
        <f t="shared" si="79"/>
        <v>1893109.51</v>
      </c>
      <c r="I465" s="89">
        <f t="shared" si="79"/>
        <v>11512800.630000001</v>
      </c>
    </row>
    <row r="466" spans="1:10" s="18" customFormat="1" ht="33.75" customHeight="1">
      <c r="A466" s="54" t="s">
        <v>665</v>
      </c>
      <c r="B466" s="53">
        <v>795</v>
      </c>
      <c r="C466" s="10" t="s">
        <v>345</v>
      </c>
      <c r="D466" s="10" t="s">
        <v>24</v>
      </c>
      <c r="E466" s="15" t="s">
        <v>1025</v>
      </c>
      <c r="F466" s="15" t="s">
        <v>666</v>
      </c>
      <c r="G466" s="89">
        <v>0</v>
      </c>
      <c r="H466" s="89">
        <v>1893109.51</v>
      </c>
      <c r="I466" s="89">
        <f>'прил 7'!I1850</f>
        <v>11512800.630000001</v>
      </c>
    </row>
    <row r="467" spans="1:10" s="50" customFormat="1" ht="48.75" customHeight="1">
      <c r="A467" s="16" t="s">
        <v>854</v>
      </c>
      <c r="B467" s="53">
        <v>795</v>
      </c>
      <c r="C467" s="10" t="s">
        <v>345</v>
      </c>
      <c r="D467" s="10" t="s">
        <v>24</v>
      </c>
      <c r="E467" s="15" t="s">
        <v>718</v>
      </c>
      <c r="F467" s="15"/>
      <c r="G467" s="89">
        <f t="shared" ref="G467:I468" si="80">G468</f>
        <v>2016401</v>
      </c>
      <c r="H467" s="89">
        <f t="shared" si="80"/>
        <v>1400000</v>
      </c>
      <c r="I467" s="89">
        <f t="shared" si="80"/>
        <v>2400000</v>
      </c>
    </row>
    <row r="468" spans="1:10" s="50" customFormat="1" ht="28.5" customHeight="1">
      <c r="A468" s="16" t="s">
        <v>618</v>
      </c>
      <c r="B468" s="53">
        <v>795</v>
      </c>
      <c r="C468" s="10" t="s">
        <v>345</v>
      </c>
      <c r="D468" s="10" t="s">
        <v>24</v>
      </c>
      <c r="E468" s="15" t="s">
        <v>718</v>
      </c>
      <c r="F468" s="15" t="s">
        <v>48</v>
      </c>
      <c r="G468" s="89">
        <f t="shared" si="80"/>
        <v>2016401</v>
      </c>
      <c r="H468" s="89">
        <f t="shared" si="80"/>
        <v>1400000</v>
      </c>
      <c r="I468" s="89">
        <f t="shared" si="80"/>
        <v>2400000</v>
      </c>
    </row>
    <row r="469" spans="1:10" s="50" customFormat="1" ht="28.5" customHeight="1">
      <c r="A469" s="16" t="s">
        <v>49</v>
      </c>
      <c r="B469" s="53">
        <v>795</v>
      </c>
      <c r="C469" s="10" t="s">
        <v>345</v>
      </c>
      <c r="D469" s="10" t="s">
        <v>24</v>
      </c>
      <c r="E469" s="15" t="s">
        <v>718</v>
      </c>
      <c r="F469" s="15" t="s">
        <v>50</v>
      </c>
      <c r="G469" s="89">
        <f>'прил 7'!G1856</f>
        <v>2016401</v>
      </c>
      <c r="H469" s="89">
        <f>'прил 7'!H1856</f>
        <v>1400000</v>
      </c>
      <c r="I469" s="89">
        <f>'прил 7'!I1856</f>
        <v>2400000</v>
      </c>
    </row>
    <row r="470" spans="1:10" s="172" customFormat="1" ht="31.5" customHeight="1">
      <c r="A470" s="171" t="s">
        <v>956</v>
      </c>
      <c r="B470" s="167">
        <v>774</v>
      </c>
      <c r="C470" s="168" t="s">
        <v>33</v>
      </c>
      <c r="D470" s="168" t="s">
        <v>24</v>
      </c>
      <c r="E470" s="168" t="s">
        <v>394</v>
      </c>
      <c r="F470" s="168"/>
      <c r="G470" s="169">
        <f>G478+G540+G602+G628+G632</f>
        <v>926324467.92999995</v>
      </c>
      <c r="H470" s="169">
        <f>H478+H540+H602+H628+H632</f>
        <v>934530348</v>
      </c>
      <c r="I470" s="169">
        <f>I478+I540+I602+I628+I632</f>
        <v>971562494</v>
      </c>
      <c r="J470" s="200">
        <v>2402500</v>
      </c>
    </row>
    <row r="471" spans="1:10" s="18" customFormat="1" ht="63.75" hidden="1">
      <c r="A471" s="13" t="s">
        <v>239</v>
      </c>
      <c r="B471" s="15" t="s">
        <v>149</v>
      </c>
      <c r="C471" s="15" t="s">
        <v>33</v>
      </c>
      <c r="D471" s="15" t="s">
        <v>33</v>
      </c>
      <c r="E471" s="15" t="s">
        <v>744</v>
      </c>
      <c r="F471" s="15"/>
      <c r="G471" s="120">
        <f>G476</f>
        <v>0</v>
      </c>
      <c r="H471" s="120">
        <f>H476</f>
        <v>0</v>
      </c>
      <c r="I471" s="120">
        <f>I476</f>
        <v>0</v>
      </c>
      <c r="J471" s="17"/>
    </row>
    <row r="472" spans="1:10" s="18" customFormat="1" ht="25.5" hidden="1">
      <c r="A472" s="16" t="s">
        <v>47</v>
      </c>
      <c r="B472" s="15" t="s">
        <v>149</v>
      </c>
      <c r="C472" s="15" t="s">
        <v>33</v>
      </c>
      <c r="D472" s="15" t="s">
        <v>33</v>
      </c>
      <c r="E472" s="15" t="s">
        <v>261</v>
      </c>
      <c r="F472" s="15" t="s">
        <v>48</v>
      </c>
      <c r="G472" s="120">
        <f>G473</f>
        <v>100000</v>
      </c>
      <c r="H472" s="120">
        <f>H473</f>
        <v>0</v>
      </c>
      <c r="I472" s="120">
        <f>I473</f>
        <v>0</v>
      </c>
      <c r="J472" s="17"/>
    </row>
    <row r="473" spans="1:10" s="18" customFormat="1" ht="25.5" hidden="1">
      <c r="A473" s="16" t="s">
        <v>49</v>
      </c>
      <c r="B473" s="15" t="s">
        <v>149</v>
      </c>
      <c r="C473" s="15" t="s">
        <v>33</v>
      </c>
      <c r="D473" s="15" t="s">
        <v>33</v>
      </c>
      <c r="E473" s="15" t="s">
        <v>261</v>
      </c>
      <c r="F473" s="15" t="s">
        <v>50</v>
      </c>
      <c r="G473" s="120">
        <f>'прил 7'!G608</f>
        <v>100000</v>
      </c>
      <c r="H473" s="120">
        <f>'прил 7'!AG608</f>
        <v>0</v>
      </c>
      <c r="I473" s="120">
        <f>'прил 7'!AH608</f>
        <v>0</v>
      </c>
      <c r="J473" s="17"/>
    </row>
    <row r="474" spans="1:10" s="18" customFormat="1" ht="14.25" hidden="1" customHeight="1">
      <c r="A474" s="16" t="s">
        <v>312</v>
      </c>
      <c r="B474" s="15" t="s">
        <v>149</v>
      </c>
      <c r="C474" s="15" t="s">
        <v>33</v>
      </c>
      <c r="D474" s="15" t="s">
        <v>33</v>
      </c>
      <c r="E474" s="15" t="s">
        <v>396</v>
      </c>
      <c r="F474" s="15" t="s">
        <v>313</v>
      </c>
      <c r="G474" s="120">
        <f>G475</f>
        <v>0</v>
      </c>
      <c r="H474" s="120">
        <f>H475</f>
        <v>0</v>
      </c>
      <c r="I474" s="120">
        <f>I475</f>
        <v>0</v>
      </c>
      <c r="J474" s="17"/>
    </row>
    <row r="475" spans="1:10" s="18" customFormat="1" ht="27" hidden="1" customHeight="1">
      <c r="A475" s="16" t="s">
        <v>314</v>
      </c>
      <c r="B475" s="15" t="s">
        <v>149</v>
      </c>
      <c r="C475" s="15" t="s">
        <v>33</v>
      </c>
      <c r="D475" s="15" t="s">
        <v>33</v>
      </c>
      <c r="E475" s="15" t="s">
        <v>396</v>
      </c>
      <c r="F475" s="15" t="s">
        <v>315</v>
      </c>
      <c r="G475" s="120"/>
      <c r="H475" s="120"/>
      <c r="I475" s="120"/>
      <c r="J475" s="17"/>
    </row>
    <row r="476" spans="1:10" s="18" customFormat="1" ht="25.5" hidden="1">
      <c r="A476" s="16" t="s">
        <v>38</v>
      </c>
      <c r="B476" s="15" t="s">
        <v>149</v>
      </c>
      <c r="C476" s="15" t="s">
        <v>33</v>
      </c>
      <c r="D476" s="15" t="s">
        <v>33</v>
      </c>
      <c r="E476" s="15" t="s">
        <v>744</v>
      </c>
      <c r="F476" s="15" t="s">
        <v>39</v>
      </c>
      <c r="G476" s="120">
        <f>G477</f>
        <v>0</v>
      </c>
      <c r="H476" s="120">
        <f>H477</f>
        <v>0</v>
      </c>
      <c r="I476" s="120">
        <f>I477</f>
        <v>0</v>
      </c>
      <c r="J476" s="17"/>
    </row>
    <row r="477" spans="1:10" s="18" customFormat="1" hidden="1">
      <c r="A477" s="16" t="s">
        <v>40</v>
      </c>
      <c r="B477" s="15" t="s">
        <v>149</v>
      </c>
      <c r="C477" s="15" t="s">
        <v>33</v>
      </c>
      <c r="D477" s="15" t="s">
        <v>33</v>
      </c>
      <c r="E477" s="15" t="s">
        <v>744</v>
      </c>
      <c r="F477" s="15" t="s">
        <v>41</v>
      </c>
      <c r="G477" s="120">
        <f>'прил 7'!G189</f>
        <v>0</v>
      </c>
      <c r="H477" s="120">
        <f>'прил 7'!AG189</f>
        <v>0</v>
      </c>
      <c r="I477" s="120">
        <f>'прил 7'!AH189</f>
        <v>0</v>
      </c>
      <c r="J477" s="17"/>
    </row>
    <row r="478" spans="1:10" s="18" customFormat="1" ht="29.25" customHeight="1">
      <c r="A478" s="16" t="s">
        <v>145</v>
      </c>
      <c r="B478" s="14">
        <v>774</v>
      </c>
      <c r="C478" s="15" t="s">
        <v>33</v>
      </c>
      <c r="D478" s="15" t="s">
        <v>24</v>
      </c>
      <c r="E478" s="15" t="s">
        <v>422</v>
      </c>
      <c r="F478" s="15"/>
      <c r="G478" s="89">
        <f>G481+G484+G492+G496+G503+G506+G511+G514+G527+G534+G521+G526+G532+G539</f>
        <v>893784531</v>
      </c>
      <c r="H478" s="89">
        <f>H481+H484+H492+H496+H503+H506+H511+H514+H527+H534+H521+H526</f>
        <v>905584177</v>
      </c>
      <c r="I478" s="89">
        <f>I481+I484+I492+I496+I503+I506+I511+I514+I527+I534+I521+I526</f>
        <v>942416323</v>
      </c>
      <c r="J478" s="17">
        <v>18738720</v>
      </c>
    </row>
    <row r="479" spans="1:10" s="18" customFormat="1" ht="56.25" customHeight="1">
      <c r="A479" s="102" t="s">
        <v>97</v>
      </c>
      <c r="B479" s="15" t="s">
        <v>149</v>
      </c>
      <c r="C479" s="15" t="s">
        <v>33</v>
      </c>
      <c r="D479" s="15" t="s">
        <v>35</v>
      </c>
      <c r="E479" s="15" t="s">
        <v>898</v>
      </c>
      <c r="F479" s="15"/>
      <c r="G479" s="120">
        <f t="shared" ref="G479:I480" si="81">G480</f>
        <v>616700</v>
      </c>
      <c r="H479" s="120">
        <f t="shared" si="81"/>
        <v>649200</v>
      </c>
      <c r="I479" s="120">
        <f t="shared" si="81"/>
        <v>658900</v>
      </c>
      <c r="J479" s="17">
        <v>188298123</v>
      </c>
    </row>
    <row r="480" spans="1:10" s="18" customFormat="1" ht="25.5">
      <c r="A480" s="16" t="s">
        <v>38</v>
      </c>
      <c r="B480" s="15" t="s">
        <v>149</v>
      </c>
      <c r="C480" s="15" t="s">
        <v>33</v>
      </c>
      <c r="D480" s="15" t="s">
        <v>35</v>
      </c>
      <c r="E480" s="15" t="s">
        <v>898</v>
      </c>
      <c r="F480" s="15" t="s">
        <v>39</v>
      </c>
      <c r="G480" s="120">
        <f t="shared" si="81"/>
        <v>616700</v>
      </c>
      <c r="H480" s="120">
        <f t="shared" si="81"/>
        <v>649200</v>
      </c>
      <c r="I480" s="120">
        <f t="shared" si="81"/>
        <v>658900</v>
      </c>
      <c r="J480" s="17">
        <v>100473040</v>
      </c>
    </row>
    <row r="481" spans="1:10" s="18" customFormat="1">
      <c r="A481" s="16" t="s">
        <v>40</v>
      </c>
      <c r="B481" s="15" t="s">
        <v>149</v>
      </c>
      <c r="C481" s="15" t="s">
        <v>33</v>
      </c>
      <c r="D481" s="15" t="s">
        <v>35</v>
      </c>
      <c r="E481" s="15" t="s">
        <v>898</v>
      </c>
      <c r="F481" s="15" t="s">
        <v>41</v>
      </c>
      <c r="G481" s="89">
        <f>'прил 7'!G874</f>
        <v>616700</v>
      </c>
      <c r="H481" s="120">
        <f>'прил 7'!H874</f>
        <v>649200</v>
      </c>
      <c r="I481" s="120">
        <f>'прил 7'!I874</f>
        <v>658900</v>
      </c>
      <c r="J481" s="17">
        <v>1481975</v>
      </c>
    </row>
    <row r="482" spans="1:10" s="18" customFormat="1" ht="60" customHeight="1">
      <c r="A482" s="16" t="s">
        <v>6</v>
      </c>
      <c r="B482" s="15"/>
      <c r="C482" s="15"/>
      <c r="D482" s="15"/>
      <c r="E482" s="15" t="s">
        <v>256</v>
      </c>
      <c r="F482" s="15"/>
      <c r="G482" s="89">
        <f t="shared" ref="G482:I483" si="82">G483</f>
        <v>49372000</v>
      </c>
      <c r="H482" s="120">
        <f t="shared" si="82"/>
        <v>51346800</v>
      </c>
      <c r="I482" s="120">
        <f t="shared" si="82"/>
        <v>53400700</v>
      </c>
      <c r="J482" s="17">
        <v>1277362</v>
      </c>
    </row>
    <row r="483" spans="1:10" s="18" customFormat="1" ht="25.5">
      <c r="A483" s="16" t="s">
        <v>38</v>
      </c>
      <c r="B483" s="15" t="s">
        <v>149</v>
      </c>
      <c r="C483" s="15" t="s">
        <v>33</v>
      </c>
      <c r="D483" s="15" t="s">
        <v>35</v>
      </c>
      <c r="E483" s="15" t="s">
        <v>256</v>
      </c>
      <c r="F483" s="15" t="s">
        <v>39</v>
      </c>
      <c r="G483" s="89">
        <f t="shared" si="82"/>
        <v>49372000</v>
      </c>
      <c r="H483" s="120">
        <f t="shared" si="82"/>
        <v>51346800</v>
      </c>
      <c r="I483" s="120">
        <f t="shared" si="82"/>
        <v>53400700</v>
      </c>
      <c r="J483" s="17">
        <v>442381</v>
      </c>
    </row>
    <row r="484" spans="1:10" s="18" customFormat="1">
      <c r="A484" s="16" t="s">
        <v>40</v>
      </c>
      <c r="B484" s="15" t="s">
        <v>149</v>
      </c>
      <c r="C484" s="15" t="s">
        <v>33</v>
      </c>
      <c r="D484" s="15" t="s">
        <v>35</v>
      </c>
      <c r="E484" s="15" t="s">
        <v>256</v>
      </c>
      <c r="F484" s="15" t="s">
        <v>41</v>
      </c>
      <c r="G484" s="89">
        <f>'прил 7'!G588+'прил 7'!G512+'прил 7'!G736+'прил 7'!G115</f>
        <v>49372000</v>
      </c>
      <c r="H484" s="120">
        <f>'прил 7'!H115+'прил 7'!H512+'прил 7'!H588+'прил 7'!H736</f>
        <v>51346800</v>
      </c>
      <c r="I484" s="120">
        <f>'прил 7'!I115+'прил 7'!I512+'прил 7'!I588+'прил 7'!I736</f>
        <v>53400700</v>
      </c>
      <c r="J484" s="17">
        <v>100000</v>
      </c>
    </row>
    <row r="485" spans="1:10" s="18" customFormat="1" ht="25.5" hidden="1">
      <c r="A485" s="16" t="s">
        <v>580</v>
      </c>
      <c r="B485" s="15" t="s">
        <v>149</v>
      </c>
      <c r="C485" s="15" t="s">
        <v>33</v>
      </c>
      <c r="D485" s="15" t="s">
        <v>35</v>
      </c>
      <c r="E485" s="15" t="s">
        <v>191</v>
      </c>
      <c r="F485" s="15"/>
      <c r="G485" s="89">
        <f>G490</f>
        <v>5705049</v>
      </c>
      <c r="H485" s="120">
        <f>H490</f>
        <v>6074133</v>
      </c>
      <c r="I485" s="120">
        <f>I490</f>
        <v>6366828</v>
      </c>
      <c r="J485" s="17"/>
    </row>
    <row r="486" spans="1:10" ht="33.75" hidden="1" customHeight="1">
      <c r="A486" s="16" t="s">
        <v>808</v>
      </c>
      <c r="B486" s="15" t="s">
        <v>149</v>
      </c>
      <c r="C486" s="15" t="s">
        <v>33</v>
      </c>
      <c r="D486" s="15" t="s">
        <v>104</v>
      </c>
      <c r="E486" s="15" t="s">
        <v>792</v>
      </c>
      <c r="F486" s="15"/>
      <c r="G486" s="89">
        <f t="shared" ref="G486:I487" si="83">G487</f>
        <v>0</v>
      </c>
      <c r="H486" s="120">
        <f t="shared" si="83"/>
        <v>0</v>
      </c>
      <c r="I486" s="120">
        <f t="shared" si="83"/>
        <v>0</v>
      </c>
    </row>
    <row r="487" spans="1:10" ht="25.5" hidden="1">
      <c r="A487" s="16" t="s">
        <v>38</v>
      </c>
      <c r="B487" s="15" t="s">
        <v>149</v>
      </c>
      <c r="C487" s="15" t="s">
        <v>33</v>
      </c>
      <c r="D487" s="15" t="s">
        <v>104</v>
      </c>
      <c r="E487" s="15" t="s">
        <v>792</v>
      </c>
      <c r="F487" s="15" t="s">
        <v>39</v>
      </c>
      <c r="G487" s="89">
        <f t="shared" si="83"/>
        <v>0</v>
      </c>
      <c r="H487" s="120">
        <f t="shared" si="83"/>
        <v>0</v>
      </c>
      <c r="I487" s="120">
        <f t="shared" si="83"/>
        <v>0</v>
      </c>
    </row>
    <row r="488" spans="1:10" hidden="1">
      <c r="A488" s="16" t="s">
        <v>40</v>
      </c>
      <c r="B488" s="15" t="s">
        <v>149</v>
      </c>
      <c r="C488" s="15" t="s">
        <v>33</v>
      </c>
      <c r="D488" s="15" t="s">
        <v>104</v>
      </c>
      <c r="E488" s="15" t="s">
        <v>792</v>
      </c>
      <c r="F488" s="15" t="s">
        <v>41</v>
      </c>
      <c r="G488" s="89">
        <f>'прил 7'!G739</f>
        <v>0</v>
      </c>
      <c r="H488" s="120">
        <f>'прил 7'!AG739</f>
        <v>0</v>
      </c>
      <c r="I488" s="120">
        <f>'прил 7'!AH739</f>
        <v>0</v>
      </c>
    </row>
    <row r="489" spans="1:10" s="18" customFormat="1">
      <c r="A489" s="16" t="s">
        <v>146</v>
      </c>
      <c r="B489" s="15" t="s">
        <v>149</v>
      </c>
      <c r="C489" s="15" t="s">
        <v>33</v>
      </c>
      <c r="D489" s="15" t="s">
        <v>35</v>
      </c>
      <c r="E489" s="15" t="s">
        <v>255</v>
      </c>
      <c r="F489" s="15"/>
      <c r="G489" s="89">
        <f>G490+G494</f>
        <v>587130600</v>
      </c>
      <c r="H489" s="120">
        <f>H490+H494</f>
        <v>607413300</v>
      </c>
      <c r="I489" s="120">
        <f>I490+I494</f>
        <v>636682800</v>
      </c>
      <c r="J489" s="17">
        <v>1000000</v>
      </c>
    </row>
    <row r="490" spans="1:10" s="18" customFormat="1" hidden="1">
      <c r="A490" s="16" t="s">
        <v>146</v>
      </c>
      <c r="B490" s="15" t="s">
        <v>149</v>
      </c>
      <c r="C490" s="15" t="s">
        <v>33</v>
      </c>
      <c r="D490" s="15" t="s">
        <v>35</v>
      </c>
      <c r="E490" s="15" t="s">
        <v>255</v>
      </c>
      <c r="F490" s="15"/>
      <c r="G490" s="89">
        <f t="shared" ref="G490:I491" si="84">G491</f>
        <v>5705049</v>
      </c>
      <c r="H490" s="120">
        <f t="shared" si="84"/>
        <v>6074133</v>
      </c>
      <c r="I490" s="120">
        <f t="shared" si="84"/>
        <v>6366828</v>
      </c>
      <c r="J490" s="17"/>
    </row>
    <row r="491" spans="1:10" s="18" customFormat="1">
      <c r="A491" s="16" t="s">
        <v>95</v>
      </c>
      <c r="B491" s="15" t="s">
        <v>149</v>
      </c>
      <c r="C491" s="15" t="s">
        <v>33</v>
      </c>
      <c r="D491" s="15" t="s">
        <v>35</v>
      </c>
      <c r="E491" s="15" t="s">
        <v>255</v>
      </c>
      <c r="F491" s="15" t="s">
        <v>96</v>
      </c>
      <c r="G491" s="89">
        <f t="shared" si="84"/>
        <v>5705049</v>
      </c>
      <c r="H491" s="120">
        <f t="shared" si="84"/>
        <v>6074133</v>
      </c>
      <c r="I491" s="120">
        <f t="shared" si="84"/>
        <v>6366828</v>
      </c>
      <c r="J491" s="17">
        <v>28108080</v>
      </c>
    </row>
    <row r="492" spans="1:10" s="18" customFormat="1">
      <c r="A492" s="16" t="s">
        <v>353</v>
      </c>
      <c r="B492" s="15" t="s">
        <v>149</v>
      </c>
      <c r="C492" s="15" t="s">
        <v>33</v>
      </c>
      <c r="D492" s="15" t="s">
        <v>35</v>
      </c>
      <c r="E492" s="15" t="s">
        <v>255</v>
      </c>
      <c r="F492" s="15" t="s">
        <v>354</v>
      </c>
      <c r="G492" s="89">
        <f>'прил 7'!G594</f>
        <v>5705049</v>
      </c>
      <c r="H492" s="120">
        <f>'прил 7'!H594</f>
        <v>6074133</v>
      </c>
      <c r="I492" s="120">
        <f>'прил 7'!I594</f>
        <v>6366828</v>
      </c>
      <c r="J492" s="17">
        <v>346225581</v>
      </c>
    </row>
    <row r="493" spans="1:10" s="18" customFormat="1" hidden="1">
      <c r="A493" s="16"/>
      <c r="B493" s="15"/>
      <c r="C493" s="15"/>
      <c r="D493" s="15"/>
      <c r="E493" s="15"/>
      <c r="F493" s="15"/>
      <c r="G493" s="89"/>
      <c r="H493" s="120"/>
      <c r="I493" s="120"/>
      <c r="J493" s="17"/>
    </row>
    <row r="494" spans="1:10" s="18" customFormat="1" ht="15" hidden="1" customHeight="1">
      <c r="A494" s="16" t="s">
        <v>146</v>
      </c>
      <c r="B494" s="14">
        <v>774</v>
      </c>
      <c r="C494" s="15" t="s">
        <v>33</v>
      </c>
      <c r="D494" s="15" t="s">
        <v>24</v>
      </c>
      <c r="E494" s="15" t="s">
        <v>255</v>
      </c>
      <c r="F494" s="15"/>
      <c r="G494" s="89">
        <f t="shared" ref="G494:I495" si="85">G495</f>
        <v>581425551</v>
      </c>
      <c r="H494" s="120">
        <f t="shared" si="85"/>
        <v>601339167</v>
      </c>
      <c r="I494" s="120">
        <f t="shared" si="85"/>
        <v>630315972</v>
      </c>
      <c r="J494" s="17"/>
    </row>
    <row r="495" spans="1:10" s="18" customFormat="1" ht="25.5">
      <c r="A495" s="16" t="s">
        <v>38</v>
      </c>
      <c r="B495" s="14">
        <v>774</v>
      </c>
      <c r="C495" s="15" t="s">
        <v>33</v>
      </c>
      <c r="D495" s="15" t="s">
        <v>24</v>
      </c>
      <c r="E495" s="15" t="s">
        <v>255</v>
      </c>
      <c r="F495" s="15" t="s">
        <v>39</v>
      </c>
      <c r="G495" s="89">
        <f t="shared" si="85"/>
        <v>581425551</v>
      </c>
      <c r="H495" s="120">
        <f t="shared" si="85"/>
        <v>601339167</v>
      </c>
      <c r="I495" s="120">
        <f t="shared" si="85"/>
        <v>630315972</v>
      </c>
      <c r="J495" s="17">
        <v>6074133</v>
      </c>
    </row>
    <row r="496" spans="1:10" s="18" customFormat="1">
      <c r="A496" s="16" t="s">
        <v>40</v>
      </c>
      <c r="B496" s="14">
        <v>774</v>
      </c>
      <c r="C496" s="15" t="s">
        <v>33</v>
      </c>
      <c r="D496" s="15" t="s">
        <v>24</v>
      </c>
      <c r="E496" s="15" t="s">
        <v>255</v>
      </c>
      <c r="F496" s="15" t="s">
        <v>41</v>
      </c>
      <c r="G496" s="89">
        <f>'прил 7'!G515+'прил 7'!G591+'прил 7'!G742</f>
        <v>581425551</v>
      </c>
      <c r="H496" s="120">
        <f>'прил 7'!H591+'прил 7'!H515+'прил 7'!H742</f>
        <v>601339167</v>
      </c>
      <c r="I496" s="120">
        <f>'прил 7'!I591+'прил 7'!I515+'прил 7'!I742</f>
        <v>630315972</v>
      </c>
      <c r="J496" s="17">
        <v>123332466</v>
      </c>
    </row>
    <row r="497" spans="1:10" s="18" customFormat="1" ht="15" hidden="1" customHeight="1">
      <c r="A497" s="16" t="s">
        <v>146</v>
      </c>
      <c r="B497" s="14">
        <v>774</v>
      </c>
      <c r="C497" s="15" t="s">
        <v>33</v>
      </c>
      <c r="D497" s="15" t="s">
        <v>24</v>
      </c>
      <c r="E497" s="15" t="s">
        <v>424</v>
      </c>
      <c r="F497" s="15"/>
      <c r="G497" s="89">
        <f t="shared" ref="G497:I498" si="86">G498</f>
        <v>140204722</v>
      </c>
      <c r="H497" s="120">
        <f t="shared" si="86"/>
        <v>140204722</v>
      </c>
      <c r="I497" s="120">
        <f t="shared" si="86"/>
        <v>140204722</v>
      </c>
      <c r="J497" s="17"/>
    </row>
    <row r="498" spans="1:10" s="18" customFormat="1" ht="25.5" hidden="1">
      <c r="A498" s="16" t="s">
        <v>38</v>
      </c>
      <c r="B498" s="14">
        <v>774</v>
      </c>
      <c r="C498" s="15" t="s">
        <v>33</v>
      </c>
      <c r="D498" s="15" t="s">
        <v>24</v>
      </c>
      <c r="E498" s="15" t="s">
        <v>424</v>
      </c>
      <c r="F498" s="15" t="s">
        <v>39</v>
      </c>
      <c r="G498" s="89">
        <f t="shared" si="86"/>
        <v>140204722</v>
      </c>
      <c r="H498" s="120">
        <f t="shared" si="86"/>
        <v>140204722</v>
      </c>
      <c r="I498" s="120">
        <f t="shared" si="86"/>
        <v>140204722</v>
      </c>
      <c r="J498" s="17"/>
    </row>
    <row r="499" spans="1:10" s="18" customFormat="1" hidden="1">
      <c r="A499" s="16" t="s">
        <v>40</v>
      </c>
      <c r="B499" s="14">
        <v>774</v>
      </c>
      <c r="C499" s="15" t="s">
        <v>33</v>
      </c>
      <c r="D499" s="15" t="s">
        <v>24</v>
      </c>
      <c r="E499" s="15" t="s">
        <v>424</v>
      </c>
      <c r="F499" s="15" t="s">
        <v>41</v>
      </c>
      <c r="G499" s="89">
        <v>140204722</v>
      </c>
      <c r="H499" s="120">
        <v>140204722</v>
      </c>
      <c r="I499" s="120">
        <v>140204722</v>
      </c>
      <c r="J499" s="17"/>
    </row>
    <row r="500" spans="1:10" s="18" customFormat="1" ht="51" hidden="1">
      <c r="A500" s="16" t="s">
        <v>42</v>
      </c>
      <c r="B500" s="14">
        <v>774</v>
      </c>
      <c r="C500" s="15" t="s">
        <v>33</v>
      </c>
      <c r="D500" s="15" t="s">
        <v>24</v>
      </c>
      <c r="E500" s="15" t="s">
        <v>424</v>
      </c>
      <c r="F500" s="15" t="s">
        <v>147</v>
      </c>
      <c r="G500" s="89"/>
      <c r="H500" s="120"/>
      <c r="I500" s="120"/>
      <c r="J500" s="17"/>
    </row>
    <row r="501" spans="1:10" s="18" customFormat="1" ht="25.5">
      <c r="A501" s="16" t="s">
        <v>148</v>
      </c>
      <c r="B501" s="14">
        <v>774</v>
      </c>
      <c r="C501" s="15" t="s">
        <v>33</v>
      </c>
      <c r="D501" s="15" t="s">
        <v>24</v>
      </c>
      <c r="E501" s="15" t="s">
        <v>425</v>
      </c>
      <c r="F501" s="15"/>
      <c r="G501" s="89">
        <f t="shared" ref="G501:I502" si="87">G502</f>
        <v>97850854</v>
      </c>
      <c r="H501" s="120">
        <f t="shared" si="87"/>
        <v>100473040</v>
      </c>
      <c r="I501" s="120">
        <f t="shared" si="87"/>
        <v>102622586</v>
      </c>
      <c r="J501" s="17">
        <v>100000</v>
      </c>
    </row>
    <row r="502" spans="1:10" s="18" customFormat="1" ht="25.5">
      <c r="A502" s="16" t="s">
        <v>38</v>
      </c>
      <c r="B502" s="14">
        <v>774</v>
      </c>
      <c r="C502" s="15" t="s">
        <v>33</v>
      </c>
      <c r="D502" s="15" t="s">
        <v>24</v>
      </c>
      <c r="E502" s="15" t="s">
        <v>425</v>
      </c>
      <c r="F502" s="15" t="s">
        <v>39</v>
      </c>
      <c r="G502" s="89">
        <f t="shared" si="87"/>
        <v>97850854</v>
      </c>
      <c r="H502" s="120">
        <f t="shared" si="87"/>
        <v>100473040</v>
      </c>
      <c r="I502" s="120">
        <f t="shared" si="87"/>
        <v>102622586</v>
      </c>
      <c r="J502" s="17">
        <v>1000000</v>
      </c>
    </row>
    <row r="503" spans="1:10" s="18" customFormat="1">
      <c r="A503" s="16" t="s">
        <v>40</v>
      </c>
      <c r="B503" s="14">
        <v>774</v>
      </c>
      <c r="C503" s="15" t="s">
        <v>33</v>
      </c>
      <c r="D503" s="15" t="s">
        <v>24</v>
      </c>
      <c r="E503" s="15" t="s">
        <v>425</v>
      </c>
      <c r="F503" s="15" t="s">
        <v>41</v>
      </c>
      <c r="G503" s="89">
        <f>'прил 7'!G523</f>
        <v>97850854</v>
      </c>
      <c r="H503" s="120">
        <f>'прил 7'!H523</f>
        <v>100473040</v>
      </c>
      <c r="I503" s="120">
        <f>'прил 7'!I523</f>
        <v>102622586</v>
      </c>
      <c r="J503" s="17">
        <v>3557619</v>
      </c>
    </row>
    <row r="504" spans="1:10" ht="43.5" customHeight="1">
      <c r="A504" s="16" t="s">
        <v>212</v>
      </c>
      <c r="B504" s="15" t="s">
        <v>149</v>
      </c>
      <c r="C504" s="15" t="s">
        <v>33</v>
      </c>
      <c r="D504" s="15" t="s">
        <v>35</v>
      </c>
      <c r="E504" s="15" t="s">
        <v>431</v>
      </c>
      <c r="F504" s="15"/>
      <c r="G504" s="89">
        <f t="shared" ref="G504:I505" si="88">G505</f>
        <v>121177455</v>
      </c>
      <c r="H504" s="120">
        <f t="shared" si="88"/>
        <v>123332466</v>
      </c>
      <c r="I504" s="120">
        <f t="shared" si="88"/>
        <v>126681966</v>
      </c>
      <c r="J504" s="17">
        <v>1832238</v>
      </c>
    </row>
    <row r="505" spans="1:10" ht="25.5">
      <c r="A505" s="16" t="s">
        <v>38</v>
      </c>
      <c r="B505" s="15" t="s">
        <v>149</v>
      </c>
      <c r="C505" s="15" t="s">
        <v>33</v>
      </c>
      <c r="D505" s="15" t="s">
        <v>35</v>
      </c>
      <c r="E505" s="15" t="s">
        <v>431</v>
      </c>
      <c r="F505" s="15" t="s">
        <v>39</v>
      </c>
      <c r="G505" s="89">
        <f t="shared" si="88"/>
        <v>121177455</v>
      </c>
      <c r="H505" s="120">
        <f t="shared" si="88"/>
        <v>123332466</v>
      </c>
      <c r="I505" s="120">
        <f t="shared" si="88"/>
        <v>126681966</v>
      </c>
      <c r="J505" s="17">
        <v>275000</v>
      </c>
    </row>
    <row r="506" spans="1:10">
      <c r="A506" s="16" t="s">
        <v>40</v>
      </c>
      <c r="B506" s="15" t="s">
        <v>149</v>
      </c>
      <c r="C506" s="15" t="s">
        <v>33</v>
      </c>
      <c r="D506" s="15" t="s">
        <v>35</v>
      </c>
      <c r="E506" s="15" t="s">
        <v>431</v>
      </c>
      <c r="F506" s="15" t="s">
        <v>41</v>
      </c>
      <c r="G506" s="89">
        <f>'прил 7'!G597</f>
        <v>121177455</v>
      </c>
      <c r="H506" s="120">
        <f>'прил 7'!H597</f>
        <v>123332466</v>
      </c>
      <c r="I506" s="120">
        <f>'прил 7'!I597</f>
        <v>126681966</v>
      </c>
      <c r="J506" s="17">
        <v>2097500</v>
      </c>
    </row>
    <row r="507" spans="1:10" ht="51" hidden="1">
      <c r="A507" s="16" t="s">
        <v>42</v>
      </c>
      <c r="B507" s="15" t="s">
        <v>149</v>
      </c>
      <c r="C507" s="15" t="s">
        <v>33</v>
      </c>
      <c r="D507" s="15" t="s">
        <v>35</v>
      </c>
      <c r="E507" s="15" t="s">
        <v>431</v>
      </c>
      <c r="F507" s="15" t="s">
        <v>147</v>
      </c>
      <c r="G507" s="120"/>
      <c r="H507" s="120"/>
      <c r="I507" s="120"/>
    </row>
    <row r="508" spans="1:10" hidden="1">
      <c r="A508" s="16" t="s">
        <v>43</v>
      </c>
      <c r="B508" s="15" t="s">
        <v>149</v>
      </c>
      <c r="C508" s="15" t="s">
        <v>33</v>
      </c>
      <c r="D508" s="15" t="s">
        <v>35</v>
      </c>
      <c r="E508" s="15" t="s">
        <v>431</v>
      </c>
      <c r="F508" s="15" t="s">
        <v>83</v>
      </c>
      <c r="G508" s="120"/>
      <c r="H508" s="120"/>
      <c r="I508" s="120"/>
    </row>
    <row r="509" spans="1:10" ht="25.5">
      <c r="A509" s="16" t="s">
        <v>37</v>
      </c>
      <c r="B509" s="15" t="s">
        <v>149</v>
      </c>
      <c r="C509" s="15" t="s">
        <v>33</v>
      </c>
      <c r="D509" s="15" t="s">
        <v>35</v>
      </c>
      <c r="E509" s="15" t="s">
        <v>432</v>
      </c>
      <c r="F509" s="15"/>
      <c r="G509" s="120">
        <f t="shared" ref="G509:I510" si="89">G510</f>
        <v>11528996</v>
      </c>
      <c r="H509" s="120">
        <f t="shared" si="89"/>
        <v>11498996</v>
      </c>
      <c r="I509" s="120">
        <f t="shared" si="89"/>
        <v>11498996</v>
      </c>
      <c r="J509" s="2">
        <v>66815463</v>
      </c>
    </row>
    <row r="510" spans="1:10" ht="25.5">
      <c r="A510" s="16" t="s">
        <v>38</v>
      </c>
      <c r="B510" s="15" t="s">
        <v>149</v>
      </c>
      <c r="C510" s="15" t="s">
        <v>33</v>
      </c>
      <c r="D510" s="15" t="s">
        <v>35</v>
      </c>
      <c r="E510" s="15" t="s">
        <v>432</v>
      </c>
      <c r="F510" s="15" t="s">
        <v>39</v>
      </c>
      <c r="G510" s="120">
        <f t="shared" si="89"/>
        <v>11528996</v>
      </c>
      <c r="H510" s="120">
        <f t="shared" si="89"/>
        <v>11498996</v>
      </c>
      <c r="I510" s="120">
        <f t="shared" si="89"/>
        <v>11498996</v>
      </c>
      <c r="J510" s="2">
        <v>11498996</v>
      </c>
    </row>
    <row r="511" spans="1:10">
      <c r="A511" s="16" t="s">
        <v>40</v>
      </c>
      <c r="B511" s="15" t="s">
        <v>149</v>
      </c>
      <c r="C511" s="15" t="s">
        <v>33</v>
      </c>
      <c r="D511" s="15" t="s">
        <v>35</v>
      </c>
      <c r="E511" s="15" t="s">
        <v>432</v>
      </c>
      <c r="F511" s="15" t="s">
        <v>41</v>
      </c>
      <c r="G511" s="89">
        <f>'прил 7'!G745</f>
        <v>11528996</v>
      </c>
      <c r="H511" s="120">
        <f>'прил 7'!H745</f>
        <v>11498996</v>
      </c>
      <c r="I511" s="120">
        <f>'прил 7'!I745</f>
        <v>11498996</v>
      </c>
      <c r="J511" s="2">
        <v>90400</v>
      </c>
    </row>
    <row r="512" spans="1:10" s="18" customFormat="1" ht="31.5" customHeight="1">
      <c r="A512" s="44" t="s">
        <v>220</v>
      </c>
      <c r="B512" s="15" t="s">
        <v>149</v>
      </c>
      <c r="C512" s="15" t="s">
        <v>33</v>
      </c>
      <c r="D512" s="15" t="s">
        <v>218</v>
      </c>
      <c r="E512" s="15" t="s">
        <v>436</v>
      </c>
      <c r="F512" s="15"/>
      <c r="G512" s="89">
        <f t="shared" ref="G512:I513" si="90">G513</f>
        <v>1481975</v>
      </c>
      <c r="H512" s="120">
        <f t="shared" si="90"/>
        <v>1481975</v>
      </c>
      <c r="I512" s="120">
        <f t="shared" si="90"/>
        <v>1481975</v>
      </c>
      <c r="J512" s="192">
        <v>40000</v>
      </c>
    </row>
    <row r="513" spans="1:10" s="18" customFormat="1" ht="25.5">
      <c r="A513" s="16" t="s">
        <v>38</v>
      </c>
      <c r="B513" s="15" t="s">
        <v>149</v>
      </c>
      <c r="C513" s="15" t="s">
        <v>33</v>
      </c>
      <c r="D513" s="15" t="s">
        <v>218</v>
      </c>
      <c r="E513" s="15" t="s">
        <v>436</v>
      </c>
      <c r="F513" s="15" t="s">
        <v>39</v>
      </c>
      <c r="G513" s="89">
        <f t="shared" si="90"/>
        <v>1481975</v>
      </c>
      <c r="H513" s="120">
        <f t="shared" si="90"/>
        <v>1481975</v>
      </c>
      <c r="I513" s="120">
        <f t="shared" si="90"/>
        <v>1481975</v>
      </c>
      <c r="J513" s="192">
        <v>5480300</v>
      </c>
    </row>
    <row r="514" spans="1:10">
      <c r="A514" s="16" t="s">
        <v>40</v>
      </c>
      <c r="B514" s="15" t="s">
        <v>149</v>
      </c>
      <c r="C514" s="15" t="s">
        <v>33</v>
      </c>
      <c r="D514" s="15" t="s">
        <v>218</v>
      </c>
      <c r="E514" s="15" t="s">
        <v>436</v>
      </c>
      <c r="F514" s="15" t="s">
        <v>41</v>
      </c>
      <c r="G514" s="89">
        <f>'прил 7'!G532</f>
        <v>1481975</v>
      </c>
      <c r="H514" s="120">
        <f>'прил 7'!H532</f>
        <v>1481975</v>
      </c>
      <c r="I514" s="120">
        <f>'прил 7'!I532</f>
        <v>1481975</v>
      </c>
      <c r="J514" s="192">
        <v>500000</v>
      </c>
    </row>
    <row r="515" spans="1:10" s="3" customFormat="1" hidden="1">
      <c r="A515" s="16" t="s">
        <v>754</v>
      </c>
      <c r="B515" s="14">
        <v>774</v>
      </c>
      <c r="C515" s="15" t="s">
        <v>33</v>
      </c>
      <c r="D515" s="15" t="s">
        <v>35</v>
      </c>
      <c r="E515" s="15" t="s">
        <v>782</v>
      </c>
      <c r="F515" s="15"/>
      <c r="G515" s="89">
        <f t="shared" ref="G515:I516" si="91">G516</f>
        <v>0</v>
      </c>
      <c r="H515" s="120">
        <f t="shared" si="91"/>
        <v>0</v>
      </c>
      <c r="I515" s="120">
        <f t="shared" si="91"/>
        <v>0</v>
      </c>
      <c r="J515" s="194"/>
    </row>
    <row r="516" spans="1:10" s="3" customFormat="1" ht="25.5" hidden="1">
      <c r="A516" s="16" t="s">
        <v>38</v>
      </c>
      <c r="B516" s="14">
        <v>774</v>
      </c>
      <c r="C516" s="15" t="s">
        <v>33</v>
      </c>
      <c r="D516" s="15" t="s">
        <v>35</v>
      </c>
      <c r="E516" s="15" t="s">
        <v>782</v>
      </c>
      <c r="F516" s="15" t="s">
        <v>39</v>
      </c>
      <c r="G516" s="89">
        <f t="shared" si="91"/>
        <v>0</v>
      </c>
      <c r="H516" s="120">
        <f t="shared" si="91"/>
        <v>0</v>
      </c>
      <c r="I516" s="120">
        <f t="shared" si="91"/>
        <v>0</v>
      </c>
      <c r="J516" s="194"/>
    </row>
    <row r="517" spans="1:10" s="3" customFormat="1" hidden="1">
      <c r="A517" s="16" t="s">
        <v>40</v>
      </c>
      <c r="B517" s="14">
        <v>774</v>
      </c>
      <c r="C517" s="15" t="s">
        <v>33</v>
      </c>
      <c r="D517" s="15" t="s">
        <v>35</v>
      </c>
      <c r="E517" s="15" t="s">
        <v>782</v>
      </c>
      <c r="F517" s="15" t="s">
        <v>41</v>
      </c>
      <c r="G517" s="89">
        <f>'прил 7'!G603</f>
        <v>0</v>
      </c>
      <c r="H517" s="120">
        <f>'прил 7'!AG603</f>
        <v>0</v>
      </c>
      <c r="I517" s="120">
        <f>'прил 7'!AH603</f>
        <v>0</v>
      </c>
      <c r="J517" s="194"/>
    </row>
    <row r="518" spans="1:10" s="3" customFormat="1" ht="38.25" hidden="1">
      <c r="A518" s="16" t="s">
        <v>801</v>
      </c>
      <c r="B518" s="14">
        <v>774</v>
      </c>
      <c r="C518" s="15" t="s">
        <v>33</v>
      </c>
      <c r="D518" s="15" t="s">
        <v>35</v>
      </c>
      <c r="E518" s="15" t="s">
        <v>800</v>
      </c>
      <c r="F518" s="15"/>
      <c r="G518" s="89">
        <f t="shared" ref="G518:I519" si="92">G519</f>
        <v>0</v>
      </c>
      <c r="H518" s="120">
        <f t="shared" si="92"/>
        <v>0</v>
      </c>
      <c r="I518" s="120">
        <f t="shared" si="92"/>
        <v>0</v>
      </c>
      <c r="J518" s="194"/>
    </row>
    <row r="519" spans="1:10" s="3" customFormat="1" ht="25.5" hidden="1">
      <c r="A519" s="16" t="s">
        <v>38</v>
      </c>
      <c r="B519" s="14">
        <v>774</v>
      </c>
      <c r="C519" s="15" t="s">
        <v>33</v>
      </c>
      <c r="D519" s="15" t="s">
        <v>35</v>
      </c>
      <c r="E519" s="15" t="s">
        <v>800</v>
      </c>
      <c r="F519" s="15" t="s">
        <v>39</v>
      </c>
      <c r="G519" s="89">
        <f t="shared" si="92"/>
        <v>0</v>
      </c>
      <c r="H519" s="120">
        <f t="shared" si="92"/>
        <v>0</v>
      </c>
      <c r="I519" s="120">
        <f t="shared" si="92"/>
        <v>0</v>
      </c>
      <c r="J519" s="194"/>
    </row>
    <row r="520" spans="1:10" s="3" customFormat="1" hidden="1">
      <c r="A520" s="16" t="s">
        <v>40</v>
      </c>
      <c r="B520" s="14">
        <v>774</v>
      </c>
      <c r="C520" s="15" t="s">
        <v>33</v>
      </c>
      <c r="D520" s="15" t="s">
        <v>35</v>
      </c>
      <c r="E520" s="15" t="s">
        <v>800</v>
      </c>
      <c r="F520" s="15" t="s">
        <v>41</v>
      </c>
      <c r="G520" s="89">
        <f>'прил 7'!G606</f>
        <v>0</v>
      </c>
      <c r="H520" s="120">
        <f>'прил 7'!AG606</f>
        <v>0</v>
      </c>
      <c r="I520" s="120">
        <f>'прил 7'!AH606</f>
        <v>0</v>
      </c>
      <c r="J520" s="194"/>
    </row>
    <row r="521" spans="1:10" s="3" customFormat="1">
      <c r="A521" s="16" t="s">
        <v>1</v>
      </c>
      <c r="B521" s="14">
        <v>774</v>
      </c>
      <c r="C521" s="15" t="s">
        <v>33</v>
      </c>
      <c r="D521" s="15" t="s">
        <v>35</v>
      </c>
      <c r="E521" s="15" t="s">
        <v>1065</v>
      </c>
      <c r="F521" s="15"/>
      <c r="G521" s="89">
        <f t="shared" ref="G521:I522" si="93">G522</f>
        <v>393480</v>
      </c>
      <c r="H521" s="120">
        <f t="shared" si="93"/>
        <v>0</v>
      </c>
      <c r="I521" s="120">
        <f t="shared" si="93"/>
        <v>0</v>
      </c>
      <c r="J521" s="194"/>
    </row>
    <row r="522" spans="1:10" s="3" customFormat="1" ht="25.5">
      <c r="A522" s="16" t="s">
        <v>38</v>
      </c>
      <c r="B522" s="14">
        <v>774</v>
      </c>
      <c r="C522" s="15" t="s">
        <v>33</v>
      </c>
      <c r="D522" s="15" t="s">
        <v>35</v>
      </c>
      <c r="E522" s="15" t="s">
        <v>1065</v>
      </c>
      <c r="F522" s="15" t="s">
        <v>39</v>
      </c>
      <c r="G522" s="89">
        <f t="shared" si="93"/>
        <v>393480</v>
      </c>
      <c r="H522" s="120">
        <f t="shared" si="93"/>
        <v>0</v>
      </c>
      <c r="I522" s="120">
        <f t="shared" si="93"/>
        <v>0</v>
      </c>
      <c r="J522" s="194"/>
    </row>
    <row r="523" spans="1:10" s="3" customFormat="1">
      <c r="A523" s="16" t="s">
        <v>40</v>
      </c>
      <c r="B523" s="14">
        <v>774</v>
      </c>
      <c r="C523" s="15" t="s">
        <v>33</v>
      </c>
      <c r="D523" s="15" t="s">
        <v>35</v>
      </c>
      <c r="E523" s="15" t="s">
        <v>1065</v>
      </c>
      <c r="F523" s="15" t="s">
        <v>41</v>
      </c>
      <c r="G523" s="89">
        <f>'прил 7'!G615</f>
        <v>393480</v>
      </c>
      <c r="H523" s="120">
        <f>'прил 7'!H524+'прил 7'!H602</f>
        <v>0</v>
      </c>
      <c r="I523" s="120">
        <f>'прил 7'!I524+'прил 7'!I602</f>
        <v>0</v>
      </c>
      <c r="J523" s="194"/>
    </row>
    <row r="524" spans="1:10" s="18" customFormat="1" ht="63.75">
      <c r="A524" s="16" t="s">
        <v>216</v>
      </c>
      <c r="B524" s="15" t="s">
        <v>149</v>
      </c>
      <c r="C524" s="15" t="s">
        <v>33</v>
      </c>
      <c r="D524" s="15" t="s">
        <v>35</v>
      </c>
      <c r="E524" s="15" t="s">
        <v>745</v>
      </c>
      <c r="F524" s="15"/>
      <c r="G524" s="89">
        <f t="shared" ref="G524:I525" si="94">G525</f>
        <v>100000</v>
      </c>
      <c r="H524" s="120">
        <f t="shared" si="94"/>
        <v>100000</v>
      </c>
      <c r="I524" s="120">
        <f t="shared" si="94"/>
        <v>100000</v>
      </c>
      <c r="J524" s="17">
        <v>12965665</v>
      </c>
    </row>
    <row r="525" spans="1:10" s="18" customFormat="1" ht="25.5">
      <c r="A525" s="16" t="s">
        <v>38</v>
      </c>
      <c r="B525" s="15" t="s">
        <v>149</v>
      </c>
      <c r="C525" s="15" t="s">
        <v>33</v>
      </c>
      <c r="D525" s="15" t="s">
        <v>35</v>
      </c>
      <c r="E525" s="15" t="s">
        <v>745</v>
      </c>
      <c r="F525" s="15" t="s">
        <v>39</v>
      </c>
      <c r="G525" s="89">
        <f t="shared" si="94"/>
        <v>100000</v>
      </c>
      <c r="H525" s="120">
        <f t="shared" si="94"/>
        <v>100000</v>
      </c>
      <c r="I525" s="120">
        <f t="shared" si="94"/>
        <v>100000</v>
      </c>
      <c r="J525" s="17">
        <v>685206</v>
      </c>
    </row>
    <row r="526" spans="1:10" s="18" customFormat="1">
      <c r="A526" s="16" t="s">
        <v>40</v>
      </c>
      <c r="B526" s="15" t="s">
        <v>149</v>
      </c>
      <c r="C526" s="15" t="s">
        <v>33</v>
      </c>
      <c r="D526" s="15" t="s">
        <v>35</v>
      </c>
      <c r="E526" s="15" t="s">
        <v>745</v>
      </c>
      <c r="F526" s="15" t="s">
        <v>41</v>
      </c>
      <c r="G526" s="89">
        <f>'прил 7'!G609</f>
        <v>100000</v>
      </c>
      <c r="H526" s="120">
        <f>'прил 7'!H609</f>
        <v>100000</v>
      </c>
      <c r="I526" s="120">
        <f>'прил 7'!I609</f>
        <v>100000</v>
      </c>
      <c r="J526" s="17">
        <v>649200</v>
      </c>
    </row>
    <row r="527" spans="1:10" s="30" customFormat="1" ht="54.75" customHeight="1">
      <c r="A527" s="13" t="s">
        <v>319</v>
      </c>
      <c r="B527" s="15" t="s">
        <v>149</v>
      </c>
      <c r="C527" s="15" t="s">
        <v>103</v>
      </c>
      <c r="D527" s="15" t="s">
        <v>85</v>
      </c>
      <c r="E527" s="15" t="s">
        <v>901</v>
      </c>
      <c r="F527" s="41"/>
      <c r="G527" s="89">
        <f t="shared" ref="G527:G528" si="95">G528</f>
        <v>9166200</v>
      </c>
      <c r="H527" s="89">
        <f t="shared" ref="H527:H528" si="96">H528</f>
        <v>9188400</v>
      </c>
      <c r="I527" s="89">
        <f t="shared" ref="I527:I528" si="97">I528</f>
        <v>9188400</v>
      </c>
      <c r="J527" s="191">
        <v>9188400</v>
      </c>
    </row>
    <row r="528" spans="1:10" s="30" customFormat="1" ht="25.5">
      <c r="A528" s="16" t="s">
        <v>38</v>
      </c>
      <c r="B528" s="15" t="s">
        <v>149</v>
      </c>
      <c r="C528" s="15" t="s">
        <v>103</v>
      </c>
      <c r="D528" s="15" t="s">
        <v>85</v>
      </c>
      <c r="E528" s="15" t="s">
        <v>901</v>
      </c>
      <c r="F528" s="15" t="s">
        <v>39</v>
      </c>
      <c r="G528" s="89">
        <f t="shared" si="95"/>
        <v>9166200</v>
      </c>
      <c r="H528" s="89">
        <f t="shared" si="96"/>
        <v>9188400</v>
      </c>
      <c r="I528" s="89">
        <f t="shared" si="97"/>
        <v>9188400</v>
      </c>
      <c r="J528" s="191">
        <f>SUM(J470:J527)</f>
        <v>934730348</v>
      </c>
    </row>
    <row r="529" spans="1:10">
      <c r="A529" s="16" t="s">
        <v>40</v>
      </c>
      <c r="B529" s="15" t="s">
        <v>149</v>
      </c>
      <c r="C529" s="15" t="s">
        <v>103</v>
      </c>
      <c r="D529" s="15" t="s">
        <v>85</v>
      </c>
      <c r="E529" s="15" t="s">
        <v>901</v>
      </c>
      <c r="F529" s="15" t="s">
        <v>41</v>
      </c>
      <c r="G529" s="89">
        <v>9166200</v>
      </c>
      <c r="H529" s="141">
        <f>'прил 7'!H888</f>
        <v>9188400</v>
      </c>
      <c r="I529" s="141">
        <f>'прил 7'!I888</f>
        <v>9188400</v>
      </c>
    </row>
    <row r="530" spans="1:10" s="30" customFormat="1" ht="54.75" customHeight="1">
      <c r="A530" s="13" t="s">
        <v>1111</v>
      </c>
      <c r="B530" s="15" t="s">
        <v>149</v>
      </c>
      <c r="C530" s="15" t="s">
        <v>103</v>
      </c>
      <c r="D530" s="15" t="s">
        <v>85</v>
      </c>
      <c r="E530" s="15" t="s">
        <v>1110</v>
      </c>
      <c r="F530" s="41"/>
      <c r="G530" s="89">
        <f t="shared" ref="G530:I531" si="98">G531</f>
        <v>2064100</v>
      </c>
      <c r="H530" s="89">
        <f t="shared" si="98"/>
        <v>0</v>
      </c>
      <c r="I530" s="89">
        <f t="shared" si="98"/>
        <v>0</v>
      </c>
    </row>
    <row r="531" spans="1:10" s="30" customFormat="1" ht="25.5">
      <c r="A531" s="16" t="s">
        <v>38</v>
      </c>
      <c r="B531" s="15" t="s">
        <v>149</v>
      </c>
      <c r="C531" s="15" t="s">
        <v>103</v>
      </c>
      <c r="D531" s="15" t="s">
        <v>85</v>
      </c>
      <c r="E531" s="15" t="s">
        <v>1110</v>
      </c>
      <c r="F531" s="15" t="s">
        <v>39</v>
      </c>
      <c r="G531" s="89">
        <f t="shared" si="98"/>
        <v>2064100</v>
      </c>
      <c r="H531" s="89">
        <f t="shared" si="98"/>
        <v>0</v>
      </c>
      <c r="I531" s="89">
        <f t="shared" si="98"/>
        <v>0</v>
      </c>
    </row>
    <row r="532" spans="1:10">
      <c r="A532" s="16" t="s">
        <v>40</v>
      </c>
      <c r="B532" s="15" t="s">
        <v>149</v>
      </c>
      <c r="C532" s="15" t="s">
        <v>103</v>
      </c>
      <c r="D532" s="15" t="s">
        <v>85</v>
      </c>
      <c r="E532" s="15" t="s">
        <v>1110</v>
      </c>
      <c r="F532" s="15" t="s">
        <v>41</v>
      </c>
      <c r="G532" s="89">
        <v>2064100</v>
      </c>
      <c r="H532" s="89">
        <v>0</v>
      </c>
      <c r="I532" s="89">
        <v>0</v>
      </c>
      <c r="J532" s="1"/>
    </row>
    <row r="533" spans="1:10" s="3" customFormat="1">
      <c r="A533" s="16" t="s">
        <v>866</v>
      </c>
      <c r="B533" s="14">
        <v>774</v>
      </c>
      <c r="C533" s="15" t="s">
        <v>33</v>
      </c>
      <c r="D533" s="15" t="s">
        <v>24</v>
      </c>
      <c r="E533" s="15" t="s">
        <v>1064</v>
      </c>
      <c r="F533" s="15"/>
      <c r="G533" s="89">
        <f>G534</f>
        <v>875000</v>
      </c>
      <c r="H533" s="89">
        <f>H534</f>
        <v>100000</v>
      </c>
      <c r="I533" s="89">
        <f>I534</f>
        <v>100000</v>
      </c>
    </row>
    <row r="534" spans="1:10" s="3" customFormat="1">
      <c r="A534" s="16" t="s">
        <v>40</v>
      </c>
      <c r="B534" s="14">
        <v>774</v>
      </c>
      <c r="C534" s="15" t="s">
        <v>33</v>
      </c>
      <c r="D534" s="15" t="s">
        <v>24</v>
      </c>
      <c r="E534" s="15" t="s">
        <v>1064</v>
      </c>
      <c r="F534" s="15" t="s">
        <v>41</v>
      </c>
      <c r="G534" s="89">
        <v>875000</v>
      </c>
      <c r="H534" s="89">
        <f>'прил 7'!H534</f>
        <v>100000</v>
      </c>
      <c r="I534" s="89">
        <f>'прил 7'!I534</f>
        <v>100000</v>
      </c>
    </row>
    <row r="535" spans="1:10" ht="25.5" hidden="1">
      <c r="A535" s="16" t="s">
        <v>38</v>
      </c>
      <c r="B535" s="14">
        <v>757</v>
      </c>
      <c r="C535" s="15" t="s">
        <v>33</v>
      </c>
      <c r="D535" s="15" t="s">
        <v>35</v>
      </c>
      <c r="E535" s="15" t="s">
        <v>63</v>
      </c>
      <c r="F535" s="15" t="s">
        <v>39</v>
      </c>
      <c r="G535" s="107">
        <f t="shared" ref="G535:I535" si="99">G536</f>
        <v>0</v>
      </c>
      <c r="H535" s="107">
        <f t="shared" si="99"/>
        <v>0</v>
      </c>
      <c r="I535" s="107">
        <f t="shared" si="99"/>
        <v>0</v>
      </c>
    </row>
    <row r="536" spans="1:10" hidden="1">
      <c r="A536" s="16" t="s">
        <v>40</v>
      </c>
      <c r="B536" s="14">
        <v>757</v>
      </c>
      <c r="C536" s="15" t="s">
        <v>33</v>
      </c>
      <c r="D536" s="15" t="s">
        <v>35</v>
      </c>
      <c r="E536" s="15" t="s">
        <v>63</v>
      </c>
      <c r="F536" s="15" t="s">
        <v>41</v>
      </c>
      <c r="G536" s="107">
        <f>'прил 7'!G616</f>
        <v>0</v>
      </c>
      <c r="H536" s="107">
        <f>'прил 7'!AG616</f>
        <v>0</v>
      </c>
      <c r="I536" s="107">
        <f>'прил 7'!AH616</f>
        <v>0</v>
      </c>
    </row>
    <row r="537" spans="1:10" s="3" customFormat="1" ht="52.5" customHeight="1">
      <c r="A537" s="16" t="s">
        <v>831</v>
      </c>
      <c r="B537" s="14">
        <v>774</v>
      </c>
      <c r="C537" s="15" t="s">
        <v>33</v>
      </c>
      <c r="D537" s="15" t="s">
        <v>35</v>
      </c>
      <c r="E537" s="15" t="s">
        <v>1145</v>
      </c>
      <c r="F537" s="15"/>
      <c r="G537" s="89">
        <f t="shared" ref="G537:I538" si="100">G538</f>
        <v>12027171</v>
      </c>
      <c r="H537" s="89">
        <f t="shared" si="100"/>
        <v>0</v>
      </c>
      <c r="I537" s="89">
        <f t="shared" si="100"/>
        <v>0</v>
      </c>
    </row>
    <row r="538" spans="1:10" s="3" customFormat="1" ht="25.5">
      <c r="A538" s="16" t="s">
        <v>38</v>
      </c>
      <c r="B538" s="14">
        <v>774</v>
      </c>
      <c r="C538" s="15" t="s">
        <v>33</v>
      </c>
      <c r="D538" s="15" t="s">
        <v>35</v>
      </c>
      <c r="E538" s="15" t="s">
        <v>1145</v>
      </c>
      <c r="F538" s="15" t="s">
        <v>39</v>
      </c>
      <c r="G538" s="89">
        <f t="shared" si="100"/>
        <v>12027171</v>
      </c>
      <c r="H538" s="89">
        <f t="shared" si="100"/>
        <v>0</v>
      </c>
      <c r="I538" s="89">
        <f t="shared" si="100"/>
        <v>0</v>
      </c>
    </row>
    <row r="539" spans="1:10" s="3" customFormat="1">
      <c r="A539" s="16" t="s">
        <v>40</v>
      </c>
      <c r="B539" s="14">
        <v>774</v>
      </c>
      <c r="C539" s="15" t="s">
        <v>33</v>
      </c>
      <c r="D539" s="15" t="s">
        <v>35</v>
      </c>
      <c r="E539" s="15" t="s">
        <v>1145</v>
      </c>
      <c r="F539" s="15" t="s">
        <v>41</v>
      </c>
      <c r="G539" s="89">
        <f>'прил 7'!G619</f>
        <v>12027171</v>
      </c>
      <c r="H539" s="89">
        <v>0</v>
      </c>
      <c r="I539" s="89">
        <v>0</v>
      </c>
    </row>
    <row r="540" spans="1:10" ht="25.5">
      <c r="A540" s="16" t="s">
        <v>0</v>
      </c>
      <c r="B540" s="14">
        <v>774</v>
      </c>
      <c r="C540" s="15" t="s">
        <v>33</v>
      </c>
      <c r="D540" s="15" t="s">
        <v>35</v>
      </c>
      <c r="E540" s="15" t="s">
        <v>426</v>
      </c>
      <c r="F540" s="15"/>
      <c r="G540" s="8">
        <f>G542+G557+G561+G584+G587+G593+G598+G579</f>
        <v>11654214.800000001</v>
      </c>
      <c r="H540" s="8">
        <f t="shared" ref="H540:I540" si="101">H542+H557+H561+H584+H587+H593+H598</f>
        <v>9000000</v>
      </c>
      <c r="I540" s="8">
        <f t="shared" si="101"/>
        <v>9200000</v>
      </c>
      <c r="J540" s="1"/>
    </row>
    <row r="541" spans="1:10" s="3" customFormat="1" ht="25.5">
      <c r="A541" s="16" t="s">
        <v>864</v>
      </c>
      <c r="B541" s="14">
        <v>774</v>
      </c>
      <c r="C541" s="15" t="s">
        <v>33</v>
      </c>
      <c r="D541" s="15" t="s">
        <v>24</v>
      </c>
      <c r="E541" s="15" t="s">
        <v>917</v>
      </c>
      <c r="F541" s="15"/>
      <c r="G541" s="89">
        <f>G542</f>
        <v>525000</v>
      </c>
      <c r="H541" s="186">
        <f>H542</f>
        <v>1000000</v>
      </c>
      <c r="I541" s="186">
        <f>I542</f>
        <v>1000000</v>
      </c>
      <c r="J541" s="194"/>
    </row>
    <row r="542" spans="1:10" s="3" customFormat="1">
      <c r="A542" s="16" t="s">
        <v>40</v>
      </c>
      <c r="B542" s="14">
        <v>774</v>
      </c>
      <c r="C542" s="15" t="s">
        <v>33</v>
      </c>
      <c r="D542" s="15" t="s">
        <v>24</v>
      </c>
      <c r="E542" s="15" t="s">
        <v>917</v>
      </c>
      <c r="F542" s="15" t="s">
        <v>41</v>
      </c>
      <c r="G542" s="89">
        <f>'прил 7'!G559</f>
        <v>525000</v>
      </c>
      <c r="H542" s="186">
        <f>'прил 7'!H559</f>
        <v>1000000</v>
      </c>
      <c r="I542" s="186">
        <f>'прил 7'!I559</f>
        <v>1000000</v>
      </c>
      <c r="J542" s="194"/>
    </row>
    <row r="543" spans="1:10" ht="42.75" hidden="1" customHeight="1">
      <c r="A543" s="16" t="s">
        <v>834</v>
      </c>
      <c r="B543" s="15" t="s">
        <v>149</v>
      </c>
      <c r="C543" s="15" t="s">
        <v>33</v>
      </c>
      <c r="D543" s="15" t="s">
        <v>104</v>
      </c>
      <c r="E543" s="15" t="s">
        <v>871</v>
      </c>
      <c r="F543" s="15"/>
      <c r="G543" s="89">
        <f t="shared" ref="G543:I544" si="102">G544</f>
        <v>0</v>
      </c>
      <c r="H543" s="89">
        <f t="shared" si="102"/>
        <v>0</v>
      </c>
      <c r="I543" s="89">
        <f t="shared" si="102"/>
        <v>0</v>
      </c>
    </row>
    <row r="544" spans="1:10" ht="25.5" hidden="1">
      <c r="A544" s="16" t="s">
        <v>38</v>
      </c>
      <c r="B544" s="15" t="s">
        <v>149</v>
      </c>
      <c r="C544" s="15" t="s">
        <v>33</v>
      </c>
      <c r="D544" s="15" t="s">
        <v>104</v>
      </c>
      <c r="E544" s="15" t="s">
        <v>871</v>
      </c>
      <c r="F544" s="15" t="s">
        <v>39</v>
      </c>
      <c r="G544" s="89">
        <f t="shared" si="102"/>
        <v>0</v>
      </c>
      <c r="H544" s="89">
        <f t="shared" si="102"/>
        <v>0</v>
      </c>
      <c r="I544" s="89">
        <f t="shared" si="102"/>
        <v>0</v>
      </c>
    </row>
    <row r="545" spans="1:10" hidden="1">
      <c r="A545" s="16" t="s">
        <v>40</v>
      </c>
      <c r="B545" s="15" t="s">
        <v>149</v>
      </c>
      <c r="C545" s="15" t="s">
        <v>33</v>
      </c>
      <c r="D545" s="15" t="s">
        <v>104</v>
      </c>
      <c r="E545" s="15" t="s">
        <v>871</v>
      </c>
      <c r="F545" s="15" t="s">
        <v>41</v>
      </c>
      <c r="G545" s="89"/>
      <c r="H545" s="89"/>
      <c r="I545" s="89"/>
    </row>
    <row r="546" spans="1:10" s="18" customFormat="1" ht="25.5" hidden="1">
      <c r="A546" s="16" t="s">
        <v>828</v>
      </c>
      <c r="B546" s="14">
        <v>774</v>
      </c>
      <c r="C546" s="15" t="s">
        <v>33</v>
      </c>
      <c r="D546" s="15" t="s">
        <v>24</v>
      </c>
      <c r="E546" s="15" t="s">
        <v>827</v>
      </c>
      <c r="F546" s="15"/>
      <c r="G546" s="89">
        <f t="shared" ref="G546:I547" si="103">G547</f>
        <v>0</v>
      </c>
      <c r="H546" s="89">
        <f t="shared" si="103"/>
        <v>0</v>
      </c>
      <c r="I546" s="89">
        <f t="shared" si="103"/>
        <v>0</v>
      </c>
      <c r="J546" s="17"/>
    </row>
    <row r="547" spans="1:10" s="18" customFormat="1" ht="25.5" hidden="1">
      <c r="A547" s="16" t="s">
        <v>38</v>
      </c>
      <c r="B547" s="14">
        <v>774</v>
      </c>
      <c r="C547" s="15" t="s">
        <v>33</v>
      </c>
      <c r="D547" s="15" t="s">
        <v>24</v>
      </c>
      <c r="E547" s="15" t="s">
        <v>826</v>
      </c>
      <c r="F547" s="15" t="s">
        <v>39</v>
      </c>
      <c r="G547" s="89">
        <f t="shared" si="103"/>
        <v>0</v>
      </c>
      <c r="H547" s="89">
        <f t="shared" si="103"/>
        <v>0</v>
      </c>
      <c r="I547" s="89">
        <f t="shared" si="103"/>
        <v>0</v>
      </c>
      <c r="J547" s="17"/>
    </row>
    <row r="548" spans="1:10" s="18" customFormat="1" hidden="1">
      <c r="A548" s="16" t="s">
        <v>40</v>
      </c>
      <c r="B548" s="14">
        <v>774</v>
      </c>
      <c r="C548" s="15" t="s">
        <v>33</v>
      </c>
      <c r="D548" s="15" t="s">
        <v>24</v>
      </c>
      <c r="E548" s="15" t="s">
        <v>826</v>
      </c>
      <c r="F548" s="15" t="s">
        <v>41</v>
      </c>
      <c r="G548" s="89"/>
      <c r="H548" s="89"/>
      <c r="I548" s="89"/>
      <c r="J548" s="17"/>
    </row>
    <row r="549" spans="1:10" s="3" customFormat="1" ht="25.5" hidden="1">
      <c r="A549" s="16" t="s">
        <v>864</v>
      </c>
      <c r="B549" s="14">
        <v>774</v>
      </c>
      <c r="C549" s="15" t="s">
        <v>33</v>
      </c>
      <c r="D549" s="15" t="s">
        <v>24</v>
      </c>
      <c r="E549" s="15" t="s">
        <v>863</v>
      </c>
      <c r="F549" s="15"/>
      <c r="G549" s="89">
        <f>G550</f>
        <v>0</v>
      </c>
      <c r="H549" s="89">
        <f>H550</f>
        <v>0</v>
      </c>
      <c r="I549" s="89">
        <f>I550</f>
        <v>0</v>
      </c>
      <c r="J549" s="194"/>
    </row>
    <row r="550" spans="1:10" s="3" customFormat="1" hidden="1">
      <c r="A550" s="16" t="s">
        <v>40</v>
      </c>
      <c r="B550" s="14">
        <v>774</v>
      </c>
      <c r="C550" s="15" t="s">
        <v>33</v>
      </c>
      <c r="D550" s="15" t="s">
        <v>24</v>
      </c>
      <c r="E550" s="15" t="s">
        <v>863</v>
      </c>
      <c r="F550" s="15" t="s">
        <v>41</v>
      </c>
      <c r="G550" s="89"/>
      <c r="H550" s="89"/>
      <c r="I550" s="89"/>
      <c r="J550" s="194"/>
    </row>
    <row r="551" spans="1:10" hidden="1">
      <c r="A551" s="16" t="s">
        <v>515</v>
      </c>
      <c r="B551" s="14">
        <v>774</v>
      </c>
      <c r="C551" s="15" t="s">
        <v>33</v>
      </c>
      <c r="D551" s="15" t="s">
        <v>35</v>
      </c>
      <c r="E551" s="15" t="s">
        <v>63</v>
      </c>
      <c r="F551" s="15"/>
      <c r="G551" s="8">
        <f>G552</f>
        <v>0</v>
      </c>
      <c r="H551" s="8">
        <f>H552</f>
        <v>0</v>
      </c>
      <c r="I551" s="8">
        <f>I552</f>
        <v>0</v>
      </c>
    </row>
    <row r="552" spans="1:10" hidden="1">
      <c r="A552" s="16" t="s">
        <v>40</v>
      </c>
      <c r="B552" s="14">
        <v>774</v>
      </c>
      <c r="C552" s="15" t="s">
        <v>33</v>
      </c>
      <c r="D552" s="15" t="s">
        <v>35</v>
      </c>
      <c r="E552" s="15" t="s">
        <v>63</v>
      </c>
      <c r="F552" s="15" t="s">
        <v>41</v>
      </c>
      <c r="G552" s="8"/>
      <c r="H552" s="8"/>
      <c r="I552" s="8"/>
    </row>
    <row r="553" spans="1:10" ht="25.5" hidden="1">
      <c r="A553" s="16" t="s">
        <v>869</v>
      </c>
      <c r="B553" s="14">
        <v>774</v>
      </c>
      <c r="C553" s="15" t="s">
        <v>33</v>
      </c>
      <c r="D553" s="15" t="s">
        <v>35</v>
      </c>
      <c r="E553" s="15" t="s">
        <v>868</v>
      </c>
      <c r="F553" s="15"/>
      <c r="G553" s="8">
        <f>G554</f>
        <v>0</v>
      </c>
      <c r="H553" s="8">
        <f>H554</f>
        <v>0</v>
      </c>
      <c r="I553" s="8">
        <f>I554</f>
        <v>0</v>
      </c>
    </row>
    <row r="554" spans="1:10" hidden="1">
      <c r="A554" s="16" t="s">
        <v>40</v>
      </c>
      <c r="B554" s="14">
        <v>774</v>
      </c>
      <c r="C554" s="15" t="s">
        <v>33</v>
      </c>
      <c r="D554" s="15" t="s">
        <v>35</v>
      </c>
      <c r="E554" s="15" t="s">
        <v>868</v>
      </c>
      <c r="F554" s="15" t="s">
        <v>41</v>
      </c>
      <c r="G554" s="8"/>
      <c r="H554" s="8"/>
      <c r="I554" s="8"/>
    </row>
    <row r="555" spans="1:10" s="3" customFormat="1">
      <c r="A555" s="16" t="s">
        <v>1</v>
      </c>
      <c r="B555" s="14">
        <v>774</v>
      </c>
      <c r="C555" s="15" t="s">
        <v>33</v>
      </c>
      <c r="D555" s="15" t="s">
        <v>35</v>
      </c>
      <c r="E555" s="15" t="s">
        <v>427</v>
      </c>
      <c r="F555" s="15"/>
      <c r="G555" s="89">
        <f t="shared" ref="G555:I556" si="104">G556</f>
        <v>2706520</v>
      </c>
      <c r="H555" s="120">
        <f t="shared" si="104"/>
        <v>3800000</v>
      </c>
      <c r="I555" s="120">
        <f t="shared" si="104"/>
        <v>4000000</v>
      </c>
      <c r="J555" s="194"/>
    </row>
    <row r="556" spans="1:10" s="3" customFormat="1" ht="25.5">
      <c r="A556" s="16" t="s">
        <v>38</v>
      </c>
      <c r="B556" s="14">
        <v>774</v>
      </c>
      <c r="C556" s="15" t="s">
        <v>33</v>
      </c>
      <c r="D556" s="15" t="s">
        <v>35</v>
      </c>
      <c r="E556" s="15" t="s">
        <v>427</v>
      </c>
      <c r="F556" s="15" t="s">
        <v>39</v>
      </c>
      <c r="G556" s="89">
        <f t="shared" si="104"/>
        <v>2706520</v>
      </c>
      <c r="H556" s="120">
        <f t="shared" si="104"/>
        <v>3800000</v>
      </c>
      <c r="I556" s="120">
        <f t="shared" si="104"/>
        <v>4000000</v>
      </c>
      <c r="J556" s="194"/>
    </row>
    <row r="557" spans="1:10" s="3" customFormat="1">
      <c r="A557" s="16" t="s">
        <v>40</v>
      </c>
      <c r="B557" s="14">
        <v>774</v>
      </c>
      <c r="C557" s="15" t="s">
        <v>33</v>
      </c>
      <c r="D557" s="15" t="s">
        <v>35</v>
      </c>
      <c r="E557" s="15" t="s">
        <v>427</v>
      </c>
      <c r="F557" s="15" t="s">
        <v>41</v>
      </c>
      <c r="G557" s="89">
        <f>'прил 7'!G551+'прил 7'!G632</f>
        <v>2706520</v>
      </c>
      <c r="H557" s="120">
        <f>'прил 7'!H551+'прил 7'!H632</f>
        <v>3800000</v>
      </c>
      <c r="I557" s="120">
        <f>'прил 7'!I551+'прил 7'!I632</f>
        <v>4000000</v>
      </c>
      <c r="J557" s="194"/>
    </row>
    <row r="558" spans="1:10" s="3" customFormat="1" hidden="1">
      <c r="A558" s="16" t="s">
        <v>43</v>
      </c>
      <c r="B558" s="14">
        <v>774</v>
      </c>
      <c r="C558" s="15" t="s">
        <v>33</v>
      </c>
      <c r="D558" s="15" t="s">
        <v>35</v>
      </c>
      <c r="E558" s="15" t="s">
        <v>427</v>
      </c>
      <c r="F558" s="15" t="s">
        <v>83</v>
      </c>
      <c r="G558" s="89"/>
      <c r="H558" s="120"/>
      <c r="I558" s="120"/>
      <c r="J558" s="194"/>
    </row>
    <row r="559" spans="1:10" s="3" customFormat="1" ht="25.5">
      <c r="A559" s="16" t="s">
        <v>573</v>
      </c>
      <c r="B559" s="14">
        <v>774</v>
      </c>
      <c r="C559" s="15" t="s">
        <v>33</v>
      </c>
      <c r="D559" s="15" t="s">
        <v>35</v>
      </c>
      <c r="E559" s="15" t="s">
        <v>572</v>
      </c>
      <c r="F559" s="15"/>
      <c r="G559" s="89">
        <f t="shared" ref="G559:I560" si="105">G560</f>
        <v>2900000</v>
      </c>
      <c r="H559" s="120">
        <f t="shared" si="105"/>
        <v>3200000</v>
      </c>
      <c r="I559" s="120">
        <f t="shared" si="105"/>
        <v>3200000</v>
      </c>
      <c r="J559" s="194"/>
    </row>
    <row r="560" spans="1:10" s="3" customFormat="1" ht="25.5">
      <c r="A560" s="16" t="s">
        <v>38</v>
      </c>
      <c r="B560" s="14">
        <v>774</v>
      </c>
      <c r="C560" s="15" t="s">
        <v>33</v>
      </c>
      <c r="D560" s="15" t="s">
        <v>35</v>
      </c>
      <c r="E560" s="15" t="s">
        <v>572</v>
      </c>
      <c r="F560" s="15" t="s">
        <v>39</v>
      </c>
      <c r="G560" s="89">
        <f t="shared" si="105"/>
        <v>2900000</v>
      </c>
      <c r="H560" s="120">
        <f t="shared" si="105"/>
        <v>3200000</v>
      </c>
      <c r="I560" s="120">
        <f t="shared" si="105"/>
        <v>3200000</v>
      </c>
      <c r="J560" s="194"/>
    </row>
    <row r="561" spans="1:10" s="3" customFormat="1">
      <c r="A561" s="16" t="s">
        <v>40</v>
      </c>
      <c r="B561" s="14">
        <v>774</v>
      </c>
      <c r="C561" s="15" t="s">
        <v>33</v>
      </c>
      <c r="D561" s="15" t="s">
        <v>35</v>
      </c>
      <c r="E561" s="15" t="s">
        <v>572</v>
      </c>
      <c r="F561" s="15" t="s">
        <v>41</v>
      </c>
      <c r="G561" s="89">
        <f>'прил 7'!G540+'прил 7'!G635+'прил 7'!G751</f>
        <v>2900000</v>
      </c>
      <c r="H561" s="120">
        <f>'прил 7'!H540+'прил 7'!H635+'прил 7'!H751</f>
        <v>3200000</v>
      </c>
      <c r="I561" s="120">
        <f>'прил 7'!I540+'прил 7'!I635+'прил 7'!I751</f>
        <v>3200000</v>
      </c>
      <c r="J561" s="194"/>
    </row>
    <row r="562" spans="1:10" s="3" customFormat="1" ht="38.25" hidden="1">
      <c r="A562" s="16" t="s">
        <v>756</v>
      </c>
      <c r="B562" s="14">
        <v>774</v>
      </c>
      <c r="C562" s="15" t="s">
        <v>33</v>
      </c>
      <c r="D562" s="15" t="s">
        <v>24</v>
      </c>
      <c r="E562" s="15" t="s">
        <v>730</v>
      </c>
      <c r="F562" s="15"/>
      <c r="G562" s="89">
        <f t="shared" ref="G562:I563" si="106">G563</f>
        <v>0</v>
      </c>
      <c r="H562" s="120">
        <f t="shared" si="106"/>
        <v>0</v>
      </c>
      <c r="I562" s="120">
        <f t="shared" si="106"/>
        <v>0</v>
      </c>
      <c r="J562" s="194"/>
    </row>
    <row r="563" spans="1:10" s="3" customFormat="1" ht="25.5" hidden="1">
      <c r="A563" s="16" t="s">
        <v>38</v>
      </c>
      <c r="B563" s="14">
        <v>774</v>
      </c>
      <c r="C563" s="15" t="s">
        <v>33</v>
      </c>
      <c r="D563" s="15" t="s">
        <v>24</v>
      </c>
      <c r="E563" s="15" t="s">
        <v>730</v>
      </c>
      <c r="F563" s="15" t="s">
        <v>39</v>
      </c>
      <c r="G563" s="89">
        <f t="shared" si="106"/>
        <v>0</v>
      </c>
      <c r="H563" s="120">
        <f t="shared" si="106"/>
        <v>0</v>
      </c>
      <c r="I563" s="120">
        <f t="shared" si="106"/>
        <v>0</v>
      </c>
      <c r="J563" s="194"/>
    </row>
    <row r="564" spans="1:10" s="3" customFormat="1" hidden="1">
      <c r="A564" s="16" t="s">
        <v>40</v>
      </c>
      <c r="B564" s="14">
        <v>774</v>
      </c>
      <c r="C564" s="15" t="s">
        <v>33</v>
      </c>
      <c r="D564" s="15" t="s">
        <v>24</v>
      </c>
      <c r="E564" s="15" t="s">
        <v>730</v>
      </c>
      <c r="F564" s="15" t="s">
        <v>41</v>
      </c>
      <c r="G564" s="89">
        <f>'прил 7'!G556+'прил 7'!G651</f>
        <v>0</v>
      </c>
      <c r="H564" s="120">
        <f>'прил 7'!AG556+'прил 7'!AG651</f>
        <v>0</v>
      </c>
      <c r="I564" s="120">
        <f>'прил 7'!AH556+'прил 7'!AH651</f>
        <v>0</v>
      </c>
      <c r="J564" s="194"/>
    </row>
    <row r="565" spans="1:10" s="3" customFormat="1" ht="25.5" hidden="1">
      <c r="A565" s="16" t="s">
        <v>755</v>
      </c>
      <c r="B565" s="14">
        <v>774</v>
      </c>
      <c r="C565" s="15" t="s">
        <v>33</v>
      </c>
      <c r="D565" s="15" t="s">
        <v>24</v>
      </c>
      <c r="E565" s="15" t="s">
        <v>731</v>
      </c>
      <c r="F565" s="15"/>
      <c r="G565" s="89">
        <f t="shared" ref="G565:I566" si="107">G566</f>
        <v>0</v>
      </c>
      <c r="H565" s="120">
        <f t="shared" si="107"/>
        <v>0</v>
      </c>
      <c r="I565" s="120">
        <f t="shared" si="107"/>
        <v>0</v>
      </c>
      <c r="J565" s="194"/>
    </row>
    <row r="566" spans="1:10" s="3" customFormat="1" ht="25.5" hidden="1">
      <c r="A566" s="16" t="s">
        <v>38</v>
      </c>
      <c r="B566" s="14">
        <v>774</v>
      </c>
      <c r="C566" s="15" t="s">
        <v>33</v>
      </c>
      <c r="D566" s="15" t="s">
        <v>24</v>
      </c>
      <c r="E566" s="15" t="s">
        <v>731</v>
      </c>
      <c r="F566" s="15" t="s">
        <v>39</v>
      </c>
      <c r="G566" s="89">
        <f t="shared" si="107"/>
        <v>0</v>
      </c>
      <c r="H566" s="120">
        <f t="shared" si="107"/>
        <v>0</v>
      </c>
      <c r="I566" s="120">
        <f t="shared" si="107"/>
        <v>0</v>
      </c>
      <c r="J566" s="194"/>
    </row>
    <row r="567" spans="1:10" s="3" customFormat="1" hidden="1">
      <c r="A567" s="16" t="s">
        <v>40</v>
      </c>
      <c r="B567" s="14">
        <v>774</v>
      </c>
      <c r="C567" s="15" t="s">
        <v>33</v>
      </c>
      <c r="D567" s="15" t="s">
        <v>24</v>
      </c>
      <c r="E567" s="15" t="s">
        <v>731</v>
      </c>
      <c r="F567" s="15" t="s">
        <v>41</v>
      </c>
      <c r="G567" s="89">
        <f>'прил 7'!G654</f>
        <v>0</v>
      </c>
      <c r="H567" s="120">
        <f>'прил 7'!AG654</f>
        <v>0</v>
      </c>
      <c r="I567" s="120">
        <f>'прил 7'!AH654</f>
        <v>0</v>
      </c>
      <c r="J567" s="194"/>
    </row>
    <row r="568" spans="1:10" ht="25.5" hidden="1">
      <c r="A568" s="16" t="s">
        <v>340</v>
      </c>
      <c r="B568" s="14">
        <v>774</v>
      </c>
      <c r="C568" s="15" t="s">
        <v>33</v>
      </c>
      <c r="D568" s="15" t="s">
        <v>35</v>
      </c>
      <c r="E568" s="15" t="s">
        <v>764</v>
      </c>
      <c r="F568" s="15"/>
      <c r="G568" s="89">
        <f t="shared" ref="G568:I569" si="108">G569</f>
        <v>0</v>
      </c>
      <c r="H568" s="120">
        <f t="shared" si="108"/>
        <v>0</v>
      </c>
      <c r="I568" s="120">
        <f t="shared" si="108"/>
        <v>0</v>
      </c>
    </row>
    <row r="569" spans="1:10" ht="25.5" hidden="1">
      <c r="A569" s="16" t="s">
        <v>38</v>
      </c>
      <c r="B569" s="14"/>
      <c r="C569" s="15"/>
      <c r="D569" s="15"/>
      <c r="E569" s="15" t="s">
        <v>764</v>
      </c>
      <c r="F569" s="15" t="s">
        <v>39</v>
      </c>
      <c r="G569" s="89">
        <f t="shared" si="108"/>
        <v>0</v>
      </c>
      <c r="H569" s="120">
        <f t="shared" si="108"/>
        <v>0</v>
      </c>
      <c r="I569" s="120">
        <f t="shared" si="108"/>
        <v>0</v>
      </c>
    </row>
    <row r="570" spans="1:10" hidden="1">
      <c r="A570" s="16" t="s">
        <v>40</v>
      </c>
      <c r="B570" s="14">
        <v>774</v>
      </c>
      <c r="C570" s="15" t="s">
        <v>33</v>
      </c>
      <c r="D570" s="15" t="s">
        <v>35</v>
      </c>
      <c r="E570" s="15" t="s">
        <v>764</v>
      </c>
      <c r="F570" s="15" t="s">
        <v>41</v>
      </c>
      <c r="G570" s="89">
        <f>'прил 7'!G662</f>
        <v>0</v>
      </c>
      <c r="H570" s="120">
        <f>'прил 7'!AG662</f>
        <v>0</v>
      </c>
      <c r="I570" s="120">
        <f>'прил 7'!AH662</f>
        <v>0</v>
      </c>
    </row>
    <row r="571" spans="1:10" s="3" customFormat="1" ht="25.5" hidden="1">
      <c r="A571" s="16" t="s">
        <v>828</v>
      </c>
      <c r="B571" s="14">
        <v>774</v>
      </c>
      <c r="C571" s="15" t="s">
        <v>33</v>
      </c>
      <c r="D571" s="15" t="s">
        <v>24</v>
      </c>
      <c r="E571" s="15" t="s">
        <v>867</v>
      </c>
      <c r="F571" s="15"/>
      <c r="G571" s="89">
        <f>G572</f>
        <v>0</v>
      </c>
      <c r="H571" s="89">
        <f>H572</f>
        <v>0</v>
      </c>
      <c r="I571" s="89">
        <f>I572</f>
        <v>0</v>
      </c>
      <c r="J571" s="194"/>
    </row>
    <row r="572" spans="1:10" s="3" customFormat="1" hidden="1">
      <c r="A572" s="16" t="s">
        <v>40</v>
      </c>
      <c r="B572" s="14">
        <v>774</v>
      </c>
      <c r="C572" s="15" t="s">
        <v>33</v>
      </c>
      <c r="D572" s="15" t="s">
        <v>24</v>
      </c>
      <c r="E572" s="15" t="s">
        <v>867</v>
      </c>
      <c r="F572" s="15" t="s">
        <v>41</v>
      </c>
      <c r="G572" s="89"/>
      <c r="H572" s="89"/>
      <c r="I572" s="89"/>
      <c r="J572" s="194"/>
    </row>
    <row r="573" spans="1:10" ht="29.25" hidden="1" customHeight="1">
      <c r="A573" s="16" t="s">
        <v>789</v>
      </c>
      <c r="B573" s="14">
        <v>774</v>
      </c>
      <c r="C573" s="15" t="s">
        <v>33</v>
      </c>
      <c r="D573" s="15" t="s">
        <v>104</v>
      </c>
      <c r="E573" s="15" t="s">
        <v>872</v>
      </c>
      <c r="F573" s="15"/>
      <c r="G573" s="89">
        <f t="shared" ref="G573:I574" si="109">G574</f>
        <v>0</v>
      </c>
      <c r="H573" s="89">
        <f t="shared" si="109"/>
        <v>0</v>
      </c>
      <c r="I573" s="89">
        <f t="shared" si="109"/>
        <v>0</v>
      </c>
    </row>
    <row r="574" spans="1:10" ht="25.5" hidden="1">
      <c r="A574" s="16" t="s">
        <v>38</v>
      </c>
      <c r="B574" s="14">
        <v>774</v>
      </c>
      <c r="C574" s="15" t="s">
        <v>33</v>
      </c>
      <c r="D574" s="15" t="s">
        <v>104</v>
      </c>
      <c r="E574" s="15" t="s">
        <v>872</v>
      </c>
      <c r="F574" s="15" t="s">
        <v>39</v>
      </c>
      <c r="G574" s="89">
        <f t="shared" si="109"/>
        <v>0</v>
      </c>
      <c r="H574" s="89">
        <f t="shared" si="109"/>
        <v>0</v>
      </c>
      <c r="I574" s="89">
        <f t="shared" si="109"/>
        <v>0</v>
      </c>
    </row>
    <row r="575" spans="1:10" hidden="1">
      <c r="A575" s="16" t="s">
        <v>40</v>
      </c>
      <c r="B575" s="14">
        <v>774</v>
      </c>
      <c r="C575" s="15" t="s">
        <v>33</v>
      </c>
      <c r="D575" s="15" t="s">
        <v>104</v>
      </c>
      <c r="E575" s="15" t="s">
        <v>872</v>
      </c>
      <c r="F575" s="15" t="s">
        <v>41</v>
      </c>
      <c r="G575" s="89">
        <f>'прил 7'!G757</f>
        <v>0</v>
      </c>
      <c r="H575" s="89">
        <f>'прил 7'!AG757</f>
        <v>0</v>
      </c>
      <c r="I575" s="89">
        <f>'прил 7'!AH757</f>
        <v>0</v>
      </c>
    </row>
    <row r="576" spans="1:10" ht="41.25" hidden="1" customHeight="1">
      <c r="A576" s="16" t="s">
        <v>831</v>
      </c>
      <c r="B576" s="14">
        <v>774</v>
      </c>
      <c r="C576" s="15" t="s">
        <v>33</v>
      </c>
      <c r="D576" s="15" t="s">
        <v>35</v>
      </c>
      <c r="E576" s="15" t="s">
        <v>830</v>
      </c>
      <c r="F576" s="15"/>
      <c r="G576" s="89">
        <f t="shared" ref="G576:I577" si="110">G577</f>
        <v>0</v>
      </c>
      <c r="H576" s="89">
        <f t="shared" si="110"/>
        <v>0</v>
      </c>
      <c r="I576" s="89">
        <f t="shared" si="110"/>
        <v>0</v>
      </c>
    </row>
    <row r="577" spans="1:10" ht="25.5" hidden="1">
      <c r="A577" s="16" t="s">
        <v>38</v>
      </c>
      <c r="B577" s="14">
        <v>774</v>
      </c>
      <c r="C577" s="15" t="s">
        <v>33</v>
      </c>
      <c r="D577" s="15" t="s">
        <v>35</v>
      </c>
      <c r="E577" s="15" t="s">
        <v>830</v>
      </c>
      <c r="F577" s="15" t="s">
        <v>39</v>
      </c>
      <c r="G577" s="89">
        <f t="shared" si="110"/>
        <v>0</v>
      </c>
      <c r="H577" s="89">
        <f t="shared" si="110"/>
        <v>0</v>
      </c>
      <c r="I577" s="89">
        <f t="shared" si="110"/>
        <v>0</v>
      </c>
    </row>
    <row r="578" spans="1:10" hidden="1">
      <c r="A578" s="16" t="s">
        <v>40</v>
      </c>
      <c r="B578" s="14">
        <v>774</v>
      </c>
      <c r="C578" s="15" t="s">
        <v>33</v>
      </c>
      <c r="D578" s="15" t="s">
        <v>35</v>
      </c>
      <c r="E578" s="15" t="s">
        <v>830</v>
      </c>
      <c r="F578" s="15" t="s">
        <v>41</v>
      </c>
      <c r="G578" s="89"/>
      <c r="H578" s="89"/>
      <c r="I578" s="89"/>
    </row>
    <row r="579" spans="1:10" s="3" customFormat="1" ht="25.5">
      <c r="A579" s="16" t="s">
        <v>1112</v>
      </c>
      <c r="B579" s="14">
        <v>774</v>
      </c>
      <c r="C579" s="15" t="s">
        <v>33</v>
      </c>
      <c r="D579" s="15" t="s">
        <v>35</v>
      </c>
      <c r="E579" s="15" t="s">
        <v>1113</v>
      </c>
      <c r="F579" s="15"/>
      <c r="G579" s="89">
        <f t="shared" ref="G579:I580" si="111">G580</f>
        <v>472500</v>
      </c>
      <c r="H579" s="89">
        <f t="shared" si="111"/>
        <v>0</v>
      </c>
      <c r="I579" s="89">
        <f t="shared" si="111"/>
        <v>0</v>
      </c>
    </row>
    <row r="580" spans="1:10" s="3" customFormat="1" ht="25.5">
      <c r="A580" s="16" t="s">
        <v>38</v>
      </c>
      <c r="B580" s="14">
        <v>774</v>
      </c>
      <c r="C580" s="15" t="s">
        <v>33</v>
      </c>
      <c r="D580" s="15" t="s">
        <v>35</v>
      </c>
      <c r="E580" s="15" t="s">
        <v>1113</v>
      </c>
      <c r="F580" s="15" t="s">
        <v>39</v>
      </c>
      <c r="G580" s="89">
        <f t="shared" si="111"/>
        <v>472500</v>
      </c>
      <c r="H580" s="89">
        <f t="shared" si="111"/>
        <v>0</v>
      </c>
      <c r="I580" s="89">
        <f t="shared" si="111"/>
        <v>0</v>
      </c>
    </row>
    <row r="581" spans="1:10" s="3" customFormat="1">
      <c r="A581" s="16" t="s">
        <v>40</v>
      </c>
      <c r="B581" s="14">
        <v>774</v>
      </c>
      <c r="C581" s="15" t="s">
        <v>33</v>
      </c>
      <c r="D581" s="15" t="s">
        <v>35</v>
      </c>
      <c r="E581" s="15" t="s">
        <v>1113</v>
      </c>
      <c r="F581" s="15" t="s">
        <v>41</v>
      </c>
      <c r="G581" s="89">
        <v>472500</v>
      </c>
      <c r="H581" s="89">
        <v>0</v>
      </c>
      <c r="I581" s="89">
        <v>0</v>
      </c>
    </row>
    <row r="582" spans="1:10" ht="38.25">
      <c r="A582" s="16" t="s">
        <v>829</v>
      </c>
      <c r="B582" s="14">
        <v>774</v>
      </c>
      <c r="C582" s="15" t="s">
        <v>33</v>
      </c>
      <c r="D582" s="15" t="s">
        <v>35</v>
      </c>
      <c r="E582" s="15" t="s">
        <v>870</v>
      </c>
      <c r="F582" s="15"/>
      <c r="G582" s="8">
        <f t="shared" ref="G582:I583" si="112">G583</f>
        <v>1000000</v>
      </c>
      <c r="H582" s="8">
        <f t="shared" si="112"/>
        <v>1000000</v>
      </c>
      <c r="I582" s="8">
        <f t="shared" si="112"/>
        <v>1000000</v>
      </c>
    </row>
    <row r="583" spans="1:10" ht="25.5">
      <c r="A583" s="16" t="s">
        <v>38</v>
      </c>
      <c r="B583" s="14">
        <v>774</v>
      </c>
      <c r="C583" s="15" t="s">
        <v>33</v>
      </c>
      <c r="D583" s="15" t="s">
        <v>35</v>
      </c>
      <c r="E583" s="15" t="s">
        <v>870</v>
      </c>
      <c r="F583" s="15" t="s">
        <v>39</v>
      </c>
      <c r="G583" s="8">
        <f t="shared" si="112"/>
        <v>1000000</v>
      </c>
      <c r="H583" s="8">
        <f t="shared" si="112"/>
        <v>1000000</v>
      </c>
      <c r="I583" s="8">
        <f t="shared" si="112"/>
        <v>1000000</v>
      </c>
    </row>
    <row r="584" spans="1:10">
      <c r="A584" s="16" t="s">
        <v>40</v>
      </c>
      <c r="B584" s="14">
        <v>774</v>
      </c>
      <c r="C584" s="15" t="s">
        <v>33</v>
      </c>
      <c r="D584" s="15" t="s">
        <v>35</v>
      </c>
      <c r="E584" s="15" t="s">
        <v>870</v>
      </c>
      <c r="F584" s="15" t="s">
        <v>41</v>
      </c>
      <c r="G584" s="8">
        <f>'прил 7'!G623</f>
        <v>1000000</v>
      </c>
      <c r="H584" s="8">
        <f>'прил 7'!H623</f>
        <v>1000000</v>
      </c>
      <c r="I584" s="8">
        <f>'прил 7'!I623</f>
        <v>1000000</v>
      </c>
    </row>
    <row r="585" spans="1:10" s="3" customFormat="1" ht="52.5" hidden="1" customHeight="1">
      <c r="A585" s="16" t="s">
        <v>831</v>
      </c>
      <c r="B585" s="14">
        <v>774</v>
      </c>
      <c r="C585" s="15" t="s">
        <v>33</v>
      </c>
      <c r="D585" s="15" t="s">
        <v>35</v>
      </c>
      <c r="E585" s="15" t="s">
        <v>1005</v>
      </c>
      <c r="F585" s="15"/>
      <c r="G585" s="89">
        <f t="shared" ref="G585:I586" si="113">G586</f>
        <v>0</v>
      </c>
      <c r="H585" s="89">
        <f t="shared" si="113"/>
        <v>0</v>
      </c>
      <c r="I585" s="89">
        <f t="shared" si="113"/>
        <v>0</v>
      </c>
    </row>
    <row r="586" spans="1:10" s="3" customFormat="1" ht="25.5" hidden="1">
      <c r="A586" s="16" t="s">
        <v>38</v>
      </c>
      <c r="B586" s="14">
        <v>774</v>
      </c>
      <c r="C586" s="15" t="s">
        <v>33</v>
      </c>
      <c r="D586" s="15" t="s">
        <v>35</v>
      </c>
      <c r="E586" s="15" t="s">
        <v>1005</v>
      </c>
      <c r="F586" s="15" t="s">
        <v>39</v>
      </c>
      <c r="G586" s="89">
        <f t="shared" si="113"/>
        <v>0</v>
      </c>
      <c r="H586" s="89">
        <f t="shared" si="113"/>
        <v>0</v>
      </c>
      <c r="I586" s="89">
        <f t="shared" si="113"/>
        <v>0</v>
      </c>
    </row>
    <row r="587" spans="1:10" s="3" customFormat="1" hidden="1">
      <c r="A587" s="16" t="s">
        <v>40</v>
      </c>
      <c r="B587" s="14">
        <v>774</v>
      </c>
      <c r="C587" s="15" t="s">
        <v>33</v>
      </c>
      <c r="D587" s="15" t="s">
        <v>35</v>
      </c>
      <c r="E587" s="15" t="s">
        <v>1005</v>
      </c>
      <c r="F587" s="15" t="s">
        <v>41</v>
      </c>
      <c r="G587" s="89"/>
      <c r="H587" s="89">
        <v>0</v>
      </c>
      <c r="I587" s="89">
        <v>0</v>
      </c>
    </row>
    <row r="588" spans="1:10" s="3" customFormat="1">
      <c r="A588" s="16" t="s">
        <v>866</v>
      </c>
      <c r="B588" s="14">
        <v>774</v>
      </c>
      <c r="C588" s="15" t="s">
        <v>33</v>
      </c>
      <c r="D588" s="15" t="s">
        <v>24</v>
      </c>
      <c r="E588" s="15" t="s">
        <v>865</v>
      </c>
      <c r="F588" s="15"/>
      <c r="G588" s="89">
        <f>G589</f>
        <v>0</v>
      </c>
      <c r="H588" s="89">
        <f>H589</f>
        <v>100000</v>
      </c>
      <c r="I588" s="89">
        <f>I589</f>
        <v>100000</v>
      </c>
      <c r="J588" s="194"/>
    </row>
    <row r="589" spans="1:10" s="3" customFormat="1">
      <c r="A589" s="16" t="s">
        <v>40</v>
      </c>
      <c r="B589" s="14">
        <v>774</v>
      </c>
      <c r="C589" s="15" t="s">
        <v>33</v>
      </c>
      <c r="D589" s="15" t="s">
        <v>24</v>
      </c>
      <c r="E589" s="15" t="s">
        <v>865</v>
      </c>
      <c r="F589" s="15" t="s">
        <v>41</v>
      </c>
      <c r="G589" s="89">
        <f>'прил 7'!G553</f>
        <v>0</v>
      </c>
      <c r="H589" s="89">
        <f>'прил 7'!H534</f>
        <v>100000</v>
      </c>
      <c r="I589" s="89">
        <f>'прил 7'!I534</f>
        <v>100000</v>
      </c>
      <c r="J589" s="194"/>
    </row>
    <row r="590" spans="1:10" hidden="1">
      <c r="A590" s="16"/>
      <c r="B590" s="14"/>
      <c r="C590" s="15"/>
      <c r="D590" s="15"/>
      <c r="E590" s="15"/>
      <c r="F590" s="15"/>
      <c r="G590" s="8"/>
      <c r="H590" s="8"/>
      <c r="I590" s="8"/>
    </row>
    <row r="591" spans="1:10" s="3" customFormat="1" ht="25.5">
      <c r="A591" s="16" t="s">
        <v>1021</v>
      </c>
      <c r="B591" s="14">
        <v>774</v>
      </c>
      <c r="C591" s="15" t="s">
        <v>33</v>
      </c>
      <c r="D591" s="15" t="s">
        <v>35</v>
      </c>
      <c r="E591" s="15" t="s">
        <v>1020</v>
      </c>
      <c r="F591" s="15"/>
      <c r="G591" s="89">
        <f t="shared" ref="G591:I592" si="114">G592</f>
        <v>335974</v>
      </c>
      <c r="H591" s="89">
        <f t="shared" si="114"/>
        <v>0</v>
      </c>
      <c r="I591" s="89">
        <f t="shared" si="114"/>
        <v>0</v>
      </c>
    </row>
    <row r="592" spans="1:10" s="3" customFormat="1" ht="25.5">
      <c r="A592" s="16" t="s">
        <v>38</v>
      </c>
      <c r="B592" s="14">
        <v>774</v>
      </c>
      <c r="C592" s="15" t="s">
        <v>33</v>
      </c>
      <c r="D592" s="15" t="s">
        <v>35</v>
      </c>
      <c r="E592" s="15" t="s">
        <v>1020</v>
      </c>
      <c r="F592" s="15" t="s">
        <v>39</v>
      </c>
      <c r="G592" s="89">
        <f t="shared" si="114"/>
        <v>335974</v>
      </c>
      <c r="H592" s="89">
        <f t="shared" si="114"/>
        <v>0</v>
      </c>
      <c r="I592" s="89">
        <f t="shared" si="114"/>
        <v>0</v>
      </c>
    </row>
    <row r="593" spans="1:10" s="3" customFormat="1">
      <c r="A593" s="16" t="s">
        <v>40</v>
      </c>
      <c r="B593" s="14">
        <v>774</v>
      </c>
      <c r="C593" s="15" t="s">
        <v>33</v>
      </c>
      <c r="D593" s="15" t="s">
        <v>35</v>
      </c>
      <c r="E593" s="15" t="s">
        <v>1020</v>
      </c>
      <c r="F593" s="15" t="s">
        <v>41</v>
      </c>
      <c r="G593" s="89">
        <v>335974</v>
      </c>
      <c r="H593" s="89">
        <v>0</v>
      </c>
      <c r="I593" s="89">
        <v>0</v>
      </c>
    </row>
    <row r="594" spans="1:10" s="3" customFormat="1" ht="38.25" hidden="1">
      <c r="A594" s="16" t="s">
        <v>1032</v>
      </c>
      <c r="B594" s="14">
        <v>774</v>
      </c>
      <c r="C594" s="15" t="s">
        <v>33</v>
      </c>
      <c r="D594" s="15" t="s">
        <v>33</v>
      </c>
      <c r="E594" s="15" t="s">
        <v>1031</v>
      </c>
      <c r="F594" s="15"/>
      <c r="G594" s="89">
        <f t="shared" ref="G594:I595" si="115">G595</f>
        <v>0</v>
      </c>
      <c r="H594" s="89">
        <f t="shared" si="115"/>
        <v>0</v>
      </c>
      <c r="I594" s="89">
        <f t="shared" si="115"/>
        <v>0</v>
      </c>
    </row>
    <row r="595" spans="1:10" s="3" customFormat="1" ht="25.5" hidden="1">
      <c r="A595" s="16" t="s">
        <v>38</v>
      </c>
      <c r="B595" s="14">
        <v>774</v>
      </c>
      <c r="C595" s="15" t="s">
        <v>33</v>
      </c>
      <c r="D595" s="15" t="s">
        <v>33</v>
      </c>
      <c r="E595" s="15" t="s">
        <v>1031</v>
      </c>
      <c r="F595" s="15" t="s">
        <v>39</v>
      </c>
      <c r="G595" s="89">
        <f t="shared" si="115"/>
        <v>0</v>
      </c>
      <c r="H595" s="89">
        <f t="shared" si="115"/>
        <v>0</v>
      </c>
      <c r="I595" s="89">
        <f t="shared" si="115"/>
        <v>0</v>
      </c>
    </row>
    <row r="596" spans="1:10" s="3" customFormat="1" hidden="1">
      <c r="A596" s="16" t="s">
        <v>40</v>
      </c>
      <c r="B596" s="14">
        <v>774</v>
      </c>
      <c r="C596" s="15" t="s">
        <v>33</v>
      </c>
      <c r="D596" s="15" t="s">
        <v>33</v>
      </c>
      <c r="E596" s="15" t="s">
        <v>1031</v>
      </c>
      <c r="F596" s="15" t="s">
        <v>41</v>
      </c>
      <c r="G596" s="89"/>
      <c r="H596" s="89"/>
      <c r="I596" s="89"/>
    </row>
    <row r="597" spans="1:10" s="3" customFormat="1" ht="25.5">
      <c r="A597" s="16" t="s">
        <v>828</v>
      </c>
      <c r="B597" s="14">
        <v>774</v>
      </c>
      <c r="C597" s="15" t="s">
        <v>33</v>
      </c>
      <c r="D597" s="15" t="s">
        <v>24</v>
      </c>
      <c r="E597" s="15" t="s">
        <v>867</v>
      </c>
      <c r="F597" s="15"/>
      <c r="G597" s="89">
        <f>G598</f>
        <v>3714220.8</v>
      </c>
      <c r="H597" s="89">
        <f>H598</f>
        <v>0</v>
      </c>
      <c r="I597" s="89">
        <f>I598</f>
        <v>0</v>
      </c>
    </row>
    <row r="598" spans="1:10" s="3" customFormat="1">
      <c r="A598" s="16" t="s">
        <v>40</v>
      </c>
      <c r="B598" s="14">
        <v>774</v>
      </c>
      <c r="C598" s="15" t="s">
        <v>33</v>
      </c>
      <c r="D598" s="15" t="s">
        <v>24</v>
      </c>
      <c r="E598" s="15" t="s">
        <v>867</v>
      </c>
      <c r="F598" s="15" t="s">
        <v>41</v>
      </c>
      <c r="G598" s="89">
        <v>3714220.8</v>
      </c>
      <c r="H598" s="89">
        <v>0</v>
      </c>
      <c r="I598" s="89">
        <v>0</v>
      </c>
    </row>
    <row r="599" spans="1:10" s="18" customFormat="1" ht="25.5" hidden="1">
      <c r="A599" s="16" t="s">
        <v>49</v>
      </c>
      <c r="B599" s="15" t="s">
        <v>149</v>
      </c>
      <c r="C599" s="15" t="s">
        <v>33</v>
      </c>
      <c r="D599" s="15" t="s">
        <v>33</v>
      </c>
      <c r="E599" s="15" t="s">
        <v>261</v>
      </c>
      <c r="F599" s="15" t="s">
        <v>50</v>
      </c>
      <c r="G599" s="89">
        <f>'прил 7'!G808</f>
        <v>0</v>
      </c>
      <c r="H599" s="120">
        <f>'прил 7'!AG808</f>
        <v>0</v>
      </c>
      <c r="I599" s="120">
        <f>'прил 7'!AH808</f>
        <v>0</v>
      </c>
      <c r="J599" s="17"/>
    </row>
    <row r="600" spans="1:10" s="18" customFormat="1" ht="14.25" hidden="1" customHeight="1">
      <c r="A600" s="16" t="s">
        <v>312</v>
      </c>
      <c r="B600" s="15" t="s">
        <v>149</v>
      </c>
      <c r="C600" s="15" t="s">
        <v>33</v>
      </c>
      <c r="D600" s="15" t="s">
        <v>33</v>
      </c>
      <c r="E600" s="15" t="s">
        <v>396</v>
      </c>
      <c r="F600" s="15" t="s">
        <v>313</v>
      </c>
      <c r="G600" s="89">
        <f>G601</f>
        <v>0</v>
      </c>
      <c r="H600" s="120">
        <f>H601</f>
        <v>0</v>
      </c>
      <c r="I600" s="120">
        <f>I601</f>
        <v>0</v>
      </c>
      <c r="J600" s="17"/>
    </row>
    <row r="601" spans="1:10" s="18" customFormat="1" ht="27" hidden="1" customHeight="1">
      <c r="A601" s="16" t="s">
        <v>314</v>
      </c>
      <c r="B601" s="15" t="s">
        <v>149</v>
      </c>
      <c r="C601" s="15" t="s">
        <v>33</v>
      </c>
      <c r="D601" s="15" t="s">
        <v>33</v>
      </c>
      <c r="E601" s="15" t="s">
        <v>396</v>
      </c>
      <c r="F601" s="15" t="s">
        <v>315</v>
      </c>
      <c r="G601" s="89"/>
      <c r="H601" s="120"/>
      <c r="I601" s="120"/>
      <c r="J601" s="17"/>
    </row>
    <row r="602" spans="1:10" s="18" customFormat="1" ht="21.75" customHeight="1">
      <c r="A602" s="13" t="s">
        <v>213</v>
      </c>
      <c r="B602" s="15" t="s">
        <v>82</v>
      </c>
      <c r="C602" s="15" t="s">
        <v>33</v>
      </c>
      <c r="D602" s="15" t="s">
        <v>33</v>
      </c>
      <c r="E602" s="15" t="s">
        <v>395</v>
      </c>
      <c r="F602" s="15"/>
      <c r="G602" s="89">
        <f>G605+G618+G624+G625</f>
        <v>7180300</v>
      </c>
      <c r="H602" s="89">
        <f t="shared" ref="H602:I602" si="116">H605+H618+H624</f>
        <v>5980300</v>
      </c>
      <c r="I602" s="89">
        <f t="shared" si="116"/>
        <v>5980300</v>
      </c>
      <c r="J602" s="17"/>
    </row>
    <row r="603" spans="1:10" s="18" customFormat="1" ht="45" customHeight="1">
      <c r="A603" s="16" t="s">
        <v>226</v>
      </c>
      <c r="B603" s="15" t="s">
        <v>149</v>
      </c>
      <c r="C603" s="15" t="s">
        <v>33</v>
      </c>
      <c r="D603" s="15" t="s">
        <v>33</v>
      </c>
      <c r="E603" s="15" t="s">
        <v>396</v>
      </c>
      <c r="F603" s="15"/>
      <c r="G603" s="89">
        <f t="shared" ref="G603:I604" si="117">G604</f>
        <v>5480300</v>
      </c>
      <c r="H603" s="120">
        <f t="shared" si="117"/>
        <v>5480300</v>
      </c>
      <c r="I603" s="120">
        <f t="shared" si="117"/>
        <v>5480300</v>
      </c>
      <c r="J603" s="17"/>
    </row>
    <row r="604" spans="1:10" s="18" customFormat="1" ht="33" customHeight="1">
      <c r="A604" s="16" t="s">
        <v>38</v>
      </c>
      <c r="B604" s="15" t="s">
        <v>149</v>
      </c>
      <c r="C604" s="15" t="s">
        <v>33</v>
      </c>
      <c r="D604" s="15" t="s">
        <v>33</v>
      </c>
      <c r="E604" s="15" t="s">
        <v>396</v>
      </c>
      <c r="F604" s="15" t="s">
        <v>39</v>
      </c>
      <c r="G604" s="89">
        <f t="shared" si="117"/>
        <v>5480300</v>
      </c>
      <c r="H604" s="120">
        <f t="shared" si="117"/>
        <v>5480300</v>
      </c>
      <c r="I604" s="120">
        <f t="shared" si="117"/>
        <v>5480300</v>
      </c>
      <c r="J604" s="17"/>
    </row>
    <row r="605" spans="1:10" s="18" customFormat="1">
      <c r="A605" s="16" t="s">
        <v>40</v>
      </c>
      <c r="B605" s="15" t="s">
        <v>149</v>
      </c>
      <c r="C605" s="15" t="s">
        <v>33</v>
      </c>
      <c r="D605" s="15" t="s">
        <v>33</v>
      </c>
      <c r="E605" s="15" t="s">
        <v>396</v>
      </c>
      <c r="F605" s="15" t="s">
        <v>41</v>
      </c>
      <c r="G605" s="89">
        <f>'прил 7'!G810+'прил 7'!G128</f>
        <v>5480300</v>
      </c>
      <c r="H605" s="89">
        <f>'прил 7'!H810+'прил 7'!H128</f>
        <v>5480300</v>
      </c>
      <c r="I605" s="89">
        <f>'прил 7'!I810+'прил 7'!I128</f>
        <v>5480300</v>
      </c>
      <c r="J605" s="17"/>
    </row>
    <row r="606" spans="1:10" s="18" customFormat="1" hidden="1">
      <c r="A606" s="16"/>
      <c r="B606" s="15"/>
      <c r="C606" s="15"/>
      <c r="D606" s="15"/>
      <c r="E606" s="15"/>
      <c r="F606" s="15"/>
      <c r="G606" s="89"/>
      <c r="H606" s="120"/>
      <c r="I606" s="120"/>
      <c r="J606" s="17"/>
    </row>
    <row r="607" spans="1:10" s="18" customFormat="1" hidden="1">
      <c r="A607" s="16"/>
      <c r="B607" s="15"/>
      <c r="C607" s="15"/>
      <c r="D607" s="15"/>
      <c r="E607" s="15"/>
      <c r="F607" s="15"/>
      <c r="G607" s="89"/>
      <c r="H607" s="120"/>
      <c r="I607" s="120"/>
      <c r="J607" s="17"/>
    </row>
    <row r="608" spans="1:10" s="18" customFormat="1" ht="61.5" customHeight="1">
      <c r="A608" s="13" t="s">
        <v>240</v>
      </c>
      <c r="B608" s="15" t="s">
        <v>149</v>
      </c>
      <c r="C608" s="15" t="s">
        <v>33</v>
      </c>
      <c r="D608" s="15" t="s">
        <v>33</v>
      </c>
      <c r="E608" s="15" t="s">
        <v>397</v>
      </c>
      <c r="F608" s="15"/>
      <c r="G608" s="89">
        <f>G609+G615+G611+G614+G617</f>
        <v>500000</v>
      </c>
      <c r="H608" s="120">
        <f>H609+H615+H611+H614+H617</f>
        <v>500000</v>
      </c>
      <c r="I608" s="120">
        <f>I609+I615+I611+I614+I617</f>
        <v>500000</v>
      </c>
      <c r="J608" s="17"/>
    </row>
    <row r="609" spans="1:10" s="18" customFormat="1" ht="25.5" hidden="1">
      <c r="A609" s="16" t="s">
        <v>47</v>
      </c>
      <c r="B609" s="15" t="s">
        <v>149</v>
      </c>
      <c r="C609" s="15" t="s">
        <v>33</v>
      </c>
      <c r="D609" s="15" t="s">
        <v>33</v>
      </c>
      <c r="E609" s="15" t="s">
        <v>397</v>
      </c>
      <c r="F609" s="15" t="s">
        <v>48</v>
      </c>
      <c r="G609" s="89">
        <f>G610</f>
        <v>0</v>
      </c>
      <c r="H609" s="120">
        <f>H610</f>
        <v>0</v>
      </c>
      <c r="I609" s="120">
        <f>I610</f>
        <v>0</v>
      </c>
      <c r="J609" s="17"/>
    </row>
    <row r="610" spans="1:10" s="18" customFormat="1" ht="25.5" hidden="1">
      <c r="A610" s="16" t="s">
        <v>49</v>
      </c>
      <c r="B610" s="15" t="s">
        <v>149</v>
      </c>
      <c r="C610" s="15" t="s">
        <v>33</v>
      </c>
      <c r="D610" s="15" t="s">
        <v>33</v>
      </c>
      <c r="E610" s="15" t="s">
        <v>397</v>
      </c>
      <c r="F610" s="15" t="s">
        <v>50</v>
      </c>
      <c r="G610" s="89">
        <f>'прил 7'!G813</f>
        <v>0</v>
      </c>
      <c r="H610" s="120">
        <f>'прил 7'!AG813</f>
        <v>0</v>
      </c>
      <c r="I610" s="120">
        <f>'прил 7'!AH813</f>
        <v>0</v>
      </c>
      <c r="J610" s="17"/>
    </row>
    <row r="611" spans="1:10" s="18" customFormat="1" ht="14.25" hidden="1" customHeight="1">
      <c r="A611" s="16" t="s">
        <v>312</v>
      </c>
      <c r="B611" s="15" t="s">
        <v>149</v>
      </c>
      <c r="C611" s="15" t="s">
        <v>33</v>
      </c>
      <c r="D611" s="15" t="s">
        <v>33</v>
      </c>
      <c r="E611" s="15" t="s">
        <v>397</v>
      </c>
      <c r="F611" s="15" t="s">
        <v>313</v>
      </c>
      <c r="G611" s="89">
        <f>G612</f>
        <v>0</v>
      </c>
      <c r="H611" s="120">
        <f>H612</f>
        <v>0</v>
      </c>
      <c r="I611" s="120">
        <f>I612</f>
        <v>0</v>
      </c>
      <c r="J611" s="17"/>
    </row>
    <row r="612" spans="1:10" s="18" customFormat="1" ht="27" hidden="1" customHeight="1">
      <c r="A612" s="16" t="s">
        <v>314</v>
      </c>
      <c r="B612" s="15" t="s">
        <v>149</v>
      </c>
      <c r="C612" s="15" t="s">
        <v>33</v>
      </c>
      <c r="D612" s="15" t="s">
        <v>33</v>
      </c>
      <c r="E612" s="15" t="s">
        <v>397</v>
      </c>
      <c r="F612" s="15" t="s">
        <v>315</v>
      </c>
      <c r="G612" s="89"/>
      <c r="H612" s="120"/>
      <c r="I612" s="120"/>
      <c r="J612" s="17"/>
    </row>
    <row r="613" spans="1:10" s="18" customFormat="1" hidden="1">
      <c r="A613" s="16" t="s">
        <v>312</v>
      </c>
      <c r="B613" s="15" t="s">
        <v>149</v>
      </c>
      <c r="C613" s="15" t="s">
        <v>33</v>
      </c>
      <c r="D613" s="15" t="s">
        <v>33</v>
      </c>
      <c r="E613" s="15" t="s">
        <v>397</v>
      </c>
      <c r="F613" s="15" t="s">
        <v>313</v>
      </c>
      <c r="G613" s="89">
        <f>G614</f>
        <v>0</v>
      </c>
      <c r="H613" s="120">
        <f>H614</f>
        <v>0</v>
      </c>
      <c r="I613" s="120">
        <f>I614</f>
        <v>0</v>
      </c>
      <c r="J613" s="17"/>
    </row>
    <row r="614" spans="1:10" s="18" customFormat="1" ht="25.5" hidden="1">
      <c r="A614" s="16" t="s">
        <v>314</v>
      </c>
      <c r="B614" s="15" t="s">
        <v>149</v>
      </c>
      <c r="C614" s="15" t="s">
        <v>33</v>
      </c>
      <c r="D614" s="15" t="s">
        <v>33</v>
      </c>
      <c r="E614" s="15" t="s">
        <v>397</v>
      </c>
      <c r="F614" s="15" t="s">
        <v>315</v>
      </c>
      <c r="G614" s="89">
        <f>'прил 7'!G815</f>
        <v>0</v>
      </c>
      <c r="H614" s="120">
        <f>'прил 7'!AG815</f>
        <v>0</v>
      </c>
      <c r="I614" s="120">
        <f>'прил 7'!AH815</f>
        <v>0</v>
      </c>
      <c r="J614" s="17"/>
    </row>
    <row r="615" spans="1:10" s="18" customFormat="1" ht="25.5" hidden="1">
      <c r="A615" s="16" t="s">
        <v>38</v>
      </c>
      <c r="B615" s="15" t="s">
        <v>149</v>
      </c>
      <c r="C615" s="15" t="s">
        <v>33</v>
      </c>
      <c r="D615" s="15" t="s">
        <v>33</v>
      </c>
      <c r="E615" s="15" t="s">
        <v>397</v>
      </c>
      <c r="F615" s="15" t="s">
        <v>39</v>
      </c>
      <c r="G615" s="89">
        <f>G616</f>
        <v>0</v>
      </c>
      <c r="H615" s="120">
        <f>H616</f>
        <v>0</v>
      </c>
      <c r="I615" s="120">
        <f>I616</f>
        <v>0</v>
      </c>
      <c r="J615" s="17"/>
    </row>
    <row r="616" spans="1:10" s="18" customFormat="1" hidden="1">
      <c r="A616" s="16" t="s">
        <v>40</v>
      </c>
      <c r="B616" s="15" t="s">
        <v>149</v>
      </c>
      <c r="C616" s="15" t="s">
        <v>33</v>
      </c>
      <c r="D616" s="15" t="s">
        <v>33</v>
      </c>
      <c r="E616" s="15" t="s">
        <v>397</v>
      </c>
      <c r="F616" s="15" t="s">
        <v>41</v>
      </c>
      <c r="G616" s="89">
        <f>'прил 7'!G817</f>
        <v>0</v>
      </c>
      <c r="H616" s="120">
        <f>'прил 7'!AG817</f>
        <v>0</v>
      </c>
      <c r="I616" s="120">
        <f>'прил 7'!AH817</f>
        <v>0</v>
      </c>
      <c r="J616" s="17"/>
    </row>
    <row r="617" spans="1:10" s="18" customFormat="1" ht="25.5">
      <c r="A617" s="16" t="s">
        <v>38</v>
      </c>
      <c r="B617" s="15" t="s">
        <v>149</v>
      </c>
      <c r="C617" s="15" t="s">
        <v>33</v>
      </c>
      <c r="D617" s="15" t="s">
        <v>33</v>
      </c>
      <c r="E617" s="15" t="s">
        <v>397</v>
      </c>
      <c r="F617" s="15" t="s">
        <v>39</v>
      </c>
      <c r="G617" s="89">
        <f>G618</f>
        <v>500000</v>
      </c>
      <c r="H617" s="89">
        <f>H618</f>
        <v>500000</v>
      </c>
      <c r="I617" s="89">
        <f>I618</f>
        <v>500000</v>
      </c>
      <c r="J617" s="17"/>
    </row>
    <row r="618" spans="1:10" s="18" customFormat="1">
      <c r="A618" s="16" t="s">
        <v>40</v>
      </c>
      <c r="B618" s="15" t="s">
        <v>149</v>
      </c>
      <c r="C618" s="15" t="s">
        <v>33</v>
      </c>
      <c r="D618" s="15" t="s">
        <v>33</v>
      </c>
      <c r="E618" s="15" t="s">
        <v>397</v>
      </c>
      <c r="F618" s="15" t="s">
        <v>41</v>
      </c>
      <c r="G618" s="89">
        <f>'прил 7'!G819+'прил 7'!G191+'прил 7'!G137</f>
        <v>500000</v>
      </c>
      <c r="H618" s="89">
        <f>'прил 7'!H819</f>
        <v>500000</v>
      </c>
      <c r="I618" s="89">
        <f>'прил 7'!I819</f>
        <v>500000</v>
      </c>
      <c r="J618" s="17"/>
    </row>
    <row r="619" spans="1:10" s="18" customFormat="1" ht="51" hidden="1">
      <c r="A619" s="16" t="s">
        <v>860</v>
      </c>
      <c r="B619" s="14">
        <v>757</v>
      </c>
      <c r="C619" s="15" t="s">
        <v>33</v>
      </c>
      <c r="D619" s="15" t="s">
        <v>33</v>
      </c>
      <c r="E619" s="15" t="s">
        <v>859</v>
      </c>
      <c r="F619" s="15"/>
      <c r="G619" s="89">
        <f>G620</f>
        <v>0</v>
      </c>
      <c r="H619" s="89">
        <f>H620</f>
        <v>0</v>
      </c>
      <c r="I619" s="89">
        <f>I620</f>
        <v>0</v>
      </c>
      <c r="J619" s="17"/>
    </row>
    <row r="620" spans="1:10" s="18" customFormat="1" hidden="1">
      <c r="A620" s="16" t="s">
        <v>40</v>
      </c>
      <c r="B620" s="14">
        <v>757</v>
      </c>
      <c r="C620" s="15" t="s">
        <v>33</v>
      </c>
      <c r="D620" s="15" t="s">
        <v>33</v>
      </c>
      <c r="E620" s="15" t="s">
        <v>859</v>
      </c>
      <c r="F620" s="15" t="s">
        <v>41</v>
      </c>
      <c r="G620" s="89"/>
      <c r="H620" s="89"/>
      <c r="I620" s="89"/>
      <c r="J620" s="17"/>
    </row>
    <row r="621" spans="1:10" s="18" customFormat="1" hidden="1">
      <c r="A621" s="16"/>
      <c r="B621" s="15"/>
      <c r="C621" s="15"/>
      <c r="D621" s="15"/>
      <c r="E621" s="15"/>
      <c r="F621" s="15"/>
      <c r="G621" s="89"/>
      <c r="H621" s="89"/>
      <c r="I621" s="89"/>
      <c r="J621" s="17"/>
    </row>
    <row r="622" spans="1:10" s="3" customFormat="1" ht="38.25">
      <c r="A622" s="16" t="s">
        <v>1032</v>
      </c>
      <c r="B622" s="14">
        <v>774</v>
      </c>
      <c r="C622" s="15" t="s">
        <v>33</v>
      </c>
      <c r="D622" s="15" t="s">
        <v>33</v>
      </c>
      <c r="E622" s="15" t="s">
        <v>1079</v>
      </c>
      <c r="F622" s="15"/>
      <c r="G622" s="89">
        <f t="shared" ref="G622:I623" si="118">G623</f>
        <v>1000000</v>
      </c>
      <c r="H622" s="89">
        <f t="shared" si="118"/>
        <v>0</v>
      </c>
      <c r="I622" s="89">
        <f t="shared" si="118"/>
        <v>0</v>
      </c>
    </row>
    <row r="623" spans="1:10" s="3" customFormat="1" ht="25.5">
      <c r="A623" s="16" t="s">
        <v>38</v>
      </c>
      <c r="B623" s="14">
        <v>774</v>
      </c>
      <c r="C623" s="15" t="s">
        <v>33</v>
      </c>
      <c r="D623" s="15" t="s">
        <v>33</v>
      </c>
      <c r="E623" s="15" t="s">
        <v>1079</v>
      </c>
      <c r="F623" s="15" t="s">
        <v>39</v>
      </c>
      <c r="G623" s="89">
        <f t="shared" si="118"/>
        <v>1000000</v>
      </c>
      <c r="H623" s="89">
        <f t="shared" si="118"/>
        <v>0</v>
      </c>
      <c r="I623" s="89">
        <f t="shared" si="118"/>
        <v>0</v>
      </c>
    </row>
    <row r="624" spans="1:10" s="3" customFormat="1">
      <c r="A624" s="16" t="s">
        <v>40</v>
      </c>
      <c r="B624" s="14">
        <v>774</v>
      </c>
      <c r="C624" s="15" t="s">
        <v>33</v>
      </c>
      <c r="D624" s="15" t="s">
        <v>33</v>
      </c>
      <c r="E624" s="15" t="s">
        <v>1079</v>
      </c>
      <c r="F624" s="15" t="s">
        <v>41</v>
      </c>
      <c r="G624" s="89">
        <v>1000000</v>
      </c>
      <c r="H624" s="89">
        <v>0</v>
      </c>
      <c r="I624" s="89">
        <v>0</v>
      </c>
    </row>
    <row r="625" spans="1:10" s="3" customFormat="1" ht="25.5">
      <c r="A625" s="16" t="s">
        <v>581</v>
      </c>
      <c r="B625" s="14">
        <v>774</v>
      </c>
      <c r="C625" s="15" t="s">
        <v>33</v>
      </c>
      <c r="D625" s="15" t="s">
        <v>33</v>
      </c>
      <c r="E625" s="15" t="s">
        <v>1106</v>
      </c>
      <c r="F625" s="15"/>
      <c r="G625" s="89">
        <f t="shared" ref="G625:I626" si="119">G626</f>
        <v>200000</v>
      </c>
      <c r="H625" s="89">
        <f t="shared" si="119"/>
        <v>0</v>
      </c>
      <c r="I625" s="89">
        <f t="shared" si="119"/>
        <v>0</v>
      </c>
    </row>
    <row r="626" spans="1:10" s="3" customFormat="1" ht="25.5">
      <c r="A626" s="16" t="s">
        <v>38</v>
      </c>
      <c r="B626" s="14">
        <v>774</v>
      </c>
      <c r="C626" s="15" t="s">
        <v>33</v>
      </c>
      <c r="D626" s="15" t="s">
        <v>33</v>
      </c>
      <c r="E626" s="15" t="s">
        <v>1106</v>
      </c>
      <c r="F626" s="15" t="s">
        <v>39</v>
      </c>
      <c r="G626" s="89">
        <f t="shared" si="119"/>
        <v>200000</v>
      </c>
      <c r="H626" s="89">
        <f t="shared" si="119"/>
        <v>0</v>
      </c>
      <c r="I626" s="89">
        <f t="shared" si="119"/>
        <v>0</v>
      </c>
    </row>
    <row r="627" spans="1:10" s="3" customFormat="1">
      <c r="A627" s="16" t="s">
        <v>40</v>
      </c>
      <c r="B627" s="14">
        <v>774</v>
      </c>
      <c r="C627" s="15" t="s">
        <v>33</v>
      </c>
      <c r="D627" s="15" t="s">
        <v>33</v>
      </c>
      <c r="E627" s="15" t="s">
        <v>1106</v>
      </c>
      <c r="F627" s="15" t="s">
        <v>41</v>
      </c>
      <c r="G627" s="89">
        <v>200000</v>
      </c>
      <c r="H627" s="89">
        <v>0</v>
      </c>
      <c r="I627" s="89">
        <v>0</v>
      </c>
    </row>
    <row r="628" spans="1:10" s="3" customFormat="1" ht="29.25" customHeight="1">
      <c r="A628" s="16" t="s">
        <v>300</v>
      </c>
      <c r="B628" s="14">
        <v>774</v>
      </c>
      <c r="C628" s="15" t="s">
        <v>33</v>
      </c>
      <c r="D628" s="15" t="s">
        <v>35</v>
      </c>
      <c r="E628" s="15" t="s">
        <v>433</v>
      </c>
      <c r="F628" s="15"/>
      <c r="G628" s="89">
        <f>G629</f>
        <v>315000</v>
      </c>
      <c r="H628" s="89">
        <f t="shared" ref="H628:I630" si="120">H629</f>
        <v>315000</v>
      </c>
      <c r="I628" s="89">
        <f t="shared" si="120"/>
        <v>315000</v>
      </c>
      <c r="J628" s="194"/>
    </row>
    <row r="629" spans="1:10" s="3" customFormat="1" ht="32.25" customHeight="1">
      <c r="A629" s="16" t="s">
        <v>301</v>
      </c>
      <c r="B629" s="14">
        <v>774</v>
      </c>
      <c r="C629" s="15" t="s">
        <v>33</v>
      </c>
      <c r="D629" s="15" t="s">
        <v>35</v>
      </c>
      <c r="E629" s="15" t="s">
        <v>434</v>
      </c>
      <c r="F629" s="15"/>
      <c r="G629" s="120">
        <f>G630</f>
        <v>315000</v>
      </c>
      <c r="H629" s="120">
        <f t="shared" si="120"/>
        <v>315000</v>
      </c>
      <c r="I629" s="120">
        <f t="shared" si="120"/>
        <v>315000</v>
      </c>
      <c r="J629" s="194"/>
    </row>
    <row r="630" spans="1:10" s="18" customFormat="1" ht="25.5">
      <c r="A630" s="16" t="s">
        <v>38</v>
      </c>
      <c r="B630" s="15" t="s">
        <v>149</v>
      </c>
      <c r="C630" s="15" t="s">
        <v>33</v>
      </c>
      <c r="D630" s="15" t="s">
        <v>35</v>
      </c>
      <c r="E630" s="15" t="s">
        <v>434</v>
      </c>
      <c r="F630" s="15" t="s">
        <v>39</v>
      </c>
      <c r="G630" s="120">
        <f>G631</f>
        <v>315000</v>
      </c>
      <c r="H630" s="120">
        <f t="shared" si="120"/>
        <v>315000</v>
      </c>
      <c r="I630" s="120">
        <f t="shared" si="120"/>
        <v>315000</v>
      </c>
      <c r="J630" s="17"/>
    </row>
    <row r="631" spans="1:10" s="18" customFormat="1">
      <c r="A631" s="16" t="s">
        <v>40</v>
      </c>
      <c r="B631" s="15" t="s">
        <v>149</v>
      </c>
      <c r="C631" s="15" t="s">
        <v>33</v>
      </c>
      <c r="D631" s="15" t="s">
        <v>35</v>
      </c>
      <c r="E631" s="15" t="s">
        <v>434</v>
      </c>
      <c r="F631" s="15" t="s">
        <v>41</v>
      </c>
      <c r="G631" s="120">
        <f>'прил 7'!G683+'прил 7'!G764</f>
        <v>315000</v>
      </c>
      <c r="H631" s="120">
        <f>'прил 7'!H683+'прил 7'!H764</f>
        <v>315000</v>
      </c>
      <c r="I631" s="120">
        <f>'прил 7'!I683+'прил 7'!I764</f>
        <v>315000</v>
      </c>
      <c r="J631" s="17"/>
    </row>
    <row r="632" spans="1:10" s="18" customFormat="1" ht="32.25" customHeight="1">
      <c r="A632" s="16" t="s">
        <v>302</v>
      </c>
      <c r="B632" s="15" t="s">
        <v>149</v>
      </c>
      <c r="C632" s="15" t="s">
        <v>33</v>
      </c>
      <c r="D632" s="15" t="s">
        <v>218</v>
      </c>
      <c r="E632" s="15" t="s">
        <v>437</v>
      </c>
      <c r="F632" s="15"/>
      <c r="G632" s="89">
        <f>G633</f>
        <v>13390422.130000001</v>
      </c>
      <c r="H632" s="89">
        <f>H633</f>
        <v>13650871</v>
      </c>
      <c r="I632" s="89">
        <f>I633</f>
        <v>13650871</v>
      </c>
      <c r="J632" s="17"/>
    </row>
    <row r="633" spans="1:10" s="18" customFormat="1" ht="25.5">
      <c r="A633" s="16" t="s">
        <v>114</v>
      </c>
      <c r="B633" s="15" t="s">
        <v>149</v>
      </c>
      <c r="C633" s="15" t="s">
        <v>33</v>
      </c>
      <c r="D633" s="15" t="s">
        <v>218</v>
      </c>
      <c r="E633" s="15" t="s">
        <v>438</v>
      </c>
      <c r="F633" s="15"/>
      <c r="G633" s="120">
        <f>G634+G636+G646</f>
        <v>13390422.130000001</v>
      </c>
      <c r="H633" s="120">
        <f>H634+H636+H638</f>
        <v>13650871</v>
      </c>
      <c r="I633" s="120">
        <f>I634+I636+I638</f>
        <v>13650871</v>
      </c>
      <c r="J633" s="17"/>
    </row>
    <row r="634" spans="1:10" ht="51">
      <c r="A634" s="16" t="s">
        <v>87</v>
      </c>
      <c r="B634" s="15" t="s">
        <v>149</v>
      </c>
      <c r="C634" s="15" t="s">
        <v>33</v>
      </c>
      <c r="D634" s="15" t="s">
        <v>218</v>
      </c>
      <c r="E634" s="15" t="s">
        <v>438</v>
      </c>
      <c r="F634" s="15" t="s">
        <v>90</v>
      </c>
      <c r="G634" s="120">
        <f>G635</f>
        <v>13063181</v>
      </c>
      <c r="H634" s="120">
        <f>H635</f>
        <v>12965665</v>
      </c>
      <c r="I634" s="120">
        <f>I635</f>
        <v>13093401</v>
      </c>
    </row>
    <row r="635" spans="1:10" ht="25.5">
      <c r="A635" s="16" t="s">
        <v>88</v>
      </c>
      <c r="B635" s="15" t="s">
        <v>149</v>
      </c>
      <c r="C635" s="15" t="s">
        <v>33</v>
      </c>
      <c r="D635" s="15" t="s">
        <v>218</v>
      </c>
      <c r="E635" s="15" t="s">
        <v>438</v>
      </c>
      <c r="F635" s="15" t="s">
        <v>91</v>
      </c>
      <c r="G635" s="89">
        <f>'прил 7'!G841</f>
        <v>13063181</v>
      </c>
      <c r="H635" s="120">
        <f>'прил 7'!H841</f>
        <v>12965665</v>
      </c>
      <c r="I635" s="120">
        <f>'прил 7'!I841</f>
        <v>13093401</v>
      </c>
    </row>
    <row r="636" spans="1:10" ht="25.5">
      <c r="A636" s="16" t="s">
        <v>47</v>
      </c>
      <c r="B636" s="15" t="s">
        <v>149</v>
      </c>
      <c r="C636" s="15" t="s">
        <v>33</v>
      </c>
      <c r="D636" s="15" t="s">
        <v>218</v>
      </c>
      <c r="E636" s="15" t="s">
        <v>438</v>
      </c>
      <c r="F636" s="15" t="s">
        <v>48</v>
      </c>
      <c r="G636" s="89">
        <f>G637</f>
        <v>307241.13</v>
      </c>
      <c r="H636" s="120">
        <f>H637</f>
        <v>685206</v>
      </c>
      <c r="I636" s="120">
        <f>I637</f>
        <v>557470</v>
      </c>
    </row>
    <row r="637" spans="1:10" ht="25.5">
      <c r="A637" s="16" t="s">
        <v>49</v>
      </c>
      <c r="B637" s="15" t="s">
        <v>149</v>
      </c>
      <c r="C637" s="15" t="s">
        <v>33</v>
      </c>
      <c r="D637" s="15" t="s">
        <v>218</v>
      </c>
      <c r="E637" s="15" t="s">
        <v>438</v>
      </c>
      <c r="F637" s="15" t="s">
        <v>50</v>
      </c>
      <c r="G637" s="89">
        <f>'прил 7'!G845</f>
        <v>307241.13</v>
      </c>
      <c r="H637" s="120">
        <f>'прил 7'!H845</f>
        <v>685206</v>
      </c>
      <c r="I637" s="120">
        <f>'прил 7'!I845</f>
        <v>557470</v>
      </c>
    </row>
    <row r="638" spans="1:10" hidden="1">
      <c r="A638" s="16" t="s">
        <v>95</v>
      </c>
      <c r="B638" s="14">
        <v>757</v>
      </c>
      <c r="C638" s="15" t="s">
        <v>68</v>
      </c>
      <c r="D638" s="15" t="s">
        <v>85</v>
      </c>
      <c r="E638" s="15" t="s">
        <v>438</v>
      </c>
      <c r="F638" s="15" t="s">
        <v>96</v>
      </c>
      <c r="G638" s="29">
        <f>G639</f>
        <v>100</v>
      </c>
      <c r="H638" s="129">
        <f>H639</f>
        <v>0</v>
      </c>
      <c r="I638" s="129">
        <f>I639</f>
        <v>0</v>
      </c>
    </row>
    <row r="639" spans="1:10" hidden="1">
      <c r="A639" s="16" t="s">
        <v>98</v>
      </c>
      <c r="B639" s="14">
        <v>757</v>
      </c>
      <c r="C639" s="15" t="s">
        <v>68</v>
      </c>
      <c r="D639" s="15" t="s">
        <v>85</v>
      </c>
      <c r="E639" s="15" t="s">
        <v>438</v>
      </c>
      <c r="F639" s="15" t="s">
        <v>99</v>
      </c>
      <c r="G639" s="29">
        <f>'прил 7'!G848</f>
        <v>100</v>
      </c>
      <c r="H639" s="129">
        <f>'прил 7'!AG848</f>
        <v>0</v>
      </c>
      <c r="I639" s="129">
        <f>'прил 7'!AH848</f>
        <v>0</v>
      </c>
    </row>
    <row r="640" spans="1:10" ht="25.5" hidden="1">
      <c r="A640" s="16" t="s">
        <v>242</v>
      </c>
      <c r="B640" s="14">
        <v>757</v>
      </c>
      <c r="C640" s="15" t="s">
        <v>33</v>
      </c>
      <c r="D640" s="15" t="s">
        <v>104</v>
      </c>
      <c r="E640" s="15" t="s">
        <v>246</v>
      </c>
      <c r="F640" s="15"/>
      <c r="G640" s="89">
        <f t="shared" ref="G640:I641" si="121">G641</f>
        <v>0</v>
      </c>
      <c r="H640" s="120">
        <f t="shared" si="121"/>
        <v>0</v>
      </c>
      <c r="I640" s="120">
        <f t="shared" si="121"/>
        <v>0</v>
      </c>
    </row>
    <row r="641" spans="1:10" ht="25.5" hidden="1">
      <c r="A641" s="16" t="s">
        <v>38</v>
      </c>
      <c r="B641" s="14">
        <v>757</v>
      </c>
      <c r="C641" s="15" t="s">
        <v>33</v>
      </c>
      <c r="D641" s="15" t="s">
        <v>104</v>
      </c>
      <c r="E641" s="15" t="s">
        <v>246</v>
      </c>
      <c r="F641" s="15" t="s">
        <v>39</v>
      </c>
      <c r="G641" s="89">
        <f t="shared" si="121"/>
        <v>0</v>
      </c>
      <c r="H641" s="120">
        <f t="shared" si="121"/>
        <v>0</v>
      </c>
      <c r="I641" s="120">
        <f t="shared" si="121"/>
        <v>0</v>
      </c>
    </row>
    <row r="642" spans="1:10" ht="19.5" hidden="1" customHeight="1">
      <c r="A642" s="16" t="s">
        <v>40</v>
      </c>
      <c r="B642" s="14">
        <v>757</v>
      </c>
      <c r="C642" s="15" t="s">
        <v>33</v>
      </c>
      <c r="D642" s="15" t="s">
        <v>104</v>
      </c>
      <c r="E642" s="15" t="s">
        <v>246</v>
      </c>
      <c r="F642" s="15" t="s">
        <v>41</v>
      </c>
      <c r="G642" s="89">
        <f>'прил 7'!G528</f>
        <v>0</v>
      </c>
      <c r="H642" s="120">
        <f>'прил 7'!AG528</f>
        <v>0</v>
      </c>
      <c r="I642" s="120">
        <f>'прил 7'!AH528</f>
        <v>0</v>
      </c>
    </row>
    <row r="643" spans="1:10" ht="33" hidden="1" customHeight="1">
      <c r="A643" s="16" t="s">
        <v>242</v>
      </c>
      <c r="B643" s="15" t="s">
        <v>149</v>
      </c>
      <c r="C643" s="15" t="s">
        <v>33</v>
      </c>
      <c r="D643" s="15" t="s">
        <v>35</v>
      </c>
      <c r="E643" s="15" t="s">
        <v>247</v>
      </c>
      <c r="F643" s="15"/>
      <c r="G643" s="89">
        <f t="shared" ref="G643:I644" si="122">G644</f>
        <v>0</v>
      </c>
      <c r="H643" s="120">
        <f t="shared" si="122"/>
        <v>0</v>
      </c>
      <c r="I643" s="120">
        <f t="shared" si="122"/>
        <v>0</v>
      </c>
    </row>
    <row r="644" spans="1:10" ht="25.5" hidden="1">
      <c r="A644" s="16" t="s">
        <v>38</v>
      </c>
      <c r="B644" s="15" t="s">
        <v>149</v>
      </c>
      <c r="C644" s="15" t="s">
        <v>33</v>
      </c>
      <c r="D644" s="15" t="s">
        <v>35</v>
      </c>
      <c r="E644" s="15" t="s">
        <v>247</v>
      </c>
      <c r="F644" s="15" t="s">
        <v>39</v>
      </c>
      <c r="G644" s="89">
        <f t="shared" si="122"/>
        <v>0</v>
      </c>
      <c r="H644" s="120">
        <f t="shared" si="122"/>
        <v>0</v>
      </c>
      <c r="I644" s="120">
        <f t="shared" si="122"/>
        <v>0</v>
      </c>
    </row>
    <row r="645" spans="1:10" hidden="1">
      <c r="A645" s="16" t="s">
        <v>40</v>
      </c>
      <c r="B645" s="15" t="s">
        <v>149</v>
      </c>
      <c r="C645" s="15" t="s">
        <v>33</v>
      </c>
      <c r="D645" s="15" t="s">
        <v>35</v>
      </c>
      <c r="E645" s="15" t="s">
        <v>247</v>
      </c>
      <c r="F645" s="15" t="s">
        <v>41</v>
      </c>
      <c r="G645" s="89">
        <f>'прил 7'!G600</f>
        <v>0</v>
      </c>
      <c r="H645" s="120">
        <f>'прил 7'!AG600</f>
        <v>0</v>
      </c>
      <c r="I645" s="120">
        <f>'прил 7'!AH600</f>
        <v>0</v>
      </c>
    </row>
    <row r="646" spans="1:10">
      <c r="A646" s="16" t="s">
        <v>95</v>
      </c>
      <c r="B646" s="15" t="s">
        <v>149</v>
      </c>
      <c r="C646" s="15" t="s">
        <v>33</v>
      </c>
      <c r="D646" s="15" t="s">
        <v>218</v>
      </c>
      <c r="E646" s="15" t="s">
        <v>438</v>
      </c>
      <c r="F646" s="15" t="s">
        <v>96</v>
      </c>
      <c r="G646" s="29">
        <f>G648+G647</f>
        <v>20000</v>
      </c>
      <c r="H646" s="29">
        <f>H648</f>
        <v>0</v>
      </c>
      <c r="I646" s="29">
        <f>I648</f>
        <v>0</v>
      </c>
      <c r="J646" s="1"/>
    </row>
    <row r="647" spans="1:10">
      <c r="A647" s="16" t="s">
        <v>625</v>
      </c>
      <c r="B647" s="15" t="s">
        <v>149</v>
      </c>
      <c r="C647" s="15" t="s">
        <v>33</v>
      </c>
      <c r="D647" s="15" t="s">
        <v>218</v>
      </c>
      <c r="E647" s="15" t="s">
        <v>438</v>
      </c>
      <c r="F647" s="15" t="s">
        <v>624</v>
      </c>
      <c r="G647" s="29">
        <v>19900</v>
      </c>
      <c r="H647" s="29">
        <v>0</v>
      </c>
      <c r="I647" s="29">
        <v>0</v>
      </c>
      <c r="J647" s="1"/>
    </row>
    <row r="648" spans="1:10">
      <c r="A648" s="16" t="s">
        <v>98</v>
      </c>
      <c r="B648" s="15" t="s">
        <v>149</v>
      </c>
      <c r="C648" s="15" t="s">
        <v>33</v>
      </c>
      <c r="D648" s="15" t="s">
        <v>218</v>
      </c>
      <c r="E648" s="15" t="s">
        <v>438</v>
      </c>
      <c r="F648" s="15" t="s">
        <v>99</v>
      </c>
      <c r="G648" s="29">
        <v>100</v>
      </c>
      <c r="H648" s="29">
        <v>0</v>
      </c>
      <c r="I648" s="29">
        <v>0</v>
      </c>
      <c r="J648" s="1"/>
    </row>
    <row r="649" spans="1:10" s="172" customFormat="1" ht="54" customHeight="1">
      <c r="A649" s="171" t="s">
        <v>944</v>
      </c>
      <c r="B649" s="117">
        <v>795</v>
      </c>
      <c r="C649" s="168" t="s">
        <v>345</v>
      </c>
      <c r="D649" s="168" t="s">
        <v>104</v>
      </c>
      <c r="E649" s="168" t="s">
        <v>289</v>
      </c>
      <c r="F649" s="168"/>
      <c r="G649" s="169">
        <f>G650+G653+G656+G659+G662</f>
        <v>7438622.4900000002</v>
      </c>
      <c r="H649" s="169">
        <f>H650+H653+H656+H659+H662</f>
        <v>7638079.7300000004</v>
      </c>
      <c r="I649" s="169">
        <f>I650+I653+I656+I659+I662</f>
        <v>8145591.5199999996</v>
      </c>
      <c r="J649" s="200">
        <v>634136</v>
      </c>
    </row>
    <row r="650" spans="1:10" s="18" customFormat="1" ht="44.25" hidden="1" customHeight="1">
      <c r="A650" s="16" t="s">
        <v>390</v>
      </c>
      <c r="B650" s="53">
        <v>795</v>
      </c>
      <c r="C650" s="15" t="s">
        <v>345</v>
      </c>
      <c r="D650" s="15" t="s">
        <v>104</v>
      </c>
      <c r="E650" s="15" t="s">
        <v>287</v>
      </c>
      <c r="F650" s="15"/>
      <c r="G650" s="120">
        <f t="shared" ref="G650:I651" si="123">G651</f>
        <v>0</v>
      </c>
      <c r="H650" s="120">
        <f t="shared" si="123"/>
        <v>0</v>
      </c>
      <c r="I650" s="120">
        <f t="shared" si="123"/>
        <v>0</v>
      </c>
      <c r="J650" s="17"/>
    </row>
    <row r="651" spans="1:10" s="18" customFormat="1" ht="25.5" hidden="1" customHeight="1">
      <c r="A651" s="16" t="s">
        <v>95</v>
      </c>
      <c r="B651" s="53">
        <v>795</v>
      </c>
      <c r="C651" s="15" t="s">
        <v>345</v>
      </c>
      <c r="D651" s="15" t="s">
        <v>104</v>
      </c>
      <c r="E651" s="15" t="s">
        <v>287</v>
      </c>
      <c r="F651" s="15" t="s">
        <v>324</v>
      </c>
      <c r="G651" s="120">
        <f t="shared" si="123"/>
        <v>0</v>
      </c>
      <c r="H651" s="120">
        <f t="shared" si="123"/>
        <v>0</v>
      </c>
      <c r="I651" s="120">
        <f t="shared" si="123"/>
        <v>0</v>
      </c>
      <c r="J651" s="17"/>
    </row>
    <row r="652" spans="1:10" s="18" customFormat="1" ht="21" hidden="1" customHeight="1">
      <c r="A652" s="16" t="s">
        <v>341</v>
      </c>
      <c r="B652" s="53">
        <v>795</v>
      </c>
      <c r="C652" s="15" t="s">
        <v>345</v>
      </c>
      <c r="D652" s="15" t="s">
        <v>104</v>
      </c>
      <c r="E652" s="15" t="s">
        <v>287</v>
      </c>
      <c r="F652" s="15" t="s">
        <v>342</v>
      </c>
      <c r="G652" s="120"/>
      <c r="H652" s="120"/>
      <c r="I652" s="120"/>
      <c r="J652" s="17"/>
    </row>
    <row r="653" spans="1:10" s="18" customFormat="1" ht="44.25" hidden="1" customHeight="1">
      <c r="A653" s="16" t="s">
        <v>285</v>
      </c>
      <c r="B653" s="53">
        <v>793</v>
      </c>
      <c r="C653" s="15" t="s">
        <v>345</v>
      </c>
      <c r="D653" s="15" t="s">
        <v>104</v>
      </c>
      <c r="E653" s="15" t="s">
        <v>288</v>
      </c>
      <c r="F653" s="15"/>
      <c r="G653" s="120">
        <f t="shared" ref="G653:I654" si="124">G654</f>
        <v>0</v>
      </c>
      <c r="H653" s="120">
        <f t="shared" si="124"/>
        <v>0</v>
      </c>
      <c r="I653" s="120">
        <f t="shared" si="124"/>
        <v>0</v>
      </c>
      <c r="J653" s="17"/>
    </row>
    <row r="654" spans="1:10" s="18" customFormat="1" ht="33" hidden="1" customHeight="1">
      <c r="A654" s="16" t="s">
        <v>95</v>
      </c>
      <c r="B654" s="53">
        <v>793</v>
      </c>
      <c r="C654" s="15" t="s">
        <v>345</v>
      </c>
      <c r="D654" s="15" t="s">
        <v>104</v>
      </c>
      <c r="E654" s="15" t="s">
        <v>288</v>
      </c>
      <c r="F654" s="15" t="s">
        <v>324</v>
      </c>
      <c r="G654" s="120">
        <f t="shared" si="124"/>
        <v>0</v>
      </c>
      <c r="H654" s="120">
        <f t="shared" si="124"/>
        <v>0</v>
      </c>
      <c r="I654" s="120">
        <f t="shared" si="124"/>
        <v>0</v>
      </c>
      <c r="J654" s="17"/>
    </row>
    <row r="655" spans="1:10" s="18" customFormat="1" ht="16.5" hidden="1" customHeight="1">
      <c r="A655" s="16" t="s">
        <v>341</v>
      </c>
      <c r="B655" s="53">
        <v>793</v>
      </c>
      <c r="C655" s="15" t="s">
        <v>345</v>
      </c>
      <c r="D655" s="15" t="s">
        <v>104</v>
      </c>
      <c r="E655" s="15" t="s">
        <v>288</v>
      </c>
      <c r="F655" s="15" t="s">
        <v>342</v>
      </c>
      <c r="G655" s="120"/>
      <c r="H655" s="120"/>
      <c r="I655" s="120"/>
      <c r="J655" s="17"/>
    </row>
    <row r="656" spans="1:10" ht="40.5" hidden="1" customHeight="1">
      <c r="A656" s="16" t="s">
        <v>777</v>
      </c>
      <c r="B656" s="53">
        <v>795</v>
      </c>
      <c r="C656" s="15" t="s">
        <v>345</v>
      </c>
      <c r="D656" s="15" t="s">
        <v>104</v>
      </c>
      <c r="E656" s="15" t="s">
        <v>776</v>
      </c>
      <c r="F656" s="15"/>
      <c r="G656" s="120">
        <f t="shared" ref="G656:I657" si="125">G657</f>
        <v>1.396927018504357E-11</v>
      </c>
      <c r="H656" s="120">
        <f t="shared" si="125"/>
        <v>0</v>
      </c>
      <c r="I656" s="120">
        <f t="shared" si="125"/>
        <v>0</v>
      </c>
    </row>
    <row r="657" spans="1:10" ht="19.5" hidden="1" customHeight="1">
      <c r="A657" s="16" t="s">
        <v>95</v>
      </c>
      <c r="B657" s="53">
        <v>795</v>
      </c>
      <c r="C657" s="15" t="s">
        <v>345</v>
      </c>
      <c r="D657" s="15" t="s">
        <v>104</v>
      </c>
      <c r="E657" s="15" t="s">
        <v>776</v>
      </c>
      <c r="F657" s="15" t="s">
        <v>96</v>
      </c>
      <c r="G657" s="120">
        <f t="shared" si="125"/>
        <v>1.396927018504357E-11</v>
      </c>
      <c r="H657" s="120">
        <f t="shared" si="125"/>
        <v>0</v>
      </c>
      <c r="I657" s="120">
        <f t="shared" si="125"/>
        <v>0</v>
      </c>
    </row>
    <row r="658" spans="1:10" ht="15" hidden="1" customHeight="1">
      <c r="A658" s="16" t="s">
        <v>353</v>
      </c>
      <c r="B658" s="53">
        <v>795</v>
      </c>
      <c r="C658" s="15" t="s">
        <v>345</v>
      </c>
      <c r="D658" s="15" t="s">
        <v>104</v>
      </c>
      <c r="E658" s="15" t="s">
        <v>776</v>
      </c>
      <c r="F658" s="15" t="s">
        <v>354</v>
      </c>
      <c r="G658" s="120">
        <f>'прил 7'!G1983</f>
        <v>1.396927018504357E-11</v>
      </c>
      <c r="H658" s="120">
        <f>'прил 7'!AG1983</f>
        <v>0</v>
      </c>
      <c r="I658" s="120">
        <f>'прил 7'!AH1983</f>
        <v>0</v>
      </c>
    </row>
    <row r="659" spans="1:10" ht="51.75" customHeight="1">
      <c r="A659" s="16" t="s">
        <v>795</v>
      </c>
      <c r="B659" s="53">
        <v>795</v>
      </c>
      <c r="C659" s="15" t="s">
        <v>345</v>
      </c>
      <c r="D659" s="15" t="s">
        <v>104</v>
      </c>
      <c r="E659" s="15" t="s">
        <v>794</v>
      </c>
      <c r="F659" s="15"/>
      <c r="G659" s="120">
        <f>G660+G665+G667</f>
        <v>7438622.4900000002</v>
      </c>
      <c r="H659" s="120">
        <f t="shared" ref="H659:I659" si="126">H660+H665</f>
        <v>7638079.7300000004</v>
      </c>
      <c r="I659" s="120">
        <f t="shared" si="126"/>
        <v>8145591.5199999996</v>
      </c>
    </row>
    <row r="660" spans="1:10" ht="19.5" hidden="1" customHeight="1">
      <c r="A660" s="16" t="s">
        <v>323</v>
      </c>
      <c r="B660" s="53">
        <v>795</v>
      </c>
      <c r="C660" s="15" t="s">
        <v>345</v>
      </c>
      <c r="D660" s="15" t="s">
        <v>104</v>
      </c>
      <c r="E660" s="15" t="s">
        <v>794</v>
      </c>
      <c r="F660" s="15" t="s">
        <v>324</v>
      </c>
      <c r="G660" s="120">
        <f>G661</f>
        <v>0</v>
      </c>
      <c r="H660" s="120">
        <f>H661</f>
        <v>0</v>
      </c>
      <c r="I660" s="120">
        <f>I661</f>
        <v>0</v>
      </c>
    </row>
    <row r="661" spans="1:10" ht="15" hidden="1" customHeight="1">
      <c r="A661" s="16" t="s">
        <v>341</v>
      </c>
      <c r="B661" s="53">
        <v>795</v>
      </c>
      <c r="C661" s="15" t="s">
        <v>345</v>
      </c>
      <c r="D661" s="15" t="s">
        <v>104</v>
      </c>
      <c r="E661" s="15" t="s">
        <v>794</v>
      </c>
      <c r="F661" s="15" t="s">
        <v>342</v>
      </c>
      <c r="G661" s="120">
        <f>'прил 7'!G1986</f>
        <v>0</v>
      </c>
      <c r="H661" s="120">
        <f>'прил 7'!AG1986</f>
        <v>0</v>
      </c>
      <c r="I661" s="120">
        <f>'прил 7'!AH1986</f>
        <v>0</v>
      </c>
    </row>
    <row r="662" spans="1:10" ht="15" hidden="1" customHeight="1">
      <c r="A662" s="16" t="s">
        <v>340</v>
      </c>
      <c r="B662" s="53">
        <v>795</v>
      </c>
      <c r="C662" s="15" t="s">
        <v>345</v>
      </c>
      <c r="D662" s="15" t="s">
        <v>104</v>
      </c>
      <c r="E662" s="15" t="s">
        <v>814</v>
      </c>
      <c r="F662" s="15"/>
      <c r="G662" s="89">
        <f t="shared" ref="G662:I663" si="127">G663</f>
        <v>0</v>
      </c>
      <c r="H662" s="89">
        <f t="shared" si="127"/>
        <v>0</v>
      </c>
      <c r="I662" s="89">
        <f t="shared" si="127"/>
        <v>0</v>
      </c>
    </row>
    <row r="663" spans="1:10" ht="15" hidden="1" customHeight="1">
      <c r="A663" s="16" t="s">
        <v>323</v>
      </c>
      <c r="B663" s="53">
        <v>795</v>
      </c>
      <c r="C663" s="15" t="s">
        <v>345</v>
      </c>
      <c r="D663" s="15" t="s">
        <v>104</v>
      </c>
      <c r="E663" s="15" t="s">
        <v>814</v>
      </c>
      <c r="F663" s="15" t="s">
        <v>324</v>
      </c>
      <c r="G663" s="89">
        <f t="shared" si="127"/>
        <v>0</v>
      </c>
      <c r="H663" s="89">
        <f t="shared" si="127"/>
        <v>0</v>
      </c>
      <c r="I663" s="89">
        <f t="shared" si="127"/>
        <v>0</v>
      </c>
    </row>
    <row r="664" spans="1:10" ht="15" hidden="1" customHeight="1">
      <c r="A664" s="16" t="s">
        <v>351</v>
      </c>
      <c r="B664" s="53">
        <v>795</v>
      </c>
      <c r="C664" s="15" t="s">
        <v>345</v>
      </c>
      <c r="D664" s="15" t="s">
        <v>104</v>
      </c>
      <c r="E664" s="15" t="s">
        <v>814</v>
      </c>
      <c r="F664" s="15" t="s">
        <v>352</v>
      </c>
      <c r="G664" s="89"/>
      <c r="H664" s="89"/>
      <c r="I664" s="89"/>
    </row>
    <row r="665" spans="1:10" ht="30.75" customHeight="1">
      <c r="A665" s="16" t="s">
        <v>323</v>
      </c>
      <c r="B665" s="14">
        <v>793</v>
      </c>
      <c r="C665" s="15" t="s">
        <v>103</v>
      </c>
      <c r="D665" s="15" t="s">
        <v>104</v>
      </c>
      <c r="E665" s="15" t="s">
        <v>794</v>
      </c>
      <c r="F665" s="15" t="s">
        <v>324</v>
      </c>
      <c r="G665" s="89">
        <f>G666</f>
        <v>7071274.9400000004</v>
      </c>
      <c r="H665" s="89">
        <f t="shared" ref="H665:I665" si="128">H666</f>
        <v>7638079.7300000004</v>
      </c>
      <c r="I665" s="89">
        <f t="shared" si="128"/>
        <v>8145591.5199999996</v>
      </c>
    </row>
    <row r="666" spans="1:10" ht="30.75" customHeight="1">
      <c r="A666" s="16" t="s">
        <v>341</v>
      </c>
      <c r="B666" s="14">
        <v>793</v>
      </c>
      <c r="C666" s="15" t="s">
        <v>103</v>
      </c>
      <c r="D666" s="15" t="s">
        <v>104</v>
      </c>
      <c r="E666" s="15" t="s">
        <v>794</v>
      </c>
      <c r="F666" s="15" t="s">
        <v>342</v>
      </c>
      <c r="G666" s="89">
        <f>'прил 7'!G1989</f>
        <v>7071274.9400000004</v>
      </c>
      <c r="H666" s="89">
        <f>'прил 7'!H1989</f>
        <v>7638079.7300000004</v>
      </c>
      <c r="I666" s="89">
        <f>'прил 7'!I1989</f>
        <v>8145591.5199999996</v>
      </c>
    </row>
    <row r="667" spans="1:10" ht="30.75" customHeight="1">
      <c r="A667" s="16" t="s">
        <v>95</v>
      </c>
      <c r="B667" s="53">
        <v>795</v>
      </c>
      <c r="C667" s="15" t="s">
        <v>345</v>
      </c>
      <c r="D667" s="15" t="s">
        <v>104</v>
      </c>
      <c r="E667" s="15" t="s">
        <v>794</v>
      </c>
      <c r="F667" s="15" t="s">
        <v>96</v>
      </c>
      <c r="G667" s="89">
        <f>G668</f>
        <v>367347.55</v>
      </c>
      <c r="H667" s="89">
        <f t="shared" ref="H667:I667" si="129">H668</f>
        <v>0</v>
      </c>
      <c r="I667" s="89">
        <f t="shared" si="129"/>
        <v>0</v>
      </c>
      <c r="J667" s="1"/>
    </row>
    <row r="668" spans="1:10" ht="30.75" customHeight="1">
      <c r="A668" s="16" t="s">
        <v>353</v>
      </c>
      <c r="B668" s="53">
        <v>795</v>
      </c>
      <c r="C668" s="15" t="s">
        <v>345</v>
      </c>
      <c r="D668" s="15" t="s">
        <v>104</v>
      </c>
      <c r="E668" s="15" t="s">
        <v>794</v>
      </c>
      <c r="F668" s="15" t="s">
        <v>354</v>
      </c>
      <c r="G668" s="89">
        <v>367347.55</v>
      </c>
      <c r="H668" s="8">
        <v>0</v>
      </c>
      <c r="I668" s="8">
        <v>0</v>
      </c>
      <c r="J668" s="1"/>
    </row>
    <row r="669" spans="1:10" s="170" customFormat="1" ht="29.25" customHeight="1">
      <c r="A669" s="166" t="s">
        <v>943</v>
      </c>
      <c r="B669" s="167">
        <v>757</v>
      </c>
      <c r="C669" s="168" t="s">
        <v>68</v>
      </c>
      <c r="D669" s="168" t="s">
        <v>85</v>
      </c>
      <c r="E669" s="168" t="s">
        <v>408</v>
      </c>
      <c r="F669" s="168"/>
      <c r="G669" s="169">
        <f>G670+G677+G674+G680+G683</f>
        <v>7605000</v>
      </c>
      <c r="H669" s="169">
        <f>H670+H677+H674+H680</f>
        <v>50000</v>
      </c>
      <c r="I669" s="169">
        <f>I670+I677+I674+I680+I687</f>
        <v>222272222.22</v>
      </c>
      <c r="J669" s="203"/>
    </row>
    <row r="670" spans="1:10" s="34" customFormat="1" ht="27.75" customHeight="1">
      <c r="A670" s="32" t="s">
        <v>270</v>
      </c>
      <c r="B670" s="14">
        <v>757</v>
      </c>
      <c r="C670" s="15" t="s">
        <v>68</v>
      </c>
      <c r="D670" s="15" t="s">
        <v>24</v>
      </c>
      <c r="E670" s="15" t="s">
        <v>409</v>
      </c>
      <c r="F670" s="15"/>
      <c r="G670" s="120">
        <f t="shared" ref="G670:I671" si="130">G671</f>
        <v>50000</v>
      </c>
      <c r="H670" s="120">
        <f t="shared" si="130"/>
        <v>50000</v>
      </c>
      <c r="I670" s="120">
        <f t="shared" si="130"/>
        <v>50000</v>
      </c>
      <c r="J670" s="33"/>
    </row>
    <row r="671" spans="1:10" ht="25.5">
      <c r="A671" s="16" t="s">
        <v>38</v>
      </c>
      <c r="B671" s="14">
        <v>757</v>
      </c>
      <c r="C671" s="15" t="s">
        <v>68</v>
      </c>
      <c r="D671" s="15" t="s">
        <v>24</v>
      </c>
      <c r="E671" s="15" t="s">
        <v>409</v>
      </c>
      <c r="F671" s="15" t="s">
        <v>39</v>
      </c>
      <c r="G671" s="107">
        <f t="shared" si="130"/>
        <v>50000</v>
      </c>
      <c r="H671" s="107">
        <f t="shared" si="130"/>
        <v>50000</v>
      </c>
      <c r="I671" s="107">
        <f t="shared" si="130"/>
        <v>50000</v>
      </c>
    </row>
    <row r="672" spans="1:10">
      <c r="A672" s="16" t="s">
        <v>40</v>
      </c>
      <c r="B672" s="14">
        <v>757</v>
      </c>
      <c r="C672" s="15" t="s">
        <v>68</v>
      </c>
      <c r="D672" s="15" t="s">
        <v>24</v>
      </c>
      <c r="E672" s="15" t="s">
        <v>409</v>
      </c>
      <c r="F672" s="15" t="s">
        <v>41</v>
      </c>
      <c r="G672" s="107">
        <f>'прил 7'!G24</f>
        <v>50000</v>
      </c>
      <c r="H672" s="107">
        <f>'прил 7'!H24</f>
        <v>50000</v>
      </c>
      <c r="I672" s="107">
        <f>'прил 7'!I24</f>
        <v>50000</v>
      </c>
      <c r="J672" s="2">
        <v>50000</v>
      </c>
    </row>
    <row r="673" spans="1:10" s="18" customFormat="1" ht="29.25" hidden="1" customHeight="1">
      <c r="A673" s="32" t="s">
        <v>752</v>
      </c>
      <c r="B673" s="53">
        <v>795</v>
      </c>
      <c r="C673" s="15" t="s">
        <v>85</v>
      </c>
      <c r="D673" s="15" t="s">
        <v>218</v>
      </c>
      <c r="E673" s="15" t="s">
        <v>408</v>
      </c>
      <c r="F673" s="15"/>
      <c r="G673" s="133">
        <f>G677</f>
        <v>0</v>
      </c>
      <c r="H673" s="133">
        <f>H677</f>
        <v>0</v>
      </c>
      <c r="I673" s="133">
        <f>I677</f>
        <v>0</v>
      </c>
      <c r="J673" s="17"/>
    </row>
    <row r="674" spans="1:10" ht="48" hidden="1" customHeight="1">
      <c r="A674" s="16" t="s">
        <v>856</v>
      </c>
      <c r="B674" s="53">
        <v>795</v>
      </c>
      <c r="C674" s="15" t="s">
        <v>345</v>
      </c>
      <c r="D674" s="15" t="s">
        <v>104</v>
      </c>
      <c r="E674" s="15" t="s">
        <v>843</v>
      </c>
      <c r="F674" s="15"/>
      <c r="G674" s="89">
        <f t="shared" ref="G674:I675" si="131">G675</f>
        <v>0</v>
      </c>
      <c r="H674" s="89">
        <f t="shared" si="131"/>
        <v>0</v>
      </c>
      <c r="I674" s="89">
        <f t="shared" si="131"/>
        <v>0</v>
      </c>
    </row>
    <row r="675" spans="1:10" ht="15" hidden="1" customHeight="1">
      <c r="A675" s="104" t="s">
        <v>323</v>
      </c>
      <c r="B675" s="105">
        <v>795</v>
      </c>
      <c r="C675" s="106" t="s">
        <v>345</v>
      </c>
      <c r="D675" s="106" t="s">
        <v>104</v>
      </c>
      <c r="E675" s="106" t="s">
        <v>843</v>
      </c>
      <c r="F675" s="106" t="s">
        <v>324</v>
      </c>
      <c r="G675" s="89">
        <f t="shared" si="131"/>
        <v>0</v>
      </c>
      <c r="H675" s="89">
        <f t="shared" si="131"/>
        <v>0</v>
      </c>
      <c r="I675" s="89">
        <f t="shared" si="131"/>
        <v>0</v>
      </c>
    </row>
    <row r="676" spans="1:10" ht="15" hidden="1" customHeight="1">
      <c r="A676" s="104" t="s">
        <v>341</v>
      </c>
      <c r="B676" s="105">
        <v>795</v>
      </c>
      <c r="C676" s="106" t="s">
        <v>345</v>
      </c>
      <c r="D676" s="106" t="s">
        <v>104</v>
      </c>
      <c r="E676" s="106" t="s">
        <v>843</v>
      </c>
      <c r="F676" s="106" t="s">
        <v>342</v>
      </c>
      <c r="G676" s="89">
        <f>'прил 7'!G27</f>
        <v>0</v>
      </c>
      <c r="H676" s="89">
        <f>'прил 7'!AG27</f>
        <v>0</v>
      </c>
      <c r="I676" s="89">
        <f>'прил 7'!AH27</f>
        <v>0</v>
      </c>
    </row>
    <row r="677" spans="1:10" s="18" customFormat="1" ht="46.5" hidden="1" customHeight="1">
      <c r="A677" s="104" t="s">
        <v>855</v>
      </c>
      <c r="B677" s="105">
        <v>795</v>
      </c>
      <c r="C677" s="106" t="s">
        <v>85</v>
      </c>
      <c r="D677" s="106" t="s">
        <v>218</v>
      </c>
      <c r="E677" s="106" t="s">
        <v>842</v>
      </c>
      <c r="F677" s="106"/>
      <c r="G677" s="89">
        <f t="shared" ref="G677:I678" si="132">G678</f>
        <v>0</v>
      </c>
      <c r="H677" s="89">
        <f t="shared" si="132"/>
        <v>0</v>
      </c>
      <c r="I677" s="89">
        <f t="shared" si="132"/>
        <v>0</v>
      </c>
      <c r="J677" s="17"/>
    </row>
    <row r="678" spans="1:10" s="18" customFormat="1" ht="39" hidden="1" customHeight="1">
      <c r="A678" s="104" t="s">
        <v>152</v>
      </c>
      <c r="B678" s="105">
        <v>795</v>
      </c>
      <c r="C678" s="106" t="s">
        <v>85</v>
      </c>
      <c r="D678" s="106" t="s">
        <v>218</v>
      </c>
      <c r="E678" s="106" t="s">
        <v>842</v>
      </c>
      <c r="F678" s="106" t="s">
        <v>663</v>
      </c>
      <c r="G678" s="89">
        <f t="shared" si="132"/>
        <v>0</v>
      </c>
      <c r="H678" s="89">
        <f t="shared" si="132"/>
        <v>0</v>
      </c>
      <c r="I678" s="89">
        <f t="shared" si="132"/>
        <v>0</v>
      </c>
      <c r="J678" s="17"/>
    </row>
    <row r="679" spans="1:10" s="18" customFormat="1" ht="27" hidden="1" customHeight="1">
      <c r="A679" s="104" t="s">
        <v>665</v>
      </c>
      <c r="B679" s="105">
        <v>795</v>
      </c>
      <c r="C679" s="106" t="s">
        <v>85</v>
      </c>
      <c r="D679" s="106" t="s">
        <v>218</v>
      </c>
      <c r="E679" s="106" t="s">
        <v>842</v>
      </c>
      <c r="F679" s="106" t="s">
        <v>666</v>
      </c>
      <c r="G679" s="89">
        <f>'прил 7'!G1733</f>
        <v>0</v>
      </c>
      <c r="H679" s="89">
        <f>'прил 7'!AG1733</f>
        <v>0</v>
      </c>
      <c r="I679" s="89">
        <f>'прил 7'!AH1733</f>
        <v>0</v>
      </c>
      <c r="J679" s="17"/>
    </row>
    <row r="680" spans="1:10" ht="15" customHeight="1">
      <c r="A680" s="104" t="s">
        <v>982</v>
      </c>
      <c r="B680" s="14">
        <v>757</v>
      </c>
      <c r="C680" s="15" t="s">
        <v>85</v>
      </c>
      <c r="D680" s="15" t="s">
        <v>133</v>
      </c>
      <c r="E680" s="106" t="s">
        <v>981</v>
      </c>
      <c r="F680" s="106"/>
      <c r="G680" s="120">
        <f>G681</f>
        <v>50000</v>
      </c>
      <c r="H680" s="120">
        <f t="shared" ref="H680:I681" si="133">H681</f>
        <v>0</v>
      </c>
      <c r="I680" s="120">
        <f t="shared" si="133"/>
        <v>0</v>
      </c>
      <c r="J680" s="1"/>
    </row>
    <row r="681" spans="1:10" ht="27.75" customHeight="1">
      <c r="A681" s="16" t="s">
        <v>47</v>
      </c>
      <c r="B681" s="14">
        <v>757</v>
      </c>
      <c r="C681" s="15" t="s">
        <v>85</v>
      </c>
      <c r="D681" s="15" t="s">
        <v>133</v>
      </c>
      <c r="E681" s="106" t="s">
        <v>981</v>
      </c>
      <c r="F681" s="106" t="s">
        <v>48</v>
      </c>
      <c r="G681" s="120">
        <f>G682</f>
        <v>50000</v>
      </c>
      <c r="H681" s="120">
        <f t="shared" si="133"/>
        <v>0</v>
      </c>
      <c r="I681" s="120">
        <f t="shared" si="133"/>
        <v>0</v>
      </c>
      <c r="J681" s="1"/>
    </row>
    <row r="682" spans="1:10" ht="30.75" customHeight="1">
      <c r="A682" s="16" t="s">
        <v>49</v>
      </c>
      <c r="B682" s="14">
        <v>757</v>
      </c>
      <c r="C682" s="15" t="s">
        <v>85</v>
      </c>
      <c r="D682" s="15" t="s">
        <v>133</v>
      </c>
      <c r="E682" s="106" t="s">
        <v>981</v>
      </c>
      <c r="F682" s="106" t="s">
        <v>50</v>
      </c>
      <c r="G682" s="120">
        <v>50000</v>
      </c>
      <c r="H682" s="120">
        <v>0</v>
      </c>
      <c r="I682" s="120">
        <v>0</v>
      </c>
      <c r="J682" s="1"/>
    </row>
    <row r="683" spans="1:10" s="18" customFormat="1" ht="32.25" customHeight="1">
      <c r="A683" s="16" t="s">
        <v>194</v>
      </c>
      <c r="B683" s="53">
        <v>795</v>
      </c>
      <c r="C683" s="15" t="s">
        <v>85</v>
      </c>
      <c r="D683" s="15" t="s">
        <v>218</v>
      </c>
      <c r="E683" s="15" t="s">
        <v>408</v>
      </c>
      <c r="F683" s="15"/>
      <c r="G683" s="89">
        <f t="shared" ref="G683:I685" si="134">G684</f>
        <v>7505000</v>
      </c>
      <c r="H683" s="89">
        <f t="shared" si="134"/>
        <v>0</v>
      </c>
      <c r="I683" s="89">
        <f t="shared" si="134"/>
        <v>0</v>
      </c>
    </row>
    <row r="684" spans="1:10" s="18" customFormat="1" ht="36.75" customHeight="1">
      <c r="A684" s="16" t="s">
        <v>1000</v>
      </c>
      <c r="B684" s="53">
        <v>795</v>
      </c>
      <c r="C684" s="15" t="s">
        <v>85</v>
      </c>
      <c r="D684" s="15" t="s">
        <v>218</v>
      </c>
      <c r="E684" s="15" t="s">
        <v>842</v>
      </c>
      <c r="F684" s="15"/>
      <c r="G684" s="89">
        <f t="shared" si="134"/>
        <v>7505000</v>
      </c>
      <c r="H684" s="89">
        <f t="shared" si="134"/>
        <v>0</v>
      </c>
      <c r="I684" s="89">
        <f t="shared" si="134"/>
        <v>0</v>
      </c>
    </row>
    <row r="685" spans="1:10" s="18" customFormat="1" ht="39" customHeight="1">
      <c r="A685" s="16" t="s">
        <v>152</v>
      </c>
      <c r="B685" s="53">
        <v>795</v>
      </c>
      <c r="C685" s="15" t="s">
        <v>85</v>
      </c>
      <c r="D685" s="15" t="s">
        <v>218</v>
      </c>
      <c r="E685" s="15" t="s">
        <v>842</v>
      </c>
      <c r="F685" s="15" t="s">
        <v>663</v>
      </c>
      <c r="G685" s="89">
        <f t="shared" si="134"/>
        <v>7505000</v>
      </c>
      <c r="H685" s="89">
        <f t="shared" si="134"/>
        <v>0</v>
      </c>
      <c r="I685" s="89">
        <f t="shared" si="134"/>
        <v>0</v>
      </c>
    </row>
    <row r="686" spans="1:10" s="18" customFormat="1" ht="15.75" customHeight="1">
      <c r="A686" s="16" t="s">
        <v>665</v>
      </c>
      <c r="B686" s="53">
        <v>795</v>
      </c>
      <c r="C686" s="15" t="s">
        <v>85</v>
      </c>
      <c r="D686" s="15" t="s">
        <v>218</v>
      </c>
      <c r="E686" s="15" t="s">
        <v>842</v>
      </c>
      <c r="F686" s="15" t="s">
        <v>666</v>
      </c>
      <c r="G686" s="89">
        <v>7505000</v>
      </c>
      <c r="H686" s="89">
        <v>0</v>
      </c>
      <c r="I686" s="89">
        <v>0</v>
      </c>
    </row>
    <row r="687" spans="1:10" s="18" customFormat="1" ht="87" customHeight="1">
      <c r="A687" s="16" t="s">
        <v>1118</v>
      </c>
      <c r="B687" s="53">
        <v>795</v>
      </c>
      <c r="C687" s="15" t="s">
        <v>85</v>
      </c>
      <c r="D687" s="15" t="s">
        <v>218</v>
      </c>
      <c r="E687" s="15" t="s">
        <v>1117</v>
      </c>
      <c r="F687" s="15"/>
      <c r="G687" s="89">
        <f t="shared" ref="G687:I688" si="135">G688</f>
        <v>0</v>
      </c>
      <c r="H687" s="89">
        <f t="shared" si="135"/>
        <v>0</v>
      </c>
      <c r="I687" s="89">
        <f t="shared" si="135"/>
        <v>222222222.22</v>
      </c>
    </row>
    <row r="688" spans="1:10" s="18" customFormat="1" ht="39" customHeight="1">
      <c r="A688" s="16" t="s">
        <v>152</v>
      </c>
      <c r="B688" s="53">
        <v>795</v>
      </c>
      <c r="C688" s="15" t="s">
        <v>85</v>
      </c>
      <c r="D688" s="15" t="s">
        <v>218</v>
      </c>
      <c r="E688" s="15" t="s">
        <v>1117</v>
      </c>
      <c r="F688" s="15" t="s">
        <v>663</v>
      </c>
      <c r="G688" s="89">
        <f t="shared" si="135"/>
        <v>0</v>
      </c>
      <c r="H688" s="89">
        <f t="shared" si="135"/>
        <v>0</v>
      </c>
      <c r="I688" s="89">
        <f t="shared" si="135"/>
        <v>222222222.22</v>
      </c>
    </row>
    <row r="689" spans="1:10" s="18" customFormat="1" ht="15.75" customHeight="1">
      <c r="A689" s="16" t="s">
        <v>665</v>
      </c>
      <c r="B689" s="53">
        <v>795</v>
      </c>
      <c r="C689" s="15" t="s">
        <v>85</v>
      </c>
      <c r="D689" s="15" t="s">
        <v>218</v>
      </c>
      <c r="E689" s="15" t="s">
        <v>1117</v>
      </c>
      <c r="F689" s="15" t="s">
        <v>666</v>
      </c>
      <c r="G689" s="89">
        <v>0</v>
      </c>
      <c r="H689" s="89">
        <v>0</v>
      </c>
      <c r="I689" s="89">
        <v>222222222.22</v>
      </c>
    </row>
    <row r="690" spans="1:10" s="176" customFormat="1" ht="54" customHeight="1">
      <c r="A690" s="171" t="s">
        <v>957</v>
      </c>
      <c r="B690" s="117">
        <v>795</v>
      </c>
      <c r="C690" s="168" t="s">
        <v>328</v>
      </c>
      <c r="D690" s="168" t="s">
        <v>345</v>
      </c>
      <c r="E690" s="168" t="s">
        <v>496</v>
      </c>
      <c r="F690" s="168"/>
      <c r="G690" s="169">
        <f>G694+G697+G701+G705+G709+G717+G720+G723+G726+G731+G734+G737+G742+G747+G740+G725+G739</f>
        <v>17399705.77</v>
      </c>
      <c r="H690" s="169">
        <f>H694+H697+H701+H705+H709+H717+H720+H723+H726+H731+H734+H737+H742+H747</f>
        <v>530000</v>
      </c>
      <c r="I690" s="169">
        <f>I694+I697+I701+I705+I709+I717+I720+I723+I726+I731+I734+I737+I742+I747</f>
        <v>1030000</v>
      </c>
      <c r="J690" s="199">
        <v>300000</v>
      </c>
    </row>
    <row r="691" spans="1:10" s="3" customFormat="1" ht="38.25" customHeight="1">
      <c r="A691" s="16" t="s">
        <v>1033</v>
      </c>
      <c r="B691" s="53">
        <v>795</v>
      </c>
      <c r="C691" s="15" t="s">
        <v>328</v>
      </c>
      <c r="D691" s="15" t="s">
        <v>345</v>
      </c>
      <c r="E691" s="15" t="s">
        <v>1034</v>
      </c>
      <c r="F691" s="15"/>
      <c r="G691" s="89">
        <f>G693</f>
        <v>2560000</v>
      </c>
      <c r="H691" s="26">
        <v>0</v>
      </c>
      <c r="I691" s="26">
        <v>0</v>
      </c>
    </row>
    <row r="692" spans="1:10" s="3" customFormat="1" ht="38.25" hidden="1" customHeight="1">
      <c r="A692" s="16"/>
      <c r="B692" s="53"/>
      <c r="C692" s="15"/>
      <c r="D692" s="15"/>
      <c r="E692" s="15"/>
      <c r="F692" s="15"/>
      <c r="G692" s="89"/>
      <c r="H692" s="217"/>
      <c r="I692" s="218"/>
    </row>
    <row r="693" spans="1:10" s="3" customFormat="1" ht="38.25" customHeight="1">
      <c r="A693" s="16" t="s">
        <v>47</v>
      </c>
      <c r="B693" s="53">
        <v>795</v>
      </c>
      <c r="C693" s="15" t="s">
        <v>328</v>
      </c>
      <c r="D693" s="15" t="s">
        <v>345</v>
      </c>
      <c r="E693" s="15" t="s">
        <v>1034</v>
      </c>
      <c r="F693" s="15" t="s">
        <v>48</v>
      </c>
      <c r="G693" s="89">
        <f>G694</f>
        <v>2560000</v>
      </c>
      <c r="H693" s="26">
        <v>0</v>
      </c>
      <c r="I693" s="26">
        <v>0</v>
      </c>
    </row>
    <row r="694" spans="1:10" s="3" customFormat="1" ht="38.25" customHeight="1">
      <c r="A694" s="16" t="s">
        <v>49</v>
      </c>
      <c r="B694" s="53">
        <v>795</v>
      </c>
      <c r="C694" s="15" t="s">
        <v>328</v>
      </c>
      <c r="D694" s="15" t="s">
        <v>345</v>
      </c>
      <c r="E694" s="15" t="s">
        <v>1034</v>
      </c>
      <c r="F694" s="15" t="s">
        <v>50</v>
      </c>
      <c r="G694" s="89">
        <v>2560000</v>
      </c>
      <c r="H694" s="26">
        <v>0</v>
      </c>
      <c r="I694" s="26">
        <v>0</v>
      </c>
    </row>
    <row r="695" spans="1:10" s="3" customFormat="1" ht="41.25" customHeight="1">
      <c r="A695" s="16" t="s">
        <v>233</v>
      </c>
      <c r="B695" s="53">
        <v>795</v>
      </c>
      <c r="C695" s="15" t="s">
        <v>328</v>
      </c>
      <c r="D695" s="15" t="s">
        <v>345</v>
      </c>
      <c r="E695" s="15" t="s">
        <v>555</v>
      </c>
      <c r="F695" s="15"/>
      <c r="G695" s="89">
        <f>G697</f>
        <v>30000</v>
      </c>
      <c r="H695" s="120">
        <f>H697</f>
        <v>30000</v>
      </c>
      <c r="I695" s="120">
        <f>I697</f>
        <v>30000</v>
      </c>
      <c r="J695" s="194">
        <v>700000</v>
      </c>
    </row>
    <row r="696" spans="1:10" s="3" customFormat="1" ht="28.5" customHeight="1">
      <c r="A696" s="16" t="s">
        <v>47</v>
      </c>
      <c r="B696" s="53">
        <v>795</v>
      </c>
      <c r="C696" s="15" t="s">
        <v>328</v>
      </c>
      <c r="D696" s="15" t="s">
        <v>345</v>
      </c>
      <c r="E696" s="15" t="s">
        <v>555</v>
      </c>
      <c r="F696" s="15" t="s">
        <v>48</v>
      </c>
      <c r="G696" s="89">
        <f>G697</f>
        <v>30000</v>
      </c>
      <c r="H696" s="120">
        <f>H697</f>
        <v>30000</v>
      </c>
      <c r="I696" s="120">
        <f>I697</f>
        <v>30000</v>
      </c>
      <c r="J696" s="194">
        <v>30000</v>
      </c>
    </row>
    <row r="697" spans="1:10" s="3" customFormat="1" ht="29.25" customHeight="1">
      <c r="A697" s="16" t="s">
        <v>49</v>
      </c>
      <c r="B697" s="53">
        <v>795</v>
      </c>
      <c r="C697" s="15" t="s">
        <v>328</v>
      </c>
      <c r="D697" s="15" t="s">
        <v>345</v>
      </c>
      <c r="E697" s="15" t="s">
        <v>555</v>
      </c>
      <c r="F697" s="15" t="s">
        <v>50</v>
      </c>
      <c r="G697" s="89">
        <f>'прил 7'!G2042</f>
        <v>30000</v>
      </c>
      <c r="H697" s="120">
        <v>30000</v>
      </c>
      <c r="I697" s="120">
        <v>30000</v>
      </c>
      <c r="J697" s="194">
        <f>SUM(J690:J696)</f>
        <v>1030000</v>
      </c>
    </row>
    <row r="698" spans="1:10" s="3" customFormat="1" ht="38.25" hidden="1" customHeight="1">
      <c r="A698" s="16" t="s">
        <v>1044</v>
      </c>
      <c r="B698" s="53">
        <v>795</v>
      </c>
      <c r="C698" s="15" t="s">
        <v>328</v>
      </c>
      <c r="D698" s="15" t="s">
        <v>345</v>
      </c>
      <c r="E698" s="15" t="s">
        <v>1043</v>
      </c>
      <c r="F698" s="15"/>
      <c r="G698" s="89">
        <f>G700</f>
        <v>0</v>
      </c>
      <c r="H698" s="217"/>
      <c r="I698" s="218"/>
    </row>
    <row r="699" spans="1:10" s="3" customFormat="1" ht="38.25" hidden="1" customHeight="1">
      <c r="A699" s="16"/>
      <c r="B699" s="53"/>
      <c r="C699" s="15"/>
      <c r="D699" s="15"/>
      <c r="E699" s="15" t="s">
        <v>1043</v>
      </c>
      <c r="F699" s="15"/>
      <c r="G699" s="89"/>
      <c r="H699" s="217"/>
      <c r="I699" s="218"/>
    </row>
    <row r="700" spans="1:10" s="3" customFormat="1" ht="38.25" hidden="1" customHeight="1">
      <c r="A700" s="16" t="s">
        <v>47</v>
      </c>
      <c r="B700" s="53">
        <v>795</v>
      </c>
      <c r="C700" s="15" t="s">
        <v>328</v>
      </c>
      <c r="D700" s="15" t="s">
        <v>345</v>
      </c>
      <c r="E700" s="15" t="s">
        <v>1043</v>
      </c>
      <c r="F700" s="15" t="s">
        <v>48</v>
      </c>
      <c r="G700" s="89">
        <f>G701</f>
        <v>0</v>
      </c>
      <c r="H700" s="217"/>
      <c r="I700" s="218"/>
    </row>
    <row r="701" spans="1:10" s="3" customFormat="1" ht="38.25" hidden="1" customHeight="1">
      <c r="A701" s="16" t="s">
        <v>49</v>
      </c>
      <c r="B701" s="53">
        <v>795</v>
      </c>
      <c r="C701" s="15" t="s">
        <v>328</v>
      </c>
      <c r="D701" s="15" t="s">
        <v>345</v>
      </c>
      <c r="E701" s="15" t="s">
        <v>1043</v>
      </c>
      <c r="F701" s="15" t="s">
        <v>50</v>
      </c>
      <c r="G701" s="89"/>
      <c r="H701" s="217"/>
      <c r="I701" s="218"/>
    </row>
    <row r="702" spans="1:10" s="3" customFormat="1" ht="38.25" customHeight="1">
      <c r="A702" s="16" t="s">
        <v>967</v>
      </c>
      <c r="B702" s="53">
        <v>795</v>
      </c>
      <c r="C702" s="15" t="s">
        <v>328</v>
      </c>
      <c r="D702" s="15" t="s">
        <v>345</v>
      </c>
      <c r="E702" s="15" t="s">
        <v>715</v>
      </c>
      <c r="F702" s="15"/>
      <c r="G702" s="89">
        <f>G704</f>
        <v>200000</v>
      </c>
      <c r="H702" s="120">
        <f>H704</f>
        <v>300000</v>
      </c>
      <c r="I702" s="120">
        <f>I704</f>
        <v>300000</v>
      </c>
      <c r="J702" s="194"/>
    </row>
    <row r="703" spans="1:10" s="3" customFormat="1" ht="38.25" hidden="1" customHeight="1">
      <c r="A703" s="16"/>
      <c r="B703" s="53"/>
      <c r="C703" s="15"/>
      <c r="D703" s="15"/>
      <c r="E703" s="15"/>
      <c r="F703" s="15"/>
      <c r="G703" s="89"/>
      <c r="H703" s="120"/>
      <c r="I703" s="120"/>
      <c r="J703" s="194"/>
    </row>
    <row r="704" spans="1:10" s="3" customFormat="1" ht="38.25" customHeight="1">
      <c r="A704" s="16" t="s">
        <v>47</v>
      </c>
      <c r="B704" s="53">
        <v>795</v>
      </c>
      <c r="C704" s="15" t="s">
        <v>328</v>
      </c>
      <c r="D704" s="15" t="s">
        <v>345</v>
      </c>
      <c r="E704" s="15" t="s">
        <v>715</v>
      </c>
      <c r="F704" s="15" t="s">
        <v>48</v>
      </c>
      <c r="G704" s="89">
        <f>G705</f>
        <v>200000</v>
      </c>
      <c r="H704" s="120">
        <f>H705</f>
        <v>300000</v>
      </c>
      <c r="I704" s="120">
        <f>I705</f>
        <v>300000</v>
      </c>
      <c r="J704" s="194"/>
    </row>
    <row r="705" spans="1:10" s="3" customFormat="1" ht="38.25" customHeight="1">
      <c r="A705" s="16" t="s">
        <v>49</v>
      </c>
      <c r="B705" s="53">
        <v>795</v>
      </c>
      <c r="C705" s="15" t="s">
        <v>328</v>
      </c>
      <c r="D705" s="15" t="s">
        <v>345</v>
      </c>
      <c r="E705" s="15" t="s">
        <v>715</v>
      </c>
      <c r="F705" s="15" t="s">
        <v>50</v>
      </c>
      <c r="G705" s="89">
        <f>'прил 7'!G2033</f>
        <v>200000</v>
      </c>
      <c r="H705" s="120">
        <f>'прил 7'!H2033</f>
        <v>300000</v>
      </c>
      <c r="I705" s="120">
        <f>'прил 7'!I2033</f>
        <v>300000</v>
      </c>
      <c r="J705" s="194"/>
    </row>
    <row r="706" spans="1:10" s="3" customFormat="1" ht="38.25" customHeight="1">
      <c r="A706" s="16" t="s">
        <v>720</v>
      </c>
      <c r="B706" s="53">
        <v>795</v>
      </c>
      <c r="C706" s="15" t="s">
        <v>328</v>
      </c>
      <c r="D706" s="15" t="s">
        <v>345</v>
      </c>
      <c r="E706" s="15" t="s">
        <v>716</v>
      </c>
      <c r="F706" s="15"/>
      <c r="G706" s="89">
        <f>G708</f>
        <v>417356.72</v>
      </c>
      <c r="H706" s="120">
        <f>H708</f>
        <v>200000</v>
      </c>
      <c r="I706" s="120">
        <f>I708</f>
        <v>700000</v>
      </c>
      <c r="J706" s="194"/>
    </row>
    <row r="707" spans="1:10" s="3" customFormat="1" ht="38.25" hidden="1" customHeight="1">
      <c r="A707" s="16"/>
      <c r="B707" s="53"/>
      <c r="C707" s="15"/>
      <c r="D707" s="15"/>
      <c r="E707" s="15"/>
      <c r="F707" s="15"/>
      <c r="G707" s="89"/>
      <c r="H707" s="120"/>
      <c r="I707" s="120"/>
      <c r="J707" s="194"/>
    </row>
    <row r="708" spans="1:10" s="3" customFormat="1" ht="38.25" customHeight="1">
      <c r="A708" s="16" t="s">
        <v>47</v>
      </c>
      <c r="B708" s="53">
        <v>795</v>
      </c>
      <c r="C708" s="15" t="s">
        <v>328</v>
      </c>
      <c r="D708" s="15" t="s">
        <v>345</v>
      </c>
      <c r="E708" s="15" t="s">
        <v>716</v>
      </c>
      <c r="F708" s="15" t="s">
        <v>48</v>
      </c>
      <c r="G708" s="89">
        <f>G709</f>
        <v>417356.72</v>
      </c>
      <c r="H708" s="120">
        <f>H709</f>
        <v>200000</v>
      </c>
      <c r="I708" s="120">
        <f>I709</f>
        <v>700000</v>
      </c>
      <c r="J708" s="194"/>
    </row>
    <row r="709" spans="1:10" s="3" customFormat="1" ht="38.25" customHeight="1">
      <c r="A709" s="16" t="s">
        <v>49</v>
      </c>
      <c r="B709" s="53">
        <v>795</v>
      </c>
      <c r="C709" s="15" t="s">
        <v>328</v>
      </c>
      <c r="D709" s="15" t="s">
        <v>345</v>
      </c>
      <c r="E709" s="15" t="s">
        <v>716</v>
      </c>
      <c r="F709" s="15" t="s">
        <v>50</v>
      </c>
      <c r="G709" s="89">
        <f>'прил 7'!G2037</f>
        <v>417356.72</v>
      </c>
      <c r="H709" s="120">
        <f>'прил 7'!H2037</f>
        <v>200000</v>
      </c>
      <c r="I709" s="120">
        <f>'прил 7'!I2037</f>
        <v>700000</v>
      </c>
      <c r="J709" s="194"/>
    </row>
    <row r="710" spans="1:10" ht="42" hidden="1" customHeight="1">
      <c r="A710" s="16" t="s">
        <v>882</v>
      </c>
      <c r="B710" s="53">
        <v>795</v>
      </c>
      <c r="C710" s="15" t="s">
        <v>328</v>
      </c>
      <c r="D710" s="15" t="s">
        <v>345</v>
      </c>
      <c r="E710" s="15" t="s">
        <v>881</v>
      </c>
      <c r="F710" s="15"/>
      <c r="G710" s="89">
        <f>G711+G714</f>
        <v>0</v>
      </c>
      <c r="H710" s="89">
        <f>H711+H714</f>
        <v>0</v>
      </c>
      <c r="I710" s="89">
        <f>I711+I714</f>
        <v>0</v>
      </c>
    </row>
    <row r="711" spans="1:10" ht="25.5" hidden="1">
      <c r="A711" s="16" t="s">
        <v>47</v>
      </c>
      <c r="B711" s="53">
        <v>795</v>
      </c>
      <c r="C711" s="15" t="s">
        <v>328</v>
      </c>
      <c r="D711" s="15" t="s">
        <v>345</v>
      </c>
      <c r="E711" s="15" t="s">
        <v>881</v>
      </c>
      <c r="F711" s="15" t="s">
        <v>48</v>
      </c>
      <c r="G711" s="89">
        <f>G712</f>
        <v>0</v>
      </c>
      <c r="H711" s="89">
        <f>H712</f>
        <v>0</v>
      </c>
      <c r="I711" s="89">
        <f>I712</f>
        <v>0</v>
      </c>
    </row>
    <row r="712" spans="1:10" ht="25.5" hidden="1">
      <c r="A712" s="16" t="s">
        <v>49</v>
      </c>
      <c r="B712" s="53">
        <v>795</v>
      </c>
      <c r="C712" s="15" t="s">
        <v>328</v>
      </c>
      <c r="D712" s="15" t="s">
        <v>345</v>
      </c>
      <c r="E712" s="15" t="s">
        <v>881</v>
      </c>
      <c r="F712" s="15" t="s">
        <v>50</v>
      </c>
      <c r="G712" s="89">
        <f>'прил 7'!G2079</f>
        <v>0</v>
      </c>
      <c r="H712" s="133">
        <f>'прил 7'!AG2079</f>
        <v>0</v>
      </c>
      <c r="I712" s="133">
        <f>'прил 7'!AH2079</f>
        <v>0</v>
      </c>
    </row>
    <row r="713" spans="1:10" ht="19.5" hidden="1" customHeight="1">
      <c r="A713" s="16" t="s">
        <v>323</v>
      </c>
      <c r="B713" s="53">
        <v>795</v>
      </c>
      <c r="C713" s="15" t="s">
        <v>345</v>
      </c>
      <c r="D713" s="15" t="s">
        <v>104</v>
      </c>
      <c r="E713" s="15" t="s">
        <v>881</v>
      </c>
      <c r="F713" s="15" t="s">
        <v>324</v>
      </c>
      <c r="G713" s="89">
        <f>G714</f>
        <v>0</v>
      </c>
      <c r="H713" s="89">
        <f>H714</f>
        <v>0</v>
      </c>
      <c r="I713" s="89">
        <f>I714</f>
        <v>0</v>
      </c>
    </row>
    <row r="714" spans="1:10" ht="15" hidden="1" customHeight="1">
      <c r="A714" s="16" t="s">
        <v>341</v>
      </c>
      <c r="B714" s="53">
        <v>795</v>
      </c>
      <c r="C714" s="15" t="s">
        <v>345</v>
      </c>
      <c r="D714" s="15" t="s">
        <v>104</v>
      </c>
      <c r="E714" s="15" t="s">
        <v>881</v>
      </c>
      <c r="F714" s="15" t="s">
        <v>342</v>
      </c>
      <c r="G714" s="89">
        <f>'прил 7'!G2081</f>
        <v>0</v>
      </c>
      <c r="H714" s="133">
        <f>'прил 7'!AG2081</f>
        <v>0</v>
      </c>
      <c r="I714" s="133">
        <f>'прил 7'!AH2081</f>
        <v>0</v>
      </c>
    </row>
    <row r="715" spans="1:10" s="3" customFormat="1" ht="38.25" customHeight="1">
      <c r="A715" s="16" t="s">
        <v>934</v>
      </c>
      <c r="B715" s="53">
        <v>795</v>
      </c>
      <c r="C715" s="15" t="s">
        <v>328</v>
      </c>
      <c r="D715" s="15" t="s">
        <v>345</v>
      </c>
      <c r="E715" s="15" t="s">
        <v>932</v>
      </c>
      <c r="F715" s="15"/>
      <c r="G715" s="89">
        <f>G716</f>
        <v>600000</v>
      </c>
      <c r="H715" s="89">
        <f t="shared" ref="H715:I716" si="136">H716</f>
        <v>0</v>
      </c>
      <c r="I715" s="89">
        <f t="shared" si="136"/>
        <v>0</v>
      </c>
      <c r="J715" s="194"/>
    </row>
    <row r="716" spans="1:10" s="3" customFormat="1" ht="38.25" customHeight="1">
      <c r="A716" s="16" t="s">
        <v>47</v>
      </c>
      <c r="B716" s="53">
        <v>795</v>
      </c>
      <c r="C716" s="15" t="s">
        <v>328</v>
      </c>
      <c r="D716" s="15" t="s">
        <v>345</v>
      </c>
      <c r="E716" s="15" t="s">
        <v>932</v>
      </c>
      <c r="F716" s="15" t="s">
        <v>48</v>
      </c>
      <c r="G716" s="89">
        <f>G717</f>
        <v>600000</v>
      </c>
      <c r="H716" s="89">
        <f t="shared" si="136"/>
        <v>0</v>
      </c>
      <c r="I716" s="89">
        <f t="shared" si="136"/>
        <v>0</v>
      </c>
      <c r="J716" s="194"/>
    </row>
    <row r="717" spans="1:10" s="3" customFormat="1" ht="38.25" customHeight="1">
      <c r="A717" s="16" t="s">
        <v>49</v>
      </c>
      <c r="B717" s="53">
        <v>795</v>
      </c>
      <c r="C717" s="15" t="s">
        <v>328</v>
      </c>
      <c r="D717" s="15" t="s">
        <v>345</v>
      </c>
      <c r="E717" s="15" t="s">
        <v>932</v>
      </c>
      <c r="F717" s="15" t="s">
        <v>50</v>
      </c>
      <c r="G717" s="89">
        <v>600000</v>
      </c>
      <c r="H717" s="89">
        <f>'прил 7'!H2045</f>
        <v>0</v>
      </c>
      <c r="I717" s="89">
        <f>'прил 7'!I2045</f>
        <v>0</v>
      </c>
      <c r="J717" s="194"/>
    </row>
    <row r="718" spans="1:10" s="3" customFormat="1" ht="38.25" customHeight="1">
      <c r="A718" s="16" t="s">
        <v>933</v>
      </c>
      <c r="B718" s="53">
        <v>795</v>
      </c>
      <c r="C718" s="15" t="s">
        <v>328</v>
      </c>
      <c r="D718" s="15" t="s">
        <v>345</v>
      </c>
      <c r="E718" s="15" t="s">
        <v>935</v>
      </c>
      <c r="F718" s="15"/>
      <c r="G718" s="89">
        <f>G719</f>
        <v>1051126.32</v>
      </c>
      <c r="H718" s="89">
        <f t="shared" ref="H718:I719" si="137">H719</f>
        <v>0</v>
      </c>
      <c r="I718" s="89">
        <f t="shared" si="137"/>
        <v>0</v>
      </c>
      <c r="J718" s="194"/>
    </row>
    <row r="719" spans="1:10" s="3" customFormat="1" ht="38.25" customHeight="1">
      <c r="A719" s="16" t="s">
        <v>47</v>
      </c>
      <c r="B719" s="53">
        <v>795</v>
      </c>
      <c r="C719" s="15" t="s">
        <v>328</v>
      </c>
      <c r="D719" s="15" t="s">
        <v>345</v>
      </c>
      <c r="E719" s="15" t="s">
        <v>935</v>
      </c>
      <c r="F719" s="15" t="s">
        <v>48</v>
      </c>
      <c r="G719" s="89">
        <f>G720</f>
        <v>1051126.32</v>
      </c>
      <c r="H719" s="89">
        <f t="shared" si="137"/>
        <v>0</v>
      </c>
      <c r="I719" s="89">
        <f t="shared" si="137"/>
        <v>0</v>
      </c>
      <c r="J719" s="194"/>
    </row>
    <row r="720" spans="1:10" s="3" customFormat="1" ht="38.25" customHeight="1">
      <c r="A720" s="16" t="s">
        <v>49</v>
      </c>
      <c r="B720" s="53">
        <v>795</v>
      </c>
      <c r="C720" s="15" t="s">
        <v>328</v>
      </c>
      <c r="D720" s="15" t="s">
        <v>345</v>
      </c>
      <c r="E720" s="15" t="s">
        <v>935</v>
      </c>
      <c r="F720" s="15" t="s">
        <v>50</v>
      </c>
      <c r="G720" s="89">
        <f>'прил 7'!G2055</f>
        <v>1051126.32</v>
      </c>
      <c r="H720" s="89">
        <f>'прил 7'!H2060</f>
        <v>0</v>
      </c>
      <c r="I720" s="89">
        <f>'прил 7'!I2060</f>
        <v>0</v>
      </c>
      <c r="J720" s="194"/>
    </row>
    <row r="721" spans="1:9" s="3" customFormat="1" ht="38.25" customHeight="1">
      <c r="A721" s="16" t="s">
        <v>1033</v>
      </c>
      <c r="B721" s="53">
        <v>795</v>
      </c>
      <c r="C721" s="15" t="s">
        <v>328</v>
      </c>
      <c r="D721" s="15" t="s">
        <v>345</v>
      </c>
      <c r="E721" s="15" t="s">
        <v>1076</v>
      </c>
      <c r="F721" s="15"/>
      <c r="G721" s="89">
        <f>G722+G724</f>
        <v>3033743</v>
      </c>
      <c r="H721" s="89">
        <f t="shared" ref="H721:I722" si="138">H722</f>
        <v>0</v>
      </c>
      <c r="I721" s="89">
        <f t="shared" si="138"/>
        <v>0</v>
      </c>
    </row>
    <row r="722" spans="1:9" s="3" customFormat="1" ht="38.25" customHeight="1">
      <c r="A722" s="16" t="s">
        <v>47</v>
      </c>
      <c r="B722" s="53">
        <v>795</v>
      </c>
      <c r="C722" s="15" t="s">
        <v>328</v>
      </c>
      <c r="D722" s="15" t="s">
        <v>345</v>
      </c>
      <c r="E722" s="15" t="s">
        <v>1076</v>
      </c>
      <c r="F722" s="15" t="s">
        <v>48</v>
      </c>
      <c r="G722" s="89">
        <f>G723</f>
        <v>1975476.64</v>
      </c>
      <c r="H722" s="89">
        <f t="shared" si="138"/>
        <v>0</v>
      </c>
      <c r="I722" s="89">
        <f t="shared" si="138"/>
        <v>0</v>
      </c>
    </row>
    <row r="723" spans="1:9" s="3" customFormat="1" ht="38.25" customHeight="1">
      <c r="A723" s="16" t="s">
        <v>49</v>
      </c>
      <c r="B723" s="53">
        <v>795</v>
      </c>
      <c r="C723" s="15" t="s">
        <v>328</v>
      </c>
      <c r="D723" s="15" t="s">
        <v>345</v>
      </c>
      <c r="E723" s="15" t="s">
        <v>1076</v>
      </c>
      <c r="F723" s="15" t="s">
        <v>50</v>
      </c>
      <c r="G723" s="89">
        <f>'прил 7'!G2048</f>
        <v>1975476.64</v>
      </c>
      <c r="H723" s="89">
        <v>0</v>
      </c>
      <c r="I723" s="89">
        <v>0</v>
      </c>
    </row>
    <row r="724" spans="1:9" s="3" customFormat="1" ht="24.75" customHeight="1">
      <c r="A724" s="16" t="s">
        <v>323</v>
      </c>
      <c r="B724" s="53">
        <v>795</v>
      </c>
      <c r="C724" s="15" t="s">
        <v>328</v>
      </c>
      <c r="D724" s="15" t="s">
        <v>345</v>
      </c>
      <c r="E724" s="15" t="s">
        <v>1076</v>
      </c>
      <c r="F724" s="15" t="s">
        <v>324</v>
      </c>
      <c r="G724" s="89">
        <f>G725</f>
        <v>1058266.3600000001</v>
      </c>
      <c r="H724" s="89">
        <v>0</v>
      </c>
      <c r="I724" s="89">
        <v>0</v>
      </c>
    </row>
    <row r="725" spans="1:9" s="3" customFormat="1" ht="32.25" customHeight="1">
      <c r="A725" s="16" t="s">
        <v>341</v>
      </c>
      <c r="B725" s="53">
        <v>795</v>
      </c>
      <c r="C725" s="15" t="s">
        <v>328</v>
      </c>
      <c r="D725" s="15" t="s">
        <v>345</v>
      </c>
      <c r="E725" s="15" t="s">
        <v>1076</v>
      </c>
      <c r="F725" s="15" t="s">
        <v>342</v>
      </c>
      <c r="G725" s="89">
        <f>'прил 7'!G2050</f>
        <v>1058266.3600000001</v>
      </c>
      <c r="H725" s="89">
        <v>0</v>
      </c>
      <c r="I725" s="89">
        <v>0</v>
      </c>
    </row>
    <row r="726" spans="1:9" s="3" customFormat="1" ht="38.25" customHeight="1">
      <c r="A726" s="16" t="s">
        <v>1078</v>
      </c>
      <c r="B726" s="53">
        <v>795</v>
      </c>
      <c r="C726" s="15" t="s">
        <v>328</v>
      </c>
      <c r="D726" s="15" t="s">
        <v>345</v>
      </c>
      <c r="E726" s="15" t="s">
        <v>1077</v>
      </c>
      <c r="F726" s="15"/>
      <c r="G726" s="89">
        <f>G727</f>
        <v>2857473.68</v>
      </c>
      <c r="H726" s="89">
        <f t="shared" ref="H726:I727" si="139">H727</f>
        <v>0</v>
      </c>
      <c r="I726" s="89">
        <f t="shared" si="139"/>
        <v>0</v>
      </c>
    </row>
    <row r="727" spans="1:9" s="3" customFormat="1" ht="38.25" customHeight="1">
      <c r="A727" s="16" t="s">
        <v>47</v>
      </c>
      <c r="B727" s="53">
        <v>795</v>
      </c>
      <c r="C727" s="15" t="s">
        <v>328</v>
      </c>
      <c r="D727" s="15" t="s">
        <v>345</v>
      </c>
      <c r="E727" s="15" t="s">
        <v>1077</v>
      </c>
      <c r="F727" s="15" t="s">
        <v>48</v>
      </c>
      <c r="G727" s="89">
        <f>G728</f>
        <v>2857473.68</v>
      </c>
      <c r="H727" s="89">
        <f t="shared" si="139"/>
        <v>0</v>
      </c>
      <c r="I727" s="89">
        <f t="shared" si="139"/>
        <v>0</v>
      </c>
    </row>
    <row r="728" spans="1:9" s="3" customFormat="1" ht="38.25" customHeight="1">
      <c r="A728" s="16" t="s">
        <v>49</v>
      </c>
      <c r="B728" s="53">
        <v>795</v>
      </c>
      <c r="C728" s="15" t="s">
        <v>328</v>
      </c>
      <c r="D728" s="15" t="s">
        <v>345</v>
      </c>
      <c r="E728" s="15" t="s">
        <v>1077</v>
      </c>
      <c r="F728" s="15" t="s">
        <v>50</v>
      </c>
      <c r="G728" s="89">
        <f>'прил 7'!G2053</f>
        <v>2857473.68</v>
      </c>
      <c r="H728" s="89">
        <v>0</v>
      </c>
      <c r="I728" s="89">
        <v>0</v>
      </c>
    </row>
    <row r="729" spans="1:9" s="3" customFormat="1" ht="38.25" customHeight="1">
      <c r="A729" s="16" t="s">
        <v>1075</v>
      </c>
      <c r="B729" s="53">
        <v>795</v>
      </c>
      <c r="C729" s="15" t="s">
        <v>328</v>
      </c>
      <c r="D729" s="15" t="s">
        <v>345</v>
      </c>
      <c r="E729" s="15" t="s">
        <v>1074</v>
      </c>
      <c r="F729" s="15"/>
      <c r="G729" s="89">
        <f>G730</f>
        <v>1178278.1400000001</v>
      </c>
      <c r="H729" s="89">
        <f t="shared" ref="H729:I730" si="140">H730</f>
        <v>0</v>
      </c>
      <c r="I729" s="89">
        <f t="shared" si="140"/>
        <v>0</v>
      </c>
    </row>
    <row r="730" spans="1:9" s="3" customFormat="1" ht="38.25" customHeight="1">
      <c r="A730" s="16" t="s">
        <v>47</v>
      </c>
      <c r="B730" s="53">
        <v>795</v>
      </c>
      <c r="C730" s="15" t="s">
        <v>328</v>
      </c>
      <c r="D730" s="15" t="s">
        <v>345</v>
      </c>
      <c r="E730" s="15" t="s">
        <v>1074</v>
      </c>
      <c r="F730" s="15" t="s">
        <v>48</v>
      </c>
      <c r="G730" s="89">
        <f>G731</f>
        <v>1178278.1400000001</v>
      </c>
      <c r="H730" s="89">
        <f t="shared" si="140"/>
        <v>0</v>
      </c>
      <c r="I730" s="89">
        <f t="shared" si="140"/>
        <v>0</v>
      </c>
    </row>
    <row r="731" spans="1:9" s="3" customFormat="1" ht="38.25" customHeight="1">
      <c r="A731" s="16" t="s">
        <v>49</v>
      </c>
      <c r="B731" s="53">
        <v>795</v>
      </c>
      <c r="C731" s="15" t="s">
        <v>328</v>
      </c>
      <c r="D731" s="15" t="s">
        <v>345</v>
      </c>
      <c r="E731" s="15" t="s">
        <v>1074</v>
      </c>
      <c r="F731" s="15" t="s">
        <v>50</v>
      </c>
      <c r="G731" s="89">
        <f>'прил 7'!G2059</f>
        <v>1178278.1400000001</v>
      </c>
      <c r="H731" s="89">
        <v>0</v>
      </c>
      <c r="I731" s="89">
        <v>0</v>
      </c>
    </row>
    <row r="732" spans="1:9" s="3" customFormat="1" ht="38.25" customHeight="1">
      <c r="A732" s="16" t="s">
        <v>1073</v>
      </c>
      <c r="B732" s="53">
        <v>795</v>
      </c>
      <c r="C732" s="15" t="s">
        <v>328</v>
      </c>
      <c r="D732" s="15" t="s">
        <v>345</v>
      </c>
      <c r="E732" s="15" t="s">
        <v>1072</v>
      </c>
      <c r="F732" s="15"/>
      <c r="G732" s="89">
        <f>G733</f>
        <v>2466864</v>
      </c>
      <c r="H732" s="89">
        <f t="shared" ref="H732:I733" si="141">H733</f>
        <v>0</v>
      </c>
      <c r="I732" s="89">
        <f t="shared" si="141"/>
        <v>0</v>
      </c>
    </row>
    <row r="733" spans="1:9" s="3" customFormat="1" ht="38.25" customHeight="1">
      <c r="A733" s="16" t="s">
        <v>47</v>
      </c>
      <c r="B733" s="53">
        <v>795</v>
      </c>
      <c r="C733" s="15" t="s">
        <v>328</v>
      </c>
      <c r="D733" s="15" t="s">
        <v>345</v>
      </c>
      <c r="E733" s="15" t="s">
        <v>1072</v>
      </c>
      <c r="F733" s="15" t="s">
        <v>48</v>
      </c>
      <c r="G733" s="89">
        <f>G734</f>
        <v>2466864</v>
      </c>
      <c r="H733" s="89">
        <f t="shared" si="141"/>
        <v>0</v>
      </c>
      <c r="I733" s="89">
        <f t="shared" si="141"/>
        <v>0</v>
      </c>
    </row>
    <row r="734" spans="1:9" s="3" customFormat="1" ht="38.25" customHeight="1">
      <c r="A734" s="16" t="s">
        <v>49</v>
      </c>
      <c r="B734" s="53">
        <v>795</v>
      </c>
      <c r="C734" s="15" t="s">
        <v>328</v>
      </c>
      <c r="D734" s="15" t="s">
        <v>345</v>
      </c>
      <c r="E734" s="15" t="s">
        <v>1072</v>
      </c>
      <c r="F734" s="15" t="s">
        <v>50</v>
      </c>
      <c r="G734" s="89">
        <f>'прил 7'!G2062</f>
        <v>2466864</v>
      </c>
      <c r="H734" s="89">
        <v>0</v>
      </c>
      <c r="I734" s="89">
        <v>0</v>
      </c>
    </row>
    <row r="735" spans="1:9" s="3" customFormat="1" ht="38.25" customHeight="1">
      <c r="A735" s="16" t="s">
        <v>1071</v>
      </c>
      <c r="B735" s="53">
        <v>795</v>
      </c>
      <c r="C735" s="15" t="s">
        <v>328</v>
      </c>
      <c r="D735" s="15" t="s">
        <v>345</v>
      </c>
      <c r="E735" s="15" t="s">
        <v>1070</v>
      </c>
      <c r="F735" s="15"/>
      <c r="G735" s="89">
        <f>G736+G738</f>
        <v>2171463.91</v>
      </c>
      <c r="H735" s="89">
        <f t="shared" ref="H735:I736" si="142">H736</f>
        <v>0</v>
      </c>
      <c r="I735" s="89">
        <f t="shared" si="142"/>
        <v>0</v>
      </c>
    </row>
    <row r="736" spans="1:9" s="3" customFormat="1" ht="38.25" hidden="1" customHeight="1">
      <c r="A736" s="16" t="s">
        <v>47</v>
      </c>
      <c r="B736" s="53">
        <v>795</v>
      </c>
      <c r="C736" s="15" t="s">
        <v>328</v>
      </c>
      <c r="D736" s="15" t="s">
        <v>345</v>
      </c>
      <c r="E736" s="15" t="s">
        <v>1070</v>
      </c>
      <c r="F736" s="15" t="s">
        <v>48</v>
      </c>
      <c r="G736" s="89">
        <f>G737</f>
        <v>0</v>
      </c>
      <c r="H736" s="89">
        <f t="shared" si="142"/>
        <v>0</v>
      </c>
      <c r="I736" s="89">
        <f t="shared" si="142"/>
        <v>0</v>
      </c>
    </row>
    <row r="737" spans="1:11" s="3" customFormat="1" ht="38.25" hidden="1" customHeight="1">
      <c r="A737" s="16" t="s">
        <v>49</v>
      </c>
      <c r="B737" s="53">
        <v>795</v>
      </c>
      <c r="C737" s="15" t="s">
        <v>328</v>
      </c>
      <c r="D737" s="15" t="s">
        <v>345</v>
      </c>
      <c r="E737" s="15" t="s">
        <v>1070</v>
      </c>
      <c r="F737" s="15" t="s">
        <v>50</v>
      </c>
      <c r="G737" s="89"/>
      <c r="H737" s="89">
        <v>0</v>
      </c>
      <c r="I737" s="89">
        <v>0</v>
      </c>
    </row>
    <row r="738" spans="1:11" s="3" customFormat="1" ht="38.25" customHeight="1">
      <c r="A738" s="16" t="s">
        <v>323</v>
      </c>
      <c r="B738" s="53">
        <v>795</v>
      </c>
      <c r="C738" s="15" t="s">
        <v>328</v>
      </c>
      <c r="D738" s="15" t="s">
        <v>345</v>
      </c>
      <c r="E738" s="15" t="s">
        <v>1070</v>
      </c>
      <c r="F738" s="15" t="s">
        <v>324</v>
      </c>
      <c r="G738" s="89">
        <f>G739</f>
        <v>2171463.91</v>
      </c>
      <c r="H738" s="89">
        <f t="shared" ref="H738:I738" si="143">H739</f>
        <v>0</v>
      </c>
      <c r="I738" s="89">
        <f t="shared" si="143"/>
        <v>0</v>
      </c>
    </row>
    <row r="739" spans="1:11" s="3" customFormat="1" ht="38.25" customHeight="1">
      <c r="A739" s="16" t="s">
        <v>341</v>
      </c>
      <c r="B739" s="53">
        <v>795</v>
      </c>
      <c r="C739" s="15" t="s">
        <v>328</v>
      </c>
      <c r="D739" s="15" t="s">
        <v>345</v>
      </c>
      <c r="E739" s="15" t="s">
        <v>1070</v>
      </c>
      <c r="F739" s="15" t="s">
        <v>342</v>
      </c>
      <c r="G739" s="89">
        <v>2171463.91</v>
      </c>
      <c r="H739" s="89">
        <v>0</v>
      </c>
      <c r="I739" s="89">
        <v>0</v>
      </c>
    </row>
    <row r="740" spans="1:11" s="3" customFormat="1" ht="38.25" customHeight="1">
      <c r="A740" s="16" t="s">
        <v>1069</v>
      </c>
      <c r="B740" s="53">
        <v>795</v>
      </c>
      <c r="C740" s="15" t="s">
        <v>328</v>
      </c>
      <c r="D740" s="15" t="s">
        <v>345</v>
      </c>
      <c r="E740" s="15" t="s">
        <v>1068</v>
      </c>
      <c r="F740" s="15"/>
      <c r="G740" s="89">
        <f>G741+G743</f>
        <v>833400</v>
      </c>
      <c r="H740" s="89">
        <f t="shared" ref="H740:I741" si="144">H741</f>
        <v>0</v>
      </c>
      <c r="I740" s="89">
        <f t="shared" si="144"/>
        <v>0</v>
      </c>
    </row>
    <row r="741" spans="1:11" s="3" customFormat="1" ht="38.25" hidden="1" customHeight="1">
      <c r="A741" s="16" t="s">
        <v>47</v>
      </c>
      <c r="B741" s="53">
        <v>795</v>
      </c>
      <c r="C741" s="15" t="s">
        <v>328</v>
      </c>
      <c r="D741" s="15" t="s">
        <v>345</v>
      </c>
      <c r="E741" s="15" t="s">
        <v>1068</v>
      </c>
      <c r="F741" s="15" t="s">
        <v>48</v>
      </c>
      <c r="G741" s="89">
        <f>G742</f>
        <v>0</v>
      </c>
      <c r="H741" s="89">
        <f t="shared" si="144"/>
        <v>0</v>
      </c>
      <c r="I741" s="89">
        <f t="shared" si="144"/>
        <v>0</v>
      </c>
    </row>
    <row r="742" spans="1:11" s="3" customFormat="1" ht="38.25" hidden="1" customHeight="1">
      <c r="A742" s="16" t="s">
        <v>49</v>
      </c>
      <c r="B742" s="53">
        <v>795</v>
      </c>
      <c r="C742" s="15" t="s">
        <v>328</v>
      </c>
      <c r="D742" s="15" t="s">
        <v>345</v>
      </c>
      <c r="E742" s="15" t="s">
        <v>1068</v>
      </c>
      <c r="F742" s="15" t="s">
        <v>50</v>
      </c>
      <c r="G742" s="89"/>
      <c r="H742" s="89">
        <v>0</v>
      </c>
      <c r="I742" s="89">
        <v>0</v>
      </c>
    </row>
    <row r="743" spans="1:11" s="3" customFormat="1" ht="38.25" customHeight="1">
      <c r="A743" s="16" t="s">
        <v>323</v>
      </c>
      <c r="B743" s="53">
        <v>795</v>
      </c>
      <c r="C743" s="15" t="s">
        <v>328</v>
      </c>
      <c r="D743" s="15" t="s">
        <v>345</v>
      </c>
      <c r="E743" s="15" t="s">
        <v>1068</v>
      </c>
      <c r="F743" s="15" t="s">
        <v>324</v>
      </c>
      <c r="G743" s="89">
        <f>G744</f>
        <v>833400</v>
      </c>
      <c r="H743" s="89">
        <f t="shared" ref="H743:I743" si="145">H744</f>
        <v>0</v>
      </c>
      <c r="I743" s="89">
        <f t="shared" si="145"/>
        <v>0</v>
      </c>
    </row>
    <row r="744" spans="1:11" s="3" customFormat="1" ht="38.25" customHeight="1">
      <c r="A744" s="16" t="s">
        <v>341</v>
      </c>
      <c r="B744" s="53">
        <v>795</v>
      </c>
      <c r="C744" s="15" t="s">
        <v>328</v>
      </c>
      <c r="D744" s="15" t="s">
        <v>345</v>
      </c>
      <c r="E744" s="15" t="s">
        <v>1068</v>
      </c>
      <c r="F744" s="15" t="s">
        <v>342</v>
      </c>
      <c r="G744" s="89">
        <f>'прил 7'!G2092</f>
        <v>833400</v>
      </c>
      <c r="H744" s="89">
        <v>0</v>
      </c>
      <c r="I744" s="89">
        <v>0</v>
      </c>
    </row>
    <row r="745" spans="1:11" s="3" customFormat="1" ht="38.25" hidden="1" customHeight="1">
      <c r="A745" s="16" t="s">
        <v>1047</v>
      </c>
      <c r="B745" s="53">
        <v>795</v>
      </c>
      <c r="C745" s="15" t="s">
        <v>328</v>
      </c>
      <c r="D745" s="15" t="s">
        <v>345</v>
      </c>
      <c r="E745" s="15" t="s">
        <v>881</v>
      </c>
      <c r="F745" s="15"/>
      <c r="G745" s="89">
        <f>G746</f>
        <v>0</v>
      </c>
      <c r="H745" s="89"/>
      <c r="I745" s="89"/>
    </row>
    <row r="746" spans="1:11" s="3" customFormat="1" ht="38.25" hidden="1" customHeight="1">
      <c r="A746" s="16" t="s">
        <v>323</v>
      </c>
      <c r="B746" s="53">
        <v>795</v>
      </c>
      <c r="C746" s="15" t="s">
        <v>328</v>
      </c>
      <c r="D746" s="15" t="s">
        <v>345</v>
      </c>
      <c r="E746" s="15" t="s">
        <v>881</v>
      </c>
      <c r="F746" s="15" t="s">
        <v>324</v>
      </c>
      <c r="G746" s="89">
        <f>G747</f>
        <v>0</v>
      </c>
      <c r="H746" s="89"/>
      <c r="I746" s="89"/>
    </row>
    <row r="747" spans="1:11" s="3" customFormat="1" ht="38.25" hidden="1" customHeight="1">
      <c r="A747" s="16" t="s">
        <v>341</v>
      </c>
      <c r="B747" s="53">
        <v>795</v>
      </c>
      <c r="C747" s="15" t="s">
        <v>328</v>
      </c>
      <c r="D747" s="15" t="s">
        <v>345</v>
      </c>
      <c r="E747" s="15" t="s">
        <v>881</v>
      </c>
      <c r="F747" s="15" t="s">
        <v>342</v>
      </c>
      <c r="G747" s="133">
        <f>'прил 7'!G2095</f>
        <v>0</v>
      </c>
      <c r="H747" s="89"/>
      <c r="I747" s="89"/>
    </row>
    <row r="748" spans="1:11" s="176" customFormat="1" ht="35.25" customHeight="1">
      <c r="A748" s="171" t="s">
        <v>966</v>
      </c>
      <c r="B748" s="167">
        <v>757</v>
      </c>
      <c r="C748" s="168" t="s">
        <v>33</v>
      </c>
      <c r="D748" s="168" t="s">
        <v>35</v>
      </c>
      <c r="E748" s="168" t="s">
        <v>398</v>
      </c>
      <c r="F748" s="168"/>
      <c r="G748" s="169">
        <f>G749+G752+G755+G758+G761+G764+G767+G770+G776+G778+G785+G787+G790+G793+G796+G808</f>
        <v>143996283.21999997</v>
      </c>
      <c r="H748" s="169">
        <f>H755+H758+H761+H764+H767+H778+H785+H749+H802+H799++H805+H776+H773</f>
        <v>146403507.97</v>
      </c>
      <c r="I748" s="169">
        <f>I755+I758+I761+I764+I767+I778+I785+I749+I802+I799++I805</f>
        <v>152279719</v>
      </c>
      <c r="J748" s="199">
        <v>24472950</v>
      </c>
    </row>
    <row r="749" spans="1:11" ht="37.5" customHeight="1">
      <c r="A749" s="16" t="s">
        <v>897</v>
      </c>
      <c r="B749" s="14">
        <v>757</v>
      </c>
      <c r="C749" s="15" t="s">
        <v>68</v>
      </c>
      <c r="D749" s="15" t="s">
        <v>24</v>
      </c>
      <c r="E749" s="15" t="s">
        <v>819</v>
      </c>
      <c r="F749" s="15"/>
      <c r="G749" s="107">
        <f t="shared" ref="G749:I750" si="146">G750</f>
        <v>712533.33</v>
      </c>
      <c r="H749" s="8">
        <f>H750</f>
        <v>90000</v>
      </c>
      <c r="I749" s="8">
        <f t="shared" si="146"/>
        <v>100000</v>
      </c>
      <c r="J749" s="2">
        <v>25800</v>
      </c>
      <c r="K749" s="2">
        <f>G749+G752+G755+G758+G761+G764+G767+G770+G776+G778+G785+G787+G790+G793+G796+G808</f>
        <v>143996283.21999997</v>
      </c>
    </row>
    <row r="750" spans="1:11" ht="25.5">
      <c r="A750" s="16" t="s">
        <v>38</v>
      </c>
      <c r="B750" s="14">
        <v>757</v>
      </c>
      <c r="C750" s="15" t="s">
        <v>68</v>
      </c>
      <c r="D750" s="15" t="s">
        <v>24</v>
      </c>
      <c r="E750" s="15" t="s">
        <v>819</v>
      </c>
      <c r="F750" s="15" t="s">
        <v>39</v>
      </c>
      <c r="G750" s="107">
        <f t="shared" si="146"/>
        <v>712533.33</v>
      </c>
      <c r="H750" s="8">
        <f t="shared" si="146"/>
        <v>90000</v>
      </c>
      <c r="I750" s="8">
        <f t="shared" si="146"/>
        <v>100000</v>
      </c>
      <c r="J750" s="2">
        <v>60633148</v>
      </c>
    </row>
    <row r="751" spans="1:11">
      <c r="A751" s="16" t="s">
        <v>40</v>
      </c>
      <c r="B751" s="14">
        <v>757</v>
      </c>
      <c r="C751" s="15" t="s">
        <v>68</v>
      </c>
      <c r="D751" s="15" t="s">
        <v>24</v>
      </c>
      <c r="E751" s="15" t="s">
        <v>819</v>
      </c>
      <c r="F751" s="15" t="s">
        <v>41</v>
      </c>
      <c r="G751" s="107">
        <f>'прил 7'!G362</f>
        <v>712533.33</v>
      </c>
      <c r="H751" s="8">
        <f>'прил 7'!H362</f>
        <v>90000</v>
      </c>
      <c r="I751" s="8">
        <f>'прил 7'!I362</f>
        <v>100000</v>
      </c>
      <c r="J751" s="2">
        <v>7498067</v>
      </c>
    </row>
    <row r="752" spans="1:11" ht="93" customHeight="1">
      <c r="A752" s="16" t="s">
        <v>513</v>
      </c>
      <c r="B752" s="14">
        <v>757</v>
      </c>
      <c r="C752" s="15" t="s">
        <v>33</v>
      </c>
      <c r="D752" s="15" t="s">
        <v>104</v>
      </c>
      <c r="E752" s="15" t="s">
        <v>1116</v>
      </c>
      <c r="F752" s="15"/>
      <c r="G752" s="120">
        <f>G754</f>
        <v>472000</v>
      </c>
      <c r="H752" s="8">
        <v>0</v>
      </c>
      <c r="I752" s="8">
        <v>0</v>
      </c>
      <c r="J752" s="1"/>
    </row>
    <row r="753" spans="1:10" ht="36" customHeight="1">
      <c r="A753" s="16" t="s">
        <v>38</v>
      </c>
      <c r="B753" s="14">
        <v>757</v>
      </c>
      <c r="C753" s="15" t="s">
        <v>33</v>
      </c>
      <c r="D753" s="15" t="s">
        <v>104</v>
      </c>
      <c r="E753" s="15" t="s">
        <v>1116</v>
      </c>
      <c r="F753" s="15" t="s">
        <v>39</v>
      </c>
      <c r="G753" s="120">
        <f>G754</f>
        <v>472000</v>
      </c>
      <c r="H753" s="8">
        <v>0</v>
      </c>
      <c r="I753" s="8">
        <v>0</v>
      </c>
      <c r="J753" s="1"/>
    </row>
    <row r="754" spans="1:10" ht="19.5" customHeight="1">
      <c r="A754" s="16" t="s">
        <v>40</v>
      </c>
      <c r="B754" s="14">
        <v>757</v>
      </c>
      <c r="C754" s="15" t="s">
        <v>33</v>
      </c>
      <c r="D754" s="15" t="s">
        <v>104</v>
      </c>
      <c r="E754" s="15" t="s">
        <v>1116</v>
      </c>
      <c r="F754" s="15" t="s">
        <v>41</v>
      </c>
      <c r="G754" s="120">
        <v>472000</v>
      </c>
      <c r="H754" s="8">
        <v>0</v>
      </c>
      <c r="I754" s="8">
        <v>0</v>
      </c>
      <c r="J754" s="1"/>
    </row>
    <row r="755" spans="1:10" s="50" customFormat="1" ht="90.75" customHeight="1">
      <c r="A755" s="102" t="s">
        <v>708</v>
      </c>
      <c r="B755" s="14"/>
      <c r="C755" s="15"/>
      <c r="D755" s="15"/>
      <c r="E755" s="15" t="s">
        <v>707</v>
      </c>
      <c r="F755" s="15"/>
      <c r="G755" s="120">
        <f t="shared" ref="G755:I756" si="147">G756</f>
        <v>25700</v>
      </c>
      <c r="H755" s="89">
        <f t="shared" si="147"/>
        <v>25800</v>
      </c>
      <c r="I755" s="89">
        <f t="shared" si="147"/>
        <v>28300</v>
      </c>
      <c r="J755" s="192">
        <v>37014758</v>
      </c>
    </row>
    <row r="756" spans="1:10" s="50" customFormat="1" ht="35.25" customHeight="1">
      <c r="A756" s="16" t="s">
        <v>38</v>
      </c>
      <c r="B756" s="14"/>
      <c r="C756" s="15"/>
      <c r="D756" s="15"/>
      <c r="E756" s="15" t="s">
        <v>707</v>
      </c>
      <c r="F756" s="15" t="s">
        <v>39</v>
      </c>
      <c r="G756" s="120">
        <f t="shared" si="147"/>
        <v>25700</v>
      </c>
      <c r="H756" s="89">
        <f t="shared" si="147"/>
        <v>25800</v>
      </c>
      <c r="I756" s="89">
        <f t="shared" si="147"/>
        <v>28300</v>
      </c>
      <c r="J756" s="192">
        <v>1052448</v>
      </c>
    </row>
    <row r="757" spans="1:10" s="50" customFormat="1" ht="21" customHeight="1">
      <c r="A757" s="16" t="s">
        <v>40</v>
      </c>
      <c r="B757" s="14"/>
      <c r="C757" s="15"/>
      <c r="D757" s="15"/>
      <c r="E757" s="15" t="s">
        <v>707</v>
      </c>
      <c r="F757" s="15" t="s">
        <v>41</v>
      </c>
      <c r="G757" s="120">
        <f>'прил 7'!G216</f>
        <v>25700</v>
      </c>
      <c r="H757" s="89">
        <f>'прил 7'!H216</f>
        <v>25800</v>
      </c>
      <c r="I757" s="89">
        <f>'прил 7'!I216</f>
        <v>28300</v>
      </c>
      <c r="J757" s="192">
        <v>7890673</v>
      </c>
    </row>
    <row r="758" spans="1:10" ht="25.5">
      <c r="A758" s="16" t="s">
        <v>37</v>
      </c>
      <c r="B758" s="14">
        <v>757</v>
      </c>
      <c r="C758" s="15" t="s">
        <v>33</v>
      </c>
      <c r="D758" s="15" t="s">
        <v>35</v>
      </c>
      <c r="E758" s="15" t="s">
        <v>399</v>
      </c>
      <c r="F758" s="15"/>
      <c r="G758" s="120">
        <f t="shared" ref="G758:I759" si="148">G759</f>
        <v>22765958</v>
      </c>
      <c r="H758" s="89">
        <f t="shared" si="148"/>
        <v>24215950</v>
      </c>
      <c r="I758" s="89">
        <f t="shared" si="148"/>
        <v>24659092</v>
      </c>
      <c r="J758" s="2">
        <v>435600</v>
      </c>
    </row>
    <row r="759" spans="1:10" ht="25.5">
      <c r="A759" s="16" t="s">
        <v>38</v>
      </c>
      <c r="B759" s="14">
        <v>757</v>
      </c>
      <c r="C759" s="15" t="s">
        <v>33</v>
      </c>
      <c r="D759" s="15" t="s">
        <v>35</v>
      </c>
      <c r="E759" s="15" t="s">
        <v>399</v>
      </c>
      <c r="F759" s="15" t="s">
        <v>39</v>
      </c>
      <c r="G759" s="120">
        <f t="shared" si="148"/>
        <v>22765958</v>
      </c>
      <c r="H759" s="89">
        <f t="shared" si="148"/>
        <v>24215950</v>
      </c>
      <c r="I759" s="89">
        <f t="shared" si="148"/>
        <v>24659092</v>
      </c>
      <c r="J759" s="2">
        <v>300</v>
      </c>
    </row>
    <row r="760" spans="1:10" ht="19.5" customHeight="1">
      <c r="A760" s="16" t="s">
        <v>40</v>
      </c>
      <c r="B760" s="14">
        <v>757</v>
      </c>
      <c r="C760" s="15" t="s">
        <v>33</v>
      </c>
      <c r="D760" s="15" t="s">
        <v>35</v>
      </c>
      <c r="E760" s="15" t="s">
        <v>399</v>
      </c>
      <c r="F760" s="15" t="s">
        <v>41</v>
      </c>
      <c r="G760" s="120">
        <f>'прил 7'!G46</f>
        <v>22765958</v>
      </c>
      <c r="H760" s="89">
        <f>'прил 7'!H46</f>
        <v>24215950</v>
      </c>
      <c r="I760" s="89">
        <f>'прил 7'!I46</f>
        <v>24659092</v>
      </c>
      <c r="J760" s="2">
        <f>SUM(J748:J759)</f>
        <v>139023744</v>
      </c>
    </row>
    <row r="761" spans="1:10">
      <c r="A761" s="24" t="s">
        <v>75</v>
      </c>
      <c r="B761" s="14">
        <v>757</v>
      </c>
      <c r="C761" s="15" t="s">
        <v>68</v>
      </c>
      <c r="D761" s="15" t="s">
        <v>24</v>
      </c>
      <c r="E761" s="15" t="s">
        <v>405</v>
      </c>
      <c r="F761" s="14"/>
      <c r="G761" s="107">
        <f t="shared" ref="G761:I762" si="149">G762</f>
        <v>59153584.960000001</v>
      </c>
      <c r="H761" s="8">
        <f t="shared" si="149"/>
        <v>59763648</v>
      </c>
      <c r="I761" s="8">
        <f t="shared" si="149"/>
        <v>61678990</v>
      </c>
    </row>
    <row r="762" spans="1:10" ht="25.5">
      <c r="A762" s="16" t="s">
        <v>38</v>
      </c>
      <c r="B762" s="14">
        <v>757</v>
      </c>
      <c r="C762" s="15" t="s">
        <v>68</v>
      </c>
      <c r="D762" s="15" t="s">
        <v>24</v>
      </c>
      <c r="E762" s="15" t="s">
        <v>405</v>
      </c>
      <c r="F762" s="15" t="s">
        <v>39</v>
      </c>
      <c r="G762" s="107">
        <f t="shared" si="149"/>
        <v>59153584.960000001</v>
      </c>
      <c r="H762" s="8">
        <f t="shared" si="149"/>
        <v>59763648</v>
      </c>
      <c r="I762" s="8">
        <f t="shared" si="149"/>
        <v>61678990</v>
      </c>
    </row>
    <row r="763" spans="1:10">
      <c r="A763" s="16" t="s">
        <v>40</v>
      </c>
      <c r="B763" s="14">
        <v>757</v>
      </c>
      <c r="C763" s="15" t="s">
        <v>68</v>
      </c>
      <c r="D763" s="15" t="s">
        <v>24</v>
      </c>
      <c r="E763" s="15" t="s">
        <v>405</v>
      </c>
      <c r="F763" s="15" t="s">
        <v>41</v>
      </c>
      <c r="G763" s="107">
        <f>'прил 7'!G222</f>
        <v>59153584.960000001</v>
      </c>
      <c r="H763" s="8">
        <f>'прил 7'!H222</f>
        <v>59763648</v>
      </c>
      <c r="I763" s="8">
        <f>'прил 7'!I222</f>
        <v>61678990</v>
      </c>
    </row>
    <row r="764" spans="1:10" s="3" customFormat="1" ht="15" customHeight="1">
      <c r="A764" s="25" t="s">
        <v>76</v>
      </c>
      <c r="B764" s="14">
        <v>757</v>
      </c>
      <c r="C764" s="15" t="s">
        <v>68</v>
      </c>
      <c r="D764" s="15" t="s">
        <v>24</v>
      </c>
      <c r="E764" s="15" t="s">
        <v>406</v>
      </c>
      <c r="F764" s="15"/>
      <c r="G764" s="130">
        <f t="shared" ref="G764:I765" si="150">G765</f>
        <v>7388638</v>
      </c>
      <c r="H764" s="26">
        <f t="shared" si="150"/>
        <v>7498067</v>
      </c>
      <c r="I764" s="26">
        <f t="shared" si="150"/>
        <v>7541610</v>
      </c>
      <c r="J764" s="194"/>
    </row>
    <row r="765" spans="1:10" ht="25.5">
      <c r="A765" s="16" t="s">
        <v>38</v>
      </c>
      <c r="B765" s="14">
        <v>757</v>
      </c>
      <c r="C765" s="15" t="s">
        <v>68</v>
      </c>
      <c r="D765" s="15" t="s">
        <v>24</v>
      </c>
      <c r="E765" s="15" t="s">
        <v>406</v>
      </c>
      <c r="F765" s="15" t="s">
        <v>39</v>
      </c>
      <c r="G765" s="107">
        <f t="shared" si="150"/>
        <v>7388638</v>
      </c>
      <c r="H765" s="8">
        <f t="shared" si="150"/>
        <v>7498067</v>
      </c>
      <c r="I765" s="8">
        <f t="shared" si="150"/>
        <v>7541610</v>
      </c>
    </row>
    <row r="766" spans="1:10">
      <c r="A766" s="16" t="s">
        <v>40</v>
      </c>
      <c r="B766" s="14">
        <v>757</v>
      </c>
      <c r="C766" s="15" t="s">
        <v>68</v>
      </c>
      <c r="D766" s="15" t="s">
        <v>24</v>
      </c>
      <c r="E766" s="15" t="s">
        <v>406</v>
      </c>
      <c r="F766" s="15" t="s">
        <v>41</v>
      </c>
      <c r="G766" s="107">
        <f>'прил 7'!G246</f>
        <v>7388638</v>
      </c>
      <c r="H766" s="8">
        <f>'прил 7'!H246</f>
        <v>7498067</v>
      </c>
      <c r="I766" s="8">
        <f>'прил 7'!I246</f>
        <v>7541610</v>
      </c>
    </row>
    <row r="767" spans="1:10" s="3" customFormat="1" ht="15" customHeight="1">
      <c r="A767" s="27" t="s">
        <v>77</v>
      </c>
      <c r="B767" s="14">
        <v>757</v>
      </c>
      <c r="C767" s="15" t="s">
        <v>68</v>
      </c>
      <c r="D767" s="15" t="s">
        <v>24</v>
      </c>
      <c r="E767" s="15" t="s">
        <v>407</v>
      </c>
      <c r="F767" s="15"/>
      <c r="G767" s="130">
        <f t="shared" ref="G767:I768" si="151">G768</f>
        <v>36455833.799999997</v>
      </c>
      <c r="H767" s="26">
        <f t="shared" si="151"/>
        <v>36879378</v>
      </c>
      <c r="I767" s="26">
        <f t="shared" si="151"/>
        <v>37166931</v>
      </c>
      <c r="J767" s="194"/>
    </row>
    <row r="768" spans="1:10" ht="25.5">
      <c r="A768" s="16" t="s">
        <v>38</v>
      </c>
      <c r="B768" s="14">
        <v>757</v>
      </c>
      <c r="C768" s="15" t="s">
        <v>68</v>
      </c>
      <c r="D768" s="15" t="s">
        <v>24</v>
      </c>
      <c r="E768" s="15" t="s">
        <v>407</v>
      </c>
      <c r="F768" s="15" t="s">
        <v>39</v>
      </c>
      <c r="G768" s="107">
        <f t="shared" si="151"/>
        <v>36455833.799999997</v>
      </c>
      <c r="H768" s="8">
        <f t="shared" si="151"/>
        <v>36879378</v>
      </c>
      <c r="I768" s="8">
        <f t="shared" si="151"/>
        <v>37166931</v>
      </c>
    </row>
    <row r="769" spans="1:10">
      <c r="A769" s="16" t="s">
        <v>40</v>
      </c>
      <c r="B769" s="14">
        <v>757</v>
      </c>
      <c r="C769" s="15" t="s">
        <v>68</v>
      </c>
      <c r="D769" s="15" t="s">
        <v>24</v>
      </c>
      <c r="E769" s="15" t="s">
        <v>407</v>
      </c>
      <c r="F769" s="15" t="s">
        <v>41</v>
      </c>
      <c r="G769" s="107">
        <f>'прил 7'!G253</f>
        <v>36455833.799999997</v>
      </c>
      <c r="H769" s="8">
        <f>'прил 7'!H253</f>
        <v>36879378</v>
      </c>
      <c r="I769" s="8">
        <f>'прил 7'!I253</f>
        <v>37166931</v>
      </c>
    </row>
    <row r="770" spans="1:10" ht="36" customHeight="1">
      <c r="A770" s="16" t="s">
        <v>1059</v>
      </c>
      <c r="B770" s="14">
        <v>757</v>
      </c>
      <c r="C770" s="15" t="s">
        <v>33</v>
      </c>
      <c r="D770" s="15" t="s">
        <v>104</v>
      </c>
      <c r="E770" s="15" t="s">
        <v>1060</v>
      </c>
      <c r="F770" s="15"/>
      <c r="G770" s="120">
        <f>G772</f>
        <v>115000</v>
      </c>
      <c r="H770" s="8">
        <v>0</v>
      </c>
      <c r="I770" s="8">
        <v>0</v>
      </c>
      <c r="J770" s="1"/>
    </row>
    <row r="771" spans="1:10" ht="36" customHeight="1">
      <c r="A771" s="16" t="s">
        <v>38</v>
      </c>
      <c r="B771" s="14">
        <v>757</v>
      </c>
      <c r="C771" s="15" t="s">
        <v>33</v>
      </c>
      <c r="D771" s="15" t="s">
        <v>104</v>
      </c>
      <c r="E771" s="15" t="s">
        <v>1060</v>
      </c>
      <c r="F771" s="15" t="s">
        <v>39</v>
      </c>
      <c r="G771" s="120">
        <f>G772</f>
        <v>115000</v>
      </c>
      <c r="H771" s="8">
        <v>0</v>
      </c>
      <c r="I771" s="8">
        <v>0</v>
      </c>
      <c r="J771" s="1"/>
    </row>
    <row r="772" spans="1:10" ht="19.5" customHeight="1">
      <c r="A772" s="16" t="s">
        <v>40</v>
      </c>
      <c r="B772" s="14">
        <v>757</v>
      </c>
      <c r="C772" s="15" t="s">
        <v>33</v>
      </c>
      <c r="D772" s="15" t="s">
        <v>104</v>
      </c>
      <c r="E772" s="15" t="s">
        <v>1060</v>
      </c>
      <c r="F772" s="15" t="s">
        <v>41</v>
      </c>
      <c r="G772" s="120">
        <f>'прил 7'!G94+'прил 7'!G339</f>
        <v>115000</v>
      </c>
      <c r="H772" s="8">
        <v>0</v>
      </c>
      <c r="I772" s="8">
        <v>0</v>
      </c>
      <c r="J772" s="1"/>
    </row>
    <row r="773" spans="1:10" ht="48" customHeight="1">
      <c r="A773" s="102" t="s">
        <v>1141</v>
      </c>
      <c r="B773" s="14">
        <v>757</v>
      </c>
      <c r="C773" s="15" t="s">
        <v>68</v>
      </c>
      <c r="D773" s="15" t="s">
        <v>24</v>
      </c>
      <c r="E773" s="15" t="s">
        <v>1140</v>
      </c>
      <c r="F773" s="14"/>
      <c r="G773" s="120">
        <f t="shared" ref="G773:I774" si="152">G774</f>
        <v>0</v>
      </c>
      <c r="H773" s="89">
        <f t="shared" si="152"/>
        <v>919380</v>
      </c>
      <c r="I773" s="89">
        <f t="shared" si="152"/>
        <v>0</v>
      </c>
      <c r="J773" s="1"/>
    </row>
    <row r="774" spans="1:10" ht="25.5">
      <c r="A774" s="16" t="s">
        <v>38</v>
      </c>
      <c r="B774" s="14">
        <v>757</v>
      </c>
      <c r="C774" s="15" t="s">
        <v>68</v>
      </c>
      <c r="D774" s="15" t="s">
        <v>24</v>
      </c>
      <c r="E774" s="15" t="s">
        <v>1140</v>
      </c>
      <c r="F774" s="15" t="s">
        <v>39</v>
      </c>
      <c r="G774" s="130">
        <f t="shared" si="152"/>
        <v>0</v>
      </c>
      <c r="H774" s="26">
        <f t="shared" si="152"/>
        <v>919380</v>
      </c>
      <c r="I774" s="26">
        <f t="shared" si="152"/>
        <v>0</v>
      </c>
      <c r="J774" s="1"/>
    </row>
    <row r="775" spans="1:10">
      <c r="A775" s="16" t="s">
        <v>40</v>
      </c>
      <c r="B775" s="14">
        <v>757</v>
      </c>
      <c r="C775" s="15" t="s">
        <v>68</v>
      </c>
      <c r="D775" s="15" t="s">
        <v>24</v>
      </c>
      <c r="E775" s="15" t="s">
        <v>1140</v>
      </c>
      <c r="F775" s="15" t="s">
        <v>41</v>
      </c>
      <c r="G775" s="130"/>
      <c r="H775" s="26">
        <f>'прил 7'!H213</f>
        <v>919380</v>
      </c>
      <c r="I775" s="26"/>
      <c r="J775" s="1"/>
    </row>
    <row r="776" spans="1:10" ht="68.25" hidden="1" customHeight="1">
      <c r="A776" s="16" t="s">
        <v>1050</v>
      </c>
      <c r="B776" s="14"/>
      <c r="C776" s="15"/>
      <c r="D776" s="15"/>
      <c r="E776" s="15" t="s">
        <v>1051</v>
      </c>
      <c r="F776" s="15" t="s">
        <v>39</v>
      </c>
      <c r="G776" s="107">
        <v>0</v>
      </c>
      <c r="H776" s="89">
        <f>H777</f>
        <v>0</v>
      </c>
      <c r="I776" s="8">
        <v>0</v>
      </c>
    </row>
    <row r="777" spans="1:10" ht="19.5" hidden="1" customHeight="1">
      <c r="A777" s="16" t="s">
        <v>40</v>
      </c>
      <c r="B777" s="14"/>
      <c r="C777" s="15"/>
      <c r="D777" s="15"/>
      <c r="E777" s="15" t="s">
        <v>1051</v>
      </c>
      <c r="F777" s="15" t="s">
        <v>41</v>
      </c>
      <c r="G777" s="107">
        <v>0</v>
      </c>
      <c r="H777" s="89">
        <f>'прил 7'!H100</f>
        <v>0</v>
      </c>
      <c r="I777" s="8">
        <v>0</v>
      </c>
    </row>
    <row r="778" spans="1:10" s="30" customFormat="1" ht="25.5">
      <c r="A778" s="13" t="s">
        <v>114</v>
      </c>
      <c r="B778" s="14">
        <v>757</v>
      </c>
      <c r="C778" s="15" t="s">
        <v>68</v>
      </c>
      <c r="D778" s="15" t="s">
        <v>85</v>
      </c>
      <c r="E778" s="15" t="s">
        <v>410</v>
      </c>
      <c r="F778" s="15"/>
      <c r="G778" s="128">
        <f>G779+G781+G783</f>
        <v>8140269</v>
      </c>
      <c r="H778" s="31">
        <f>H779+H781+H783</f>
        <v>8326573</v>
      </c>
      <c r="I778" s="31">
        <f>I779+I781+I783</f>
        <v>8402348</v>
      </c>
      <c r="J778" s="191"/>
    </row>
    <row r="779" spans="1:10" s="34" customFormat="1" ht="51">
      <c r="A779" s="16" t="s">
        <v>87</v>
      </c>
      <c r="B779" s="14">
        <v>757</v>
      </c>
      <c r="C779" s="15" t="s">
        <v>68</v>
      </c>
      <c r="D779" s="15" t="s">
        <v>85</v>
      </c>
      <c r="E779" s="15" t="s">
        <v>410</v>
      </c>
      <c r="F779" s="15" t="s">
        <v>90</v>
      </c>
      <c r="G779" s="120">
        <f>G780</f>
        <v>7860640</v>
      </c>
      <c r="H779" s="120">
        <f>H780</f>
        <v>7890673</v>
      </c>
      <c r="I779" s="120">
        <f>I780</f>
        <v>7966448</v>
      </c>
      <c r="J779" s="33"/>
    </row>
    <row r="780" spans="1:10" s="34" customFormat="1" ht="25.5">
      <c r="A780" s="16" t="s">
        <v>88</v>
      </c>
      <c r="B780" s="14">
        <v>757</v>
      </c>
      <c r="C780" s="15" t="s">
        <v>68</v>
      </c>
      <c r="D780" s="15" t="s">
        <v>85</v>
      </c>
      <c r="E780" s="15" t="s">
        <v>410</v>
      </c>
      <c r="F780" s="15" t="s">
        <v>91</v>
      </c>
      <c r="G780" s="120">
        <f>'прил 7'!G388</f>
        <v>7860640</v>
      </c>
      <c r="H780" s="120">
        <f>'прил 7'!H388</f>
        <v>7890673</v>
      </c>
      <c r="I780" s="120">
        <f>'прил 7'!I388</f>
        <v>7966448</v>
      </c>
      <c r="J780" s="33"/>
    </row>
    <row r="781" spans="1:10" s="34" customFormat="1" ht="28.5" customHeight="1">
      <c r="A781" s="16" t="s">
        <v>47</v>
      </c>
      <c r="B781" s="14">
        <v>757</v>
      </c>
      <c r="C781" s="15" t="s">
        <v>68</v>
      </c>
      <c r="D781" s="15" t="s">
        <v>85</v>
      </c>
      <c r="E781" s="15" t="s">
        <v>410</v>
      </c>
      <c r="F781" s="15" t="s">
        <v>48</v>
      </c>
      <c r="G781" s="120">
        <f>G782</f>
        <v>279329</v>
      </c>
      <c r="H781" s="120">
        <f>H782</f>
        <v>435600</v>
      </c>
      <c r="I781" s="120">
        <f>I782</f>
        <v>435600</v>
      </c>
      <c r="J781" s="33"/>
    </row>
    <row r="782" spans="1:10" s="34" customFormat="1" ht="25.5">
      <c r="A782" s="16" t="s">
        <v>49</v>
      </c>
      <c r="B782" s="14">
        <v>757</v>
      </c>
      <c r="C782" s="15" t="s">
        <v>68</v>
      </c>
      <c r="D782" s="15" t="s">
        <v>85</v>
      </c>
      <c r="E782" s="15" t="s">
        <v>410</v>
      </c>
      <c r="F782" s="15" t="s">
        <v>50</v>
      </c>
      <c r="G782" s="120">
        <f>'прил 7'!G390</f>
        <v>279329</v>
      </c>
      <c r="H782" s="120">
        <f>'прил 7'!H390</f>
        <v>435600</v>
      </c>
      <c r="I782" s="120">
        <f>'прил 7'!I390</f>
        <v>435600</v>
      </c>
      <c r="J782" s="33"/>
    </row>
    <row r="783" spans="1:10" s="34" customFormat="1">
      <c r="A783" s="16" t="s">
        <v>95</v>
      </c>
      <c r="B783" s="14"/>
      <c r="C783" s="15"/>
      <c r="D783" s="15"/>
      <c r="E783" s="15" t="s">
        <v>410</v>
      </c>
      <c r="F783" s="15" t="s">
        <v>96</v>
      </c>
      <c r="G783" s="120">
        <f>G784</f>
        <v>300</v>
      </c>
      <c r="H783" s="120">
        <f>H784</f>
        <v>300</v>
      </c>
      <c r="I783" s="120">
        <f>I784</f>
        <v>300</v>
      </c>
      <c r="J783" s="33"/>
    </row>
    <row r="784" spans="1:10">
      <c r="A784" s="16" t="s">
        <v>98</v>
      </c>
      <c r="B784" s="14">
        <v>757</v>
      </c>
      <c r="C784" s="15" t="s">
        <v>68</v>
      </c>
      <c r="D784" s="15" t="s">
        <v>85</v>
      </c>
      <c r="E784" s="15" t="s">
        <v>410</v>
      </c>
      <c r="F784" s="15" t="s">
        <v>99</v>
      </c>
      <c r="G784" s="129">
        <f>'прил 7'!G392</f>
        <v>300</v>
      </c>
      <c r="H784" s="129">
        <f>'прил 7'!H392</f>
        <v>300</v>
      </c>
      <c r="I784" s="129">
        <f>'прил 7'!I392</f>
        <v>300</v>
      </c>
    </row>
    <row r="785" spans="1:10" ht="76.5">
      <c r="A785" s="16" t="s">
        <v>763</v>
      </c>
      <c r="B785" s="14">
        <v>757</v>
      </c>
      <c r="C785" s="15" t="s">
        <v>68</v>
      </c>
      <c r="D785" s="15" t="s">
        <v>24</v>
      </c>
      <c r="E785" s="15" t="s">
        <v>762</v>
      </c>
      <c r="F785" s="15"/>
      <c r="G785" s="107">
        <f>G786</f>
        <v>1052448</v>
      </c>
      <c r="H785" s="107">
        <f>H786</f>
        <v>1052448</v>
      </c>
      <c r="I785" s="107">
        <f>I786</f>
        <v>1052448</v>
      </c>
    </row>
    <row r="786" spans="1:10">
      <c r="A786" s="16" t="s">
        <v>40</v>
      </c>
      <c r="B786" s="14">
        <v>757</v>
      </c>
      <c r="C786" s="15" t="s">
        <v>68</v>
      </c>
      <c r="D786" s="15" t="s">
        <v>24</v>
      </c>
      <c r="E786" s="15" t="s">
        <v>762</v>
      </c>
      <c r="F786" s="15" t="s">
        <v>41</v>
      </c>
      <c r="G786" s="107">
        <f>'прил 7'!G341</f>
        <v>1052448</v>
      </c>
      <c r="H786" s="107">
        <f>'прил 7'!H341</f>
        <v>1052448</v>
      </c>
      <c r="I786" s="107">
        <f>'прил 7'!I341</f>
        <v>1052448</v>
      </c>
    </row>
    <row r="787" spans="1:10" ht="45" customHeight="1">
      <c r="A787" s="16" t="s">
        <v>1128</v>
      </c>
      <c r="B787" s="15"/>
      <c r="C787" s="15"/>
      <c r="D787" s="15"/>
      <c r="E787" s="15" t="s">
        <v>1053</v>
      </c>
      <c r="F787" s="15"/>
      <c r="G787" s="120">
        <f>G788</f>
        <v>900000</v>
      </c>
      <c r="H787" s="107">
        <v>0</v>
      </c>
      <c r="I787" s="107">
        <v>0</v>
      </c>
    </row>
    <row r="788" spans="1:10" ht="34.5" customHeight="1">
      <c r="A788" s="16" t="s">
        <v>152</v>
      </c>
      <c r="B788" s="15"/>
      <c r="C788" s="15"/>
      <c r="D788" s="15"/>
      <c r="E788" s="15" t="s">
        <v>1053</v>
      </c>
      <c r="F788" s="15" t="s">
        <v>663</v>
      </c>
      <c r="G788" s="120">
        <f>G789</f>
        <v>900000</v>
      </c>
      <c r="H788" s="107">
        <v>0</v>
      </c>
      <c r="I788" s="107">
        <v>0</v>
      </c>
    </row>
    <row r="789" spans="1:10" ht="68.25" customHeight="1">
      <c r="A789" s="54" t="s">
        <v>846</v>
      </c>
      <c r="B789" s="15"/>
      <c r="C789" s="15"/>
      <c r="D789" s="15"/>
      <c r="E789" s="15" t="s">
        <v>1053</v>
      </c>
      <c r="F789" s="15" t="s">
        <v>845</v>
      </c>
      <c r="G789" s="120">
        <f>'прил 7'!G205</f>
        <v>900000</v>
      </c>
      <c r="H789" s="107">
        <v>0</v>
      </c>
      <c r="I789" s="107">
        <v>0</v>
      </c>
    </row>
    <row r="790" spans="1:10" ht="49.5" customHeight="1">
      <c r="A790" s="54" t="s">
        <v>1129</v>
      </c>
      <c r="B790" s="15"/>
      <c r="C790" s="15"/>
      <c r="D790" s="15"/>
      <c r="E790" s="15" t="s">
        <v>1054</v>
      </c>
      <c r="F790" s="15"/>
      <c r="G790" s="107">
        <f>G791</f>
        <v>902500</v>
      </c>
      <c r="H790" s="107">
        <v>0</v>
      </c>
      <c r="I790" s="107">
        <v>0</v>
      </c>
    </row>
    <row r="791" spans="1:10" ht="39" customHeight="1">
      <c r="A791" s="16" t="s">
        <v>152</v>
      </c>
      <c r="B791" s="15"/>
      <c r="C791" s="15"/>
      <c r="D791" s="15"/>
      <c r="E791" s="15" t="s">
        <v>1054</v>
      </c>
      <c r="F791" s="15" t="s">
        <v>663</v>
      </c>
      <c r="G791" s="107">
        <f>G792</f>
        <v>902500</v>
      </c>
      <c r="H791" s="107">
        <v>0</v>
      </c>
      <c r="I791" s="107">
        <v>0</v>
      </c>
    </row>
    <row r="792" spans="1:10" ht="50.25" customHeight="1">
      <c r="A792" s="54" t="s">
        <v>846</v>
      </c>
      <c r="B792" s="15"/>
      <c r="C792" s="15"/>
      <c r="D792" s="15"/>
      <c r="E792" s="15" t="s">
        <v>1055</v>
      </c>
      <c r="F792" s="15" t="s">
        <v>845</v>
      </c>
      <c r="G792" s="107">
        <f>'прил 7'!G210</f>
        <v>902500</v>
      </c>
      <c r="H792" s="107">
        <v>0</v>
      </c>
      <c r="I792" s="107">
        <v>0</v>
      </c>
    </row>
    <row r="793" spans="1:10" ht="29.25" customHeight="1">
      <c r="A793" s="54" t="s">
        <v>1122</v>
      </c>
      <c r="B793" s="15"/>
      <c r="C793" s="15"/>
      <c r="D793" s="15"/>
      <c r="E793" s="15" t="s">
        <v>1131</v>
      </c>
      <c r="F793" s="15"/>
      <c r="G793" s="107">
        <f>G794</f>
        <v>219900</v>
      </c>
      <c r="H793" s="107"/>
      <c r="I793" s="107"/>
    </row>
    <row r="794" spans="1:10" ht="18.75" customHeight="1">
      <c r="A794" s="54" t="s">
        <v>1132</v>
      </c>
      <c r="B794" s="15"/>
      <c r="C794" s="15"/>
      <c r="D794" s="15"/>
      <c r="E794" s="15" t="s">
        <v>1131</v>
      </c>
      <c r="F794" s="15"/>
      <c r="G794" s="107">
        <f>G795</f>
        <v>219900</v>
      </c>
      <c r="H794" s="107"/>
      <c r="I794" s="107"/>
    </row>
    <row r="795" spans="1:10" ht="27" customHeight="1">
      <c r="A795" s="54" t="s">
        <v>49</v>
      </c>
      <c r="B795" s="15"/>
      <c r="C795" s="15"/>
      <c r="D795" s="15"/>
      <c r="E795" s="15" t="s">
        <v>1131</v>
      </c>
      <c r="F795" s="15"/>
      <c r="G795" s="107">
        <v>219900</v>
      </c>
      <c r="H795" s="107"/>
      <c r="I795" s="107"/>
    </row>
    <row r="796" spans="1:10" ht="19.5" customHeight="1">
      <c r="A796" s="16" t="s">
        <v>761</v>
      </c>
      <c r="B796" s="14">
        <v>757</v>
      </c>
      <c r="C796" s="15" t="s">
        <v>33</v>
      </c>
      <c r="D796" s="15" t="s">
        <v>104</v>
      </c>
      <c r="E796" s="15" t="s">
        <v>221</v>
      </c>
      <c r="F796" s="15"/>
      <c r="G796" s="120">
        <f>G797</f>
        <v>233918.13</v>
      </c>
      <c r="H796" s="107">
        <v>0</v>
      </c>
      <c r="I796" s="107">
        <v>0</v>
      </c>
      <c r="J796" s="1"/>
    </row>
    <row r="797" spans="1:10" ht="39.75" customHeight="1">
      <c r="A797" s="16" t="s">
        <v>38</v>
      </c>
      <c r="B797" s="14">
        <v>757</v>
      </c>
      <c r="C797" s="15" t="s">
        <v>33</v>
      </c>
      <c r="D797" s="15" t="s">
        <v>104</v>
      </c>
      <c r="E797" s="15" t="s">
        <v>221</v>
      </c>
      <c r="F797" s="15" t="s">
        <v>39</v>
      </c>
      <c r="G797" s="120">
        <f>G798</f>
        <v>233918.13</v>
      </c>
      <c r="H797" s="107">
        <v>0</v>
      </c>
      <c r="I797" s="107">
        <v>0</v>
      </c>
      <c r="J797" s="1"/>
    </row>
    <row r="798" spans="1:10" ht="20.25" customHeight="1">
      <c r="A798" s="16" t="s">
        <v>40</v>
      </c>
      <c r="B798" s="14">
        <v>757</v>
      </c>
      <c r="C798" s="15" t="s">
        <v>33</v>
      </c>
      <c r="D798" s="15" t="s">
        <v>104</v>
      </c>
      <c r="E798" s="15" t="s">
        <v>221</v>
      </c>
      <c r="F798" s="15" t="s">
        <v>41</v>
      </c>
      <c r="G798" s="120">
        <f>'прил 7'!G103+'прил 7'!G354</f>
        <v>233918.13</v>
      </c>
      <c r="H798" s="107">
        <v>0</v>
      </c>
      <c r="I798" s="107">
        <v>0</v>
      </c>
      <c r="J798" s="1"/>
    </row>
    <row r="799" spans="1:10" ht="39" customHeight="1">
      <c r="A799" s="16" t="s">
        <v>357</v>
      </c>
      <c r="B799" s="14">
        <v>757</v>
      </c>
      <c r="C799" s="15" t="s">
        <v>68</v>
      </c>
      <c r="D799" s="15" t="s">
        <v>24</v>
      </c>
      <c r="E799" s="15" t="s">
        <v>356</v>
      </c>
      <c r="F799" s="15"/>
      <c r="G799" s="120">
        <f>G800</f>
        <v>0</v>
      </c>
      <c r="H799" s="89">
        <f t="shared" ref="H799:I800" si="153">H800</f>
        <v>1377500</v>
      </c>
      <c r="I799" s="89">
        <f t="shared" si="153"/>
        <v>0</v>
      </c>
      <c r="J799" s="1"/>
    </row>
    <row r="800" spans="1:10" ht="39.75" customHeight="1">
      <c r="A800" s="16" t="s">
        <v>38</v>
      </c>
      <c r="B800" s="14">
        <v>757</v>
      </c>
      <c r="C800" s="15" t="s">
        <v>68</v>
      </c>
      <c r="D800" s="15" t="s">
        <v>24</v>
      </c>
      <c r="E800" s="15" t="s">
        <v>356</v>
      </c>
      <c r="F800" s="15" t="s">
        <v>39</v>
      </c>
      <c r="G800" s="120">
        <f>G801</f>
        <v>0</v>
      </c>
      <c r="H800" s="89">
        <f t="shared" si="153"/>
        <v>1377500</v>
      </c>
      <c r="I800" s="89">
        <f t="shared" si="153"/>
        <v>0</v>
      </c>
      <c r="J800" s="1"/>
    </row>
    <row r="801" spans="1:11" ht="20.25" customHeight="1">
      <c r="A801" s="16" t="s">
        <v>40</v>
      </c>
      <c r="B801" s="14">
        <v>757</v>
      </c>
      <c r="C801" s="15" t="s">
        <v>68</v>
      </c>
      <c r="D801" s="15" t="s">
        <v>24</v>
      </c>
      <c r="E801" s="15" t="s">
        <v>356</v>
      </c>
      <c r="F801" s="15" t="s">
        <v>41</v>
      </c>
      <c r="G801" s="120">
        <v>0</v>
      </c>
      <c r="H801" s="89">
        <f>'прил 7'!H357</f>
        <v>1377500</v>
      </c>
      <c r="I801" s="89">
        <v>0</v>
      </c>
      <c r="J801" s="1"/>
    </row>
    <row r="802" spans="1:11" ht="87.75" customHeight="1">
      <c r="A802" s="16" t="s">
        <v>1001</v>
      </c>
      <c r="B802" s="14">
        <v>757</v>
      </c>
      <c r="C802" s="15" t="s">
        <v>33</v>
      </c>
      <c r="D802" s="15" t="s">
        <v>104</v>
      </c>
      <c r="E802" s="15" t="s">
        <v>1002</v>
      </c>
      <c r="F802" s="15"/>
      <c r="G802" s="120">
        <f>G803</f>
        <v>0</v>
      </c>
      <c r="H802" s="89">
        <f t="shared" ref="H802:K803" si="154">H803</f>
        <v>3549139.47</v>
      </c>
      <c r="I802" s="89">
        <f t="shared" si="154"/>
        <v>0</v>
      </c>
      <c r="J802" s="1"/>
    </row>
    <row r="803" spans="1:11" ht="45" customHeight="1">
      <c r="A803" s="16" t="s">
        <v>38</v>
      </c>
      <c r="B803" s="14">
        <v>757</v>
      </c>
      <c r="C803" s="15" t="s">
        <v>33</v>
      </c>
      <c r="D803" s="15" t="s">
        <v>104</v>
      </c>
      <c r="E803" s="15" t="s">
        <v>1002</v>
      </c>
      <c r="F803" s="15" t="s">
        <v>39</v>
      </c>
      <c r="G803" s="120">
        <f>G804</f>
        <v>0</v>
      </c>
      <c r="H803" s="89">
        <f t="shared" si="154"/>
        <v>3549139.47</v>
      </c>
      <c r="I803" s="89">
        <f t="shared" si="154"/>
        <v>0</v>
      </c>
      <c r="J803" s="89">
        <f t="shared" si="154"/>
        <v>0</v>
      </c>
      <c r="K803" s="89">
        <f t="shared" si="154"/>
        <v>0</v>
      </c>
    </row>
    <row r="804" spans="1:11" ht="19.5" customHeight="1">
      <c r="A804" s="16" t="s">
        <v>40</v>
      </c>
      <c r="B804" s="14">
        <v>757</v>
      </c>
      <c r="C804" s="15" t="s">
        <v>33</v>
      </c>
      <c r="D804" s="15" t="s">
        <v>104</v>
      </c>
      <c r="E804" s="15" t="s">
        <v>1002</v>
      </c>
      <c r="F804" s="15" t="s">
        <v>41</v>
      </c>
      <c r="G804" s="120">
        <v>0</v>
      </c>
      <c r="H804" s="89">
        <f>'прил 7'!H106</f>
        <v>3549139.47</v>
      </c>
      <c r="I804" s="89">
        <v>0</v>
      </c>
      <c r="J804" s="1"/>
    </row>
    <row r="805" spans="1:11" ht="36" customHeight="1">
      <c r="A805" s="16" t="s">
        <v>1023</v>
      </c>
      <c r="B805" s="14">
        <v>757</v>
      </c>
      <c r="C805" s="15" t="s">
        <v>68</v>
      </c>
      <c r="D805" s="15" t="s">
        <v>24</v>
      </c>
      <c r="E805" s="15" t="s">
        <v>1022</v>
      </c>
      <c r="F805" s="15"/>
      <c r="G805" s="120">
        <f>G806</f>
        <v>0</v>
      </c>
      <c r="H805" s="89">
        <f t="shared" ref="H805:K806" si="155">H806</f>
        <v>2705624.5</v>
      </c>
      <c r="I805" s="89">
        <f t="shared" si="155"/>
        <v>11650000</v>
      </c>
      <c r="J805" s="1"/>
    </row>
    <row r="806" spans="1:11" ht="45" customHeight="1">
      <c r="A806" s="16" t="s">
        <v>38</v>
      </c>
      <c r="B806" s="14">
        <v>757</v>
      </c>
      <c r="C806" s="15" t="s">
        <v>68</v>
      </c>
      <c r="D806" s="15" t="s">
        <v>24</v>
      </c>
      <c r="E806" s="15" t="s">
        <v>1022</v>
      </c>
      <c r="F806" s="15" t="s">
        <v>39</v>
      </c>
      <c r="G806" s="120">
        <f>G807</f>
        <v>0</v>
      </c>
      <c r="H806" s="89">
        <f t="shared" si="155"/>
        <v>2705624.5</v>
      </c>
      <c r="I806" s="89">
        <f t="shared" si="155"/>
        <v>11650000</v>
      </c>
      <c r="J806" s="89">
        <f t="shared" si="155"/>
        <v>0</v>
      </c>
      <c r="K806" s="89">
        <f t="shared" si="155"/>
        <v>0</v>
      </c>
    </row>
    <row r="807" spans="1:11" ht="19.5" customHeight="1">
      <c r="A807" s="16" t="s">
        <v>40</v>
      </c>
      <c r="B807" s="14">
        <v>757</v>
      </c>
      <c r="C807" s="15" t="s">
        <v>68</v>
      </c>
      <c r="D807" s="15" t="s">
        <v>24</v>
      </c>
      <c r="E807" s="15" t="s">
        <v>1022</v>
      </c>
      <c r="F807" s="15" t="s">
        <v>41</v>
      </c>
      <c r="G807" s="120">
        <v>0</v>
      </c>
      <c r="H807" s="89">
        <f>'прил 7'!H383</f>
        <v>2705624.5</v>
      </c>
      <c r="I807" s="89">
        <f>'прил 7'!I383</f>
        <v>11650000</v>
      </c>
      <c r="J807" s="1"/>
    </row>
    <row r="808" spans="1:11" ht="82.5" customHeight="1">
      <c r="A808" s="16" t="s">
        <v>1094</v>
      </c>
      <c r="B808" s="14">
        <v>757</v>
      </c>
      <c r="C808" s="15" t="s">
        <v>68</v>
      </c>
      <c r="D808" s="15" t="s">
        <v>24</v>
      </c>
      <c r="E808" s="15" t="s">
        <v>1093</v>
      </c>
      <c r="F808" s="15"/>
      <c r="G808" s="107">
        <f>G809+G814+G817+G820</f>
        <v>5458000</v>
      </c>
      <c r="H808" s="8">
        <f t="shared" ref="H808:I808" si="156">H809</f>
        <v>0</v>
      </c>
      <c r="I808" s="8">
        <f t="shared" si="156"/>
        <v>0</v>
      </c>
      <c r="J808" s="1"/>
    </row>
    <row r="809" spans="1:11" ht="91.5" customHeight="1">
      <c r="A809" s="24" t="s">
        <v>1092</v>
      </c>
      <c r="B809" s="14">
        <v>757</v>
      </c>
      <c r="C809" s="15" t="s">
        <v>68</v>
      </c>
      <c r="D809" s="15" t="s">
        <v>24</v>
      </c>
      <c r="E809" s="15" t="s">
        <v>1091</v>
      </c>
      <c r="F809" s="14"/>
      <c r="G809" s="107">
        <f>G810+G812</f>
        <v>2838293</v>
      </c>
      <c r="H809" s="107">
        <v>0</v>
      </c>
      <c r="I809" s="107">
        <v>0</v>
      </c>
      <c r="J809" s="1"/>
    </row>
    <row r="810" spans="1:11" ht="25.5">
      <c r="A810" s="16" t="s">
        <v>38</v>
      </c>
      <c r="B810" s="14">
        <v>757</v>
      </c>
      <c r="C810" s="15" t="s">
        <v>68</v>
      </c>
      <c r="D810" s="15" t="s">
        <v>24</v>
      </c>
      <c r="E810" s="15" t="s">
        <v>1091</v>
      </c>
      <c r="F810" s="15" t="s">
        <v>39</v>
      </c>
      <c r="G810" s="107">
        <f>G811</f>
        <v>2249495</v>
      </c>
      <c r="H810" s="8">
        <f>H811</f>
        <v>0</v>
      </c>
      <c r="I810" s="8">
        <f>I811</f>
        <v>0</v>
      </c>
      <c r="J810" s="1"/>
    </row>
    <row r="811" spans="1:11">
      <c r="A811" s="16" t="s">
        <v>40</v>
      </c>
      <c r="B811" s="14">
        <v>757</v>
      </c>
      <c r="C811" s="15" t="s">
        <v>68</v>
      </c>
      <c r="D811" s="15" t="s">
        <v>24</v>
      </c>
      <c r="E811" s="15" t="s">
        <v>1091</v>
      </c>
      <c r="F811" s="15" t="s">
        <v>41</v>
      </c>
      <c r="G811" s="107">
        <v>2249495</v>
      </c>
      <c r="H811" s="107">
        <v>0</v>
      </c>
      <c r="I811" s="107">
        <v>0</v>
      </c>
      <c r="J811" s="1"/>
    </row>
    <row r="812" spans="1:11">
      <c r="A812" s="16" t="s">
        <v>323</v>
      </c>
      <c r="B812" s="14">
        <v>757</v>
      </c>
      <c r="C812" s="15" t="s">
        <v>68</v>
      </c>
      <c r="D812" s="15" t="s">
        <v>24</v>
      </c>
      <c r="E812" s="15" t="s">
        <v>1091</v>
      </c>
      <c r="F812" s="15" t="s">
        <v>324</v>
      </c>
      <c r="G812" s="107">
        <f>G813</f>
        <v>588798</v>
      </c>
      <c r="H812" s="107">
        <v>0</v>
      </c>
      <c r="I812" s="107">
        <v>0</v>
      </c>
      <c r="J812" s="1"/>
    </row>
    <row r="813" spans="1:11">
      <c r="A813" s="16" t="s">
        <v>341</v>
      </c>
      <c r="B813" s="14">
        <v>757</v>
      </c>
      <c r="C813" s="15" t="s">
        <v>68</v>
      </c>
      <c r="D813" s="15" t="s">
        <v>24</v>
      </c>
      <c r="E813" s="15" t="s">
        <v>1091</v>
      </c>
      <c r="F813" s="15" t="s">
        <v>342</v>
      </c>
      <c r="G813" s="107">
        <f>'прил 7'!G234</f>
        <v>588798</v>
      </c>
      <c r="H813" s="107">
        <v>0</v>
      </c>
      <c r="I813" s="107">
        <v>0</v>
      </c>
      <c r="J813" s="1"/>
    </row>
    <row r="814" spans="1:11" ht="91.5" customHeight="1">
      <c r="A814" s="24" t="s">
        <v>1096</v>
      </c>
      <c r="B814" s="14">
        <v>757</v>
      </c>
      <c r="C814" s="15" t="s">
        <v>68</v>
      </c>
      <c r="D814" s="15" t="s">
        <v>24</v>
      </c>
      <c r="E814" s="15" t="s">
        <v>1095</v>
      </c>
      <c r="F814" s="14"/>
      <c r="G814" s="107">
        <f>G815</f>
        <v>292142</v>
      </c>
      <c r="H814" s="107">
        <v>0</v>
      </c>
      <c r="I814" s="107">
        <v>0</v>
      </c>
      <c r="J814" s="1"/>
    </row>
    <row r="815" spans="1:11" ht="25.5">
      <c r="A815" s="16" t="s">
        <v>38</v>
      </c>
      <c r="B815" s="14">
        <v>757</v>
      </c>
      <c r="C815" s="15" t="s">
        <v>68</v>
      </c>
      <c r="D815" s="15" t="s">
        <v>24</v>
      </c>
      <c r="E815" s="15" t="s">
        <v>1095</v>
      </c>
      <c r="F815" s="15" t="s">
        <v>39</v>
      </c>
      <c r="G815" s="107">
        <f>G816</f>
        <v>292142</v>
      </c>
      <c r="H815" s="8">
        <f>H816</f>
        <v>0</v>
      </c>
      <c r="I815" s="8">
        <f>I816</f>
        <v>0</v>
      </c>
      <c r="J815" s="1"/>
    </row>
    <row r="816" spans="1:11">
      <c r="A816" s="16" t="s">
        <v>40</v>
      </c>
      <c r="B816" s="14">
        <v>757</v>
      </c>
      <c r="C816" s="15" t="s">
        <v>68</v>
      </c>
      <c r="D816" s="15" t="s">
        <v>24</v>
      </c>
      <c r="E816" s="15" t="s">
        <v>1095</v>
      </c>
      <c r="F816" s="15" t="s">
        <v>41</v>
      </c>
      <c r="G816" s="107">
        <v>292142</v>
      </c>
      <c r="H816" s="107">
        <v>0</v>
      </c>
      <c r="I816" s="107">
        <v>0</v>
      </c>
      <c r="J816" s="1"/>
    </row>
    <row r="817" spans="1:10" ht="91.5" customHeight="1">
      <c r="A817" s="24" t="s">
        <v>1097</v>
      </c>
      <c r="B817" s="14">
        <v>757</v>
      </c>
      <c r="C817" s="15" t="s">
        <v>68</v>
      </c>
      <c r="D817" s="15" t="s">
        <v>24</v>
      </c>
      <c r="E817" s="15" t="s">
        <v>1098</v>
      </c>
      <c r="F817" s="14"/>
      <c r="G817" s="107">
        <f>G818</f>
        <v>1443183</v>
      </c>
      <c r="H817" s="107">
        <v>0</v>
      </c>
      <c r="I817" s="107">
        <v>0</v>
      </c>
      <c r="J817" s="1"/>
    </row>
    <row r="818" spans="1:10" ht="25.5">
      <c r="A818" s="16" t="s">
        <v>38</v>
      </c>
      <c r="B818" s="14">
        <v>757</v>
      </c>
      <c r="C818" s="15" t="s">
        <v>68</v>
      </c>
      <c r="D818" s="15" t="s">
        <v>24</v>
      </c>
      <c r="E818" s="15" t="s">
        <v>1098</v>
      </c>
      <c r="F818" s="15" t="s">
        <v>39</v>
      </c>
      <c r="G818" s="107">
        <f>G819</f>
        <v>1443183</v>
      </c>
      <c r="H818" s="8">
        <f>H819</f>
        <v>0</v>
      </c>
      <c r="I818" s="8">
        <f>I819</f>
        <v>0</v>
      </c>
      <c r="J818" s="1"/>
    </row>
    <row r="819" spans="1:10">
      <c r="A819" s="16" t="s">
        <v>40</v>
      </c>
      <c r="B819" s="14">
        <v>757</v>
      </c>
      <c r="C819" s="15" t="s">
        <v>68</v>
      </c>
      <c r="D819" s="15" t="s">
        <v>24</v>
      </c>
      <c r="E819" s="15" t="s">
        <v>1098</v>
      </c>
      <c r="F819" s="15" t="s">
        <v>41</v>
      </c>
      <c r="G819" s="107">
        <v>1443183</v>
      </c>
      <c r="H819" s="107">
        <v>0</v>
      </c>
      <c r="I819" s="107">
        <v>0</v>
      </c>
      <c r="J819" s="1"/>
    </row>
    <row r="820" spans="1:10" ht="68.25" customHeight="1">
      <c r="A820" s="24" t="s">
        <v>1100</v>
      </c>
      <c r="B820" s="14">
        <v>757</v>
      </c>
      <c r="C820" s="15" t="s">
        <v>68</v>
      </c>
      <c r="D820" s="15" t="s">
        <v>24</v>
      </c>
      <c r="E820" s="15" t="s">
        <v>1099</v>
      </c>
      <c r="F820" s="14"/>
      <c r="G820" s="107">
        <f>G821</f>
        <v>884382</v>
      </c>
      <c r="H820" s="107">
        <v>0</v>
      </c>
      <c r="I820" s="107">
        <v>0</v>
      </c>
      <c r="J820" s="1"/>
    </row>
    <row r="821" spans="1:10">
      <c r="A821" s="16" t="s">
        <v>95</v>
      </c>
      <c r="B821" s="14">
        <v>757</v>
      </c>
      <c r="C821" s="15" t="s">
        <v>68</v>
      </c>
      <c r="D821" s="15" t="s">
        <v>24</v>
      </c>
      <c r="E821" s="15" t="s">
        <v>1099</v>
      </c>
      <c r="F821" s="15" t="s">
        <v>96</v>
      </c>
      <c r="G821" s="107">
        <f>G822</f>
        <v>884382</v>
      </c>
      <c r="H821" s="8">
        <f>H822</f>
        <v>0</v>
      </c>
      <c r="I821" s="8">
        <f>I822</f>
        <v>0</v>
      </c>
      <c r="J821" s="1"/>
    </row>
    <row r="822" spans="1:10">
      <c r="A822" s="16" t="s">
        <v>353</v>
      </c>
      <c r="B822" s="14">
        <v>757</v>
      </c>
      <c r="C822" s="15" t="s">
        <v>68</v>
      </c>
      <c r="D822" s="15" t="s">
        <v>24</v>
      </c>
      <c r="E822" s="15" t="s">
        <v>1099</v>
      </c>
      <c r="F822" s="15" t="s">
        <v>354</v>
      </c>
      <c r="G822" s="107">
        <v>884382</v>
      </c>
      <c r="H822" s="107">
        <v>0</v>
      </c>
      <c r="I822" s="107">
        <v>0</v>
      </c>
      <c r="J822" s="1"/>
    </row>
    <row r="823" spans="1:10" s="185" customFormat="1" ht="36.75" customHeight="1">
      <c r="A823" s="175" t="s">
        <v>963</v>
      </c>
      <c r="B823" s="167">
        <v>757</v>
      </c>
      <c r="C823" s="168" t="s">
        <v>108</v>
      </c>
      <c r="D823" s="168" t="s">
        <v>35</v>
      </c>
      <c r="E823" s="168" t="s">
        <v>400</v>
      </c>
      <c r="F823" s="168"/>
      <c r="G823" s="169">
        <f>G824+G827+G830+G833</f>
        <v>19895314.5</v>
      </c>
      <c r="H823" s="169">
        <f>H824+H827+H830+H833</f>
        <v>19233788</v>
      </c>
      <c r="I823" s="169">
        <f>I824+I827+I830+I833</f>
        <v>19458165</v>
      </c>
      <c r="J823" s="204">
        <v>18813863</v>
      </c>
    </row>
    <row r="824" spans="1:10" s="30" customFormat="1" ht="27.75" customHeight="1">
      <c r="A824" s="39" t="s">
        <v>109</v>
      </c>
      <c r="B824" s="14">
        <v>757</v>
      </c>
      <c r="C824" s="15" t="s">
        <v>108</v>
      </c>
      <c r="D824" s="15" t="s">
        <v>35</v>
      </c>
      <c r="E824" s="15" t="s">
        <v>412</v>
      </c>
      <c r="F824" s="15"/>
      <c r="G824" s="120">
        <f t="shared" ref="G824:I825" si="157">G825</f>
        <v>443815.5</v>
      </c>
      <c r="H824" s="120">
        <f t="shared" si="157"/>
        <v>419925</v>
      </c>
      <c r="I824" s="120">
        <f t="shared" si="157"/>
        <v>495525</v>
      </c>
      <c r="J824" s="191">
        <v>419925</v>
      </c>
    </row>
    <row r="825" spans="1:10" s="34" customFormat="1" ht="28.5" customHeight="1">
      <c r="A825" s="16" t="s">
        <v>47</v>
      </c>
      <c r="B825" s="14">
        <v>757</v>
      </c>
      <c r="C825" s="15" t="s">
        <v>108</v>
      </c>
      <c r="D825" s="15" t="s">
        <v>35</v>
      </c>
      <c r="E825" s="15" t="s">
        <v>412</v>
      </c>
      <c r="F825" s="15" t="s">
        <v>48</v>
      </c>
      <c r="G825" s="120">
        <f t="shared" si="157"/>
        <v>443815.5</v>
      </c>
      <c r="H825" s="120">
        <f t="shared" si="157"/>
        <v>419925</v>
      </c>
      <c r="I825" s="120">
        <f t="shared" si="157"/>
        <v>495525</v>
      </c>
      <c r="J825" s="33">
        <f>SUM(J823:J824)</f>
        <v>19233788</v>
      </c>
    </row>
    <row r="826" spans="1:10" s="34" customFormat="1" ht="25.5">
      <c r="A826" s="16" t="s">
        <v>49</v>
      </c>
      <c r="B826" s="14">
        <v>757</v>
      </c>
      <c r="C826" s="15" t="s">
        <v>108</v>
      </c>
      <c r="D826" s="15" t="s">
        <v>35</v>
      </c>
      <c r="E826" s="15" t="s">
        <v>412</v>
      </c>
      <c r="F826" s="15" t="s">
        <v>50</v>
      </c>
      <c r="G826" s="120">
        <f>'прил 7'!G427</f>
        <v>443815.5</v>
      </c>
      <c r="H826" s="120">
        <f>'прил 7'!H427</f>
        <v>419925</v>
      </c>
      <c r="I826" s="120">
        <f>'прил 7'!I427</f>
        <v>495525</v>
      </c>
      <c r="J826" s="33"/>
    </row>
    <row r="827" spans="1:10" ht="46.5" customHeight="1">
      <c r="A827" s="16" t="s">
        <v>193</v>
      </c>
      <c r="B827" s="14">
        <v>757</v>
      </c>
      <c r="C827" s="15" t="s">
        <v>33</v>
      </c>
      <c r="D827" s="15" t="s">
        <v>35</v>
      </c>
      <c r="E827" s="15" t="s">
        <v>401</v>
      </c>
      <c r="F827" s="14"/>
      <c r="G827" s="120">
        <f t="shared" ref="G827:I828" si="158">G828</f>
        <v>18552238</v>
      </c>
      <c r="H827" s="120">
        <f t="shared" si="158"/>
        <v>18813863</v>
      </c>
      <c r="I827" s="120">
        <f t="shared" si="158"/>
        <v>18962640</v>
      </c>
    </row>
    <row r="828" spans="1:10" ht="25.5">
      <c r="A828" s="16" t="s">
        <v>38</v>
      </c>
      <c r="B828" s="14">
        <v>757</v>
      </c>
      <c r="C828" s="15" t="s">
        <v>33</v>
      </c>
      <c r="D828" s="15" t="s">
        <v>35</v>
      </c>
      <c r="E828" s="15" t="s">
        <v>401</v>
      </c>
      <c r="F828" s="14">
        <v>600</v>
      </c>
      <c r="G828" s="120">
        <f t="shared" si="158"/>
        <v>18552238</v>
      </c>
      <c r="H828" s="120">
        <f t="shared" si="158"/>
        <v>18813863</v>
      </c>
      <c r="I828" s="120">
        <f t="shared" si="158"/>
        <v>18962640</v>
      </c>
    </row>
    <row r="829" spans="1:10">
      <c r="A829" s="16" t="s">
        <v>40</v>
      </c>
      <c r="B829" s="14">
        <v>757</v>
      </c>
      <c r="C829" s="15" t="s">
        <v>33</v>
      </c>
      <c r="D829" s="15" t="s">
        <v>35</v>
      </c>
      <c r="E829" s="15" t="s">
        <v>401</v>
      </c>
      <c r="F829" s="14">
        <v>610</v>
      </c>
      <c r="G829" s="89">
        <f>'прил 7'!G412</f>
        <v>18552238</v>
      </c>
      <c r="H829" s="89">
        <f>'прил 7'!H412</f>
        <v>18813863</v>
      </c>
      <c r="I829" s="89">
        <f>'прил 7'!I412</f>
        <v>18962640</v>
      </c>
    </row>
    <row r="830" spans="1:10" ht="77.25" customHeight="1">
      <c r="A830" s="16" t="s">
        <v>1040</v>
      </c>
      <c r="B830" s="15" t="s">
        <v>149</v>
      </c>
      <c r="C830" s="15" t="s">
        <v>33</v>
      </c>
      <c r="D830" s="15" t="s">
        <v>104</v>
      </c>
      <c r="E830" s="15" t="s">
        <v>1039</v>
      </c>
      <c r="F830" s="15"/>
      <c r="G830" s="89">
        <f>G831</f>
        <v>349261</v>
      </c>
      <c r="H830" s="89">
        <f t="shared" ref="H830:I830" si="159">H831</f>
        <v>0</v>
      </c>
      <c r="I830" s="89">
        <f t="shared" si="159"/>
        <v>0</v>
      </c>
      <c r="J830" s="1"/>
    </row>
    <row r="831" spans="1:10" ht="25.5">
      <c r="A831" s="16" t="s">
        <v>38</v>
      </c>
      <c r="B831" s="15" t="s">
        <v>149</v>
      </c>
      <c r="C831" s="15" t="s">
        <v>33</v>
      </c>
      <c r="D831" s="15" t="s">
        <v>104</v>
      </c>
      <c r="E831" s="15" t="s">
        <v>1039</v>
      </c>
      <c r="F831" s="15" t="s">
        <v>39</v>
      </c>
      <c r="G831" s="89">
        <f>G832</f>
        <v>349261</v>
      </c>
      <c r="H831" s="89">
        <f>H832</f>
        <v>0</v>
      </c>
      <c r="I831" s="89">
        <f>I832</f>
        <v>0</v>
      </c>
      <c r="J831" s="1"/>
    </row>
    <row r="832" spans="1:10" ht="19.5" customHeight="1">
      <c r="A832" s="16" t="s">
        <v>40</v>
      </c>
      <c r="B832" s="15" t="s">
        <v>149</v>
      </c>
      <c r="C832" s="15" t="s">
        <v>33</v>
      </c>
      <c r="D832" s="15" t="s">
        <v>104</v>
      </c>
      <c r="E832" s="15" t="s">
        <v>1039</v>
      </c>
      <c r="F832" s="15" t="s">
        <v>41</v>
      </c>
      <c r="G832" s="89">
        <v>349261</v>
      </c>
      <c r="H832" s="107">
        <v>0</v>
      </c>
      <c r="I832" s="107">
        <v>0</v>
      </c>
      <c r="J832" s="1"/>
    </row>
    <row r="833" spans="1:10" s="34" customFormat="1" ht="17.25" customHeight="1">
      <c r="A833" s="16" t="s">
        <v>38</v>
      </c>
      <c r="B833" s="14">
        <v>757</v>
      </c>
      <c r="C833" s="15" t="s">
        <v>108</v>
      </c>
      <c r="D833" s="15" t="s">
        <v>24</v>
      </c>
      <c r="E833" s="15" t="s">
        <v>1061</v>
      </c>
      <c r="F833" s="15" t="s">
        <v>39</v>
      </c>
      <c r="G833" s="89">
        <f>G834</f>
        <v>550000</v>
      </c>
      <c r="H833" s="107">
        <v>0</v>
      </c>
      <c r="I833" s="107">
        <v>0</v>
      </c>
    </row>
    <row r="834" spans="1:10" s="34" customFormat="1" ht="17.25" customHeight="1">
      <c r="A834" s="16" t="s">
        <v>40</v>
      </c>
      <c r="B834" s="14">
        <v>757</v>
      </c>
      <c r="C834" s="15" t="s">
        <v>108</v>
      </c>
      <c r="D834" s="15" t="s">
        <v>24</v>
      </c>
      <c r="E834" s="15" t="s">
        <v>1061</v>
      </c>
      <c r="F834" s="15" t="s">
        <v>41</v>
      </c>
      <c r="G834" s="89">
        <v>550000</v>
      </c>
      <c r="H834" s="107">
        <v>0</v>
      </c>
      <c r="I834" s="107">
        <v>0</v>
      </c>
    </row>
    <row r="835" spans="1:10" s="176" customFormat="1" ht="51.75" customHeight="1">
      <c r="A835" s="171" t="s">
        <v>954</v>
      </c>
      <c r="B835" s="167">
        <v>793</v>
      </c>
      <c r="C835" s="168" t="s">
        <v>85</v>
      </c>
      <c r="D835" s="168" t="s">
        <v>133</v>
      </c>
      <c r="E835" s="167" t="s">
        <v>493</v>
      </c>
      <c r="F835" s="167"/>
      <c r="G835" s="169">
        <f>G836</f>
        <v>180000</v>
      </c>
      <c r="H835" s="169">
        <f t="shared" ref="H835:I838" si="160">H836</f>
        <v>280000</v>
      </c>
      <c r="I835" s="169">
        <f t="shared" si="160"/>
        <v>280000</v>
      </c>
      <c r="J835" s="199">
        <v>280000</v>
      </c>
    </row>
    <row r="836" spans="1:10" ht="36" hidden="1" customHeight="1">
      <c r="A836" s="16" t="s">
        <v>195</v>
      </c>
      <c r="B836" s="14">
        <v>793</v>
      </c>
      <c r="C836" s="15" t="s">
        <v>85</v>
      </c>
      <c r="D836" s="15" t="s">
        <v>133</v>
      </c>
      <c r="E836" s="14" t="s">
        <v>493</v>
      </c>
      <c r="F836" s="14"/>
      <c r="G836" s="120">
        <f>G837</f>
        <v>180000</v>
      </c>
      <c r="H836" s="120">
        <f t="shared" si="160"/>
        <v>280000</v>
      </c>
      <c r="I836" s="120">
        <f t="shared" si="160"/>
        <v>280000</v>
      </c>
    </row>
    <row r="837" spans="1:10" ht="39" customHeight="1">
      <c r="A837" s="16" t="s">
        <v>704</v>
      </c>
      <c r="B837" s="14">
        <v>793</v>
      </c>
      <c r="C837" s="15" t="s">
        <v>85</v>
      </c>
      <c r="D837" s="15" t="s">
        <v>133</v>
      </c>
      <c r="E837" s="14" t="s">
        <v>494</v>
      </c>
      <c r="F837" s="14"/>
      <c r="G837" s="120">
        <f>G838</f>
        <v>180000</v>
      </c>
      <c r="H837" s="120">
        <f t="shared" si="160"/>
        <v>280000</v>
      </c>
      <c r="I837" s="120">
        <f t="shared" si="160"/>
        <v>280000</v>
      </c>
    </row>
    <row r="838" spans="1:10" ht="27.75" customHeight="1">
      <c r="A838" s="16" t="s">
        <v>618</v>
      </c>
      <c r="B838" s="14">
        <v>793</v>
      </c>
      <c r="C838" s="15" t="s">
        <v>85</v>
      </c>
      <c r="D838" s="15" t="s">
        <v>133</v>
      </c>
      <c r="E838" s="14" t="s">
        <v>494</v>
      </c>
      <c r="F838" s="14">
        <v>200</v>
      </c>
      <c r="G838" s="120">
        <f>G839</f>
        <v>180000</v>
      </c>
      <c r="H838" s="120">
        <f t="shared" si="160"/>
        <v>280000</v>
      </c>
      <c r="I838" s="120">
        <f t="shared" si="160"/>
        <v>280000</v>
      </c>
    </row>
    <row r="839" spans="1:10" ht="27.75" customHeight="1">
      <c r="A839" s="16" t="s">
        <v>49</v>
      </c>
      <c r="B839" s="14">
        <v>793</v>
      </c>
      <c r="C839" s="15" t="s">
        <v>85</v>
      </c>
      <c r="D839" s="15" t="s">
        <v>133</v>
      </c>
      <c r="E839" s="14" t="s">
        <v>494</v>
      </c>
      <c r="F839" s="14">
        <v>240</v>
      </c>
      <c r="G839" s="120">
        <f>'прил 7'!G1373</f>
        <v>180000</v>
      </c>
      <c r="H839" s="120">
        <f>'прил 7'!H1373</f>
        <v>280000</v>
      </c>
      <c r="I839" s="120">
        <f>'прил 7'!I1373</f>
        <v>280000</v>
      </c>
    </row>
    <row r="840" spans="1:10" s="172" customFormat="1" ht="35.25" customHeight="1">
      <c r="A840" s="171" t="s">
        <v>959</v>
      </c>
      <c r="B840" s="167">
        <v>757</v>
      </c>
      <c r="C840" s="168" t="s">
        <v>33</v>
      </c>
      <c r="D840" s="168" t="s">
        <v>33</v>
      </c>
      <c r="E840" s="168" t="s">
        <v>403</v>
      </c>
      <c r="F840" s="168"/>
      <c r="G840" s="169">
        <f>G851+G841+G848+G876+G888</f>
        <v>120000</v>
      </c>
      <c r="H840" s="169">
        <f t="shared" ref="H840:I840" si="161">H851+H841+H848+H876+H888</f>
        <v>130000</v>
      </c>
      <c r="I840" s="169">
        <f t="shared" si="161"/>
        <v>130000</v>
      </c>
      <c r="J840" s="200">
        <v>30000</v>
      </c>
    </row>
    <row r="841" spans="1:10" s="18" customFormat="1" ht="38.25" hidden="1">
      <c r="A841" s="16" t="s">
        <v>476</v>
      </c>
      <c r="B841" s="14">
        <v>757</v>
      </c>
      <c r="C841" s="15" t="s">
        <v>33</v>
      </c>
      <c r="D841" s="15" t="s">
        <v>33</v>
      </c>
      <c r="E841" s="15" t="s">
        <v>156</v>
      </c>
      <c r="F841" s="15"/>
      <c r="G841" s="120">
        <f>G842+G844+G846</f>
        <v>0</v>
      </c>
      <c r="H841" s="120">
        <f>H842+H844+H846</f>
        <v>0</v>
      </c>
      <c r="I841" s="120">
        <f>I842+I844+I846</f>
        <v>0</v>
      </c>
      <c r="J841" s="17"/>
    </row>
    <row r="842" spans="1:10" s="18" customFormat="1" ht="25.5" hidden="1">
      <c r="A842" s="16" t="s">
        <v>47</v>
      </c>
      <c r="B842" s="14">
        <v>757</v>
      </c>
      <c r="C842" s="15" t="s">
        <v>33</v>
      </c>
      <c r="D842" s="15" t="s">
        <v>33</v>
      </c>
      <c r="E842" s="15" t="s">
        <v>156</v>
      </c>
      <c r="F842" s="15" t="s">
        <v>48</v>
      </c>
      <c r="G842" s="120">
        <f>G843</f>
        <v>0</v>
      </c>
      <c r="H842" s="120">
        <f>H843</f>
        <v>0</v>
      </c>
      <c r="I842" s="120">
        <f>I843</f>
        <v>0</v>
      </c>
      <c r="J842" s="17"/>
    </row>
    <row r="843" spans="1:10" s="18" customFormat="1" ht="25.5" hidden="1">
      <c r="A843" s="16" t="s">
        <v>49</v>
      </c>
      <c r="B843" s="14">
        <v>757</v>
      </c>
      <c r="C843" s="15" t="s">
        <v>33</v>
      </c>
      <c r="D843" s="15" t="s">
        <v>33</v>
      </c>
      <c r="E843" s="15" t="s">
        <v>156</v>
      </c>
      <c r="F843" s="15" t="s">
        <v>50</v>
      </c>
      <c r="G843" s="120">
        <f>'прил 7'!G141</f>
        <v>0</v>
      </c>
      <c r="H843" s="120">
        <f>'прил 7'!AG141</f>
        <v>0</v>
      </c>
      <c r="I843" s="120">
        <f>'прил 7'!AH141</f>
        <v>0</v>
      </c>
      <c r="J843" s="17"/>
    </row>
    <row r="844" spans="1:10" s="3" customFormat="1" hidden="1">
      <c r="A844" s="16" t="s">
        <v>323</v>
      </c>
      <c r="B844" s="14">
        <v>757</v>
      </c>
      <c r="C844" s="15" t="s">
        <v>33</v>
      </c>
      <c r="D844" s="15" t="s">
        <v>33</v>
      </c>
      <c r="E844" s="15" t="s">
        <v>156</v>
      </c>
      <c r="F844" s="15" t="s">
        <v>324</v>
      </c>
      <c r="G844" s="120">
        <f>G845</f>
        <v>0</v>
      </c>
      <c r="H844" s="120">
        <f>H845</f>
        <v>0</v>
      </c>
      <c r="I844" s="120">
        <f>I845</f>
        <v>0</v>
      </c>
      <c r="J844" s="194"/>
    </row>
    <row r="845" spans="1:10" s="3" customFormat="1" hidden="1">
      <c r="A845" s="16" t="s">
        <v>341</v>
      </c>
      <c r="B845" s="14">
        <v>757</v>
      </c>
      <c r="C845" s="15" t="s">
        <v>33</v>
      </c>
      <c r="D845" s="15" t="s">
        <v>33</v>
      </c>
      <c r="E845" s="15" t="s">
        <v>156</v>
      </c>
      <c r="F845" s="15" t="s">
        <v>342</v>
      </c>
      <c r="G845" s="120">
        <f>'прил 7'!G143</f>
        <v>0</v>
      </c>
      <c r="H845" s="120">
        <f>'прил 7'!AG143</f>
        <v>0</v>
      </c>
      <c r="I845" s="120">
        <f>'прил 7'!AH143</f>
        <v>0</v>
      </c>
      <c r="J845" s="194"/>
    </row>
    <row r="846" spans="1:10" s="18" customFormat="1" ht="25.5" hidden="1">
      <c r="A846" s="16" t="s">
        <v>38</v>
      </c>
      <c r="B846" s="14">
        <v>757</v>
      </c>
      <c r="C846" s="15" t="s">
        <v>33</v>
      </c>
      <c r="D846" s="15" t="s">
        <v>33</v>
      </c>
      <c r="E846" s="15" t="s">
        <v>156</v>
      </c>
      <c r="F846" s="15" t="s">
        <v>39</v>
      </c>
      <c r="G846" s="120">
        <f>G847</f>
        <v>0</v>
      </c>
      <c r="H846" s="120">
        <f>H847</f>
        <v>0</v>
      </c>
      <c r="I846" s="120">
        <f>I847</f>
        <v>0</v>
      </c>
      <c r="J846" s="17"/>
    </row>
    <row r="847" spans="1:10" s="18" customFormat="1" hidden="1">
      <c r="A847" s="16" t="s">
        <v>40</v>
      </c>
      <c r="B847" s="14">
        <v>757</v>
      </c>
      <c r="C847" s="15" t="s">
        <v>33</v>
      </c>
      <c r="D847" s="15" t="s">
        <v>33</v>
      </c>
      <c r="E847" s="15" t="s">
        <v>156</v>
      </c>
      <c r="F847" s="15" t="s">
        <v>41</v>
      </c>
      <c r="G847" s="120">
        <f>'прил 7'!G145</f>
        <v>0</v>
      </c>
      <c r="H847" s="120">
        <f>'прил 7'!AG145</f>
        <v>0</v>
      </c>
      <c r="I847" s="120">
        <f>'прил 7'!AH145</f>
        <v>0</v>
      </c>
      <c r="J847" s="17"/>
    </row>
    <row r="848" spans="1:10" s="3" customFormat="1" ht="38.25" hidden="1">
      <c r="A848" s="16" t="s">
        <v>198</v>
      </c>
      <c r="B848" s="14">
        <v>757</v>
      </c>
      <c r="C848" s="15" t="s">
        <v>33</v>
      </c>
      <c r="D848" s="15" t="s">
        <v>33</v>
      </c>
      <c r="E848" s="15" t="s">
        <v>197</v>
      </c>
      <c r="F848" s="15"/>
      <c r="G848" s="120">
        <f t="shared" ref="G848:I849" si="162">G849</f>
        <v>0</v>
      </c>
      <c r="H848" s="120">
        <f t="shared" si="162"/>
        <v>0</v>
      </c>
      <c r="I848" s="120">
        <f t="shared" si="162"/>
        <v>0</v>
      </c>
      <c r="J848" s="194"/>
    </row>
    <row r="849" spans="1:10" s="18" customFormat="1" ht="25.5" hidden="1">
      <c r="A849" s="16" t="s">
        <v>38</v>
      </c>
      <c r="B849" s="14">
        <v>757</v>
      </c>
      <c r="C849" s="15" t="s">
        <v>33</v>
      </c>
      <c r="D849" s="15" t="s">
        <v>33</v>
      </c>
      <c r="E849" s="15" t="s">
        <v>197</v>
      </c>
      <c r="F849" s="15" t="s">
        <v>39</v>
      </c>
      <c r="G849" s="120">
        <f t="shared" si="162"/>
        <v>0</v>
      </c>
      <c r="H849" s="120">
        <f t="shared" si="162"/>
        <v>0</v>
      </c>
      <c r="I849" s="120">
        <f t="shared" si="162"/>
        <v>0</v>
      </c>
      <c r="J849" s="17"/>
    </row>
    <row r="850" spans="1:10" s="18" customFormat="1" hidden="1">
      <c r="A850" s="16" t="s">
        <v>40</v>
      </c>
      <c r="B850" s="14">
        <v>757</v>
      </c>
      <c r="C850" s="15" t="s">
        <v>33</v>
      </c>
      <c r="D850" s="15" t="s">
        <v>33</v>
      </c>
      <c r="E850" s="15" t="s">
        <v>197</v>
      </c>
      <c r="F850" s="15" t="s">
        <v>41</v>
      </c>
      <c r="G850" s="120">
        <f>'прил 7'!G148</f>
        <v>0</v>
      </c>
      <c r="H850" s="120">
        <f>'прил 7'!AG148</f>
        <v>0</v>
      </c>
      <c r="I850" s="120">
        <f>'прил 7'!AH148</f>
        <v>0</v>
      </c>
      <c r="J850" s="17"/>
    </row>
    <row r="851" spans="1:10" s="18" customFormat="1">
      <c r="A851" s="16" t="s">
        <v>651</v>
      </c>
      <c r="B851" s="14">
        <v>757</v>
      </c>
      <c r="C851" s="15" t="s">
        <v>33</v>
      </c>
      <c r="D851" s="15" t="s">
        <v>33</v>
      </c>
      <c r="E851" s="15" t="s">
        <v>404</v>
      </c>
      <c r="F851" s="15"/>
      <c r="G851" s="120">
        <f>G852+G874</f>
        <v>20000</v>
      </c>
      <c r="H851" s="120">
        <f>H852+H874</f>
        <v>30000</v>
      </c>
      <c r="I851" s="120">
        <f>I852+I874</f>
        <v>30000</v>
      </c>
      <c r="J851" s="17">
        <v>100000</v>
      </c>
    </row>
    <row r="852" spans="1:10" s="18" customFormat="1" ht="25.5">
      <c r="A852" s="16" t="s">
        <v>47</v>
      </c>
      <c r="B852" s="14">
        <v>757</v>
      </c>
      <c r="C852" s="15" t="s">
        <v>33</v>
      </c>
      <c r="D852" s="15" t="s">
        <v>33</v>
      </c>
      <c r="E852" s="15" t="s">
        <v>404</v>
      </c>
      <c r="F852" s="15" t="s">
        <v>48</v>
      </c>
      <c r="G852" s="120">
        <f>G853</f>
        <v>20000</v>
      </c>
      <c r="H852" s="120">
        <f>H853</f>
        <v>30000</v>
      </c>
      <c r="I852" s="120">
        <f>I853</f>
        <v>30000</v>
      </c>
      <c r="J852" s="17"/>
    </row>
    <row r="853" spans="1:10" s="18" customFormat="1" ht="25.5">
      <c r="A853" s="16" t="s">
        <v>49</v>
      </c>
      <c r="B853" s="14">
        <v>757</v>
      </c>
      <c r="C853" s="15" t="s">
        <v>33</v>
      </c>
      <c r="D853" s="15" t="s">
        <v>33</v>
      </c>
      <c r="E853" s="15" t="s">
        <v>404</v>
      </c>
      <c r="F853" s="15" t="s">
        <v>50</v>
      </c>
      <c r="G853" s="120">
        <f>'прил 7'!G151</f>
        <v>20000</v>
      </c>
      <c r="H853" s="120">
        <f>'прил 7'!H151</f>
        <v>30000</v>
      </c>
      <c r="I853" s="120">
        <f>'прил 7'!I151</f>
        <v>30000</v>
      </c>
      <c r="J853" s="17"/>
    </row>
    <row r="854" spans="1:10" s="18" customFormat="1" ht="31.5" hidden="1" customHeight="1">
      <c r="A854" s="16" t="s">
        <v>581</v>
      </c>
      <c r="B854" s="14"/>
      <c r="C854" s="15"/>
      <c r="D854" s="15"/>
      <c r="E854" s="15" t="s">
        <v>309</v>
      </c>
      <c r="F854" s="15"/>
      <c r="G854" s="120">
        <f>G855</f>
        <v>0</v>
      </c>
      <c r="H854" s="120">
        <f t="shared" ref="H854:I856" si="163">H855</f>
        <v>0</v>
      </c>
      <c r="I854" s="120">
        <f t="shared" si="163"/>
        <v>0</v>
      </c>
      <c r="J854" s="17"/>
    </row>
    <row r="855" spans="1:10" ht="36" hidden="1" customHeight="1">
      <c r="A855" s="16" t="s">
        <v>38</v>
      </c>
      <c r="B855" s="14">
        <v>793</v>
      </c>
      <c r="C855" s="15" t="s">
        <v>85</v>
      </c>
      <c r="D855" s="15" t="s">
        <v>133</v>
      </c>
      <c r="E855" s="15" t="s">
        <v>309</v>
      </c>
      <c r="F855" s="14">
        <v>600</v>
      </c>
      <c r="G855" s="120">
        <f>G856</f>
        <v>0</v>
      </c>
      <c r="H855" s="120">
        <f t="shared" si="163"/>
        <v>0</v>
      </c>
      <c r="I855" s="120">
        <f t="shared" si="163"/>
        <v>0</v>
      </c>
    </row>
    <row r="856" spans="1:10" ht="18.75" hidden="1" customHeight="1">
      <c r="A856" s="16" t="s">
        <v>40</v>
      </c>
      <c r="B856" s="14">
        <v>793</v>
      </c>
      <c r="C856" s="15" t="s">
        <v>85</v>
      </c>
      <c r="D856" s="15" t="s">
        <v>133</v>
      </c>
      <c r="E856" s="15" t="s">
        <v>309</v>
      </c>
      <c r="F856" s="14">
        <v>610</v>
      </c>
      <c r="G856" s="120">
        <f>G857</f>
        <v>0</v>
      </c>
      <c r="H856" s="120">
        <f t="shared" si="163"/>
        <v>0</v>
      </c>
      <c r="I856" s="120">
        <f t="shared" si="163"/>
        <v>0</v>
      </c>
    </row>
    <row r="857" spans="1:10" ht="24.75" hidden="1" customHeight="1">
      <c r="A857" s="16" t="s">
        <v>43</v>
      </c>
      <c r="B857" s="14"/>
      <c r="C857" s="15"/>
      <c r="D857" s="15"/>
      <c r="E857" s="15" t="s">
        <v>309</v>
      </c>
      <c r="F857" s="14">
        <v>612</v>
      </c>
      <c r="G857" s="120"/>
      <c r="H857" s="120"/>
      <c r="I857" s="120"/>
    </row>
    <row r="858" spans="1:10" s="18" customFormat="1" hidden="1">
      <c r="A858" s="16" t="s">
        <v>651</v>
      </c>
      <c r="B858" s="14">
        <v>757</v>
      </c>
      <c r="C858" s="15" t="s">
        <v>33</v>
      </c>
      <c r="D858" s="15" t="s">
        <v>33</v>
      </c>
      <c r="E858" s="15" t="s">
        <v>46</v>
      </c>
      <c r="F858" s="15"/>
      <c r="G858" s="120"/>
      <c r="H858" s="120"/>
      <c r="I858" s="120"/>
      <c r="J858" s="17"/>
    </row>
    <row r="859" spans="1:10" s="18" customFormat="1" ht="25.5" hidden="1">
      <c r="A859" s="16" t="s">
        <v>47</v>
      </c>
      <c r="B859" s="14">
        <v>757</v>
      </c>
      <c r="C859" s="15" t="s">
        <v>33</v>
      </c>
      <c r="D859" s="15" t="s">
        <v>33</v>
      </c>
      <c r="E859" s="15" t="s">
        <v>46</v>
      </c>
      <c r="F859" s="15" t="s">
        <v>48</v>
      </c>
      <c r="G859" s="120">
        <f>G860</f>
        <v>0</v>
      </c>
      <c r="H859" s="120">
        <f>H860</f>
        <v>0</v>
      </c>
      <c r="I859" s="120">
        <f>I860</f>
        <v>0</v>
      </c>
      <c r="J859" s="17"/>
    </row>
    <row r="860" spans="1:10" s="18" customFormat="1" ht="25.5" hidden="1">
      <c r="A860" s="16" t="s">
        <v>49</v>
      </c>
      <c r="B860" s="14">
        <v>757</v>
      </c>
      <c r="C860" s="15" t="s">
        <v>33</v>
      </c>
      <c r="D860" s="15" t="s">
        <v>33</v>
      </c>
      <c r="E860" s="15" t="s">
        <v>46</v>
      </c>
      <c r="F860" s="15" t="s">
        <v>50</v>
      </c>
      <c r="G860" s="120">
        <f>G873</f>
        <v>0</v>
      </c>
      <c r="H860" s="120">
        <f>H873</f>
        <v>0</v>
      </c>
      <c r="I860" s="120">
        <f>I873</f>
        <v>0</v>
      </c>
      <c r="J860" s="17"/>
    </row>
    <row r="861" spans="1:10" s="18" customFormat="1" ht="25.5" hidden="1">
      <c r="A861" s="16" t="s">
        <v>47</v>
      </c>
      <c r="B861" s="14">
        <v>757</v>
      </c>
      <c r="C861" s="15" t="s">
        <v>33</v>
      </c>
      <c r="D861" s="15" t="s">
        <v>33</v>
      </c>
      <c r="E861" s="15" t="s">
        <v>46</v>
      </c>
      <c r="F861" s="15" t="s">
        <v>51</v>
      </c>
      <c r="G861" s="120">
        <v>22000</v>
      </c>
      <c r="H861" s="120">
        <v>22000</v>
      </c>
      <c r="I861" s="120">
        <v>22000</v>
      </c>
      <c r="J861" s="17"/>
    </row>
    <row r="862" spans="1:10" ht="18.75" hidden="1" customHeight="1">
      <c r="A862" s="16"/>
      <c r="B862" s="14"/>
      <c r="C862" s="15"/>
      <c r="D862" s="15"/>
      <c r="E862" s="15"/>
      <c r="F862" s="14"/>
      <c r="G862" s="120"/>
      <c r="H862" s="120"/>
      <c r="I862" s="120"/>
    </row>
    <row r="863" spans="1:10" ht="18.75" hidden="1" customHeight="1">
      <c r="A863" s="16"/>
      <c r="B863" s="14"/>
      <c r="C863" s="15"/>
      <c r="D863" s="15"/>
      <c r="E863" s="15"/>
      <c r="F863" s="14"/>
      <c r="G863" s="120"/>
      <c r="H863" s="120"/>
      <c r="I863" s="120"/>
    </row>
    <row r="864" spans="1:10" ht="18.75" hidden="1" customHeight="1">
      <c r="A864" s="16"/>
      <c r="B864" s="14"/>
      <c r="C864" s="15"/>
      <c r="D864" s="15"/>
      <c r="E864" s="15"/>
      <c r="F864" s="14"/>
      <c r="G864" s="120"/>
      <c r="H864" s="120"/>
      <c r="I864" s="120"/>
    </row>
    <row r="865" spans="1:10" ht="76.5" hidden="1">
      <c r="A865" s="16" t="s">
        <v>65</v>
      </c>
      <c r="B865" s="14">
        <v>757</v>
      </c>
      <c r="C865" s="15" t="s">
        <v>33</v>
      </c>
      <c r="D865" s="15" t="s">
        <v>35</v>
      </c>
      <c r="E865" s="15" t="s">
        <v>66</v>
      </c>
      <c r="F865" s="14"/>
      <c r="G865" s="120">
        <f>G870</f>
        <v>0</v>
      </c>
      <c r="H865" s="120">
        <f>H870</f>
        <v>0</v>
      </c>
      <c r="I865" s="120">
        <f>I870</f>
        <v>0</v>
      </c>
    </row>
    <row r="866" spans="1:10" ht="25.5" hidden="1">
      <c r="A866" s="16" t="s">
        <v>38</v>
      </c>
      <c r="B866" s="14">
        <v>757</v>
      </c>
      <c r="C866" s="15" t="s">
        <v>33</v>
      </c>
      <c r="D866" s="15" t="s">
        <v>35</v>
      </c>
      <c r="E866" s="15" t="s">
        <v>66</v>
      </c>
      <c r="F866" s="15" t="s">
        <v>39</v>
      </c>
      <c r="G866" s="120">
        <f>G867</f>
        <v>0</v>
      </c>
      <c r="H866" s="120">
        <f>H867</f>
        <v>0</v>
      </c>
      <c r="I866" s="120">
        <f>I867</f>
        <v>0</v>
      </c>
    </row>
    <row r="867" spans="1:10" ht="19.5" hidden="1" customHeight="1">
      <c r="A867" s="16" t="s">
        <v>40</v>
      </c>
      <c r="B867" s="14">
        <v>757</v>
      </c>
      <c r="C867" s="15" t="s">
        <v>33</v>
      </c>
      <c r="D867" s="15" t="s">
        <v>35</v>
      </c>
      <c r="E867" s="15" t="s">
        <v>66</v>
      </c>
      <c r="F867" s="15" t="s">
        <v>41</v>
      </c>
      <c r="G867" s="120">
        <f>G870</f>
        <v>0</v>
      </c>
      <c r="H867" s="120">
        <f>H870</f>
        <v>0</v>
      </c>
      <c r="I867" s="120">
        <f>I870</f>
        <v>0</v>
      </c>
    </row>
    <row r="868" spans="1:10" ht="19.5" hidden="1" customHeight="1">
      <c r="A868" s="16"/>
      <c r="B868" s="14"/>
      <c r="C868" s="15"/>
      <c r="D868" s="15"/>
      <c r="E868" s="15"/>
      <c r="F868" s="15" t="s">
        <v>39</v>
      </c>
      <c r="G868" s="120"/>
      <c r="H868" s="120"/>
      <c r="I868" s="120"/>
    </row>
    <row r="869" spans="1:10" ht="19.5" hidden="1" customHeight="1">
      <c r="A869" s="16"/>
      <c r="B869" s="14"/>
      <c r="C869" s="15"/>
      <c r="D869" s="15"/>
      <c r="E869" s="15"/>
      <c r="F869" s="15" t="s">
        <v>41</v>
      </c>
      <c r="G869" s="120"/>
      <c r="H869" s="120"/>
      <c r="I869" s="120"/>
    </row>
    <row r="870" spans="1:10" hidden="1">
      <c r="A870" s="16" t="s">
        <v>43</v>
      </c>
      <c r="B870" s="14">
        <v>757</v>
      </c>
      <c r="C870" s="15" t="s">
        <v>33</v>
      </c>
      <c r="D870" s="15" t="s">
        <v>35</v>
      </c>
      <c r="E870" s="15" t="s">
        <v>66</v>
      </c>
      <c r="F870" s="14">
        <v>612</v>
      </c>
      <c r="G870" s="120"/>
      <c r="H870" s="120"/>
      <c r="I870" s="120"/>
    </row>
    <row r="871" spans="1:10" ht="25.5" hidden="1">
      <c r="A871" s="16" t="s">
        <v>70</v>
      </c>
      <c r="B871" s="14">
        <v>757</v>
      </c>
      <c r="C871" s="15" t="s">
        <v>68</v>
      </c>
      <c r="D871" s="15" t="s">
        <v>24</v>
      </c>
      <c r="E871" s="15" t="s">
        <v>71</v>
      </c>
      <c r="F871" s="15"/>
      <c r="G871" s="107">
        <f>G872</f>
        <v>0</v>
      </c>
      <c r="H871" s="107">
        <f>H872</f>
        <v>0</v>
      </c>
      <c r="I871" s="107">
        <f>I872</f>
        <v>0</v>
      </c>
    </row>
    <row r="872" spans="1:10" hidden="1">
      <c r="A872" s="24" t="s">
        <v>43</v>
      </c>
      <c r="B872" s="14">
        <v>757</v>
      </c>
      <c r="C872" s="15" t="s">
        <v>68</v>
      </c>
      <c r="D872" s="15" t="s">
        <v>24</v>
      </c>
      <c r="E872" s="15" t="s">
        <v>71</v>
      </c>
      <c r="F872" s="14">
        <v>612</v>
      </c>
      <c r="G872" s="107"/>
      <c r="H872" s="107"/>
      <c r="I872" s="107"/>
    </row>
    <row r="873" spans="1:10" ht="25.5" hidden="1">
      <c r="A873" s="16" t="s">
        <v>619</v>
      </c>
      <c r="B873" s="14"/>
      <c r="C873" s="15"/>
      <c r="D873" s="15"/>
      <c r="E873" s="15" t="s">
        <v>46</v>
      </c>
      <c r="F873" s="14">
        <v>244</v>
      </c>
      <c r="G873" s="107"/>
      <c r="H873" s="107"/>
      <c r="I873" s="107"/>
    </row>
    <row r="874" spans="1:10" s="18" customFormat="1" ht="25.5" hidden="1">
      <c r="A874" s="16" t="s">
        <v>38</v>
      </c>
      <c r="B874" s="14">
        <v>757</v>
      </c>
      <c r="C874" s="15" t="s">
        <v>33</v>
      </c>
      <c r="D874" s="15" t="s">
        <v>33</v>
      </c>
      <c r="E874" s="15" t="s">
        <v>404</v>
      </c>
      <c r="F874" s="15" t="s">
        <v>39</v>
      </c>
      <c r="G874" s="120">
        <f>G875</f>
        <v>0</v>
      </c>
      <c r="H874" s="120">
        <f>H875</f>
        <v>0</v>
      </c>
      <c r="I874" s="120">
        <f>I875</f>
        <v>0</v>
      </c>
      <c r="J874" s="17"/>
    </row>
    <row r="875" spans="1:10" s="18" customFormat="1" hidden="1">
      <c r="A875" s="16" t="s">
        <v>40</v>
      </c>
      <c r="B875" s="14">
        <v>757</v>
      </c>
      <c r="C875" s="15" t="s">
        <v>33</v>
      </c>
      <c r="D875" s="15" t="s">
        <v>33</v>
      </c>
      <c r="E875" s="15" t="s">
        <v>404</v>
      </c>
      <c r="F875" s="15" t="s">
        <v>41</v>
      </c>
      <c r="G875" s="120"/>
      <c r="H875" s="120"/>
      <c r="I875" s="120"/>
      <c r="J875" s="17"/>
    </row>
    <row r="876" spans="1:10" s="18" customFormat="1" ht="32.25" hidden="1" customHeight="1">
      <c r="A876" s="16" t="s">
        <v>581</v>
      </c>
      <c r="B876" s="14">
        <v>757</v>
      </c>
      <c r="C876" s="15" t="s">
        <v>33</v>
      </c>
      <c r="D876" s="15" t="s">
        <v>33</v>
      </c>
      <c r="E876" s="15" t="s">
        <v>291</v>
      </c>
      <c r="F876" s="15"/>
      <c r="G876" s="120">
        <f>G877+G883</f>
        <v>0</v>
      </c>
      <c r="H876" s="120">
        <f>H877+H883</f>
        <v>0</v>
      </c>
      <c r="I876" s="120">
        <f>I877+I883</f>
        <v>0</v>
      </c>
      <c r="J876" s="17"/>
    </row>
    <row r="877" spans="1:10" s="18" customFormat="1" ht="28.5" hidden="1" customHeight="1">
      <c r="A877" s="16" t="s">
        <v>581</v>
      </c>
      <c r="B877" s="14">
        <v>757</v>
      </c>
      <c r="C877" s="15" t="s">
        <v>33</v>
      </c>
      <c r="D877" s="15" t="s">
        <v>33</v>
      </c>
      <c r="E877" s="15" t="s">
        <v>292</v>
      </c>
      <c r="F877" s="15"/>
      <c r="G877" s="120">
        <f>G878</f>
        <v>0</v>
      </c>
      <c r="H877" s="120">
        <f>H878</f>
        <v>0</v>
      </c>
      <c r="I877" s="120">
        <f>I878</f>
        <v>0</v>
      </c>
      <c r="J877" s="17"/>
    </row>
    <row r="878" spans="1:10" s="18" customFormat="1" ht="28.5" hidden="1" customHeight="1">
      <c r="A878" s="16" t="s">
        <v>581</v>
      </c>
      <c r="B878" s="14">
        <v>757</v>
      </c>
      <c r="C878" s="15" t="s">
        <v>33</v>
      </c>
      <c r="D878" s="15" t="s">
        <v>33</v>
      </c>
      <c r="E878" s="15" t="s">
        <v>293</v>
      </c>
      <c r="F878" s="15"/>
      <c r="G878" s="120">
        <f>G879+G881</f>
        <v>0</v>
      </c>
      <c r="H878" s="120">
        <f>H879+H881</f>
        <v>0</v>
      </c>
      <c r="I878" s="120">
        <f>I879+I881</f>
        <v>0</v>
      </c>
      <c r="J878" s="17"/>
    </row>
    <row r="879" spans="1:10" s="18" customFormat="1" ht="25.5" hidden="1">
      <c r="A879" s="16" t="s">
        <v>47</v>
      </c>
      <c r="B879" s="14">
        <v>757</v>
      </c>
      <c r="C879" s="15" t="s">
        <v>33</v>
      </c>
      <c r="D879" s="15" t="s">
        <v>33</v>
      </c>
      <c r="E879" s="15" t="s">
        <v>293</v>
      </c>
      <c r="F879" s="15" t="s">
        <v>48</v>
      </c>
      <c r="G879" s="120">
        <f>G880</f>
        <v>0</v>
      </c>
      <c r="H879" s="120">
        <f>H880</f>
        <v>0</v>
      </c>
      <c r="I879" s="120">
        <f>I880</f>
        <v>0</v>
      </c>
      <c r="J879" s="17"/>
    </row>
    <row r="880" spans="1:10" s="18" customFormat="1" ht="25.5" hidden="1">
      <c r="A880" s="16" t="s">
        <v>49</v>
      </c>
      <c r="B880" s="14">
        <v>757</v>
      </c>
      <c r="C880" s="15" t="s">
        <v>33</v>
      </c>
      <c r="D880" s="15" t="s">
        <v>33</v>
      </c>
      <c r="E880" s="15" t="s">
        <v>293</v>
      </c>
      <c r="F880" s="15" t="s">
        <v>50</v>
      </c>
      <c r="G880" s="120"/>
      <c r="H880" s="120"/>
      <c r="I880" s="120"/>
      <c r="J880" s="17"/>
    </row>
    <row r="881" spans="1:10" s="18" customFormat="1" hidden="1">
      <c r="A881" s="16" t="s">
        <v>323</v>
      </c>
      <c r="B881" s="14">
        <v>757</v>
      </c>
      <c r="C881" s="15" t="s">
        <v>33</v>
      </c>
      <c r="D881" s="15" t="s">
        <v>33</v>
      </c>
      <c r="E881" s="15" t="s">
        <v>293</v>
      </c>
      <c r="F881" s="15" t="s">
        <v>324</v>
      </c>
      <c r="G881" s="120">
        <f>G882</f>
        <v>0</v>
      </c>
      <c r="H881" s="120">
        <f>H882</f>
        <v>0</v>
      </c>
      <c r="I881" s="120">
        <f>I882</f>
        <v>0</v>
      </c>
      <c r="J881" s="17"/>
    </row>
    <row r="882" spans="1:10" s="18" customFormat="1" hidden="1">
      <c r="A882" s="16" t="s">
        <v>341</v>
      </c>
      <c r="B882" s="14">
        <v>757</v>
      </c>
      <c r="C882" s="15" t="s">
        <v>33</v>
      </c>
      <c r="D882" s="15" t="s">
        <v>33</v>
      </c>
      <c r="E882" s="15" t="s">
        <v>293</v>
      </c>
      <c r="F882" s="15" t="s">
        <v>342</v>
      </c>
      <c r="G882" s="120"/>
      <c r="H882" s="120"/>
      <c r="I882" s="120"/>
      <c r="J882" s="17"/>
    </row>
    <row r="883" spans="1:10" s="18" customFormat="1" ht="32.25" hidden="1" customHeight="1">
      <c r="A883" s="16" t="s">
        <v>581</v>
      </c>
      <c r="B883" s="14">
        <v>757</v>
      </c>
      <c r="C883" s="15" t="s">
        <v>33</v>
      </c>
      <c r="D883" s="15" t="s">
        <v>33</v>
      </c>
      <c r="E883" s="15" t="s">
        <v>294</v>
      </c>
      <c r="F883" s="15"/>
      <c r="G883" s="120">
        <f>G884+G886</f>
        <v>0</v>
      </c>
      <c r="H883" s="120">
        <f>H884+H886</f>
        <v>0</v>
      </c>
      <c r="I883" s="120">
        <f>I884+I886</f>
        <v>0</v>
      </c>
      <c r="J883" s="17"/>
    </row>
    <row r="884" spans="1:10" s="18" customFormat="1" ht="37.5" hidden="1" customHeight="1">
      <c r="A884" s="16" t="s">
        <v>581</v>
      </c>
      <c r="B884" s="14">
        <v>757</v>
      </c>
      <c r="C884" s="15" t="s">
        <v>33</v>
      </c>
      <c r="D884" s="15" t="s">
        <v>33</v>
      </c>
      <c r="E884" s="15" t="s">
        <v>275</v>
      </c>
      <c r="F884" s="15"/>
      <c r="G884" s="120">
        <f>G885</f>
        <v>0</v>
      </c>
      <c r="H884" s="120">
        <f>H885</f>
        <v>0</v>
      </c>
      <c r="I884" s="120">
        <f>I885</f>
        <v>0</v>
      </c>
      <c r="J884" s="17"/>
    </row>
    <row r="885" spans="1:10" s="18" customFormat="1" hidden="1">
      <c r="A885" s="16" t="s">
        <v>40</v>
      </c>
      <c r="B885" s="14">
        <v>757</v>
      </c>
      <c r="C885" s="15" t="s">
        <v>33</v>
      </c>
      <c r="D885" s="15" t="s">
        <v>33</v>
      </c>
      <c r="E885" s="15" t="s">
        <v>275</v>
      </c>
      <c r="F885" s="15" t="s">
        <v>41</v>
      </c>
      <c r="G885" s="120">
        <f>282000-282000</f>
        <v>0</v>
      </c>
      <c r="H885" s="120">
        <f>282000-282000</f>
        <v>0</v>
      </c>
      <c r="I885" s="120">
        <f>282000-282000</f>
        <v>0</v>
      </c>
      <c r="J885" s="17"/>
    </row>
    <row r="886" spans="1:10" s="18" customFormat="1" hidden="1">
      <c r="A886" s="16" t="s">
        <v>323</v>
      </c>
      <c r="B886" s="14">
        <v>757</v>
      </c>
      <c r="C886" s="15" t="s">
        <v>33</v>
      </c>
      <c r="D886" s="15" t="s">
        <v>33</v>
      </c>
      <c r="E886" s="15" t="s">
        <v>295</v>
      </c>
      <c r="F886" s="15" t="s">
        <v>324</v>
      </c>
      <c r="G886" s="120">
        <f>G887</f>
        <v>0</v>
      </c>
      <c r="H886" s="120">
        <f>H887</f>
        <v>0</v>
      </c>
      <c r="I886" s="120">
        <f>I887</f>
        <v>0</v>
      </c>
      <c r="J886" s="17"/>
    </row>
    <row r="887" spans="1:10" s="18" customFormat="1" hidden="1">
      <c r="A887" s="16" t="s">
        <v>341</v>
      </c>
      <c r="B887" s="14">
        <v>757</v>
      </c>
      <c r="C887" s="15" t="s">
        <v>33</v>
      </c>
      <c r="D887" s="15" t="s">
        <v>33</v>
      </c>
      <c r="E887" s="15" t="s">
        <v>295</v>
      </c>
      <c r="F887" s="15" t="s">
        <v>342</v>
      </c>
      <c r="G887" s="120"/>
      <c r="H887" s="120"/>
      <c r="I887" s="120"/>
      <c r="J887" s="17"/>
    </row>
    <row r="888" spans="1:10" s="18" customFormat="1" ht="25.5">
      <c r="A888" s="16" t="s">
        <v>38</v>
      </c>
      <c r="B888" s="15" t="s">
        <v>149</v>
      </c>
      <c r="C888" s="15" t="s">
        <v>33</v>
      </c>
      <c r="D888" s="15" t="s">
        <v>104</v>
      </c>
      <c r="E888" s="15" t="s">
        <v>404</v>
      </c>
      <c r="F888" s="15" t="s">
        <v>39</v>
      </c>
      <c r="G888" s="89">
        <f>G889</f>
        <v>100000</v>
      </c>
      <c r="H888" s="89">
        <f t="shared" ref="H888:I888" si="164">H889</f>
        <v>100000</v>
      </c>
      <c r="I888" s="89">
        <f t="shared" si="164"/>
        <v>100000</v>
      </c>
      <c r="J888" s="17"/>
    </row>
    <row r="889" spans="1:10" s="18" customFormat="1">
      <c r="A889" s="16" t="s">
        <v>40</v>
      </c>
      <c r="B889" s="15" t="s">
        <v>149</v>
      </c>
      <c r="C889" s="15" t="s">
        <v>33</v>
      </c>
      <c r="D889" s="15" t="s">
        <v>104</v>
      </c>
      <c r="E889" s="15" t="s">
        <v>404</v>
      </c>
      <c r="F889" s="15" t="s">
        <v>41</v>
      </c>
      <c r="G889" s="89">
        <f>'прил 7'!G830</f>
        <v>100000</v>
      </c>
      <c r="H889" s="89">
        <f>'прил 7'!H830</f>
        <v>100000</v>
      </c>
      <c r="I889" s="89">
        <f>'прил 7'!I830</f>
        <v>100000</v>
      </c>
      <c r="J889" s="17"/>
    </row>
    <row r="890" spans="1:10" s="176" customFormat="1" ht="51">
      <c r="A890" s="171" t="s">
        <v>948</v>
      </c>
      <c r="B890" s="167">
        <v>793</v>
      </c>
      <c r="C890" s="168" t="s">
        <v>104</v>
      </c>
      <c r="D890" s="168" t="s">
        <v>596</v>
      </c>
      <c r="E890" s="168" t="s">
        <v>488</v>
      </c>
      <c r="F890" s="168"/>
      <c r="G890" s="169">
        <f>G894+G895+G898</f>
        <v>110000</v>
      </c>
      <c r="H890" s="169">
        <f>H894+H895</f>
        <v>100000</v>
      </c>
      <c r="I890" s="169">
        <f>I894+I895</f>
        <v>200000</v>
      </c>
      <c r="J890" s="199">
        <v>100000</v>
      </c>
    </row>
    <row r="891" spans="1:10" hidden="1">
      <c r="A891" s="16"/>
      <c r="B891" s="14"/>
      <c r="C891" s="15"/>
      <c r="D891" s="15"/>
      <c r="E891" s="15"/>
      <c r="F891" s="15"/>
      <c r="G891" s="120"/>
      <c r="H891" s="120"/>
      <c r="I891" s="120"/>
    </row>
    <row r="892" spans="1:10" ht="63.75">
      <c r="A892" s="16" t="s">
        <v>1017</v>
      </c>
      <c r="B892" s="14">
        <v>793</v>
      </c>
      <c r="C892" s="15" t="s">
        <v>104</v>
      </c>
      <c r="D892" s="15" t="s">
        <v>596</v>
      </c>
      <c r="E892" s="15" t="s">
        <v>489</v>
      </c>
      <c r="F892" s="15"/>
      <c r="G892" s="120">
        <f t="shared" ref="G892:I893" si="165">G893</f>
        <v>100000</v>
      </c>
      <c r="H892" s="120">
        <f t="shared" si="165"/>
        <v>100000</v>
      </c>
      <c r="I892" s="120">
        <f t="shared" si="165"/>
        <v>200000</v>
      </c>
    </row>
    <row r="893" spans="1:10" ht="25.5">
      <c r="A893" s="16" t="s">
        <v>49</v>
      </c>
      <c r="B893" s="14">
        <v>793</v>
      </c>
      <c r="C893" s="15" t="s">
        <v>104</v>
      </c>
      <c r="D893" s="15" t="s">
        <v>596</v>
      </c>
      <c r="E893" s="15" t="s">
        <v>489</v>
      </c>
      <c r="F893" s="15" t="s">
        <v>48</v>
      </c>
      <c r="G893" s="120">
        <f t="shared" si="165"/>
        <v>100000</v>
      </c>
      <c r="H893" s="120">
        <f t="shared" si="165"/>
        <v>100000</v>
      </c>
      <c r="I893" s="120">
        <f t="shared" si="165"/>
        <v>200000</v>
      </c>
    </row>
    <row r="894" spans="1:10" ht="33" customHeight="1">
      <c r="A894" s="16" t="s">
        <v>49</v>
      </c>
      <c r="B894" s="14">
        <v>793</v>
      </c>
      <c r="C894" s="15" t="s">
        <v>104</v>
      </c>
      <c r="D894" s="15" t="s">
        <v>596</v>
      </c>
      <c r="E894" s="15" t="s">
        <v>489</v>
      </c>
      <c r="F894" s="15" t="s">
        <v>50</v>
      </c>
      <c r="G894" s="120">
        <f>'прил 7'!G1277</f>
        <v>100000</v>
      </c>
      <c r="H894" s="120">
        <f>'прил 7'!H1277</f>
        <v>100000</v>
      </c>
      <c r="I894" s="120">
        <f>'прил 7'!I1277</f>
        <v>200000</v>
      </c>
    </row>
    <row r="895" spans="1:10" ht="38.25" hidden="1">
      <c r="A895" s="16" t="s">
        <v>833</v>
      </c>
      <c r="B895" s="14">
        <v>793</v>
      </c>
      <c r="C895" s="15" t="s">
        <v>104</v>
      </c>
      <c r="D895" s="15" t="s">
        <v>596</v>
      </c>
      <c r="E895" s="15" t="s">
        <v>832</v>
      </c>
      <c r="F895" s="15"/>
      <c r="G895" s="89">
        <f t="shared" ref="G895:I896" si="166">G896</f>
        <v>0</v>
      </c>
      <c r="H895" s="89">
        <f t="shared" si="166"/>
        <v>0</v>
      </c>
      <c r="I895" s="89">
        <f t="shared" si="166"/>
        <v>0</v>
      </c>
    </row>
    <row r="896" spans="1:10" ht="25.5" hidden="1">
      <c r="A896" s="16" t="s">
        <v>49</v>
      </c>
      <c r="B896" s="14">
        <v>793</v>
      </c>
      <c r="C896" s="15" t="s">
        <v>104</v>
      </c>
      <c r="D896" s="15" t="s">
        <v>596</v>
      </c>
      <c r="E896" s="15" t="s">
        <v>832</v>
      </c>
      <c r="F896" s="15" t="s">
        <v>48</v>
      </c>
      <c r="G896" s="89">
        <f t="shared" si="166"/>
        <v>0</v>
      </c>
      <c r="H896" s="89">
        <f t="shared" si="166"/>
        <v>0</v>
      </c>
      <c r="I896" s="89">
        <f t="shared" si="166"/>
        <v>0</v>
      </c>
    </row>
    <row r="897" spans="1:10" ht="25.5" hidden="1">
      <c r="A897" s="16" t="s">
        <v>49</v>
      </c>
      <c r="B897" s="14">
        <v>793</v>
      </c>
      <c r="C897" s="15" t="s">
        <v>104</v>
      </c>
      <c r="D897" s="15" t="s">
        <v>596</v>
      </c>
      <c r="E897" s="15" t="s">
        <v>832</v>
      </c>
      <c r="F897" s="15" t="s">
        <v>50</v>
      </c>
      <c r="G897" s="89"/>
      <c r="H897" s="89"/>
      <c r="I897" s="89"/>
    </row>
    <row r="898" spans="1:10" ht="38.25">
      <c r="A898" s="16" t="s">
        <v>833</v>
      </c>
      <c r="B898" s="14">
        <v>793</v>
      </c>
      <c r="C898" s="15" t="s">
        <v>104</v>
      </c>
      <c r="D898" s="15" t="s">
        <v>596</v>
      </c>
      <c r="E898" s="15" t="s">
        <v>832</v>
      </c>
      <c r="F898" s="15"/>
      <c r="G898" s="89">
        <f>G899</f>
        <v>10000</v>
      </c>
      <c r="H898" s="107">
        <v>0</v>
      </c>
      <c r="I898" s="107">
        <v>0</v>
      </c>
      <c r="J898" s="1"/>
    </row>
    <row r="899" spans="1:10" ht="25.5">
      <c r="A899" s="16" t="s">
        <v>49</v>
      </c>
      <c r="B899" s="14">
        <v>793</v>
      </c>
      <c r="C899" s="15" t="s">
        <v>104</v>
      </c>
      <c r="D899" s="15" t="s">
        <v>596</v>
      </c>
      <c r="E899" s="15" t="s">
        <v>832</v>
      </c>
      <c r="F899" s="15" t="s">
        <v>48</v>
      </c>
      <c r="G899" s="89">
        <f>G900</f>
        <v>10000</v>
      </c>
      <c r="H899" s="107">
        <v>0</v>
      </c>
      <c r="I899" s="107">
        <v>0</v>
      </c>
      <c r="J899" s="1"/>
    </row>
    <row r="900" spans="1:10" ht="25.5">
      <c r="A900" s="16" t="s">
        <v>49</v>
      </c>
      <c r="B900" s="14">
        <v>793</v>
      </c>
      <c r="C900" s="15" t="s">
        <v>104</v>
      </c>
      <c r="D900" s="15" t="s">
        <v>596</v>
      </c>
      <c r="E900" s="15" t="s">
        <v>832</v>
      </c>
      <c r="F900" s="15" t="s">
        <v>50</v>
      </c>
      <c r="G900" s="89">
        <f>'прил 7'!G1284</f>
        <v>10000</v>
      </c>
      <c r="H900" s="107">
        <v>0</v>
      </c>
      <c r="I900" s="107">
        <v>0</v>
      </c>
      <c r="J900" s="1"/>
    </row>
    <row r="901" spans="1:10" s="172" customFormat="1" ht="30" customHeight="1">
      <c r="A901" s="187" t="s">
        <v>961</v>
      </c>
      <c r="B901" s="168" t="s">
        <v>149</v>
      </c>
      <c r="C901" s="168" t="s">
        <v>33</v>
      </c>
      <c r="D901" s="168" t="s">
        <v>24</v>
      </c>
      <c r="E901" s="168" t="s">
        <v>428</v>
      </c>
      <c r="F901" s="168"/>
      <c r="G901" s="169">
        <f>G902</f>
        <v>711026</v>
      </c>
      <c r="H901" s="169">
        <f>H902</f>
        <v>780000</v>
      </c>
      <c r="I901" s="169">
        <f>I902</f>
        <v>780000</v>
      </c>
      <c r="J901" s="200">
        <v>100000</v>
      </c>
    </row>
    <row r="902" spans="1:10" s="18" customFormat="1" ht="25.5">
      <c r="A902" s="16" t="s">
        <v>172</v>
      </c>
      <c r="B902" s="15" t="s">
        <v>149</v>
      </c>
      <c r="C902" s="15" t="s">
        <v>33</v>
      </c>
      <c r="D902" s="15" t="s">
        <v>24</v>
      </c>
      <c r="E902" s="15" t="s">
        <v>429</v>
      </c>
      <c r="F902" s="15"/>
      <c r="G902" s="120">
        <f>G903+G905</f>
        <v>711026</v>
      </c>
      <c r="H902" s="120">
        <f>H903+H905</f>
        <v>780000</v>
      </c>
      <c r="I902" s="120">
        <f>I903+I905</f>
        <v>780000</v>
      </c>
      <c r="J902" s="17">
        <v>50000</v>
      </c>
    </row>
    <row r="903" spans="1:10" s="18" customFormat="1" ht="25.5" customHeight="1">
      <c r="A903" s="16" t="s">
        <v>676</v>
      </c>
      <c r="B903" s="14">
        <v>793</v>
      </c>
      <c r="C903" s="15" t="s">
        <v>103</v>
      </c>
      <c r="D903" s="15" t="s">
        <v>104</v>
      </c>
      <c r="E903" s="15" t="s">
        <v>429</v>
      </c>
      <c r="F903" s="15" t="s">
        <v>313</v>
      </c>
      <c r="G903" s="120">
        <f>G904</f>
        <v>630000</v>
      </c>
      <c r="H903" s="120">
        <f>H904</f>
        <v>630000</v>
      </c>
      <c r="I903" s="120">
        <f>I904</f>
        <v>630000</v>
      </c>
      <c r="J903" s="17">
        <v>630000</v>
      </c>
    </row>
    <row r="904" spans="1:10" s="18" customFormat="1">
      <c r="A904" s="16" t="s">
        <v>677</v>
      </c>
      <c r="B904" s="14">
        <v>793</v>
      </c>
      <c r="C904" s="15" t="s">
        <v>103</v>
      </c>
      <c r="D904" s="15" t="s">
        <v>104</v>
      </c>
      <c r="E904" s="15" t="s">
        <v>429</v>
      </c>
      <c r="F904" s="15" t="s">
        <v>678</v>
      </c>
      <c r="G904" s="120">
        <f>'прил 7'!G1469</f>
        <v>630000</v>
      </c>
      <c r="H904" s="120">
        <f>'прил 7'!H1469</f>
        <v>630000</v>
      </c>
      <c r="I904" s="120">
        <f>'прил 7'!I1469</f>
        <v>630000</v>
      </c>
      <c r="J904" s="17">
        <f>SUM(J901:J903)</f>
        <v>780000</v>
      </c>
    </row>
    <row r="905" spans="1:10" s="18" customFormat="1" ht="25.5">
      <c r="A905" s="16" t="s">
        <v>38</v>
      </c>
      <c r="B905" s="15" t="s">
        <v>149</v>
      </c>
      <c r="C905" s="15" t="s">
        <v>33</v>
      </c>
      <c r="D905" s="15" t="s">
        <v>24</v>
      </c>
      <c r="E905" s="15" t="s">
        <v>429</v>
      </c>
      <c r="F905" s="15" t="s">
        <v>39</v>
      </c>
      <c r="G905" s="120">
        <f>G906</f>
        <v>81026</v>
      </c>
      <c r="H905" s="120">
        <f>H906</f>
        <v>150000</v>
      </c>
      <c r="I905" s="120">
        <f>I906</f>
        <v>150000</v>
      </c>
      <c r="J905" s="17"/>
    </row>
    <row r="906" spans="1:10" s="18" customFormat="1">
      <c r="A906" s="16" t="s">
        <v>40</v>
      </c>
      <c r="B906" s="15" t="s">
        <v>149</v>
      </c>
      <c r="C906" s="15" t="s">
        <v>33</v>
      </c>
      <c r="D906" s="15" t="s">
        <v>24</v>
      </c>
      <c r="E906" s="15" t="s">
        <v>429</v>
      </c>
      <c r="F906" s="15" t="s">
        <v>41</v>
      </c>
      <c r="G906" s="120">
        <f>'прил 7'!G568+'прил 7'!G695</f>
        <v>81026</v>
      </c>
      <c r="H906" s="120">
        <f>'прил 7'!H568+'прил 7'!H695</f>
        <v>150000</v>
      </c>
      <c r="I906" s="120">
        <f>'прил 7'!I568+'прил 7'!I695</f>
        <v>150000</v>
      </c>
      <c r="J906" s="17"/>
    </row>
    <row r="907" spans="1:10" s="176" customFormat="1" ht="38.25">
      <c r="A907" s="171" t="s">
        <v>962</v>
      </c>
      <c r="B907" s="167">
        <v>793</v>
      </c>
      <c r="C907" s="168" t="s">
        <v>104</v>
      </c>
      <c r="D907" s="168" t="s">
        <v>596</v>
      </c>
      <c r="E907" s="168" t="s">
        <v>490</v>
      </c>
      <c r="F907" s="168"/>
      <c r="G907" s="169">
        <f>G911</f>
        <v>100000</v>
      </c>
      <c r="H907" s="169">
        <f>H911</f>
        <v>175000</v>
      </c>
      <c r="I907" s="169">
        <f>I911</f>
        <v>175000</v>
      </c>
      <c r="J907" s="199">
        <v>100000</v>
      </c>
    </row>
    <row r="908" spans="1:10" ht="38.25" hidden="1">
      <c r="A908" s="16" t="s">
        <v>4</v>
      </c>
      <c r="B908" s="14">
        <v>793</v>
      </c>
      <c r="C908" s="15" t="s">
        <v>104</v>
      </c>
      <c r="D908" s="15" t="s">
        <v>596</v>
      </c>
      <c r="E908" s="15" t="s">
        <v>490</v>
      </c>
      <c r="F908" s="15"/>
      <c r="G908" s="120">
        <f>G909</f>
        <v>100000</v>
      </c>
      <c r="H908" s="120">
        <f t="shared" ref="H908:I910" si="167">H909</f>
        <v>175000</v>
      </c>
      <c r="I908" s="120">
        <f t="shared" si="167"/>
        <v>175000</v>
      </c>
    </row>
    <row r="909" spans="1:10" ht="38.25">
      <c r="A909" s="16" t="s">
        <v>645</v>
      </c>
      <c r="B909" s="14">
        <v>793</v>
      </c>
      <c r="C909" s="15" t="s">
        <v>104</v>
      </c>
      <c r="D909" s="15" t="s">
        <v>596</v>
      </c>
      <c r="E909" s="15" t="s">
        <v>491</v>
      </c>
      <c r="F909" s="15"/>
      <c r="G909" s="120">
        <f>G910</f>
        <v>100000</v>
      </c>
      <c r="H909" s="120">
        <f t="shared" si="167"/>
        <v>175000</v>
      </c>
      <c r="I909" s="120">
        <f t="shared" si="167"/>
        <v>175000</v>
      </c>
      <c r="J909" s="2">
        <v>75000</v>
      </c>
    </row>
    <row r="910" spans="1:10" ht="25.5">
      <c r="A910" s="16" t="s">
        <v>49</v>
      </c>
      <c r="B910" s="14">
        <v>793</v>
      </c>
      <c r="C910" s="15" t="s">
        <v>104</v>
      </c>
      <c r="D910" s="15" t="s">
        <v>596</v>
      </c>
      <c r="E910" s="15" t="s">
        <v>491</v>
      </c>
      <c r="F910" s="15" t="s">
        <v>48</v>
      </c>
      <c r="G910" s="120">
        <f>G911</f>
        <v>100000</v>
      </c>
      <c r="H910" s="120">
        <f t="shared" si="167"/>
        <v>175000</v>
      </c>
      <c r="I910" s="120">
        <f t="shared" si="167"/>
        <v>175000</v>
      </c>
    </row>
    <row r="911" spans="1:10" ht="31.5" customHeight="1">
      <c r="A911" s="16" t="s">
        <v>49</v>
      </c>
      <c r="B911" s="14">
        <v>793</v>
      </c>
      <c r="C911" s="15" t="s">
        <v>104</v>
      </c>
      <c r="D911" s="15" t="s">
        <v>596</v>
      </c>
      <c r="E911" s="15" t="s">
        <v>491</v>
      </c>
      <c r="F911" s="15" t="s">
        <v>50</v>
      </c>
      <c r="G911" s="120">
        <f>'прил 7'!G1288+'прил 7'!G502</f>
        <v>100000</v>
      </c>
      <c r="H911" s="120">
        <f>'прил 7'!H502+'прил 7'!H1288</f>
        <v>175000</v>
      </c>
      <c r="I911" s="120">
        <f>'прил 7'!I502+'прил 7'!I1288</f>
        <v>175000</v>
      </c>
    </row>
    <row r="912" spans="1:10" s="185" customFormat="1" ht="45" customHeight="1">
      <c r="A912" s="171" t="s">
        <v>913</v>
      </c>
      <c r="B912" s="167">
        <v>792</v>
      </c>
      <c r="C912" s="168" t="s">
        <v>24</v>
      </c>
      <c r="D912" s="168" t="s">
        <v>85</v>
      </c>
      <c r="E912" s="168" t="s">
        <v>441</v>
      </c>
      <c r="F912" s="173"/>
      <c r="G912" s="169">
        <f>G913+G931+G935</f>
        <v>57557936</v>
      </c>
      <c r="H912" s="169">
        <f>H913+H931+H935</f>
        <v>57137554</v>
      </c>
      <c r="I912" s="169">
        <f>I913+I931+I935</f>
        <v>57644442</v>
      </c>
      <c r="J912" s="204">
        <v>1012500</v>
      </c>
    </row>
    <row r="913" spans="1:10" s="50" customFormat="1" ht="51" customHeight="1">
      <c r="A913" s="16" t="s">
        <v>329</v>
      </c>
      <c r="B913" s="14">
        <v>792</v>
      </c>
      <c r="C913" s="15" t="s">
        <v>24</v>
      </c>
      <c r="D913" s="15" t="s">
        <v>328</v>
      </c>
      <c r="E913" s="15" t="s">
        <v>446</v>
      </c>
      <c r="F913" s="15"/>
      <c r="G913" s="120">
        <f>G914+G925+G928</f>
        <v>12857932</v>
      </c>
      <c r="H913" s="120">
        <f t="shared" ref="H913:I913" si="168">H914+H925+H928</f>
        <v>12985226</v>
      </c>
      <c r="I913" s="120">
        <f t="shared" si="168"/>
        <v>13113780</v>
      </c>
      <c r="J913" s="192">
        <v>11992167</v>
      </c>
    </row>
    <row r="914" spans="1:10" s="50" customFormat="1" ht="34.5" customHeight="1">
      <c r="A914" s="16" t="s">
        <v>114</v>
      </c>
      <c r="B914" s="14">
        <v>792</v>
      </c>
      <c r="C914" s="15" t="s">
        <v>24</v>
      </c>
      <c r="D914" s="15" t="s">
        <v>328</v>
      </c>
      <c r="E914" s="15" t="s">
        <v>447</v>
      </c>
      <c r="F914" s="15"/>
      <c r="G914" s="120">
        <f>G915+G917+G921+G923</f>
        <v>12857932</v>
      </c>
      <c r="H914" s="120">
        <f>H915+H917+H921+H923</f>
        <v>12985226</v>
      </c>
      <c r="I914" s="120">
        <f>I915+I917+I921+I923</f>
        <v>13113780</v>
      </c>
      <c r="J914" s="192">
        <v>967059</v>
      </c>
    </row>
    <row r="915" spans="1:10" s="50" customFormat="1" ht="51">
      <c r="A915" s="16" t="s">
        <v>87</v>
      </c>
      <c r="B915" s="14">
        <v>792</v>
      </c>
      <c r="C915" s="15" t="s">
        <v>24</v>
      </c>
      <c r="D915" s="15" t="s">
        <v>328</v>
      </c>
      <c r="E915" s="15" t="s">
        <v>447</v>
      </c>
      <c r="F915" s="15" t="s">
        <v>90</v>
      </c>
      <c r="G915" s="120">
        <f>G916</f>
        <v>11875530</v>
      </c>
      <c r="H915" s="120">
        <f>H916</f>
        <v>11992167</v>
      </c>
      <c r="I915" s="120">
        <f>I916</f>
        <v>12109960</v>
      </c>
      <c r="J915" s="192">
        <v>26000</v>
      </c>
    </row>
    <row r="916" spans="1:10" s="50" customFormat="1" ht="25.5">
      <c r="A916" s="16" t="s">
        <v>88</v>
      </c>
      <c r="B916" s="14">
        <v>792</v>
      </c>
      <c r="C916" s="15" t="s">
        <v>24</v>
      </c>
      <c r="D916" s="15" t="s">
        <v>328</v>
      </c>
      <c r="E916" s="15" t="s">
        <v>447</v>
      </c>
      <c r="F916" s="15" t="s">
        <v>91</v>
      </c>
      <c r="G916" s="120">
        <f>'прил 7'!G907</f>
        <v>11875530</v>
      </c>
      <c r="H916" s="120">
        <f>'прил 7'!H907</f>
        <v>11992167</v>
      </c>
      <c r="I916" s="120">
        <f>'прил 7'!I907</f>
        <v>12109960</v>
      </c>
      <c r="J916" s="192">
        <v>3043600</v>
      </c>
    </row>
    <row r="917" spans="1:10" s="50" customFormat="1" ht="25.5">
      <c r="A917" s="16" t="s">
        <v>47</v>
      </c>
      <c r="B917" s="14">
        <v>792</v>
      </c>
      <c r="C917" s="15" t="s">
        <v>24</v>
      </c>
      <c r="D917" s="15" t="s">
        <v>328</v>
      </c>
      <c r="E917" s="15" t="s">
        <v>447</v>
      </c>
      <c r="F917" s="15" t="s">
        <v>48</v>
      </c>
      <c r="G917" s="120">
        <f>G918</f>
        <v>957402</v>
      </c>
      <c r="H917" s="120">
        <f>H918</f>
        <v>967059</v>
      </c>
      <c r="I917" s="120">
        <f>I918</f>
        <v>976820</v>
      </c>
      <c r="J917" s="192">
        <v>50000</v>
      </c>
    </row>
    <row r="918" spans="1:10" s="50" customFormat="1" ht="25.5">
      <c r="A918" s="16" t="s">
        <v>49</v>
      </c>
      <c r="B918" s="14">
        <v>792</v>
      </c>
      <c r="C918" s="15" t="s">
        <v>24</v>
      </c>
      <c r="D918" s="15" t="s">
        <v>328</v>
      </c>
      <c r="E918" s="15" t="s">
        <v>447</v>
      </c>
      <c r="F918" s="15" t="s">
        <v>50</v>
      </c>
      <c r="G918" s="120">
        <f>'прил 7'!G911</f>
        <v>957402</v>
      </c>
      <c r="H918" s="120">
        <f>'прил 7'!H911</f>
        <v>967059</v>
      </c>
      <c r="I918" s="120">
        <f>'прил 7'!I911</f>
        <v>976820</v>
      </c>
      <c r="J918" s="192">
        <v>15487188</v>
      </c>
    </row>
    <row r="919" spans="1:10" s="50" customFormat="1" ht="25.5" hidden="1">
      <c r="A919" s="16" t="s">
        <v>330</v>
      </c>
      <c r="B919" s="14">
        <v>792</v>
      </c>
      <c r="C919" s="15" t="s">
        <v>24</v>
      </c>
      <c r="D919" s="15" t="s">
        <v>328</v>
      </c>
      <c r="E919" s="15" t="s">
        <v>447</v>
      </c>
      <c r="F919" s="15" t="s">
        <v>331</v>
      </c>
      <c r="G919" s="120"/>
      <c r="H919" s="120"/>
      <c r="I919" s="120"/>
      <c r="J919" s="192"/>
    </row>
    <row r="920" spans="1:10" s="50" customFormat="1" ht="39" hidden="1" customHeight="1">
      <c r="A920" s="16" t="s">
        <v>619</v>
      </c>
      <c r="B920" s="14">
        <v>792</v>
      </c>
      <c r="C920" s="15" t="s">
        <v>24</v>
      </c>
      <c r="D920" s="15" t="s">
        <v>328</v>
      </c>
      <c r="E920" s="15" t="s">
        <v>447</v>
      </c>
      <c r="F920" s="15" t="s">
        <v>51</v>
      </c>
      <c r="G920" s="120"/>
      <c r="H920" s="120"/>
      <c r="I920" s="120"/>
      <c r="J920" s="192"/>
    </row>
    <row r="921" spans="1:10" s="50" customFormat="1" ht="25.5" hidden="1">
      <c r="A921" s="16" t="s">
        <v>49</v>
      </c>
      <c r="B921" s="14">
        <v>792</v>
      </c>
      <c r="C921" s="15" t="s">
        <v>24</v>
      </c>
      <c r="D921" s="15" t="s">
        <v>328</v>
      </c>
      <c r="E921" s="15" t="s">
        <v>447</v>
      </c>
      <c r="F921" s="15" t="s">
        <v>96</v>
      </c>
      <c r="G921" s="120">
        <f>G922</f>
        <v>0</v>
      </c>
      <c r="H921" s="120">
        <f>H922</f>
        <v>0</v>
      </c>
      <c r="I921" s="120">
        <f>I922</f>
        <v>0</v>
      </c>
      <c r="J921" s="192"/>
    </row>
    <row r="922" spans="1:10" s="50" customFormat="1" hidden="1">
      <c r="A922" s="16" t="s">
        <v>303</v>
      </c>
      <c r="B922" s="14">
        <v>792</v>
      </c>
      <c r="C922" s="15" t="s">
        <v>24</v>
      </c>
      <c r="D922" s="15" t="s">
        <v>328</v>
      </c>
      <c r="E922" s="15" t="s">
        <v>447</v>
      </c>
      <c r="F922" s="15" t="s">
        <v>99</v>
      </c>
      <c r="G922" s="120">
        <f>'прил 7'!G915</f>
        <v>0</v>
      </c>
      <c r="H922" s="120">
        <f>'прил 7'!AG915</f>
        <v>0</v>
      </c>
      <c r="I922" s="120">
        <f>'прил 7'!AH915</f>
        <v>0</v>
      </c>
      <c r="J922" s="192"/>
    </row>
    <row r="923" spans="1:10" s="50" customFormat="1">
      <c r="A923" s="32" t="s">
        <v>95</v>
      </c>
      <c r="B923" s="14">
        <v>792</v>
      </c>
      <c r="C923" s="15" t="s">
        <v>24</v>
      </c>
      <c r="D923" s="15" t="s">
        <v>328</v>
      </c>
      <c r="E923" s="15" t="s">
        <v>447</v>
      </c>
      <c r="F923" s="15" t="s">
        <v>96</v>
      </c>
      <c r="G923" s="89">
        <f>G924</f>
        <v>25000</v>
      </c>
      <c r="H923" s="89">
        <f>H924</f>
        <v>26000</v>
      </c>
      <c r="I923" s="89">
        <f>I924</f>
        <v>27000</v>
      </c>
      <c r="J923" s="192">
        <v>4802400</v>
      </c>
    </row>
    <row r="924" spans="1:10" s="50" customFormat="1">
      <c r="A924" s="32" t="s">
        <v>303</v>
      </c>
      <c r="B924" s="14">
        <v>792</v>
      </c>
      <c r="C924" s="15" t="s">
        <v>24</v>
      </c>
      <c r="D924" s="15" t="s">
        <v>328</v>
      </c>
      <c r="E924" s="15" t="s">
        <v>447</v>
      </c>
      <c r="F924" s="15" t="s">
        <v>99</v>
      </c>
      <c r="G924" s="89">
        <f>'прил 7'!G917</f>
        <v>25000</v>
      </c>
      <c r="H924" s="89">
        <f>'прил 7'!H917</f>
        <v>26000</v>
      </c>
      <c r="I924" s="89">
        <f>'прил 7'!I917</f>
        <v>27000</v>
      </c>
      <c r="J924" s="192">
        <v>16556640</v>
      </c>
    </row>
    <row r="925" spans="1:10" s="30" customFormat="1" ht="25.5" hidden="1">
      <c r="A925" s="16" t="s">
        <v>337</v>
      </c>
      <c r="B925" s="14">
        <v>792</v>
      </c>
      <c r="C925" s="15" t="s">
        <v>35</v>
      </c>
      <c r="D925" s="15" t="s">
        <v>104</v>
      </c>
      <c r="E925" s="15" t="s">
        <v>899</v>
      </c>
      <c r="F925" s="41"/>
      <c r="G925" s="120">
        <f t="shared" ref="G925:I926" si="169">G926</f>
        <v>0</v>
      </c>
      <c r="H925" s="120">
        <f t="shared" si="169"/>
        <v>0</v>
      </c>
      <c r="I925" s="120">
        <f t="shared" si="169"/>
        <v>0</v>
      </c>
      <c r="J925" s="191"/>
    </row>
    <row r="926" spans="1:10" hidden="1">
      <c r="A926" s="16" t="s">
        <v>323</v>
      </c>
      <c r="B926" s="14">
        <v>792</v>
      </c>
      <c r="C926" s="15" t="s">
        <v>35</v>
      </c>
      <c r="D926" s="15" t="s">
        <v>104</v>
      </c>
      <c r="E926" s="15" t="s">
        <v>899</v>
      </c>
      <c r="F926" s="15" t="s">
        <v>324</v>
      </c>
      <c r="G926" s="120">
        <f t="shared" si="169"/>
        <v>0</v>
      </c>
      <c r="H926" s="120">
        <f t="shared" si="169"/>
        <v>0</v>
      </c>
      <c r="I926" s="120">
        <f t="shared" si="169"/>
        <v>0</v>
      </c>
    </row>
    <row r="927" spans="1:10" hidden="1">
      <c r="A927" s="16" t="s">
        <v>325</v>
      </c>
      <c r="B927" s="14">
        <v>792</v>
      </c>
      <c r="C927" s="15" t="s">
        <v>35</v>
      </c>
      <c r="D927" s="15" t="s">
        <v>104</v>
      </c>
      <c r="E927" s="15" t="s">
        <v>741</v>
      </c>
      <c r="F927" s="15" t="s">
        <v>326</v>
      </c>
      <c r="G927" s="120"/>
      <c r="H927" s="120"/>
      <c r="I927" s="120"/>
    </row>
    <row r="928" spans="1:10" ht="25.5" hidden="1">
      <c r="A928" s="16" t="s">
        <v>322</v>
      </c>
      <c r="B928" s="14">
        <v>792</v>
      </c>
      <c r="C928" s="15" t="s">
        <v>24</v>
      </c>
      <c r="D928" s="15" t="s">
        <v>85</v>
      </c>
      <c r="E928" s="15" t="s">
        <v>900</v>
      </c>
      <c r="F928" s="15"/>
      <c r="G928" s="120">
        <f t="shared" ref="G928:I929" si="170">G929</f>
        <v>0</v>
      </c>
      <c r="H928" s="120">
        <f t="shared" si="170"/>
        <v>0</v>
      </c>
      <c r="I928" s="120">
        <f t="shared" si="170"/>
        <v>0</v>
      </c>
    </row>
    <row r="929" spans="1:10" hidden="1">
      <c r="A929" s="16" t="s">
        <v>323</v>
      </c>
      <c r="B929" s="14">
        <v>792</v>
      </c>
      <c r="C929" s="15" t="s">
        <v>24</v>
      </c>
      <c r="D929" s="15" t="s">
        <v>85</v>
      </c>
      <c r="E929" s="15" t="s">
        <v>900</v>
      </c>
      <c r="F929" s="15" t="s">
        <v>324</v>
      </c>
      <c r="G929" s="120">
        <f t="shared" si="170"/>
        <v>0</v>
      </c>
      <c r="H929" s="120">
        <f t="shared" si="170"/>
        <v>0</v>
      </c>
      <c r="I929" s="120">
        <f t="shared" si="170"/>
        <v>0</v>
      </c>
    </row>
    <row r="930" spans="1:10" hidden="1">
      <c r="A930" s="16" t="s">
        <v>325</v>
      </c>
      <c r="B930" s="14">
        <v>792</v>
      </c>
      <c r="C930" s="15" t="s">
        <v>24</v>
      </c>
      <c r="D930" s="15" t="s">
        <v>85</v>
      </c>
      <c r="E930" s="15" t="s">
        <v>900</v>
      </c>
      <c r="F930" s="15" t="s">
        <v>326</v>
      </c>
      <c r="G930" s="120"/>
      <c r="H930" s="120"/>
      <c r="I930" s="120"/>
    </row>
    <row r="931" spans="1:10" s="30" customFormat="1" ht="25.5">
      <c r="A931" s="16" t="s">
        <v>589</v>
      </c>
      <c r="B931" s="14">
        <v>792</v>
      </c>
      <c r="C931" s="15" t="s">
        <v>30</v>
      </c>
      <c r="D931" s="15" t="s">
        <v>24</v>
      </c>
      <c r="E931" s="15" t="s">
        <v>454</v>
      </c>
      <c r="F931" s="41"/>
      <c r="G931" s="120">
        <f>G932</f>
        <v>3250000</v>
      </c>
      <c r="H931" s="120">
        <f t="shared" ref="H931:I933" si="171">H932</f>
        <v>3250000</v>
      </c>
      <c r="I931" s="120">
        <f t="shared" si="171"/>
        <v>3250000</v>
      </c>
      <c r="J931" s="191">
        <v>3200000</v>
      </c>
    </row>
    <row r="932" spans="1:10">
      <c r="A932" s="16" t="s">
        <v>590</v>
      </c>
      <c r="B932" s="14">
        <v>792</v>
      </c>
      <c r="C932" s="15" t="s">
        <v>30</v>
      </c>
      <c r="D932" s="15" t="s">
        <v>24</v>
      </c>
      <c r="E932" s="15" t="s">
        <v>455</v>
      </c>
      <c r="F932" s="15"/>
      <c r="G932" s="120">
        <f>G933</f>
        <v>3250000</v>
      </c>
      <c r="H932" s="120">
        <f t="shared" si="171"/>
        <v>3250000</v>
      </c>
      <c r="I932" s="120">
        <f t="shared" si="171"/>
        <v>3250000</v>
      </c>
      <c r="J932" s="2">
        <f>SUM(J912:J931)</f>
        <v>57137554</v>
      </c>
    </row>
    <row r="933" spans="1:10">
      <c r="A933" s="16" t="s">
        <v>591</v>
      </c>
      <c r="B933" s="14">
        <v>792</v>
      </c>
      <c r="C933" s="15" t="s">
        <v>30</v>
      </c>
      <c r="D933" s="15" t="s">
        <v>24</v>
      </c>
      <c r="E933" s="15" t="s">
        <v>455</v>
      </c>
      <c r="F933" s="15" t="s">
        <v>592</v>
      </c>
      <c r="G933" s="120">
        <f>G934</f>
        <v>3250000</v>
      </c>
      <c r="H933" s="120">
        <f t="shared" si="171"/>
        <v>3250000</v>
      </c>
      <c r="I933" s="120">
        <f t="shared" si="171"/>
        <v>3250000</v>
      </c>
      <c r="J933" s="2">
        <f>H912-J932</f>
        <v>0</v>
      </c>
    </row>
    <row r="934" spans="1:10">
      <c r="A934" s="16" t="s">
        <v>593</v>
      </c>
      <c r="B934" s="14">
        <v>792</v>
      </c>
      <c r="C934" s="15" t="s">
        <v>30</v>
      </c>
      <c r="D934" s="15" t="s">
        <v>24</v>
      </c>
      <c r="E934" s="15" t="s">
        <v>455</v>
      </c>
      <c r="F934" s="15" t="s">
        <v>594</v>
      </c>
      <c r="G934" s="120">
        <f>'прил 7'!G975+'прил 7'!G1548</f>
        <v>3250000</v>
      </c>
      <c r="H934" s="120">
        <f>'прил 7'!H975+'прил 7'!H1548</f>
        <v>3250000</v>
      </c>
      <c r="I934" s="120">
        <f>'прил 7'!I975+'прил 7'!I1548</f>
        <v>3250000</v>
      </c>
    </row>
    <row r="935" spans="1:10" s="18" customFormat="1" ht="38.25">
      <c r="A935" s="16" t="s">
        <v>321</v>
      </c>
      <c r="B935" s="14">
        <v>792</v>
      </c>
      <c r="C935" s="15" t="s">
        <v>596</v>
      </c>
      <c r="D935" s="15" t="s">
        <v>24</v>
      </c>
      <c r="E935" s="15" t="s">
        <v>442</v>
      </c>
      <c r="F935" s="15"/>
      <c r="G935" s="120">
        <f>G947+G951+G954+G993+G996+G944+G937+G940</f>
        <v>41450004</v>
      </c>
      <c r="H935" s="120">
        <f>H947+H951+H954+H993+H996+H944+H937+H940</f>
        <v>40902328</v>
      </c>
      <c r="I935" s="120">
        <f t="shared" ref="I935" si="172">I947+I951+I954+I993+I996+I944+I937+I940</f>
        <v>41280662</v>
      </c>
      <c r="J935" s="17"/>
    </row>
    <row r="936" spans="1:10" ht="38.25" hidden="1">
      <c r="A936" s="42" t="s">
        <v>321</v>
      </c>
      <c r="B936" s="14">
        <v>792</v>
      </c>
      <c r="C936" s="15" t="s">
        <v>24</v>
      </c>
      <c r="D936" s="15" t="s">
        <v>30</v>
      </c>
      <c r="E936" s="15" t="s">
        <v>442</v>
      </c>
      <c r="F936" s="15"/>
      <c r="G936" s="89">
        <f>G943</f>
        <v>0</v>
      </c>
      <c r="H936" s="89">
        <f>H943</f>
        <v>0</v>
      </c>
      <c r="I936" s="89">
        <f>I943</f>
        <v>0</v>
      </c>
    </row>
    <row r="937" spans="1:10" s="30" customFormat="1" ht="25.5">
      <c r="A937" s="16" t="s">
        <v>337</v>
      </c>
      <c r="B937" s="14">
        <v>792</v>
      </c>
      <c r="C937" s="15" t="s">
        <v>35</v>
      </c>
      <c r="D937" s="15" t="s">
        <v>104</v>
      </c>
      <c r="E937" s="15" t="s">
        <v>741</v>
      </c>
      <c r="F937" s="41"/>
      <c r="G937" s="120">
        <f t="shared" ref="G937:I938" si="173">G938</f>
        <v>3023200</v>
      </c>
      <c r="H937" s="120">
        <f t="shared" si="173"/>
        <v>3043600</v>
      </c>
      <c r="I937" s="120">
        <f t="shared" si="173"/>
        <v>3122600</v>
      </c>
      <c r="J937" s="191"/>
    </row>
    <row r="938" spans="1:10">
      <c r="A938" s="16" t="s">
        <v>323</v>
      </c>
      <c r="B938" s="14">
        <v>792</v>
      </c>
      <c r="C938" s="15" t="s">
        <v>35</v>
      </c>
      <c r="D938" s="15" t="s">
        <v>104</v>
      </c>
      <c r="E938" s="15" t="s">
        <v>741</v>
      </c>
      <c r="F938" s="15" t="s">
        <v>324</v>
      </c>
      <c r="G938" s="120">
        <f t="shared" si="173"/>
        <v>3023200</v>
      </c>
      <c r="H938" s="120">
        <f t="shared" si="173"/>
        <v>3043600</v>
      </c>
      <c r="I938" s="120">
        <f t="shared" si="173"/>
        <v>3122600</v>
      </c>
    </row>
    <row r="939" spans="1:10">
      <c r="A939" s="16" t="s">
        <v>325</v>
      </c>
      <c r="B939" s="14">
        <v>792</v>
      </c>
      <c r="C939" s="15" t="s">
        <v>35</v>
      </c>
      <c r="D939" s="15" t="s">
        <v>104</v>
      </c>
      <c r="E939" s="15" t="s">
        <v>741</v>
      </c>
      <c r="F939" s="15" t="s">
        <v>326</v>
      </c>
      <c r="G939" s="120">
        <f>'прил 7'!G950</f>
        <v>3023200</v>
      </c>
      <c r="H939" s="120">
        <f>'прил 7'!H950</f>
        <v>3043600</v>
      </c>
      <c r="I939" s="120">
        <f>'прил 7'!I950</f>
        <v>3122600</v>
      </c>
    </row>
    <row r="940" spans="1:10" ht="25.5">
      <c r="A940" s="16" t="s">
        <v>322</v>
      </c>
      <c r="B940" s="14">
        <v>792</v>
      </c>
      <c r="C940" s="15" t="s">
        <v>24</v>
      </c>
      <c r="D940" s="15" t="s">
        <v>85</v>
      </c>
      <c r="E940" s="15" t="s">
        <v>742</v>
      </c>
      <c r="F940" s="15"/>
      <c r="G940" s="120">
        <f t="shared" ref="G940:I941" si="174">G941</f>
        <v>1012500</v>
      </c>
      <c r="H940" s="120">
        <f t="shared" si="174"/>
        <v>1012500</v>
      </c>
      <c r="I940" s="120">
        <f t="shared" si="174"/>
        <v>1012500</v>
      </c>
    </row>
    <row r="941" spans="1:10">
      <c r="A941" s="16" t="s">
        <v>323</v>
      </c>
      <c r="B941" s="14">
        <v>792</v>
      </c>
      <c r="C941" s="15" t="s">
        <v>24</v>
      </c>
      <c r="D941" s="15" t="s">
        <v>85</v>
      </c>
      <c r="E941" s="15" t="s">
        <v>742</v>
      </c>
      <c r="F941" s="15" t="s">
        <v>324</v>
      </c>
      <c r="G941" s="120">
        <f t="shared" si="174"/>
        <v>1012500</v>
      </c>
      <c r="H941" s="120">
        <f t="shared" si="174"/>
        <v>1012500</v>
      </c>
      <c r="I941" s="120">
        <f t="shared" si="174"/>
        <v>1012500</v>
      </c>
    </row>
    <row r="942" spans="1:10">
      <c r="A942" s="16" t="s">
        <v>325</v>
      </c>
      <c r="B942" s="14">
        <v>792</v>
      </c>
      <c r="C942" s="15" t="s">
        <v>24</v>
      </c>
      <c r="D942" s="15" t="s">
        <v>85</v>
      </c>
      <c r="E942" s="15" t="s">
        <v>742</v>
      </c>
      <c r="F942" s="15" t="s">
        <v>326</v>
      </c>
      <c r="G942" s="120">
        <f>'прил 7'!G901</f>
        <v>1012500</v>
      </c>
      <c r="H942" s="120">
        <f>'прил 7'!H901</f>
        <v>1012500</v>
      </c>
      <c r="I942" s="120">
        <f>'прил 7'!I901</f>
        <v>1012500</v>
      </c>
    </row>
    <row r="943" spans="1:10" ht="38.25" hidden="1">
      <c r="A943" s="42" t="s">
        <v>877</v>
      </c>
      <c r="B943" s="14">
        <v>792</v>
      </c>
      <c r="C943" s="15" t="s">
        <v>24</v>
      </c>
      <c r="D943" s="15" t="s">
        <v>30</v>
      </c>
      <c r="E943" s="15" t="s">
        <v>876</v>
      </c>
      <c r="F943" s="15"/>
      <c r="G943" s="89">
        <f>G944</f>
        <v>0</v>
      </c>
      <c r="H943" s="89">
        <f>H944</f>
        <v>0</v>
      </c>
      <c r="I943" s="89">
        <f>I944</f>
        <v>0</v>
      </c>
    </row>
    <row r="944" spans="1:10" hidden="1">
      <c r="A944" s="42" t="s">
        <v>353</v>
      </c>
      <c r="B944" s="14">
        <v>792</v>
      </c>
      <c r="C944" s="15" t="s">
        <v>24</v>
      </c>
      <c r="D944" s="15" t="s">
        <v>30</v>
      </c>
      <c r="E944" s="15" t="s">
        <v>876</v>
      </c>
      <c r="F944" s="15" t="s">
        <v>354</v>
      </c>
      <c r="G944" s="89"/>
      <c r="H944" s="89"/>
      <c r="I944" s="89"/>
    </row>
    <row r="945" spans="1:10" s="30" customFormat="1" ht="29.25" customHeight="1">
      <c r="A945" s="16" t="s">
        <v>604</v>
      </c>
      <c r="B945" s="14">
        <v>792</v>
      </c>
      <c r="C945" s="15" t="s">
        <v>596</v>
      </c>
      <c r="D945" s="15" t="s">
        <v>24</v>
      </c>
      <c r="E945" s="15" t="s">
        <v>456</v>
      </c>
      <c r="F945" s="15"/>
      <c r="G945" s="120">
        <f t="shared" ref="G945:I946" si="175">G946</f>
        <v>5980600</v>
      </c>
      <c r="H945" s="120">
        <f t="shared" si="175"/>
        <v>4802400</v>
      </c>
      <c r="I945" s="120">
        <f t="shared" si="175"/>
        <v>4784500</v>
      </c>
      <c r="J945" s="191"/>
    </row>
    <row r="946" spans="1:10" s="30" customFormat="1">
      <c r="A946" s="16" t="s">
        <v>323</v>
      </c>
      <c r="B946" s="14">
        <v>792</v>
      </c>
      <c r="C946" s="15" t="s">
        <v>596</v>
      </c>
      <c r="D946" s="15" t="s">
        <v>24</v>
      </c>
      <c r="E946" s="15" t="s">
        <v>456</v>
      </c>
      <c r="F946" s="15" t="s">
        <v>324</v>
      </c>
      <c r="G946" s="120">
        <f t="shared" si="175"/>
        <v>5980600</v>
      </c>
      <c r="H946" s="120">
        <f t="shared" si="175"/>
        <v>4802400</v>
      </c>
      <c r="I946" s="120">
        <f t="shared" si="175"/>
        <v>4784500</v>
      </c>
      <c r="J946" s="191"/>
    </row>
    <row r="947" spans="1:10" s="3" customFormat="1">
      <c r="A947" s="16" t="s">
        <v>602</v>
      </c>
      <c r="B947" s="14">
        <v>792</v>
      </c>
      <c r="C947" s="15" t="s">
        <v>596</v>
      </c>
      <c r="D947" s="15" t="s">
        <v>24</v>
      </c>
      <c r="E947" s="15" t="s">
        <v>456</v>
      </c>
      <c r="F947" s="15" t="s">
        <v>603</v>
      </c>
      <c r="G947" s="120">
        <f>'прил 7'!G995</f>
        <v>5980600</v>
      </c>
      <c r="H947" s="120">
        <f>'прил 7'!H995</f>
        <v>4802400</v>
      </c>
      <c r="I947" s="120">
        <f>'прил 7'!I995</f>
        <v>4784500</v>
      </c>
      <c r="J947" s="194"/>
    </row>
    <row r="948" spans="1:10" s="3" customFormat="1" hidden="1">
      <c r="A948" s="16" t="s">
        <v>10</v>
      </c>
      <c r="B948" s="14">
        <v>792</v>
      </c>
      <c r="C948" s="15" t="s">
        <v>596</v>
      </c>
      <c r="D948" s="15" t="s">
        <v>24</v>
      </c>
      <c r="E948" s="15" t="s">
        <v>456</v>
      </c>
      <c r="F948" s="15" t="s">
        <v>9</v>
      </c>
      <c r="G948" s="120"/>
      <c r="H948" s="120"/>
      <c r="I948" s="120"/>
      <c r="J948" s="194"/>
    </row>
    <row r="949" spans="1:10" s="18" customFormat="1" ht="25.5">
      <c r="A949" s="16" t="s">
        <v>601</v>
      </c>
      <c r="B949" s="14">
        <v>792</v>
      </c>
      <c r="C949" s="15" t="s">
        <v>596</v>
      </c>
      <c r="D949" s="15" t="s">
        <v>24</v>
      </c>
      <c r="E949" s="15" t="s">
        <v>552</v>
      </c>
      <c r="F949" s="15"/>
      <c r="G949" s="120">
        <f t="shared" ref="G949:I950" si="176">G950</f>
        <v>15335368</v>
      </c>
      <c r="H949" s="120">
        <f t="shared" si="176"/>
        <v>15487188</v>
      </c>
      <c r="I949" s="120">
        <f t="shared" si="176"/>
        <v>15640511</v>
      </c>
      <c r="J949" s="17"/>
    </row>
    <row r="950" spans="1:10" s="18" customFormat="1">
      <c r="A950" s="16" t="s">
        <v>323</v>
      </c>
      <c r="B950" s="14">
        <v>792</v>
      </c>
      <c r="C950" s="15" t="s">
        <v>596</v>
      </c>
      <c r="D950" s="15" t="s">
        <v>24</v>
      </c>
      <c r="E950" s="15" t="s">
        <v>552</v>
      </c>
      <c r="F950" s="15" t="s">
        <v>324</v>
      </c>
      <c r="G950" s="120">
        <f t="shared" si="176"/>
        <v>15335368</v>
      </c>
      <c r="H950" s="120">
        <f t="shared" si="176"/>
        <v>15487188</v>
      </c>
      <c r="I950" s="120">
        <f t="shared" si="176"/>
        <v>15640511</v>
      </c>
      <c r="J950" s="17"/>
    </row>
    <row r="951" spans="1:10" s="18" customFormat="1">
      <c r="A951" s="16" t="s">
        <v>602</v>
      </c>
      <c r="B951" s="14">
        <v>792</v>
      </c>
      <c r="C951" s="15" t="s">
        <v>596</v>
      </c>
      <c r="D951" s="15" t="s">
        <v>24</v>
      </c>
      <c r="E951" s="15" t="s">
        <v>552</v>
      </c>
      <c r="F951" s="15" t="s">
        <v>603</v>
      </c>
      <c r="G951" s="120">
        <f>'прил 7'!G988</f>
        <v>15335368</v>
      </c>
      <c r="H951" s="120">
        <f>'прил 7'!H988</f>
        <v>15487188</v>
      </c>
      <c r="I951" s="120">
        <f>'прил 7'!I988</f>
        <v>15640511</v>
      </c>
      <c r="J951" s="17"/>
    </row>
    <row r="952" spans="1:10" s="3" customFormat="1" ht="25.5">
      <c r="A952" s="16" t="s">
        <v>953</v>
      </c>
      <c r="B952" s="14"/>
      <c r="C952" s="15"/>
      <c r="D952" s="15"/>
      <c r="E952" s="15" t="s">
        <v>457</v>
      </c>
      <c r="F952" s="15"/>
      <c r="G952" s="120">
        <f t="shared" ref="G952:I953" si="177">G953</f>
        <v>16098336</v>
      </c>
      <c r="H952" s="120">
        <f t="shared" si="177"/>
        <v>16556640</v>
      </c>
      <c r="I952" s="120">
        <f t="shared" si="177"/>
        <v>16720551</v>
      </c>
      <c r="J952" s="194"/>
    </row>
    <row r="953" spans="1:10" s="3" customFormat="1">
      <c r="A953" s="16" t="s">
        <v>323</v>
      </c>
      <c r="B953" s="14">
        <v>792</v>
      </c>
      <c r="C953" s="15" t="s">
        <v>596</v>
      </c>
      <c r="D953" s="15" t="s">
        <v>104</v>
      </c>
      <c r="E953" s="15" t="s">
        <v>457</v>
      </c>
      <c r="F953" s="15" t="s">
        <v>324</v>
      </c>
      <c r="G953" s="120">
        <f t="shared" si="177"/>
        <v>16098336</v>
      </c>
      <c r="H953" s="120">
        <f t="shared" si="177"/>
        <v>16556640</v>
      </c>
      <c r="I953" s="120">
        <f t="shared" si="177"/>
        <v>16720551</v>
      </c>
      <c r="J953" s="194"/>
    </row>
    <row r="954" spans="1:10" s="3" customFormat="1">
      <c r="A954" s="16" t="s">
        <v>351</v>
      </c>
      <c r="B954" s="14">
        <v>792</v>
      </c>
      <c r="C954" s="15" t="s">
        <v>596</v>
      </c>
      <c r="D954" s="15" t="s">
        <v>104</v>
      </c>
      <c r="E954" s="15" t="s">
        <v>457</v>
      </c>
      <c r="F954" s="15" t="s">
        <v>352</v>
      </c>
      <c r="G954" s="120">
        <f>'прил 7'!G1004</f>
        <v>16098336</v>
      </c>
      <c r="H954" s="120">
        <f>'прил 7'!H1004</f>
        <v>16556640</v>
      </c>
      <c r="I954" s="120">
        <f>'прил 7'!I1004</f>
        <v>16720551</v>
      </c>
      <c r="J954" s="194"/>
    </row>
    <row r="955" spans="1:10" hidden="1">
      <c r="A955" s="16" t="s">
        <v>323</v>
      </c>
      <c r="B955" s="14">
        <v>792</v>
      </c>
      <c r="C955" s="15" t="s">
        <v>35</v>
      </c>
      <c r="D955" s="15" t="s">
        <v>104</v>
      </c>
      <c r="E955" s="15" t="s">
        <v>199</v>
      </c>
      <c r="F955" s="15" t="s">
        <v>324</v>
      </c>
      <c r="G955" s="120">
        <f>G956</f>
        <v>0</v>
      </c>
      <c r="H955" s="120">
        <f>H956</f>
        <v>0</v>
      </c>
      <c r="I955" s="120">
        <f>I956</f>
        <v>0</v>
      </c>
    </row>
    <row r="956" spans="1:10" hidden="1">
      <c r="A956" s="16" t="s">
        <v>325</v>
      </c>
      <c r="B956" s="14">
        <v>792</v>
      </c>
      <c r="C956" s="15" t="s">
        <v>35</v>
      </c>
      <c r="D956" s="15" t="s">
        <v>104</v>
      </c>
      <c r="E956" s="15" t="s">
        <v>199</v>
      </c>
      <c r="F956" s="15" t="s">
        <v>326</v>
      </c>
      <c r="G956" s="120"/>
      <c r="H956" s="120"/>
      <c r="I956" s="120"/>
    </row>
    <row r="957" spans="1:10" hidden="1">
      <c r="A957" s="24"/>
      <c r="B957" s="14"/>
      <c r="C957" s="15"/>
      <c r="D957" s="15"/>
      <c r="E957" s="15"/>
      <c r="F957" s="14"/>
      <c r="G957" s="107"/>
      <c r="H957" s="107"/>
      <c r="I957" s="107"/>
    </row>
    <row r="958" spans="1:10" s="50" customFormat="1" ht="38.25" hidden="1">
      <c r="A958" s="16" t="s">
        <v>321</v>
      </c>
      <c r="B958" s="14">
        <v>792</v>
      </c>
      <c r="C958" s="15" t="s">
        <v>103</v>
      </c>
      <c r="D958" s="15" t="s">
        <v>85</v>
      </c>
      <c r="E958" s="15" t="s">
        <v>200</v>
      </c>
      <c r="F958" s="15"/>
      <c r="G958" s="120">
        <f>G959+G966</f>
        <v>0</v>
      </c>
      <c r="H958" s="120">
        <f>H959+H966</f>
        <v>0</v>
      </c>
      <c r="I958" s="120">
        <f>I959+I966</f>
        <v>0</v>
      </c>
      <c r="J958" s="192"/>
    </row>
    <row r="959" spans="1:10" s="50" customFormat="1" ht="51" hidden="1">
      <c r="A959" s="16" t="s">
        <v>201</v>
      </c>
      <c r="B959" s="14">
        <v>792</v>
      </c>
      <c r="C959" s="15" t="s">
        <v>103</v>
      </c>
      <c r="D959" s="15" t="s">
        <v>85</v>
      </c>
      <c r="E959" s="15" t="s">
        <v>582</v>
      </c>
      <c r="F959" s="15"/>
      <c r="G959" s="120">
        <f t="shared" ref="G959:I960" si="178">G960</f>
        <v>0</v>
      </c>
      <c r="H959" s="120">
        <f t="shared" si="178"/>
        <v>0</v>
      </c>
      <c r="I959" s="120">
        <f t="shared" si="178"/>
        <v>0</v>
      </c>
      <c r="J959" s="192"/>
    </row>
    <row r="960" spans="1:10" s="50" customFormat="1" hidden="1">
      <c r="A960" s="16" t="s">
        <v>323</v>
      </c>
      <c r="B960" s="14">
        <v>792</v>
      </c>
      <c r="C960" s="15" t="s">
        <v>103</v>
      </c>
      <c r="D960" s="15" t="s">
        <v>85</v>
      </c>
      <c r="E960" s="15" t="s">
        <v>582</v>
      </c>
      <c r="F960" s="15" t="s">
        <v>324</v>
      </c>
      <c r="G960" s="120">
        <f t="shared" si="178"/>
        <v>0</v>
      </c>
      <c r="H960" s="120">
        <f t="shared" si="178"/>
        <v>0</v>
      </c>
      <c r="I960" s="120">
        <f t="shared" si="178"/>
        <v>0</v>
      </c>
      <c r="J960" s="192"/>
    </row>
    <row r="961" spans="1:10" s="50" customFormat="1" hidden="1">
      <c r="A961" s="16" t="s">
        <v>325</v>
      </c>
      <c r="B961" s="14">
        <v>792</v>
      </c>
      <c r="C961" s="15" t="s">
        <v>103</v>
      </c>
      <c r="D961" s="15" t="s">
        <v>85</v>
      </c>
      <c r="E961" s="15" t="s">
        <v>582</v>
      </c>
      <c r="F961" s="15" t="s">
        <v>326</v>
      </c>
      <c r="G961" s="120"/>
      <c r="H961" s="120"/>
      <c r="I961" s="120"/>
      <c r="J961" s="192"/>
    </row>
    <row r="962" spans="1:10" s="30" customFormat="1" ht="38.25" hidden="1">
      <c r="A962" s="16" t="s">
        <v>321</v>
      </c>
      <c r="B962" s="14">
        <v>792</v>
      </c>
      <c r="C962" s="15" t="s">
        <v>24</v>
      </c>
      <c r="D962" s="15" t="s">
        <v>85</v>
      </c>
      <c r="E962" s="15" t="s">
        <v>200</v>
      </c>
      <c r="F962" s="41"/>
      <c r="G962" s="120">
        <f>G963</f>
        <v>0</v>
      </c>
      <c r="H962" s="120">
        <f t="shared" ref="H962:I964" si="179">H963</f>
        <v>0</v>
      </c>
      <c r="I962" s="120">
        <f t="shared" si="179"/>
        <v>0</v>
      </c>
      <c r="J962" s="191"/>
    </row>
    <row r="963" spans="1:10" ht="25.5" hidden="1">
      <c r="A963" s="16" t="s">
        <v>322</v>
      </c>
      <c r="B963" s="14">
        <v>792</v>
      </c>
      <c r="C963" s="15" t="s">
        <v>24</v>
      </c>
      <c r="D963" s="15" t="s">
        <v>85</v>
      </c>
      <c r="E963" s="15" t="s">
        <v>202</v>
      </c>
      <c r="F963" s="15"/>
      <c r="G963" s="120">
        <f>G964</f>
        <v>0</v>
      </c>
      <c r="H963" s="120">
        <f t="shared" si="179"/>
        <v>0</v>
      </c>
      <c r="I963" s="120">
        <f t="shared" si="179"/>
        <v>0</v>
      </c>
    </row>
    <row r="964" spans="1:10" hidden="1">
      <c r="A964" s="16" t="s">
        <v>323</v>
      </c>
      <c r="B964" s="14">
        <v>792</v>
      </c>
      <c r="C964" s="15" t="s">
        <v>24</v>
      </c>
      <c r="D964" s="15" t="s">
        <v>85</v>
      </c>
      <c r="E964" s="15" t="s">
        <v>202</v>
      </c>
      <c r="F964" s="15" t="s">
        <v>324</v>
      </c>
      <c r="G964" s="120">
        <f>G965</f>
        <v>0</v>
      </c>
      <c r="H964" s="120">
        <f t="shared" si="179"/>
        <v>0</v>
      </c>
      <c r="I964" s="120">
        <f t="shared" si="179"/>
        <v>0</v>
      </c>
    </row>
    <row r="965" spans="1:10" hidden="1">
      <c r="A965" s="16" t="s">
        <v>325</v>
      </c>
      <c r="B965" s="14">
        <v>792</v>
      </c>
      <c r="C965" s="15" t="s">
        <v>24</v>
      </c>
      <c r="D965" s="15" t="s">
        <v>85</v>
      </c>
      <c r="E965" s="15" t="s">
        <v>202</v>
      </c>
      <c r="F965" s="15" t="s">
        <v>326</v>
      </c>
      <c r="G965" s="120"/>
      <c r="H965" s="120"/>
      <c r="I965" s="120"/>
    </row>
    <row r="966" spans="1:10" ht="63.75" hidden="1">
      <c r="A966" s="16" t="s">
        <v>584</v>
      </c>
      <c r="B966" s="14">
        <v>792</v>
      </c>
      <c r="C966" s="15" t="s">
        <v>103</v>
      </c>
      <c r="D966" s="15" t="s">
        <v>85</v>
      </c>
      <c r="E966" s="15" t="s">
        <v>203</v>
      </c>
      <c r="F966" s="15"/>
      <c r="G966" s="120">
        <f t="shared" ref="G966:I967" si="180">G967</f>
        <v>0</v>
      </c>
      <c r="H966" s="120">
        <f t="shared" si="180"/>
        <v>0</v>
      </c>
      <c r="I966" s="120">
        <f t="shared" si="180"/>
        <v>0</v>
      </c>
    </row>
    <row r="967" spans="1:10" hidden="1">
      <c r="A967" s="16" t="s">
        <v>323</v>
      </c>
      <c r="B967" s="14">
        <v>792</v>
      </c>
      <c r="C967" s="15" t="s">
        <v>103</v>
      </c>
      <c r="D967" s="15" t="s">
        <v>85</v>
      </c>
      <c r="E967" s="15" t="s">
        <v>203</v>
      </c>
      <c r="F967" s="15" t="s">
        <v>324</v>
      </c>
      <c r="G967" s="120">
        <f t="shared" si="180"/>
        <v>0</v>
      </c>
      <c r="H967" s="120">
        <f t="shared" si="180"/>
        <v>0</v>
      </c>
      <c r="I967" s="120">
        <f t="shared" si="180"/>
        <v>0</v>
      </c>
    </row>
    <row r="968" spans="1:10" hidden="1">
      <c r="A968" s="16" t="s">
        <v>325</v>
      </c>
      <c r="B968" s="14">
        <v>792</v>
      </c>
      <c r="C968" s="15" t="s">
        <v>103</v>
      </c>
      <c r="D968" s="15" t="s">
        <v>85</v>
      </c>
      <c r="E968" s="15" t="s">
        <v>203</v>
      </c>
      <c r="F968" s="15" t="s">
        <v>326</v>
      </c>
      <c r="G968" s="120"/>
      <c r="H968" s="120"/>
      <c r="I968" s="120"/>
    </row>
    <row r="969" spans="1:10" hidden="1">
      <c r="A969" s="16"/>
      <c r="B969" s="15"/>
      <c r="C969" s="15"/>
      <c r="D969" s="15"/>
      <c r="E969" s="15"/>
      <c r="F969" s="14"/>
      <c r="G969" s="120"/>
      <c r="H969" s="120"/>
      <c r="I969" s="120"/>
    </row>
    <row r="970" spans="1:10" hidden="1">
      <c r="A970" s="16"/>
      <c r="B970" s="15"/>
      <c r="C970" s="15"/>
      <c r="D970" s="15"/>
      <c r="E970" s="15"/>
      <c r="F970" s="14"/>
      <c r="G970" s="120"/>
      <c r="H970" s="120"/>
      <c r="I970" s="120"/>
    </row>
    <row r="971" spans="1:10" hidden="1">
      <c r="A971" s="16"/>
      <c r="B971" s="15"/>
      <c r="C971" s="15"/>
      <c r="D971" s="15"/>
      <c r="E971" s="15"/>
      <c r="F971" s="14"/>
      <c r="G971" s="120"/>
      <c r="H971" s="120"/>
      <c r="I971" s="120"/>
    </row>
    <row r="972" spans="1:10" hidden="1">
      <c r="A972" s="16"/>
      <c r="B972" s="15"/>
      <c r="C972" s="15"/>
      <c r="D972" s="15"/>
      <c r="E972" s="15"/>
      <c r="F972" s="14"/>
      <c r="G972" s="120"/>
      <c r="H972" s="120"/>
      <c r="I972" s="120"/>
    </row>
    <row r="973" spans="1:10" hidden="1">
      <c r="A973" s="16"/>
      <c r="B973" s="15"/>
      <c r="C973" s="15"/>
      <c r="D973" s="15"/>
      <c r="E973" s="15"/>
      <c r="F973" s="14"/>
      <c r="G973" s="120"/>
      <c r="H973" s="120"/>
      <c r="I973" s="120"/>
    </row>
    <row r="974" spans="1:10" s="18" customFormat="1" ht="38.25" hidden="1">
      <c r="A974" s="16" t="s">
        <v>321</v>
      </c>
      <c r="B974" s="14">
        <v>792</v>
      </c>
      <c r="C974" s="15" t="s">
        <v>596</v>
      </c>
      <c r="D974" s="15" t="s">
        <v>24</v>
      </c>
      <c r="E974" s="15" t="s">
        <v>200</v>
      </c>
      <c r="F974" s="15"/>
      <c r="G974" s="120" t="e">
        <f>G979+#REF!</f>
        <v>#REF!</v>
      </c>
      <c r="H974" s="120" t="e">
        <f>H979+#REF!</f>
        <v>#REF!</v>
      </c>
      <c r="I974" s="120" t="e">
        <f>I979+#REF!</f>
        <v>#REF!</v>
      </c>
      <c r="J974" s="17"/>
    </row>
    <row r="975" spans="1:10" s="30" customFormat="1" ht="29.25" hidden="1" customHeight="1">
      <c r="A975" s="16" t="s">
        <v>604</v>
      </c>
      <c r="B975" s="14">
        <v>792</v>
      </c>
      <c r="C975" s="15" t="s">
        <v>596</v>
      </c>
      <c r="D975" s="15" t="s">
        <v>24</v>
      </c>
      <c r="E975" s="15" t="s">
        <v>204</v>
      </c>
      <c r="F975" s="15"/>
      <c r="G975" s="120"/>
      <c r="H975" s="120"/>
      <c r="I975" s="120"/>
      <c r="J975" s="191"/>
    </row>
    <row r="976" spans="1:10" s="30" customFormat="1" hidden="1">
      <c r="A976" s="16" t="s">
        <v>323</v>
      </c>
      <c r="B976" s="14">
        <v>792</v>
      </c>
      <c r="C976" s="15" t="s">
        <v>596</v>
      </c>
      <c r="D976" s="15" t="s">
        <v>24</v>
      </c>
      <c r="E976" s="15" t="s">
        <v>204</v>
      </c>
      <c r="F976" s="15" t="s">
        <v>324</v>
      </c>
      <c r="G976" s="120">
        <f t="shared" ref="G976:I977" si="181">G977</f>
        <v>0</v>
      </c>
      <c r="H976" s="120">
        <f t="shared" si="181"/>
        <v>0</v>
      </c>
      <c r="I976" s="120">
        <f t="shared" si="181"/>
        <v>0</v>
      </c>
      <c r="J976" s="191"/>
    </row>
    <row r="977" spans="1:10" s="3" customFormat="1" hidden="1">
      <c r="A977" s="16" t="s">
        <v>602</v>
      </c>
      <c r="B977" s="14">
        <v>792</v>
      </c>
      <c r="C977" s="15" t="s">
        <v>596</v>
      </c>
      <c r="D977" s="15" t="s">
        <v>24</v>
      </c>
      <c r="E977" s="15" t="s">
        <v>204</v>
      </c>
      <c r="F977" s="15" t="s">
        <v>603</v>
      </c>
      <c r="G977" s="120">
        <f t="shared" si="181"/>
        <v>0</v>
      </c>
      <c r="H977" s="120">
        <f t="shared" si="181"/>
        <v>0</v>
      </c>
      <c r="I977" s="120">
        <f t="shared" si="181"/>
        <v>0</v>
      </c>
      <c r="J977" s="194"/>
    </row>
    <row r="978" spans="1:10" s="3" customFormat="1" ht="18" hidden="1" customHeight="1">
      <c r="A978" s="16" t="s">
        <v>10</v>
      </c>
      <c r="B978" s="14"/>
      <c r="C978" s="15"/>
      <c r="D978" s="15"/>
      <c r="E978" s="15" t="s">
        <v>204</v>
      </c>
      <c r="F978" s="15" t="s">
        <v>9</v>
      </c>
      <c r="G978" s="120"/>
      <c r="H978" s="120"/>
      <c r="I978" s="120"/>
      <c r="J978" s="194"/>
    </row>
    <row r="979" spans="1:10" s="18" customFormat="1" ht="25.5" hidden="1">
      <c r="A979" s="16" t="s">
        <v>601</v>
      </c>
      <c r="B979" s="14">
        <v>792</v>
      </c>
      <c r="C979" s="15" t="s">
        <v>596</v>
      </c>
      <c r="D979" s="15" t="s">
        <v>24</v>
      </c>
      <c r="E979" s="15" t="s">
        <v>205</v>
      </c>
      <c r="F979" s="15"/>
      <c r="G979" s="120">
        <f>G980</f>
        <v>0</v>
      </c>
      <c r="H979" s="120">
        <f t="shared" ref="H979:I981" si="182">H980</f>
        <v>0</v>
      </c>
      <c r="I979" s="120">
        <f t="shared" si="182"/>
        <v>0</v>
      </c>
      <c r="J979" s="17"/>
    </row>
    <row r="980" spans="1:10" s="18" customFormat="1" hidden="1">
      <c r="A980" s="16" t="s">
        <v>323</v>
      </c>
      <c r="B980" s="14">
        <v>792</v>
      </c>
      <c r="C980" s="15" t="s">
        <v>596</v>
      </c>
      <c r="D980" s="15" t="s">
        <v>24</v>
      </c>
      <c r="E980" s="15" t="s">
        <v>205</v>
      </c>
      <c r="F980" s="15" t="s">
        <v>324</v>
      </c>
      <c r="G980" s="120">
        <f>G981</f>
        <v>0</v>
      </c>
      <c r="H980" s="120">
        <f t="shared" si="182"/>
        <v>0</v>
      </c>
      <c r="I980" s="120">
        <f t="shared" si="182"/>
        <v>0</v>
      </c>
      <c r="J980" s="17"/>
    </row>
    <row r="981" spans="1:10" s="18" customFormat="1" hidden="1">
      <c r="A981" s="16" t="s">
        <v>602</v>
      </c>
      <c r="B981" s="14">
        <v>792</v>
      </c>
      <c r="C981" s="15" t="s">
        <v>596</v>
      </c>
      <c r="D981" s="15" t="s">
        <v>24</v>
      </c>
      <c r="E981" s="15" t="s">
        <v>205</v>
      </c>
      <c r="F981" s="15" t="s">
        <v>603</v>
      </c>
      <c r="G981" s="120">
        <f>G982</f>
        <v>0</v>
      </c>
      <c r="H981" s="120">
        <f t="shared" si="182"/>
        <v>0</v>
      </c>
      <c r="I981" s="120">
        <f t="shared" si="182"/>
        <v>0</v>
      </c>
      <c r="J981" s="17"/>
    </row>
    <row r="982" spans="1:10" s="3" customFormat="1" ht="18" hidden="1" customHeight="1">
      <c r="A982" s="16" t="s">
        <v>10</v>
      </c>
      <c r="B982" s="14"/>
      <c r="C982" s="15"/>
      <c r="D982" s="15"/>
      <c r="E982" s="15" t="s">
        <v>205</v>
      </c>
      <c r="F982" s="15" t="s">
        <v>9</v>
      </c>
      <c r="G982" s="120"/>
      <c r="H982" s="120"/>
      <c r="I982" s="120"/>
      <c r="J982" s="194"/>
    </row>
    <row r="983" spans="1:10" s="3" customFormat="1" hidden="1">
      <c r="A983" s="16" t="s">
        <v>606</v>
      </c>
      <c r="B983" s="14">
        <v>792</v>
      </c>
      <c r="C983" s="15" t="s">
        <v>596</v>
      </c>
      <c r="D983" s="15" t="s">
        <v>104</v>
      </c>
      <c r="E983" s="15" t="s">
        <v>206</v>
      </c>
      <c r="F983" s="15"/>
      <c r="G983" s="120">
        <f>G984</f>
        <v>0</v>
      </c>
      <c r="H983" s="120">
        <f t="shared" ref="H983:I985" si="183">H984</f>
        <v>0</v>
      </c>
      <c r="I983" s="120">
        <f t="shared" si="183"/>
        <v>0</v>
      </c>
      <c r="J983" s="194"/>
    </row>
    <row r="984" spans="1:10" s="3" customFormat="1" hidden="1">
      <c r="A984" s="16" t="s">
        <v>323</v>
      </c>
      <c r="B984" s="14">
        <v>792</v>
      </c>
      <c r="C984" s="15" t="s">
        <v>596</v>
      </c>
      <c r="D984" s="15" t="s">
        <v>104</v>
      </c>
      <c r="E984" s="15" t="s">
        <v>206</v>
      </c>
      <c r="F984" s="15" t="s">
        <v>324</v>
      </c>
      <c r="G984" s="120">
        <f>G985</f>
        <v>0</v>
      </c>
      <c r="H984" s="120">
        <f t="shared" si="183"/>
        <v>0</v>
      </c>
      <c r="I984" s="120">
        <f t="shared" si="183"/>
        <v>0</v>
      </c>
      <c r="J984" s="194"/>
    </row>
    <row r="985" spans="1:10" s="3" customFormat="1" ht="15.75" hidden="1" customHeight="1">
      <c r="A985" s="16" t="s">
        <v>341</v>
      </c>
      <c r="B985" s="14">
        <v>792</v>
      </c>
      <c r="C985" s="15" t="s">
        <v>596</v>
      </c>
      <c r="D985" s="15" t="s">
        <v>104</v>
      </c>
      <c r="E985" s="15" t="s">
        <v>206</v>
      </c>
      <c r="F985" s="15" t="s">
        <v>342</v>
      </c>
      <c r="G985" s="120">
        <f>G986</f>
        <v>0</v>
      </c>
      <c r="H985" s="120">
        <f t="shared" si="183"/>
        <v>0</v>
      </c>
      <c r="I985" s="120">
        <f t="shared" si="183"/>
        <v>0</v>
      </c>
      <c r="J985" s="194"/>
    </row>
    <row r="986" spans="1:10" s="3" customFormat="1" ht="42.75" hidden="1" customHeight="1">
      <c r="A986" s="16" t="s">
        <v>349</v>
      </c>
      <c r="B986" s="14"/>
      <c r="C986" s="15"/>
      <c r="D986" s="15"/>
      <c r="E986" s="15" t="s">
        <v>206</v>
      </c>
      <c r="F986" s="15" t="s">
        <v>350</v>
      </c>
      <c r="G986" s="120"/>
      <c r="H986" s="120"/>
      <c r="I986" s="120"/>
      <c r="J986" s="194"/>
    </row>
    <row r="987" spans="1:10" s="3" customFormat="1" ht="33" hidden="1" customHeight="1">
      <c r="A987" s="16" t="s">
        <v>36</v>
      </c>
      <c r="B987" s="14"/>
      <c r="C987" s="15"/>
      <c r="D987" s="15"/>
      <c r="E987" s="15" t="s">
        <v>207</v>
      </c>
      <c r="F987" s="15"/>
      <c r="G987" s="120">
        <f>G988</f>
        <v>0</v>
      </c>
      <c r="H987" s="120">
        <f t="shared" ref="H987:I989" si="184">H988</f>
        <v>0</v>
      </c>
      <c r="I987" s="120">
        <f t="shared" si="184"/>
        <v>0</v>
      </c>
      <c r="J987" s="194"/>
    </row>
    <row r="988" spans="1:10" s="3" customFormat="1" ht="15.75" hidden="1" customHeight="1">
      <c r="A988" s="16" t="s">
        <v>323</v>
      </c>
      <c r="B988" s="14"/>
      <c r="C988" s="15"/>
      <c r="D988" s="15"/>
      <c r="E988" s="15" t="s">
        <v>207</v>
      </c>
      <c r="F988" s="15" t="s">
        <v>324</v>
      </c>
      <c r="G988" s="120">
        <f>G989</f>
        <v>0</v>
      </c>
      <c r="H988" s="120">
        <f t="shared" si="184"/>
        <v>0</v>
      </c>
      <c r="I988" s="120">
        <f t="shared" si="184"/>
        <v>0</v>
      </c>
      <c r="J988" s="194"/>
    </row>
    <row r="989" spans="1:10" s="3" customFormat="1" ht="15.75" hidden="1" customHeight="1">
      <c r="A989" s="16" t="s">
        <v>341</v>
      </c>
      <c r="B989" s="14"/>
      <c r="C989" s="15"/>
      <c r="D989" s="15"/>
      <c r="E989" s="15" t="s">
        <v>207</v>
      </c>
      <c r="F989" s="15" t="s">
        <v>342</v>
      </c>
      <c r="G989" s="120">
        <f>G990</f>
        <v>0</v>
      </c>
      <c r="H989" s="120">
        <f t="shared" si="184"/>
        <v>0</v>
      </c>
      <c r="I989" s="120">
        <f t="shared" si="184"/>
        <v>0</v>
      </c>
      <c r="J989" s="194"/>
    </row>
    <row r="990" spans="1:10" s="3" customFormat="1" ht="40.5" hidden="1" customHeight="1">
      <c r="A990" s="16" t="s">
        <v>349</v>
      </c>
      <c r="B990" s="14"/>
      <c r="C990" s="15"/>
      <c r="D990" s="15"/>
      <c r="E990" s="15" t="s">
        <v>207</v>
      </c>
      <c r="F990" s="15" t="s">
        <v>350</v>
      </c>
      <c r="G990" s="120"/>
      <c r="H990" s="120"/>
      <c r="I990" s="120"/>
      <c r="J990" s="194"/>
    </row>
    <row r="991" spans="1:10" ht="25.5" hidden="1">
      <c r="A991" s="16" t="s">
        <v>322</v>
      </c>
      <c r="B991" s="14">
        <v>792</v>
      </c>
      <c r="C991" s="15" t="s">
        <v>24</v>
      </c>
      <c r="D991" s="15" t="s">
        <v>85</v>
      </c>
      <c r="E991" s="15" t="s">
        <v>742</v>
      </c>
      <c r="F991" s="15"/>
      <c r="G991" s="120">
        <f t="shared" ref="G991:I992" si="185">G992</f>
        <v>0</v>
      </c>
      <c r="H991" s="120">
        <f t="shared" si="185"/>
        <v>0</v>
      </c>
      <c r="I991" s="120">
        <f t="shared" si="185"/>
        <v>0</v>
      </c>
    </row>
    <row r="992" spans="1:10" hidden="1">
      <c r="A992" s="16" t="s">
        <v>323</v>
      </c>
      <c r="B992" s="14">
        <v>792</v>
      </c>
      <c r="C992" s="15" t="s">
        <v>24</v>
      </c>
      <c r="D992" s="15" t="s">
        <v>85</v>
      </c>
      <c r="E992" s="15" t="s">
        <v>742</v>
      </c>
      <c r="F992" s="15" t="s">
        <v>324</v>
      </c>
      <c r="G992" s="120">
        <f t="shared" si="185"/>
        <v>0</v>
      </c>
      <c r="H992" s="120">
        <f t="shared" si="185"/>
        <v>0</v>
      </c>
      <c r="I992" s="120">
        <f t="shared" si="185"/>
        <v>0</v>
      </c>
    </row>
    <row r="993" spans="1:10" hidden="1">
      <c r="A993" s="16" t="s">
        <v>325</v>
      </c>
      <c r="B993" s="14">
        <v>792</v>
      </c>
      <c r="C993" s="15" t="s">
        <v>24</v>
      </c>
      <c r="D993" s="15" t="s">
        <v>85</v>
      </c>
      <c r="E993" s="15" t="s">
        <v>742</v>
      </c>
      <c r="F993" s="15" t="s">
        <v>326</v>
      </c>
      <c r="G993" s="120"/>
      <c r="H993" s="120"/>
      <c r="I993" s="120"/>
    </row>
    <row r="994" spans="1:10" s="30" customFormat="1" ht="25.5" hidden="1">
      <c r="A994" s="16" t="s">
        <v>337</v>
      </c>
      <c r="B994" s="14">
        <v>792</v>
      </c>
      <c r="C994" s="15" t="s">
        <v>35</v>
      </c>
      <c r="D994" s="15" t="s">
        <v>104</v>
      </c>
      <c r="E994" s="15" t="s">
        <v>741</v>
      </c>
      <c r="F994" s="41"/>
      <c r="G994" s="120">
        <f t="shared" ref="G994:I995" si="186">G995</f>
        <v>0</v>
      </c>
      <c r="H994" s="120">
        <f t="shared" si="186"/>
        <v>0</v>
      </c>
      <c r="I994" s="120">
        <f t="shared" si="186"/>
        <v>0</v>
      </c>
      <c r="J994" s="191"/>
    </row>
    <row r="995" spans="1:10" hidden="1">
      <c r="A995" s="16" t="s">
        <v>323</v>
      </c>
      <c r="B995" s="14">
        <v>792</v>
      </c>
      <c r="C995" s="15" t="s">
        <v>35</v>
      </c>
      <c r="D995" s="15" t="s">
        <v>104</v>
      </c>
      <c r="E995" s="15" t="s">
        <v>741</v>
      </c>
      <c r="F995" s="15" t="s">
        <v>324</v>
      </c>
      <c r="G995" s="120">
        <f t="shared" si="186"/>
        <v>0</v>
      </c>
      <c r="H995" s="120">
        <f t="shared" si="186"/>
        <v>0</v>
      </c>
      <c r="I995" s="120">
        <f t="shared" si="186"/>
        <v>0</v>
      </c>
    </row>
    <row r="996" spans="1:10" hidden="1">
      <c r="A996" s="16" t="s">
        <v>325</v>
      </c>
      <c r="B996" s="14">
        <v>792</v>
      </c>
      <c r="C996" s="15" t="s">
        <v>35</v>
      </c>
      <c r="D996" s="15" t="s">
        <v>104</v>
      </c>
      <c r="E996" s="15" t="s">
        <v>741</v>
      </c>
      <c r="F996" s="15" t="s">
        <v>326</v>
      </c>
      <c r="G996" s="120"/>
      <c r="H996" s="120"/>
      <c r="I996" s="120"/>
    </row>
    <row r="997" spans="1:10" s="185" customFormat="1" ht="51">
      <c r="A997" s="189" t="s">
        <v>964</v>
      </c>
      <c r="B997" s="167">
        <v>793</v>
      </c>
      <c r="C997" s="168" t="s">
        <v>104</v>
      </c>
      <c r="D997" s="168" t="s">
        <v>218</v>
      </c>
      <c r="E997" s="168" t="s">
        <v>474</v>
      </c>
      <c r="F997" s="173"/>
      <c r="G997" s="169">
        <f>G1004+G1019+G1022+G1026+G1029+G1003</f>
        <v>552989.88</v>
      </c>
      <c r="H997" s="169">
        <f t="shared" ref="H997:I997" si="187">H1004+H1019+H1022+H1026+H1029</f>
        <v>340000</v>
      </c>
      <c r="I997" s="169">
        <f t="shared" si="187"/>
        <v>350000</v>
      </c>
      <c r="J997" s="204">
        <v>162500</v>
      </c>
    </row>
    <row r="998" spans="1:10" s="30" customFormat="1" ht="54.75" hidden="1" customHeight="1">
      <c r="A998" s="42" t="s">
        <v>643</v>
      </c>
      <c r="B998" s="14">
        <v>793</v>
      </c>
      <c r="C998" s="15" t="s">
        <v>104</v>
      </c>
      <c r="D998" s="15" t="s">
        <v>218</v>
      </c>
      <c r="E998" s="15" t="s">
        <v>286</v>
      </c>
      <c r="F998" s="41"/>
      <c r="G998" s="120">
        <f t="shared" ref="G998:I999" si="188">G999</f>
        <v>0</v>
      </c>
      <c r="H998" s="120">
        <f t="shared" si="188"/>
        <v>0</v>
      </c>
      <c r="I998" s="120">
        <f t="shared" si="188"/>
        <v>0</v>
      </c>
      <c r="J998" s="191"/>
    </row>
    <row r="999" spans="1:10" s="30" customFormat="1" hidden="1">
      <c r="A999" s="16" t="s">
        <v>618</v>
      </c>
      <c r="B999" s="14">
        <v>793</v>
      </c>
      <c r="C999" s="15" t="s">
        <v>104</v>
      </c>
      <c r="D999" s="15" t="s">
        <v>218</v>
      </c>
      <c r="E999" s="15" t="s">
        <v>286</v>
      </c>
      <c r="F999" s="15" t="s">
        <v>48</v>
      </c>
      <c r="G999" s="120">
        <f t="shared" si="188"/>
        <v>0</v>
      </c>
      <c r="H999" s="120">
        <f t="shared" si="188"/>
        <v>0</v>
      </c>
      <c r="I999" s="120">
        <f t="shared" si="188"/>
        <v>0</v>
      </c>
      <c r="J999" s="191"/>
    </row>
    <row r="1000" spans="1:10" s="30" customFormat="1" ht="25.5" hidden="1">
      <c r="A1000" s="16" t="s">
        <v>49</v>
      </c>
      <c r="B1000" s="14">
        <v>793</v>
      </c>
      <c r="C1000" s="15" t="s">
        <v>104</v>
      </c>
      <c r="D1000" s="15" t="s">
        <v>218</v>
      </c>
      <c r="E1000" s="15" t="s">
        <v>286</v>
      </c>
      <c r="F1000" s="15" t="s">
        <v>50</v>
      </c>
      <c r="G1000" s="120">
        <f>'прил 7'!G1229</f>
        <v>0</v>
      </c>
      <c r="H1000" s="120">
        <f>'прил 7'!AG1229</f>
        <v>0</v>
      </c>
      <c r="I1000" s="120">
        <f>'прил 7'!AH1229</f>
        <v>0</v>
      </c>
      <c r="J1000" s="191"/>
    </row>
    <row r="1001" spans="1:10" s="30" customFormat="1" ht="54.75" customHeight="1">
      <c r="A1001" s="42" t="s">
        <v>643</v>
      </c>
      <c r="B1001" s="14">
        <v>793</v>
      </c>
      <c r="C1001" s="15" t="s">
        <v>104</v>
      </c>
      <c r="D1001" s="15" t="s">
        <v>218</v>
      </c>
      <c r="E1001" s="15" t="s">
        <v>286</v>
      </c>
      <c r="F1001" s="41"/>
      <c r="G1001" s="89">
        <f>G1002</f>
        <v>30489.88</v>
      </c>
      <c r="H1001" s="107">
        <v>0</v>
      </c>
      <c r="I1001" s="107">
        <v>0</v>
      </c>
    </row>
    <row r="1002" spans="1:10" s="30" customFormat="1">
      <c r="A1002" s="16" t="s">
        <v>618</v>
      </c>
      <c r="B1002" s="14">
        <v>793</v>
      </c>
      <c r="C1002" s="15" t="s">
        <v>104</v>
      </c>
      <c r="D1002" s="15" t="s">
        <v>218</v>
      </c>
      <c r="E1002" s="15" t="s">
        <v>286</v>
      </c>
      <c r="F1002" s="15" t="s">
        <v>48</v>
      </c>
      <c r="G1002" s="89">
        <f>G1003</f>
        <v>30489.88</v>
      </c>
      <c r="H1002" s="107">
        <v>0</v>
      </c>
      <c r="I1002" s="107">
        <v>0</v>
      </c>
    </row>
    <row r="1003" spans="1:10" s="30" customFormat="1" ht="25.5">
      <c r="A1003" s="16" t="s">
        <v>49</v>
      </c>
      <c r="B1003" s="14">
        <v>793</v>
      </c>
      <c r="C1003" s="15" t="s">
        <v>104</v>
      </c>
      <c r="D1003" s="15" t="s">
        <v>218</v>
      </c>
      <c r="E1003" s="15" t="s">
        <v>286</v>
      </c>
      <c r="F1003" s="15" t="s">
        <v>50</v>
      </c>
      <c r="G1003" s="89">
        <f>'прил 7'!G1232</f>
        <v>30489.88</v>
      </c>
      <c r="H1003" s="107">
        <v>0</v>
      </c>
      <c r="I1003" s="107">
        <v>0</v>
      </c>
    </row>
    <row r="1004" spans="1:10" ht="57.75" customHeight="1">
      <c r="A1004" s="63" t="s">
        <v>988</v>
      </c>
      <c r="B1004" s="14">
        <v>793</v>
      </c>
      <c r="C1004" s="15" t="s">
        <v>104</v>
      </c>
      <c r="D1004" s="15" t="s">
        <v>218</v>
      </c>
      <c r="E1004" s="15" t="s">
        <v>483</v>
      </c>
      <c r="F1004" s="15"/>
      <c r="G1004" s="89">
        <f>G1005+G1007</f>
        <v>80000</v>
      </c>
      <c r="H1004" s="89">
        <f>H1005+H1007</f>
        <v>80000</v>
      </c>
      <c r="I1004" s="89">
        <f>I1005+I1007</f>
        <v>80000</v>
      </c>
      <c r="J1004" s="2">
        <v>50000</v>
      </c>
    </row>
    <row r="1005" spans="1:10">
      <c r="A1005" s="16" t="s">
        <v>618</v>
      </c>
      <c r="B1005" s="14">
        <v>793</v>
      </c>
      <c r="C1005" s="15" t="s">
        <v>104</v>
      </c>
      <c r="D1005" s="15" t="s">
        <v>218</v>
      </c>
      <c r="E1005" s="15" t="s">
        <v>483</v>
      </c>
      <c r="F1005" s="15" t="s">
        <v>48</v>
      </c>
      <c r="G1005" s="89">
        <f>G1006</f>
        <v>30000</v>
      </c>
      <c r="H1005" s="89">
        <f>H1006</f>
        <v>30000</v>
      </c>
      <c r="I1005" s="89">
        <f>I1006</f>
        <v>30000</v>
      </c>
      <c r="J1005" s="2">
        <v>67500</v>
      </c>
    </row>
    <row r="1006" spans="1:10" ht="25.5">
      <c r="A1006" s="16" t="s">
        <v>49</v>
      </c>
      <c r="B1006" s="14">
        <v>793</v>
      </c>
      <c r="C1006" s="15" t="s">
        <v>104</v>
      </c>
      <c r="D1006" s="15" t="s">
        <v>218</v>
      </c>
      <c r="E1006" s="15" t="s">
        <v>483</v>
      </c>
      <c r="F1006" s="15" t="s">
        <v>50</v>
      </c>
      <c r="G1006" s="89">
        <f>'прил 7'!G1235</f>
        <v>30000</v>
      </c>
      <c r="H1006" s="89">
        <f>'прил 7'!H1235</f>
        <v>30000</v>
      </c>
      <c r="I1006" s="89">
        <f>'прил 7'!I1235</f>
        <v>30000</v>
      </c>
      <c r="J1006" s="2">
        <v>60000</v>
      </c>
    </row>
    <row r="1007" spans="1:10" ht="18" customHeight="1">
      <c r="A1007" s="16" t="s">
        <v>208</v>
      </c>
      <c r="B1007" s="14">
        <v>793</v>
      </c>
      <c r="C1007" s="15" t="s">
        <v>104</v>
      </c>
      <c r="D1007" s="15" t="s">
        <v>218</v>
      </c>
      <c r="E1007" s="15" t="s">
        <v>484</v>
      </c>
      <c r="F1007" s="15" t="s">
        <v>96</v>
      </c>
      <c r="G1007" s="89">
        <f>G1008</f>
        <v>50000</v>
      </c>
      <c r="H1007" s="89">
        <f>H1008</f>
        <v>50000</v>
      </c>
      <c r="I1007" s="89">
        <f>I1008</f>
        <v>50000</v>
      </c>
    </row>
    <row r="1008" spans="1:10" ht="18.75" customHeight="1">
      <c r="A1008" s="16" t="s">
        <v>353</v>
      </c>
      <c r="B1008" s="14"/>
      <c r="C1008" s="15"/>
      <c r="D1008" s="15"/>
      <c r="E1008" s="15" t="s">
        <v>484</v>
      </c>
      <c r="F1008" s="15" t="s">
        <v>354</v>
      </c>
      <c r="G1008" s="89">
        <f>'прил 7'!G1237</f>
        <v>50000</v>
      </c>
      <c r="H1008" s="89">
        <f>'прил 7'!H1237</f>
        <v>50000</v>
      </c>
      <c r="I1008" s="89">
        <f>'прил 7'!I1237</f>
        <v>50000</v>
      </c>
      <c r="J1008" s="2">
        <f>SUM(J997:J1007)</f>
        <v>340000</v>
      </c>
    </row>
    <row r="1009" spans="1:10" ht="25.5" hidden="1">
      <c r="A1009" s="16" t="s">
        <v>740</v>
      </c>
      <c r="B1009" s="14">
        <v>793</v>
      </c>
      <c r="C1009" s="15" t="s">
        <v>104</v>
      </c>
      <c r="D1009" s="15" t="s">
        <v>218</v>
      </c>
      <c r="E1009" s="15" t="s">
        <v>729</v>
      </c>
      <c r="F1009" s="15"/>
      <c r="G1009" s="89">
        <f t="shared" ref="G1009:I1010" si="189">G1010</f>
        <v>0</v>
      </c>
      <c r="H1009" s="89">
        <f t="shared" si="189"/>
        <v>0</v>
      </c>
      <c r="I1009" s="89">
        <f t="shared" si="189"/>
        <v>0</v>
      </c>
    </row>
    <row r="1010" spans="1:10" hidden="1">
      <c r="A1010" s="16" t="s">
        <v>618</v>
      </c>
      <c r="B1010" s="14">
        <v>793</v>
      </c>
      <c r="C1010" s="15" t="s">
        <v>104</v>
      </c>
      <c r="D1010" s="15" t="s">
        <v>218</v>
      </c>
      <c r="E1010" s="15" t="s">
        <v>729</v>
      </c>
      <c r="F1010" s="15" t="s">
        <v>48</v>
      </c>
      <c r="G1010" s="89">
        <f t="shared" si="189"/>
        <v>0</v>
      </c>
      <c r="H1010" s="89">
        <f t="shared" si="189"/>
        <v>0</v>
      </c>
      <c r="I1010" s="89">
        <f t="shared" si="189"/>
        <v>0</v>
      </c>
    </row>
    <row r="1011" spans="1:10" ht="25.5" hidden="1">
      <c r="A1011" s="16" t="s">
        <v>49</v>
      </c>
      <c r="B1011" s="14">
        <v>793</v>
      </c>
      <c r="C1011" s="15" t="s">
        <v>104</v>
      </c>
      <c r="D1011" s="15" t="s">
        <v>218</v>
      </c>
      <c r="E1011" s="15" t="s">
        <v>729</v>
      </c>
      <c r="F1011" s="15" t="s">
        <v>50</v>
      </c>
      <c r="G1011" s="89">
        <f>'прил 7'!G1254</f>
        <v>0</v>
      </c>
      <c r="H1011" s="89">
        <f>'прил 7'!AG1254</f>
        <v>0</v>
      </c>
      <c r="I1011" s="89">
        <f>'прил 7'!AH1254</f>
        <v>0</v>
      </c>
    </row>
    <row r="1012" spans="1:10" ht="38.25" hidden="1">
      <c r="A1012" s="16" t="s">
        <v>544</v>
      </c>
      <c r="B1012" s="14">
        <v>793</v>
      </c>
      <c r="C1012" s="15" t="s">
        <v>104</v>
      </c>
      <c r="D1012" s="15" t="s">
        <v>218</v>
      </c>
      <c r="E1012" s="15" t="s">
        <v>267</v>
      </c>
      <c r="F1012" s="15"/>
      <c r="G1012" s="89">
        <f t="shared" ref="G1012:I1013" si="190">G1013</f>
        <v>50000</v>
      </c>
      <c r="H1012" s="89">
        <f t="shared" si="190"/>
        <v>0</v>
      </c>
      <c r="I1012" s="89">
        <f t="shared" si="190"/>
        <v>0</v>
      </c>
    </row>
    <row r="1013" spans="1:10" hidden="1">
      <c r="A1013" s="16" t="s">
        <v>618</v>
      </c>
      <c r="B1013" s="14">
        <v>793</v>
      </c>
      <c r="C1013" s="15" t="s">
        <v>104</v>
      </c>
      <c r="D1013" s="15" t="s">
        <v>218</v>
      </c>
      <c r="E1013" s="15" t="s">
        <v>267</v>
      </c>
      <c r="F1013" s="15" t="s">
        <v>48</v>
      </c>
      <c r="G1013" s="89">
        <f t="shared" si="190"/>
        <v>50000</v>
      </c>
      <c r="H1013" s="89">
        <f t="shared" si="190"/>
        <v>0</v>
      </c>
      <c r="I1013" s="89">
        <f t="shared" si="190"/>
        <v>0</v>
      </c>
    </row>
    <row r="1014" spans="1:10" ht="25.5" hidden="1">
      <c r="A1014" s="16" t="s">
        <v>49</v>
      </c>
      <c r="B1014" s="14">
        <v>793</v>
      </c>
      <c r="C1014" s="15" t="s">
        <v>104</v>
      </c>
      <c r="D1014" s="15" t="s">
        <v>218</v>
      </c>
      <c r="E1014" s="15" t="s">
        <v>267</v>
      </c>
      <c r="F1014" s="15" t="s">
        <v>50</v>
      </c>
      <c r="G1014" s="89">
        <f>'прил 7'!G1272</f>
        <v>50000</v>
      </c>
      <c r="H1014" s="89">
        <f>'прил 7'!AG1272</f>
        <v>0</v>
      </c>
      <c r="I1014" s="89">
        <f>'прил 7'!AH1272</f>
        <v>0</v>
      </c>
    </row>
    <row r="1015" spans="1:10" ht="71.25" hidden="1" customHeight="1">
      <c r="A1015" s="16" t="s">
        <v>268</v>
      </c>
      <c r="B1015" s="14">
        <v>793</v>
      </c>
      <c r="C1015" s="15" t="s">
        <v>104</v>
      </c>
      <c r="D1015" s="15" t="s">
        <v>218</v>
      </c>
      <c r="E1015" s="15" t="s">
        <v>545</v>
      </c>
      <c r="F1015" s="15"/>
      <c r="G1015" s="89">
        <f t="shared" ref="G1015:I1016" si="191">G1016</f>
        <v>0</v>
      </c>
      <c r="H1015" s="89">
        <f t="shared" si="191"/>
        <v>0</v>
      </c>
      <c r="I1015" s="89">
        <f t="shared" si="191"/>
        <v>0</v>
      </c>
    </row>
    <row r="1016" spans="1:10" ht="21.75" hidden="1" customHeight="1">
      <c r="A1016" s="16" t="s">
        <v>618</v>
      </c>
      <c r="B1016" s="14">
        <v>793</v>
      </c>
      <c r="C1016" s="15" t="s">
        <v>104</v>
      </c>
      <c r="D1016" s="15" t="s">
        <v>218</v>
      </c>
      <c r="E1016" s="15" t="s">
        <v>545</v>
      </c>
      <c r="F1016" s="15" t="s">
        <v>48</v>
      </c>
      <c r="G1016" s="89">
        <f t="shared" si="191"/>
        <v>0</v>
      </c>
      <c r="H1016" s="89">
        <f t="shared" si="191"/>
        <v>0</v>
      </c>
      <c r="I1016" s="89">
        <f t="shared" si="191"/>
        <v>0</v>
      </c>
    </row>
    <row r="1017" spans="1:10" ht="25.5" hidden="1">
      <c r="A1017" s="16" t="s">
        <v>49</v>
      </c>
      <c r="B1017" s="14">
        <v>793</v>
      </c>
      <c r="C1017" s="15" t="s">
        <v>104</v>
      </c>
      <c r="D1017" s="15" t="s">
        <v>218</v>
      </c>
      <c r="E1017" s="15" t="s">
        <v>545</v>
      </c>
      <c r="F1017" s="15" t="s">
        <v>50</v>
      </c>
      <c r="G1017" s="89">
        <f>'прил 7'!G1257</f>
        <v>0</v>
      </c>
      <c r="H1017" s="89">
        <f>'прил 7'!AG1257</f>
        <v>0</v>
      </c>
      <c r="I1017" s="89">
        <f>'прил 7'!AH1257</f>
        <v>0</v>
      </c>
    </row>
    <row r="1018" spans="1:10" s="30" customFormat="1" hidden="1">
      <c r="A1018" s="42"/>
      <c r="B1018" s="14"/>
      <c r="C1018" s="15"/>
      <c r="D1018" s="15"/>
      <c r="E1018" s="15"/>
      <c r="F1018" s="41"/>
      <c r="G1018" s="89"/>
      <c r="J1018" s="191"/>
    </row>
    <row r="1019" spans="1:10" ht="21" customHeight="1">
      <c r="A1019" s="16" t="s">
        <v>363</v>
      </c>
      <c r="B1019" s="14">
        <v>793</v>
      </c>
      <c r="C1019" s="15" t="s">
        <v>104</v>
      </c>
      <c r="D1019" s="15" t="s">
        <v>103</v>
      </c>
      <c r="E1019" s="15" t="s">
        <v>267</v>
      </c>
      <c r="F1019" s="15"/>
      <c r="G1019" s="89">
        <f t="shared" ref="G1019:G1020" si="192">G1020</f>
        <v>50000</v>
      </c>
      <c r="H1019" s="141">
        <f>H1020</f>
        <v>60000</v>
      </c>
      <c r="I1019" s="141">
        <f>I1020</f>
        <v>70000</v>
      </c>
    </row>
    <row r="1020" spans="1:10" ht="24.75" customHeight="1">
      <c r="A1020" s="16" t="s">
        <v>618</v>
      </c>
      <c r="B1020" s="14">
        <v>793</v>
      </c>
      <c r="C1020" s="15" t="s">
        <v>104</v>
      </c>
      <c r="D1020" s="15" t="s">
        <v>103</v>
      </c>
      <c r="E1020" s="15" t="s">
        <v>267</v>
      </c>
      <c r="F1020" s="15" t="s">
        <v>48</v>
      </c>
      <c r="G1020" s="89">
        <f t="shared" si="192"/>
        <v>50000</v>
      </c>
      <c r="H1020" s="141">
        <f>H1021</f>
        <v>60000</v>
      </c>
      <c r="I1020" s="141">
        <f>I1021</f>
        <v>70000</v>
      </c>
      <c r="J1020" s="2">
        <f>J1008-H997</f>
        <v>0</v>
      </c>
    </row>
    <row r="1021" spans="1:10" ht="25.5">
      <c r="A1021" s="16" t="s">
        <v>49</v>
      </c>
      <c r="B1021" s="14">
        <v>793</v>
      </c>
      <c r="C1021" s="15" t="s">
        <v>104</v>
      </c>
      <c r="D1021" s="15" t="s">
        <v>103</v>
      </c>
      <c r="E1021" s="15" t="s">
        <v>267</v>
      </c>
      <c r="F1021" s="15" t="s">
        <v>50</v>
      </c>
      <c r="G1021" s="89">
        <f>'прил 7'!G1272</f>
        <v>50000</v>
      </c>
      <c r="H1021" s="89">
        <f>'прил 7'!H1272</f>
        <v>60000</v>
      </c>
      <c r="I1021" s="89">
        <f>'прил 7'!I1272</f>
        <v>70000</v>
      </c>
    </row>
    <row r="1022" spans="1:10" ht="38.25" customHeight="1">
      <c r="A1022" s="16" t="s">
        <v>920</v>
      </c>
      <c r="B1022" s="14">
        <v>793</v>
      </c>
      <c r="C1022" s="15" t="s">
        <v>104</v>
      </c>
      <c r="D1022" s="15" t="s">
        <v>218</v>
      </c>
      <c r="E1022" s="15" t="s">
        <v>921</v>
      </c>
      <c r="F1022" s="15"/>
      <c r="G1022" s="89">
        <f>G1023</f>
        <v>260000</v>
      </c>
      <c r="H1022" s="141">
        <f>H1023</f>
        <v>67500</v>
      </c>
      <c r="I1022" s="141">
        <f>I1023</f>
        <v>67500</v>
      </c>
    </row>
    <row r="1023" spans="1:10" ht="21.75" customHeight="1">
      <c r="A1023" s="16" t="s">
        <v>49</v>
      </c>
      <c r="B1023" s="14">
        <v>793</v>
      </c>
      <c r="C1023" s="15" t="s">
        <v>104</v>
      </c>
      <c r="D1023" s="15" t="s">
        <v>218</v>
      </c>
      <c r="E1023" s="15" t="s">
        <v>921</v>
      </c>
      <c r="F1023" s="15" t="s">
        <v>48</v>
      </c>
      <c r="G1023" s="89">
        <f>G1025</f>
        <v>260000</v>
      </c>
      <c r="H1023" s="141">
        <f>H1025</f>
        <v>67500</v>
      </c>
      <c r="I1023" s="141">
        <f>I1025</f>
        <v>67500</v>
      </c>
    </row>
    <row r="1024" spans="1:10" ht="25.5" hidden="1">
      <c r="A1024" s="16" t="s">
        <v>49</v>
      </c>
      <c r="B1024" s="14">
        <v>793</v>
      </c>
      <c r="C1024" s="15" t="s">
        <v>104</v>
      </c>
      <c r="D1024" s="15" t="s">
        <v>218</v>
      </c>
      <c r="E1024" s="15" t="s">
        <v>487</v>
      </c>
      <c r="F1024" s="15" t="s">
        <v>50</v>
      </c>
      <c r="G1024" s="89"/>
      <c r="H1024" s="188"/>
      <c r="I1024" s="188"/>
    </row>
    <row r="1025" spans="1:13" ht="25.5">
      <c r="A1025" s="16" t="s">
        <v>49</v>
      </c>
      <c r="B1025" s="14">
        <v>793</v>
      </c>
      <c r="C1025" s="15" t="s">
        <v>104</v>
      </c>
      <c r="D1025" s="15" t="s">
        <v>218</v>
      </c>
      <c r="E1025" s="15" t="s">
        <v>921</v>
      </c>
      <c r="F1025" s="15" t="s">
        <v>50</v>
      </c>
      <c r="G1025" s="89">
        <f>'прил 7'!G1251</f>
        <v>260000</v>
      </c>
      <c r="H1025" s="89">
        <f>'прил 7'!H1251</f>
        <v>67500</v>
      </c>
      <c r="I1025" s="89">
        <f>'прил 7'!I1251</f>
        <v>67500</v>
      </c>
    </row>
    <row r="1026" spans="1:13" ht="46.5" customHeight="1">
      <c r="A1026" s="63" t="s">
        <v>978</v>
      </c>
      <c r="B1026" s="14">
        <v>793</v>
      </c>
      <c r="C1026" s="15" t="s">
        <v>104</v>
      </c>
      <c r="D1026" s="15" t="s">
        <v>218</v>
      </c>
      <c r="E1026" s="15" t="s">
        <v>977</v>
      </c>
      <c r="F1026" s="15"/>
      <c r="G1026" s="89">
        <f>G1028</f>
        <v>82500</v>
      </c>
      <c r="H1026" s="89">
        <f t="shared" ref="H1026:I1026" si="193">H1028</f>
        <v>72500</v>
      </c>
      <c r="I1026" s="89">
        <f t="shared" si="193"/>
        <v>42500</v>
      </c>
      <c r="J1026" s="1"/>
    </row>
    <row r="1027" spans="1:13">
      <c r="A1027" s="16" t="s">
        <v>618</v>
      </c>
      <c r="B1027" s="14">
        <v>793</v>
      </c>
      <c r="C1027" s="15" t="s">
        <v>104</v>
      </c>
      <c r="D1027" s="15" t="s">
        <v>218</v>
      </c>
      <c r="E1027" s="15" t="s">
        <v>977</v>
      </c>
      <c r="F1027" s="15" t="s">
        <v>48</v>
      </c>
      <c r="G1027" s="89">
        <f>G1028</f>
        <v>82500</v>
      </c>
      <c r="H1027" s="89">
        <f>H1028</f>
        <v>72500</v>
      </c>
      <c r="I1027" s="89">
        <f>I1028</f>
        <v>42500</v>
      </c>
      <c r="J1027" s="1"/>
    </row>
    <row r="1028" spans="1:13" ht="25.5">
      <c r="A1028" s="16" t="s">
        <v>49</v>
      </c>
      <c r="B1028" s="14">
        <v>793</v>
      </c>
      <c r="C1028" s="15" t="s">
        <v>104</v>
      </c>
      <c r="D1028" s="15" t="s">
        <v>218</v>
      </c>
      <c r="E1028" s="15" t="s">
        <v>977</v>
      </c>
      <c r="F1028" s="15" t="s">
        <v>50</v>
      </c>
      <c r="G1028" s="89">
        <v>82500</v>
      </c>
      <c r="H1028" s="89">
        <v>72500</v>
      </c>
      <c r="I1028" s="89">
        <v>42500</v>
      </c>
      <c r="J1028" s="1"/>
    </row>
    <row r="1029" spans="1:13" ht="46.5" customHeight="1">
      <c r="A1029" s="63" t="s">
        <v>980</v>
      </c>
      <c r="B1029" s="14">
        <v>793</v>
      </c>
      <c r="C1029" s="15" t="s">
        <v>104</v>
      </c>
      <c r="D1029" s="15" t="s">
        <v>218</v>
      </c>
      <c r="E1029" s="15" t="s">
        <v>979</v>
      </c>
      <c r="F1029" s="15"/>
      <c r="G1029" s="89">
        <f>G1030</f>
        <v>50000</v>
      </c>
      <c r="H1029" s="89">
        <f t="shared" ref="H1029:I1029" si="194">H1030</f>
        <v>60000</v>
      </c>
      <c r="I1029" s="89">
        <f t="shared" si="194"/>
        <v>90000</v>
      </c>
      <c r="J1029" s="1"/>
    </row>
    <row r="1030" spans="1:13">
      <c r="A1030" s="16" t="s">
        <v>618</v>
      </c>
      <c r="B1030" s="14">
        <v>793</v>
      </c>
      <c r="C1030" s="15" t="s">
        <v>104</v>
      </c>
      <c r="D1030" s="15" t="s">
        <v>218</v>
      </c>
      <c r="E1030" s="15" t="s">
        <v>979</v>
      </c>
      <c r="F1030" s="15" t="s">
        <v>48</v>
      </c>
      <c r="G1030" s="89">
        <f>G1031</f>
        <v>50000</v>
      </c>
      <c r="H1030" s="89">
        <f>H1031</f>
        <v>60000</v>
      </c>
      <c r="I1030" s="89">
        <f>I1031</f>
        <v>90000</v>
      </c>
      <c r="J1030" s="1"/>
    </row>
    <row r="1031" spans="1:13" ht="25.5">
      <c r="A1031" s="16" t="s">
        <v>49</v>
      </c>
      <c r="B1031" s="14">
        <v>793</v>
      </c>
      <c r="C1031" s="15" t="s">
        <v>104</v>
      </c>
      <c r="D1031" s="15" t="s">
        <v>218</v>
      </c>
      <c r="E1031" s="15" t="s">
        <v>979</v>
      </c>
      <c r="F1031" s="15" t="s">
        <v>50</v>
      </c>
      <c r="G1031" s="89">
        <v>50000</v>
      </c>
      <c r="H1031" s="89">
        <v>60000</v>
      </c>
      <c r="I1031" s="89">
        <v>90000</v>
      </c>
      <c r="J1031" s="1"/>
    </row>
    <row r="1032" spans="1:13" s="183" customFormat="1" ht="51">
      <c r="A1032" s="171" t="s">
        <v>914</v>
      </c>
      <c r="B1032" s="182"/>
      <c r="C1032" s="148"/>
      <c r="D1032" s="148"/>
      <c r="E1032" s="168" t="s">
        <v>472</v>
      </c>
      <c r="F1032" s="168"/>
      <c r="G1032" s="169">
        <f>G1033+G1036</f>
        <v>2610227.3199999998</v>
      </c>
      <c r="H1032" s="169">
        <f>H1033+H1036</f>
        <v>3040000</v>
      </c>
      <c r="I1032" s="169">
        <f>I1033+I1036</f>
        <v>2545000</v>
      </c>
      <c r="J1032" s="205">
        <v>3000000</v>
      </c>
    </row>
    <row r="1033" spans="1:13">
      <c r="A1033" s="42" t="s">
        <v>976</v>
      </c>
      <c r="B1033" s="14">
        <v>793</v>
      </c>
      <c r="C1033" s="15" t="s">
        <v>24</v>
      </c>
      <c r="D1033" s="15" t="s">
        <v>30</v>
      </c>
      <c r="E1033" s="15" t="s">
        <v>781</v>
      </c>
      <c r="F1033" s="15"/>
      <c r="G1033" s="120">
        <f t="shared" ref="G1033:I1034" si="195">G1034</f>
        <v>2570227.3199999998</v>
      </c>
      <c r="H1033" s="120">
        <f t="shared" si="195"/>
        <v>3000000</v>
      </c>
      <c r="I1033" s="120">
        <f t="shared" si="195"/>
        <v>2500000</v>
      </c>
      <c r="J1033" s="2">
        <v>40000</v>
      </c>
    </row>
    <row r="1034" spans="1:13" ht="25.5" customHeight="1">
      <c r="A1034" s="16" t="s">
        <v>618</v>
      </c>
      <c r="B1034" s="14">
        <v>793</v>
      </c>
      <c r="C1034" s="15" t="s">
        <v>24</v>
      </c>
      <c r="D1034" s="15" t="s">
        <v>30</v>
      </c>
      <c r="E1034" s="15" t="s">
        <v>781</v>
      </c>
      <c r="F1034" s="15" t="s">
        <v>48</v>
      </c>
      <c r="G1034" s="120">
        <f t="shared" si="195"/>
        <v>2570227.3199999998</v>
      </c>
      <c r="H1034" s="120">
        <f t="shared" si="195"/>
        <v>3000000</v>
      </c>
      <c r="I1034" s="120">
        <f t="shared" si="195"/>
        <v>2500000</v>
      </c>
    </row>
    <row r="1035" spans="1:13" ht="25.5" customHeight="1">
      <c r="A1035" s="16" t="s">
        <v>49</v>
      </c>
      <c r="B1035" s="14">
        <v>793</v>
      </c>
      <c r="C1035" s="15" t="s">
        <v>24</v>
      </c>
      <c r="D1035" s="15" t="s">
        <v>30</v>
      </c>
      <c r="E1035" s="15" t="s">
        <v>781</v>
      </c>
      <c r="F1035" s="15" t="s">
        <v>50</v>
      </c>
      <c r="G1035" s="120">
        <f>'прил 7'!G1171</f>
        <v>2570227.3199999998</v>
      </c>
      <c r="H1035" s="120">
        <f>'прил 7'!H1170</f>
        <v>3000000</v>
      </c>
      <c r="I1035" s="120">
        <f>'прил 7'!I1170</f>
        <v>2500000</v>
      </c>
    </row>
    <row r="1036" spans="1:13" ht="45" customHeight="1">
      <c r="A1036" s="42" t="s">
        <v>28</v>
      </c>
      <c r="B1036" s="14">
        <v>793</v>
      </c>
      <c r="C1036" s="15" t="s">
        <v>24</v>
      </c>
      <c r="D1036" s="15" t="s">
        <v>30</v>
      </c>
      <c r="E1036" s="15" t="s">
        <v>27</v>
      </c>
      <c r="F1036" s="15"/>
      <c r="G1036" s="120">
        <f t="shared" ref="G1036:I1037" si="196">G1037</f>
        <v>40000</v>
      </c>
      <c r="H1036" s="120">
        <f t="shared" si="196"/>
        <v>40000</v>
      </c>
      <c r="I1036" s="120">
        <f t="shared" si="196"/>
        <v>45000</v>
      </c>
    </row>
    <row r="1037" spans="1:13">
      <c r="A1037" s="16" t="s">
        <v>618</v>
      </c>
      <c r="B1037" s="14">
        <v>793</v>
      </c>
      <c r="C1037" s="15" t="s">
        <v>24</v>
      </c>
      <c r="D1037" s="15" t="s">
        <v>30</v>
      </c>
      <c r="E1037" s="15" t="s">
        <v>27</v>
      </c>
      <c r="F1037" s="15" t="s">
        <v>48</v>
      </c>
      <c r="G1037" s="120">
        <f t="shared" si="196"/>
        <v>40000</v>
      </c>
      <c r="H1037" s="120">
        <f t="shared" si="196"/>
        <v>40000</v>
      </c>
      <c r="I1037" s="120">
        <f t="shared" si="196"/>
        <v>45000</v>
      </c>
    </row>
    <row r="1038" spans="1:13" ht="30.75" customHeight="1">
      <c r="A1038" s="16" t="s">
        <v>49</v>
      </c>
      <c r="B1038" s="14">
        <v>793</v>
      </c>
      <c r="C1038" s="15" t="s">
        <v>24</v>
      </c>
      <c r="D1038" s="15" t="s">
        <v>30</v>
      </c>
      <c r="E1038" s="15" t="s">
        <v>27</v>
      </c>
      <c r="F1038" s="15" t="s">
        <v>50</v>
      </c>
      <c r="G1038" s="120">
        <f>'прил 7'!G1174</f>
        <v>40000</v>
      </c>
      <c r="H1038" s="120">
        <f>'прил 7'!H1174</f>
        <v>40000</v>
      </c>
      <c r="I1038" s="120">
        <f>'прил 7'!I1174</f>
        <v>45000</v>
      </c>
    </row>
    <row r="1039" spans="1:13" s="163" customFormat="1" ht="69" customHeight="1">
      <c r="A1039" s="171" t="s">
        <v>973</v>
      </c>
      <c r="B1039" s="117">
        <v>795</v>
      </c>
      <c r="C1039" s="168" t="s">
        <v>345</v>
      </c>
      <c r="D1039" s="168" t="s">
        <v>35</v>
      </c>
      <c r="E1039" s="168" t="s">
        <v>576</v>
      </c>
      <c r="F1039" s="168"/>
      <c r="G1039" s="169">
        <f>G1063+G1066+G1086+G1089+G1092+G1051+G1080+G1060+G1040+G1044++G1095+G1098+G1049+G1077+G1083+G1101+G1074+G1104+G1107+G1116+G1119+G1110+G1124+G1125+G1128+G1113+G1131+G1136+G1137+G1140</f>
        <v>20913811</v>
      </c>
      <c r="H1039" s="169">
        <f>H1063+H1066+H1086+H1089+H1092+H1051+H1080+H1060+H1040+H1044++H1095+H1098+H1049+H1077+H1083+H1101+H1074+H1104+H1107+H1116+H1119+H1110+H1124+H1125+H1140</f>
        <v>19818142</v>
      </c>
      <c r="I1039" s="169">
        <f>I1063+I1066+I1086+I1089+I1092+I1051+I1080+I1060+I1040+I1044++I1095+I1098+I1049+I1077+I1083+I1101+I1074+I1104+I1107+I1116+I1119+I1110+I1124++I1125</f>
        <v>18427604</v>
      </c>
      <c r="J1039" s="207">
        <f>H1052+H1056+H1059+H1062+H1065+H1068+H1073+H1082+H1085+H1088+H1091+H1094+H1100</f>
        <v>17118142</v>
      </c>
      <c r="M1039" s="163">
        <v>45000</v>
      </c>
    </row>
    <row r="1040" spans="1:13" ht="48" hidden="1" customHeight="1">
      <c r="A1040" s="16" t="s">
        <v>633</v>
      </c>
      <c r="B1040" s="53">
        <v>795</v>
      </c>
      <c r="C1040" s="15" t="s">
        <v>345</v>
      </c>
      <c r="D1040" s="15" t="s">
        <v>104</v>
      </c>
      <c r="E1040" s="15" t="s">
        <v>389</v>
      </c>
      <c r="F1040" s="15"/>
      <c r="G1040" s="120">
        <f>G1041</f>
        <v>0</v>
      </c>
      <c r="H1040" s="120">
        <f t="shared" ref="H1040:I1042" si="197">H1041</f>
        <v>0</v>
      </c>
      <c r="I1040" s="120">
        <f t="shared" si="197"/>
        <v>0</v>
      </c>
    </row>
    <row r="1041" spans="1:13" ht="48" hidden="1" customHeight="1">
      <c r="A1041" s="16" t="s">
        <v>390</v>
      </c>
      <c r="B1041" s="53">
        <v>795</v>
      </c>
      <c r="C1041" s="15" t="s">
        <v>345</v>
      </c>
      <c r="D1041" s="15" t="s">
        <v>104</v>
      </c>
      <c r="E1041" s="15" t="s">
        <v>632</v>
      </c>
      <c r="F1041" s="15"/>
      <c r="G1041" s="120">
        <f>G1042</f>
        <v>0</v>
      </c>
      <c r="H1041" s="120">
        <f t="shared" si="197"/>
        <v>0</v>
      </c>
      <c r="I1041" s="120">
        <f t="shared" si="197"/>
        <v>0</v>
      </c>
    </row>
    <row r="1042" spans="1:13" ht="18.75" hidden="1" customHeight="1">
      <c r="A1042" s="16" t="s">
        <v>323</v>
      </c>
      <c r="B1042" s="53">
        <v>795</v>
      </c>
      <c r="C1042" s="15" t="s">
        <v>345</v>
      </c>
      <c r="D1042" s="15" t="s">
        <v>104</v>
      </c>
      <c r="E1042" s="15" t="s">
        <v>632</v>
      </c>
      <c r="F1042" s="15" t="s">
        <v>324</v>
      </c>
      <c r="G1042" s="120">
        <f>G1043</f>
        <v>0</v>
      </c>
      <c r="H1042" s="120">
        <f t="shared" si="197"/>
        <v>0</v>
      </c>
      <c r="I1042" s="120">
        <f t="shared" si="197"/>
        <v>0</v>
      </c>
    </row>
    <row r="1043" spans="1:13" hidden="1">
      <c r="A1043" s="16" t="s">
        <v>341</v>
      </c>
      <c r="B1043" s="53">
        <v>795</v>
      </c>
      <c r="C1043" s="15" t="s">
        <v>345</v>
      </c>
      <c r="D1043" s="15" t="s">
        <v>104</v>
      </c>
      <c r="E1043" s="15" t="s">
        <v>632</v>
      </c>
      <c r="F1043" s="15" t="s">
        <v>342</v>
      </c>
      <c r="G1043" s="120">
        <f>'прил 7'!G1948</f>
        <v>0</v>
      </c>
      <c r="H1043" s="120">
        <f>'прил 7'!AG1948</f>
        <v>0</v>
      </c>
      <c r="I1043" s="120">
        <f>'прил 7'!AH1948</f>
        <v>0</v>
      </c>
    </row>
    <row r="1044" spans="1:13" ht="48" hidden="1" customHeight="1">
      <c r="A1044" s="16" t="s">
        <v>635</v>
      </c>
      <c r="B1044" s="53">
        <v>795</v>
      </c>
      <c r="C1044" s="15" t="s">
        <v>345</v>
      </c>
      <c r="D1044" s="15" t="s">
        <v>104</v>
      </c>
      <c r="E1044" s="15" t="s">
        <v>392</v>
      </c>
      <c r="F1044" s="15"/>
      <c r="G1044" s="120">
        <f>G1045</f>
        <v>0</v>
      </c>
      <c r="H1044" s="120">
        <f t="shared" ref="H1044:I1046" si="198">H1045</f>
        <v>0</v>
      </c>
      <c r="I1044" s="120">
        <f t="shared" si="198"/>
        <v>0</v>
      </c>
    </row>
    <row r="1045" spans="1:13" ht="48" hidden="1" customHeight="1">
      <c r="A1045" s="16" t="s">
        <v>391</v>
      </c>
      <c r="B1045" s="53">
        <v>795</v>
      </c>
      <c r="C1045" s="15" t="s">
        <v>345</v>
      </c>
      <c r="D1045" s="15" t="s">
        <v>104</v>
      </c>
      <c r="E1045" s="15" t="s">
        <v>634</v>
      </c>
      <c r="F1045" s="15"/>
      <c r="G1045" s="120">
        <f>G1046</f>
        <v>0</v>
      </c>
      <c r="H1045" s="120">
        <f t="shared" si="198"/>
        <v>0</v>
      </c>
      <c r="I1045" s="120">
        <f t="shared" si="198"/>
        <v>0</v>
      </c>
    </row>
    <row r="1046" spans="1:13" ht="18.75" hidden="1" customHeight="1">
      <c r="A1046" s="16" t="s">
        <v>323</v>
      </c>
      <c r="B1046" s="53">
        <v>795</v>
      </c>
      <c r="C1046" s="15" t="s">
        <v>345</v>
      </c>
      <c r="D1046" s="15" t="s">
        <v>104</v>
      </c>
      <c r="E1046" s="15" t="s">
        <v>634</v>
      </c>
      <c r="F1046" s="15" t="s">
        <v>324</v>
      </c>
      <c r="G1046" s="120">
        <f>G1047</f>
        <v>0</v>
      </c>
      <c r="H1046" s="120">
        <f t="shared" si="198"/>
        <v>0</v>
      </c>
      <c r="I1046" s="120">
        <f t="shared" si="198"/>
        <v>0</v>
      </c>
    </row>
    <row r="1047" spans="1:13" hidden="1">
      <c r="A1047" s="16" t="s">
        <v>341</v>
      </c>
      <c r="B1047" s="53">
        <v>795</v>
      </c>
      <c r="C1047" s="15" t="s">
        <v>345</v>
      </c>
      <c r="D1047" s="15" t="s">
        <v>104</v>
      </c>
      <c r="E1047" s="15" t="s">
        <v>634</v>
      </c>
      <c r="F1047" s="15" t="s">
        <v>342</v>
      </c>
      <c r="G1047" s="120">
        <f>'прил 7'!G1952</f>
        <v>0</v>
      </c>
      <c r="H1047" s="120">
        <f>'прил 7'!AG1952</f>
        <v>0</v>
      </c>
      <c r="I1047" s="120">
        <f>'прил 7'!AH1952</f>
        <v>0</v>
      </c>
    </row>
    <row r="1048" spans="1:13" hidden="1">
      <c r="A1048" s="104" t="s">
        <v>515</v>
      </c>
      <c r="B1048" s="105">
        <v>795</v>
      </c>
      <c r="C1048" s="106" t="s">
        <v>345</v>
      </c>
      <c r="D1048" s="106" t="s">
        <v>35</v>
      </c>
      <c r="E1048" s="106" t="s">
        <v>521</v>
      </c>
      <c r="F1048" s="106"/>
      <c r="G1048" s="120">
        <f t="shared" ref="G1048:I1049" si="199">G1049</f>
        <v>0</v>
      </c>
      <c r="H1048" s="120">
        <f t="shared" si="199"/>
        <v>0</v>
      </c>
      <c r="I1048" s="120">
        <f t="shared" si="199"/>
        <v>0</v>
      </c>
    </row>
    <row r="1049" spans="1:13" hidden="1">
      <c r="A1049" s="104" t="s">
        <v>323</v>
      </c>
      <c r="B1049" s="105">
        <v>795</v>
      </c>
      <c r="C1049" s="106" t="s">
        <v>345</v>
      </c>
      <c r="D1049" s="106" t="s">
        <v>35</v>
      </c>
      <c r="E1049" s="106" t="s">
        <v>521</v>
      </c>
      <c r="F1049" s="106" t="s">
        <v>324</v>
      </c>
      <c r="G1049" s="120">
        <f t="shared" si="199"/>
        <v>0</v>
      </c>
      <c r="H1049" s="120">
        <f t="shared" si="199"/>
        <v>0</v>
      </c>
      <c r="I1049" s="120">
        <f t="shared" si="199"/>
        <v>0</v>
      </c>
    </row>
    <row r="1050" spans="1:13" hidden="1">
      <c r="A1050" s="104" t="s">
        <v>351</v>
      </c>
      <c r="B1050" s="105">
        <v>795</v>
      </c>
      <c r="C1050" s="106" t="s">
        <v>345</v>
      </c>
      <c r="D1050" s="106" t="s">
        <v>35</v>
      </c>
      <c r="E1050" s="106" t="s">
        <v>521</v>
      </c>
      <c r="F1050" s="106" t="s">
        <v>352</v>
      </c>
      <c r="G1050" s="120">
        <f>'прил 7'!G1936</f>
        <v>0</v>
      </c>
      <c r="H1050" s="120">
        <f>'прил 7'!AG1936</f>
        <v>0</v>
      </c>
      <c r="I1050" s="120">
        <f>'прил 7'!AH1936</f>
        <v>0</v>
      </c>
    </row>
    <row r="1051" spans="1:13" s="23" customFormat="1" ht="25.5">
      <c r="A1051" s="16" t="s">
        <v>114</v>
      </c>
      <c r="B1051" s="53">
        <v>795</v>
      </c>
      <c r="C1051" s="80" t="s">
        <v>85</v>
      </c>
      <c r="D1051" s="80" t="s">
        <v>133</v>
      </c>
      <c r="E1051" s="43" t="s">
        <v>546</v>
      </c>
      <c r="F1051" s="80"/>
      <c r="G1051" s="31">
        <f>G1052+G1054+G1057+G1058</f>
        <v>11218839</v>
      </c>
      <c r="H1051" s="31">
        <f>H1052+H1054+H1057+H1058</f>
        <v>11344513</v>
      </c>
      <c r="I1051" s="31">
        <f t="shared" ref="I1051" si="200">I1052+I1054+I1057+I1058</f>
        <v>11450930</v>
      </c>
      <c r="J1051" s="22"/>
      <c r="M1051" s="23">
        <v>10893191</v>
      </c>
    </row>
    <row r="1052" spans="1:13" s="158" customFormat="1" ht="51">
      <c r="A1052" s="62" t="s">
        <v>87</v>
      </c>
      <c r="B1052" s="53">
        <v>795</v>
      </c>
      <c r="C1052" s="80" t="s">
        <v>85</v>
      </c>
      <c r="D1052" s="80" t="s">
        <v>133</v>
      </c>
      <c r="E1052" s="43" t="s">
        <v>546</v>
      </c>
      <c r="F1052" s="43" t="s">
        <v>90</v>
      </c>
      <c r="G1052" s="31">
        <f>G1053</f>
        <v>10787817</v>
      </c>
      <c r="H1052" s="31">
        <f t="shared" ref="H1052:I1052" si="201">H1053</f>
        <v>10893191</v>
      </c>
      <c r="I1052" s="31">
        <f t="shared" si="201"/>
        <v>10999608</v>
      </c>
      <c r="J1052" s="193"/>
      <c r="M1052" s="158">
        <v>431322</v>
      </c>
    </row>
    <row r="1053" spans="1:13" s="23" customFormat="1" ht="25.5">
      <c r="A1053" s="62" t="s">
        <v>88</v>
      </c>
      <c r="B1053" s="53">
        <v>795</v>
      </c>
      <c r="C1053" s="80" t="s">
        <v>85</v>
      </c>
      <c r="D1053" s="80" t="s">
        <v>133</v>
      </c>
      <c r="E1053" s="43" t="s">
        <v>546</v>
      </c>
      <c r="F1053" s="43" t="s">
        <v>91</v>
      </c>
      <c r="G1053" s="31">
        <f>'прил 7'!G1792</f>
        <v>10787817</v>
      </c>
      <c r="H1053" s="31">
        <f>'прил 7'!H1792</f>
        <v>10893191</v>
      </c>
      <c r="I1053" s="31">
        <f>'прил 7'!I1792</f>
        <v>10999608</v>
      </c>
      <c r="J1053" s="22"/>
      <c r="M1053" s="23">
        <v>20000</v>
      </c>
    </row>
    <row r="1054" spans="1:13" s="23" customFormat="1" ht="25.5" hidden="1">
      <c r="A1054" s="16" t="s">
        <v>47</v>
      </c>
      <c r="B1054" s="53">
        <v>795</v>
      </c>
      <c r="C1054" s="80" t="s">
        <v>85</v>
      </c>
      <c r="D1054" s="80" t="s">
        <v>133</v>
      </c>
      <c r="E1054" s="43" t="s">
        <v>546</v>
      </c>
      <c r="F1054" s="43" t="s">
        <v>48</v>
      </c>
      <c r="G1054" s="31">
        <f>G1055</f>
        <v>0</v>
      </c>
      <c r="H1054" s="31">
        <f>H1055</f>
        <v>0</v>
      </c>
      <c r="I1054" s="31">
        <f>I1055</f>
        <v>0</v>
      </c>
      <c r="J1054" s="22"/>
    </row>
    <row r="1055" spans="1:13" s="23" customFormat="1" ht="25.5" hidden="1">
      <c r="A1055" s="16" t="s">
        <v>49</v>
      </c>
      <c r="B1055" s="53">
        <v>795</v>
      </c>
      <c r="C1055" s="80" t="s">
        <v>85</v>
      </c>
      <c r="D1055" s="80" t="s">
        <v>133</v>
      </c>
      <c r="E1055" s="43" t="s">
        <v>546</v>
      </c>
      <c r="F1055" s="43" t="s">
        <v>50</v>
      </c>
      <c r="G1055" s="31"/>
      <c r="H1055" s="31"/>
      <c r="I1055" s="31"/>
      <c r="J1055" s="22"/>
    </row>
    <row r="1056" spans="1:13" s="211" customFormat="1" ht="25.5">
      <c r="A1056" s="16" t="s">
        <v>47</v>
      </c>
      <c r="B1056" s="53">
        <v>795</v>
      </c>
      <c r="C1056" s="80" t="s">
        <v>85</v>
      </c>
      <c r="D1056" s="80" t="s">
        <v>133</v>
      </c>
      <c r="E1056" s="43" t="s">
        <v>546</v>
      </c>
      <c r="F1056" s="15" t="s">
        <v>48</v>
      </c>
      <c r="G1056" s="89">
        <f>G1057</f>
        <v>411322</v>
      </c>
      <c r="H1056" s="89">
        <f t="shared" ref="H1056:I1056" si="202">H1057</f>
        <v>431322</v>
      </c>
      <c r="I1056" s="89">
        <f t="shared" si="202"/>
        <v>431322</v>
      </c>
      <c r="J1056" s="193"/>
      <c r="M1056" s="158">
        <v>1600000</v>
      </c>
    </row>
    <row r="1057" spans="1:13" ht="25.5">
      <c r="A1057" s="16" t="s">
        <v>49</v>
      </c>
      <c r="B1057" s="53">
        <v>795</v>
      </c>
      <c r="C1057" s="80" t="s">
        <v>85</v>
      </c>
      <c r="D1057" s="80" t="s">
        <v>133</v>
      </c>
      <c r="E1057" s="43" t="s">
        <v>546</v>
      </c>
      <c r="F1057" s="15" t="s">
        <v>50</v>
      </c>
      <c r="G1057" s="89">
        <f>'прил 7'!G1796</f>
        <v>411322</v>
      </c>
      <c r="H1057" s="89">
        <f>'прил 7'!H1796</f>
        <v>431322</v>
      </c>
      <c r="I1057" s="89">
        <f>'прил 7'!I1796</f>
        <v>431322</v>
      </c>
      <c r="J1057" s="22"/>
      <c r="M1057" s="23">
        <v>800000</v>
      </c>
    </row>
    <row r="1058" spans="1:13" s="50" customFormat="1" ht="25.5">
      <c r="A1058" s="16" t="s">
        <v>49</v>
      </c>
      <c r="B1058" s="14">
        <v>792</v>
      </c>
      <c r="C1058" s="80" t="s">
        <v>85</v>
      </c>
      <c r="D1058" s="80" t="s">
        <v>133</v>
      </c>
      <c r="E1058" s="43" t="s">
        <v>546</v>
      </c>
      <c r="F1058" s="15" t="s">
        <v>96</v>
      </c>
      <c r="G1058" s="89">
        <f>G1059</f>
        <v>19700</v>
      </c>
      <c r="H1058" s="89">
        <f t="shared" ref="H1058:I1058" si="203">H1059</f>
        <v>20000</v>
      </c>
      <c r="I1058" s="89">
        <f t="shared" si="203"/>
        <v>20000</v>
      </c>
      <c r="J1058" s="22"/>
      <c r="M1058" s="23">
        <v>550000</v>
      </c>
    </row>
    <row r="1059" spans="1:13" s="162" customFormat="1">
      <c r="A1059" s="16" t="s">
        <v>303</v>
      </c>
      <c r="B1059" s="14">
        <v>792</v>
      </c>
      <c r="C1059" s="80" t="s">
        <v>85</v>
      </c>
      <c r="D1059" s="80" t="s">
        <v>133</v>
      </c>
      <c r="E1059" s="43" t="s">
        <v>546</v>
      </c>
      <c r="F1059" s="15" t="s">
        <v>99</v>
      </c>
      <c r="G1059" s="89">
        <f>'прил 7'!G1798</f>
        <v>19700</v>
      </c>
      <c r="H1059" s="89">
        <f>'прил 7'!H1798</f>
        <v>20000</v>
      </c>
      <c r="I1059" s="89">
        <f>'прил 7'!I1798</f>
        <v>20000</v>
      </c>
      <c r="J1059" s="193"/>
      <c r="M1059" s="158">
        <v>97644600</v>
      </c>
    </row>
    <row r="1060" spans="1:13" s="3" customFormat="1" ht="67.5" customHeight="1">
      <c r="A1060" s="16" t="s">
        <v>613</v>
      </c>
      <c r="B1060" s="53">
        <v>795</v>
      </c>
      <c r="C1060" s="15" t="s">
        <v>345</v>
      </c>
      <c r="D1060" s="15" t="s">
        <v>35</v>
      </c>
      <c r="E1060" s="15" t="s">
        <v>614</v>
      </c>
      <c r="F1060" s="15"/>
      <c r="G1060" s="89">
        <f t="shared" ref="G1060:I1061" si="204">G1061</f>
        <v>662715</v>
      </c>
      <c r="H1060" s="89">
        <f t="shared" si="204"/>
        <v>662715</v>
      </c>
      <c r="I1060" s="89">
        <f t="shared" si="204"/>
        <v>662715</v>
      </c>
      <c r="J1060" s="22"/>
      <c r="M1060" s="23">
        <v>1893100</v>
      </c>
    </row>
    <row r="1061" spans="1:13" s="3" customFormat="1" ht="21.75" customHeight="1">
      <c r="A1061" s="16" t="s">
        <v>323</v>
      </c>
      <c r="B1061" s="53">
        <v>795</v>
      </c>
      <c r="C1061" s="15" t="s">
        <v>345</v>
      </c>
      <c r="D1061" s="15" t="s">
        <v>35</v>
      </c>
      <c r="E1061" s="15" t="s">
        <v>614</v>
      </c>
      <c r="F1061" s="15" t="s">
        <v>324</v>
      </c>
      <c r="G1061" s="89">
        <f t="shared" si="204"/>
        <v>662715</v>
      </c>
      <c r="H1061" s="89">
        <f t="shared" si="204"/>
        <v>662715</v>
      </c>
      <c r="I1061" s="89">
        <f t="shared" si="204"/>
        <v>662715</v>
      </c>
      <c r="J1061" s="22"/>
      <c r="M1061" s="23">
        <v>2400000</v>
      </c>
    </row>
    <row r="1062" spans="1:13" s="211" customFormat="1" ht="18.75" customHeight="1">
      <c r="A1062" s="16" t="s">
        <v>351</v>
      </c>
      <c r="B1062" s="53">
        <v>795</v>
      </c>
      <c r="C1062" s="15" t="s">
        <v>345</v>
      </c>
      <c r="D1062" s="15" t="s">
        <v>35</v>
      </c>
      <c r="E1062" s="15" t="s">
        <v>614</v>
      </c>
      <c r="F1062" s="15" t="s">
        <v>352</v>
      </c>
      <c r="G1062" s="89">
        <f>'прил 7'!G1867</f>
        <v>662715</v>
      </c>
      <c r="H1062" s="89">
        <f>'прил 7'!H1867</f>
        <v>662715</v>
      </c>
      <c r="I1062" s="89">
        <f>'прил 7'!I1867</f>
        <v>662715</v>
      </c>
      <c r="J1062" s="193"/>
      <c r="M1062" s="158">
        <v>1000000</v>
      </c>
    </row>
    <row r="1063" spans="1:13" ht="27.75" customHeight="1">
      <c r="A1063" s="16" t="s">
        <v>579</v>
      </c>
      <c r="B1063" s="53">
        <v>795</v>
      </c>
      <c r="C1063" s="15" t="s">
        <v>345</v>
      </c>
      <c r="D1063" s="15" t="s">
        <v>35</v>
      </c>
      <c r="E1063" s="15" t="s">
        <v>577</v>
      </c>
      <c r="F1063" s="15"/>
      <c r="G1063" s="89">
        <f t="shared" ref="G1063:I1064" si="205">G1064</f>
        <v>1000000</v>
      </c>
      <c r="H1063" s="89">
        <f t="shared" si="205"/>
        <v>1000000</v>
      </c>
      <c r="I1063" s="89">
        <f t="shared" si="205"/>
        <v>1000000</v>
      </c>
      <c r="J1063" s="22"/>
      <c r="M1063" s="23">
        <v>662715</v>
      </c>
    </row>
    <row r="1064" spans="1:13" ht="25.5">
      <c r="A1064" s="16" t="s">
        <v>47</v>
      </c>
      <c r="B1064" s="53">
        <v>795</v>
      </c>
      <c r="C1064" s="15" t="s">
        <v>345</v>
      </c>
      <c r="D1064" s="15" t="s">
        <v>35</v>
      </c>
      <c r="E1064" s="15" t="s">
        <v>577</v>
      </c>
      <c r="F1064" s="15" t="s">
        <v>48</v>
      </c>
      <c r="G1064" s="89">
        <f t="shared" si="205"/>
        <v>1000000</v>
      </c>
      <c r="H1064" s="89">
        <f t="shared" si="205"/>
        <v>1000000</v>
      </c>
      <c r="I1064" s="89">
        <f t="shared" si="205"/>
        <v>1000000</v>
      </c>
      <c r="J1064" s="22"/>
      <c r="M1064" s="23">
        <v>1000000</v>
      </c>
    </row>
    <row r="1065" spans="1:13" s="211" customFormat="1" ht="25.5">
      <c r="A1065" s="16" t="s">
        <v>49</v>
      </c>
      <c r="B1065" s="53">
        <v>795</v>
      </c>
      <c r="C1065" s="15" t="s">
        <v>345</v>
      </c>
      <c r="D1065" s="15" t="s">
        <v>35</v>
      </c>
      <c r="E1065" s="15" t="s">
        <v>577</v>
      </c>
      <c r="F1065" s="15" t="s">
        <v>50</v>
      </c>
      <c r="G1065" s="89">
        <f>'прил 7'!G1864</f>
        <v>1000000</v>
      </c>
      <c r="H1065" s="89">
        <f>'прил 7'!H1864</f>
        <v>1000000</v>
      </c>
      <c r="I1065" s="89">
        <f>'прил 7'!I1864</f>
        <v>1000000</v>
      </c>
      <c r="J1065" s="193"/>
      <c r="M1065" s="158">
        <v>200000</v>
      </c>
    </row>
    <row r="1066" spans="1:13">
      <c r="A1066" s="16" t="s">
        <v>209</v>
      </c>
      <c r="B1066" s="53">
        <v>795</v>
      </c>
      <c r="C1066" s="15" t="s">
        <v>345</v>
      </c>
      <c r="D1066" s="15" t="s">
        <v>104</v>
      </c>
      <c r="E1066" s="15" t="s">
        <v>173</v>
      </c>
      <c r="F1066" s="15"/>
      <c r="G1066" s="89">
        <f>G1067+G1072</f>
        <v>505000</v>
      </c>
      <c r="H1066" s="89">
        <f t="shared" ref="H1066:I1066" si="206">H1067+H1072</f>
        <v>505000</v>
      </c>
      <c r="I1066" s="89">
        <f t="shared" si="206"/>
        <v>505000</v>
      </c>
      <c r="J1066" s="22"/>
      <c r="M1066" s="23">
        <v>60914</v>
      </c>
    </row>
    <row r="1067" spans="1:13" ht="25.5" customHeight="1">
      <c r="A1067" s="16" t="s">
        <v>618</v>
      </c>
      <c r="B1067" s="14">
        <v>793</v>
      </c>
      <c r="C1067" s="15" t="s">
        <v>24</v>
      </c>
      <c r="D1067" s="15" t="s">
        <v>30</v>
      </c>
      <c r="E1067" s="15" t="s">
        <v>173</v>
      </c>
      <c r="F1067" s="15" t="s">
        <v>48</v>
      </c>
      <c r="G1067" s="89">
        <f>G1068</f>
        <v>120079</v>
      </c>
      <c r="H1067" s="89">
        <f>H1068</f>
        <v>140000</v>
      </c>
      <c r="I1067" s="89">
        <f>I1068</f>
        <v>140000</v>
      </c>
      <c r="J1067" s="22"/>
      <c r="M1067" s="23">
        <v>365000</v>
      </c>
    </row>
    <row r="1068" spans="1:13" s="211" customFormat="1" ht="25.5" customHeight="1">
      <c r="A1068" s="16" t="s">
        <v>49</v>
      </c>
      <c r="B1068" s="14">
        <v>793</v>
      </c>
      <c r="C1068" s="15" t="s">
        <v>24</v>
      </c>
      <c r="D1068" s="15" t="s">
        <v>30</v>
      </c>
      <c r="E1068" s="15" t="s">
        <v>173</v>
      </c>
      <c r="F1068" s="15" t="s">
        <v>50</v>
      </c>
      <c r="G1068" s="89">
        <f>'прил 7'!G1939</f>
        <v>120079</v>
      </c>
      <c r="H1068" s="89">
        <f>'прил 7'!H1939</f>
        <v>140000</v>
      </c>
      <c r="I1068" s="89">
        <f>'прил 7'!I1939</f>
        <v>140000</v>
      </c>
      <c r="J1068" s="193"/>
      <c r="M1068" s="158">
        <v>50000</v>
      </c>
    </row>
    <row r="1069" spans="1:13" hidden="1">
      <c r="A1069" s="16"/>
      <c r="B1069" s="53"/>
      <c r="C1069" s="15"/>
      <c r="D1069" s="15"/>
      <c r="E1069" s="15"/>
      <c r="F1069" s="15"/>
      <c r="G1069" s="89"/>
      <c r="H1069" s="89"/>
      <c r="I1069" s="89"/>
    </row>
    <row r="1070" spans="1:13" s="3" customFormat="1" ht="67.5" hidden="1" customHeight="1">
      <c r="A1070" s="16" t="s">
        <v>613</v>
      </c>
      <c r="B1070" s="53">
        <v>795</v>
      </c>
      <c r="C1070" s="15" t="s">
        <v>345</v>
      </c>
      <c r="D1070" s="15" t="s">
        <v>35</v>
      </c>
      <c r="E1070" s="15" t="s">
        <v>614</v>
      </c>
      <c r="F1070" s="15"/>
      <c r="G1070" s="89" t="e">
        <f>#REF!</f>
        <v>#REF!</v>
      </c>
      <c r="H1070" s="89" t="e">
        <f>#REF!</f>
        <v>#REF!</v>
      </c>
      <c r="I1070" s="89" t="e">
        <f>#REF!</f>
        <v>#REF!</v>
      </c>
      <c r="J1070" s="194"/>
    </row>
    <row r="1071" spans="1:13" hidden="1">
      <c r="A1071" s="16"/>
      <c r="B1071" s="53"/>
      <c r="C1071" s="15"/>
      <c r="D1071" s="15"/>
      <c r="E1071" s="15"/>
      <c r="F1071" s="15"/>
      <c r="G1071" s="89"/>
      <c r="H1071" s="89"/>
      <c r="I1071" s="89"/>
    </row>
    <row r="1072" spans="1:13">
      <c r="A1072" s="16" t="s">
        <v>323</v>
      </c>
      <c r="B1072" s="53">
        <v>795</v>
      </c>
      <c r="C1072" s="15" t="s">
        <v>345</v>
      </c>
      <c r="D1072" s="15" t="s">
        <v>104</v>
      </c>
      <c r="E1072" s="15" t="s">
        <v>173</v>
      </c>
      <c r="F1072" s="15" t="s">
        <v>324</v>
      </c>
      <c r="G1072" s="89">
        <f>G1073</f>
        <v>384921</v>
      </c>
      <c r="H1072" s="89">
        <f t="shared" ref="H1072:I1072" si="207">H1073</f>
        <v>365000</v>
      </c>
      <c r="I1072" s="89">
        <f t="shared" si="207"/>
        <v>365000</v>
      </c>
      <c r="M1072" s="1">
        <v>500000</v>
      </c>
    </row>
    <row r="1073" spans="1:13" s="211" customFormat="1">
      <c r="A1073" s="16" t="s">
        <v>351</v>
      </c>
      <c r="B1073" s="53">
        <v>795</v>
      </c>
      <c r="C1073" s="15" t="s">
        <v>345</v>
      </c>
      <c r="D1073" s="15" t="s">
        <v>104</v>
      </c>
      <c r="E1073" s="15" t="s">
        <v>173</v>
      </c>
      <c r="F1073" s="15" t="s">
        <v>352</v>
      </c>
      <c r="G1073" s="89">
        <f>'прил 7'!G1941</f>
        <v>384921</v>
      </c>
      <c r="H1073" s="89">
        <f>'прил 7'!H1941</f>
        <v>365000</v>
      </c>
      <c r="I1073" s="89">
        <f>'прил 7'!I1941</f>
        <v>365000</v>
      </c>
      <c r="J1073" s="212"/>
      <c r="M1073" s="211">
        <f>M1039+M1051+M1052+M1053+M1056+M1057+M1058+M1059+M1060+M1061+M1062+M1063+M1064+M1065+M1066+M1067+M1068+M1072</f>
        <v>120115842</v>
      </c>
    </row>
    <row r="1074" spans="1:13" ht="34.5" hidden="1" customHeight="1">
      <c r="A1074" s="16" t="s">
        <v>886</v>
      </c>
      <c r="B1074" s="53">
        <v>795</v>
      </c>
      <c r="C1074" s="15" t="s">
        <v>345</v>
      </c>
      <c r="D1074" s="15" t="s">
        <v>35</v>
      </c>
      <c r="E1074" s="15" t="s">
        <v>885</v>
      </c>
      <c r="F1074" s="15"/>
      <c r="G1074" s="89">
        <f t="shared" ref="G1074:I1075" si="208">G1075</f>
        <v>0</v>
      </c>
      <c r="H1074" s="89">
        <f t="shared" si="208"/>
        <v>0</v>
      </c>
      <c r="I1074" s="89">
        <f t="shared" si="208"/>
        <v>0</v>
      </c>
    </row>
    <row r="1075" spans="1:13" ht="34.5" hidden="1" customHeight="1">
      <c r="A1075" s="16" t="s">
        <v>95</v>
      </c>
      <c r="B1075" s="53">
        <v>795</v>
      </c>
      <c r="C1075" s="15" t="s">
        <v>345</v>
      </c>
      <c r="D1075" s="15" t="s">
        <v>35</v>
      </c>
      <c r="E1075" s="15" t="s">
        <v>885</v>
      </c>
      <c r="F1075" s="15" t="s">
        <v>96</v>
      </c>
      <c r="G1075" s="89">
        <f t="shared" si="208"/>
        <v>0</v>
      </c>
      <c r="H1075" s="89">
        <f t="shared" si="208"/>
        <v>0</v>
      </c>
      <c r="I1075" s="89">
        <f t="shared" si="208"/>
        <v>0</v>
      </c>
    </row>
    <row r="1076" spans="1:13" ht="51.75" hidden="1" customHeight="1">
      <c r="A1076" s="16" t="s">
        <v>884</v>
      </c>
      <c r="B1076" s="53">
        <v>795</v>
      </c>
      <c r="C1076" s="15" t="s">
        <v>345</v>
      </c>
      <c r="D1076" s="15" t="s">
        <v>35</v>
      </c>
      <c r="E1076" s="15" t="s">
        <v>885</v>
      </c>
      <c r="F1076" s="15" t="s">
        <v>653</v>
      </c>
      <c r="G1076" s="89"/>
      <c r="H1076" s="89"/>
      <c r="I1076" s="89"/>
    </row>
    <row r="1077" spans="1:13" ht="34.5" hidden="1" customHeight="1">
      <c r="A1077" s="16" t="s">
        <v>839</v>
      </c>
      <c r="B1077" s="53">
        <v>795</v>
      </c>
      <c r="C1077" s="15" t="s">
        <v>345</v>
      </c>
      <c r="D1077" s="15" t="s">
        <v>35</v>
      </c>
      <c r="E1077" s="15" t="s">
        <v>838</v>
      </c>
      <c r="F1077" s="15"/>
      <c r="G1077" s="89">
        <f t="shared" ref="G1077:I1078" si="209">G1078</f>
        <v>0</v>
      </c>
      <c r="H1077" s="89">
        <f t="shared" si="209"/>
        <v>0</v>
      </c>
      <c r="I1077" s="89">
        <f t="shared" si="209"/>
        <v>0</v>
      </c>
    </row>
    <row r="1078" spans="1:13" ht="34.5" hidden="1" customHeight="1">
      <c r="A1078" s="16" t="s">
        <v>47</v>
      </c>
      <c r="B1078" s="53">
        <v>795</v>
      </c>
      <c r="C1078" s="15" t="s">
        <v>345</v>
      </c>
      <c r="D1078" s="15" t="s">
        <v>35</v>
      </c>
      <c r="E1078" s="15" t="s">
        <v>838</v>
      </c>
      <c r="F1078" s="15" t="s">
        <v>48</v>
      </c>
      <c r="G1078" s="89">
        <f t="shared" si="209"/>
        <v>0</v>
      </c>
      <c r="H1078" s="89">
        <f t="shared" si="209"/>
        <v>0</v>
      </c>
      <c r="I1078" s="89">
        <f t="shared" si="209"/>
        <v>0</v>
      </c>
    </row>
    <row r="1079" spans="1:13" ht="34.5" hidden="1" customHeight="1">
      <c r="A1079" s="16" t="s">
        <v>49</v>
      </c>
      <c r="B1079" s="53">
        <v>795</v>
      </c>
      <c r="C1079" s="15" t="s">
        <v>345</v>
      </c>
      <c r="D1079" s="15" t="s">
        <v>35</v>
      </c>
      <c r="E1079" s="15" t="s">
        <v>838</v>
      </c>
      <c r="F1079" s="15" t="s">
        <v>50</v>
      </c>
      <c r="G1079" s="89"/>
      <c r="H1079" s="89"/>
      <c r="I1079" s="89"/>
    </row>
    <row r="1080" spans="1:13" ht="26.25" customHeight="1">
      <c r="A1080" s="16" t="s">
        <v>118</v>
      </c>
      <c r="B1080" s="53">
        <v>795</v>
      </c>
      <c r="C1080" s="15" t="s">
        <v>345</v>
      </c>
      <c r="D1080" s="15" t="s">
        <v>104</v>
      </c>
      <c r="E1080" s="15" t="s">
        <v>119</v>
      </c>
      <c r="F1080" s="15"/>
      <c r="G1080" s="89">
        <f t="shared" ref="G1080:I1081" si="210">G1081</f>
        <v>50000</v>
      </c>
      <c r="H1080" s="89">
        <f t="shared" si="210"/>
        <v>50000</v>
      </c>
      <c r="I1080" s="89">
        <f t="shared" si="210"/>
        <v>50000</v>
      </c>
      <c r="M1080" s="2">
        <f>M1073-H1039</f>
        <v>100297700</v>
      </c>
    </row>
    <row r="1081" spans="1:13" ht="26.25" customHeight="1">
      <c r="A1081" s="16" t="s">
        <v>47</v>
      </c>
      <c r="B1081" s="53">
        <v>795</v>
      </c>
      <c r="C1081" s="15" t="s">
        <v>345</v>
      </c>
      <c r="D1081" s="15" t="s">
        <v>104</v>
      </c>
      <c r="E1081" s="15" t="s">
        <v>119</v>
      </c>
      <c r="F1081" s="15" t="s">
        <v>48</v>
      </c>
      <c r="G1081" s="89">
        <f t="shared" si="210"/>
        <v>50000</v>
      </c>
      <c r="H1081" s="89">
        <f t="shared" si="210"/>
        <v>50000</v>
      </c>
      <c r="I1081" s="89">
        <f t="shared" si="210"/>
        <v>50000</v>
      </c>
    </row>
    <row r="1082" spans="1:13" s="211" customFormat="1" ht="25.5">
      <c r="A1082" s="16" t="s">
        <v>49</v>
      </c>
      <c r="B1082" s="53">
        <v>795</v>
      </c>
      <c r="C1082" s="15" t="s">
        <v>345</v>
      </c>
      <c r="D1082" s="15" t="s">
        <v>104</v>
      </c>
      <c r="E1082" s="15" t="s">
        <v>119</v>
      </c>
      <c r="F1082" s="15" t="s">
        <v>50</v>
      </c>
      <c r="G1082" s="89">
        <f>'прил 7'!G1944</f>
        <v>50000</v>
      </c>
      <c r="H1082" s="89">
        <f>'прил 7'!H1944</f>
        <v>50000</v>
      </c>
      <c r="I1082" s="89">
        <f>'прил 7'!I1944</f>
        <v>50000</v>
      </c>
      <c r="J1082" s="212"/>
    </row>
    <row r="1083" spans="1:13" ht="34.5" customHeight="1">
      <c r="A1083" s="16" t="s">
        <v>841</v>
      </c>
      <c r="B1083" s="53">
        <v>795</v>
      </c>
      <c r="C1083" s="15" t="s">
        <v>345</v>
      </c>
      <c r="D1083" s="15" t="s">
        <v>104</v>
      </c>
      <c r="E1083" s="15" t="s">
        <v>840</v>
      </c>
      <c r="F1083" s="15"/>
      <c r="G1083" s="89">
        <f t="shared" ref="G1083:I1084" si="211">G1084</f>
        <v>500000</v>
      </c>
      <c r="H1083" s="89">
        <f t="shared" si="211"/>
        <v>500000</v>
      </c>
      <c r="I1083" s="89">
        <f t="shared" si="211"/>
        <v>500000</v>
      </c>
    </row>
    <row r="1084" spans="1:13" ht="34.5" customHeight="1">
      <c r="A1084" s="16" t="s">
        <v>47</v>
      </c>
      <c r="B1084" s="53">
        <v>795</v>
      </c>
      <c r="C1084" s="15" t="s">
        <v>345</v>
      </c>
      <c r="D1084" s="15" t="s">
        <v>104</v>
      </c>
      <c r="E1084" s="15" t="s">
        <v>840</v>
      </c>
      <c r="F1084" s="15" t="s">
        <v>48</v>
      </c>
      <c r="G1084" s="89">
        <f t="shared" si="211"/>
        <v>500000</v>
      </c>
      <c r="H1084" s="89">
        <f t="shared" si="211"/>
        <v>500000</v>
      </c>
      <c r="I1084" s="89">
        <f t="shared" si="211"/>
        <v>500000</v>
      </c>
    </row>
    <row r="1085" spans="1:13" s="211" customFormat="1" ht="34.5" customHeight="1">
      <c r="A1085" s="16" t="s">
        <v>49</v>
      </c>
      <c r="B1085" s="53">
        <v>795</v>
      </c>
      <c r="C1085" s="15" t="s">
        <v>345</v>
      </c>
      <c r="D1085" s="15" t="s">
        <v>104</v>
      </c>
      <c r="E1085" s="15" t="s">
        <v>840</v>
      </c>
      <c r="F1085" s="15" t="s">
        <v>50</v>
      </c>
      <c r="G1085" s="89">
        <f>'прил 7'!G1979</f>
        <v>500000</v>
      </c>
      <c r="H1085" s="89">
        <f>'прил 7'!H1979</f>
        <v>500000</v>
      </c>
      <c r="I1085" s="89">
        <f>'прил 7'!I1979</f>
        <v>500000</v>
      </c>
      <c r="J1085" s="212"/>
    </row>
    <row r="1086" spans="1:13" ht="51">
      <c r="A1086" s="16" t="s">
        <v>125</v>
      </c>
      <c r="B1086" s="53">
        <v>795</v>
      </c>
      <c r="C1086" s="15" t="s">
        <v>345</v>
      </c>
      <c r="D1086" s="15" t="s">
        <v>104</v>
      </c>
      <c r="E1086" s="15" t="s">
        <v>124</v>
      </c>
      <c r="F1086" s="15"/>
      <c r="G1086" s="89">
        <f t="shared" ref="G1086:I1087" si="212">G1087</f>
        <v>1600000</v>
      </c>
      <c r="H1086" s="89">
        <f t="shared" si="212"/>
        <v>1600000</v>
      </c>
      <c r="I1086" s="89">
        <f t="shared" si="212"/>
        <v>1600000</v>
      </c>
    </row>
    <row r="1087" spans="1:13" ht="25.5" customHeight="1">
      <c r="A1087" s="16" t="s">
        <v>618</v>
      </c>
      <c r="B1087" s="14">
        <v>793</v>
      </c>
      <c r="C1087" s="15" t="s">
        <v>24</v>
      </c>
      <c r="D1087" s="15" t="s">
        <v>30</v>
      </c>
      <c r="E1087" s="15" t="s">
        <v>124</v>
      </c>
      <c r="F1087" s="15" t="s">
        <v>48</v>
      </c>
      <c r="G1087" s="89">
        <f t="shared" si="212"/>
        <v>1600000</v>
      </c>
      <c r="H1087" s="89">
        <f t="shared" si="212"/>
        <v>1600000</v>
      </c>
      <c r="I1087" s="89">
        <f t="shared" si="212"/>
        <v>1600000</v>
      </c>
    </row>
    <row r="1088" spans="1:13" s="211" customFormat="1" ht="25.5" customHeight="1">
      <c r="A1088" s="16" t="s">
        <v>49</v>
      </c>
      <c r="B1088" s="14">
        <v>793</v>
      </c>
      <c r="C1088" s="15" t="s">
        <v>24</v>
      </c>
      <c r="D1088" s="15" t="s">
        <v>30</v>
      </c>
      <c r="E1088" s="15" t="s">
        <v>124</v>
      </c>
      <c r="F1088" s="15" t="s">
        <v>50</v>
      </c>
      <c r="G1088" s="89">
        <f>'прил 7'!G1825</f>
        <v>1600000</v>
      </c>
      <c r="H1088" s="89">
        <f>'прил 7'!H1825</f>
        <v>1600000</v>
      </c>
      <c r="I1088" s="89">
        <f>'прил 7'!I1825</f>
        <v>1600000</v>
      </c>
      <c r="J1088" s="212"/>
    </row>
    <row r="1089" spans="1:10" ht="21.75" customHeight="1">
      <c r="A1089" s="16" t="s">
        <v>127</v>
      </c>
      <c r="B1089" s="53">
        <v>795</v>
      </c>
      <c r="C1089" s="15" t="s">
        <v>345</v>
      </c>
      <c r="D1089" s="15" t="s">
        <v>104</v>
      </c>
      <c r="E1089" s="15" t="s">
        <v>126</v>
      </c>
      <c r="F1089" s="15"/>
      <c r="G1089" s="89">
        <f t="shared" ref="G1089:I1090" si="213">G1090</f>
        <v>800000</v>
      </c>
      <c r="H1089" s="89">
        <f t="shared" si="213"/>
        <v>800000</v>
      </c>
      <c r="I1089" s="89">
        <f t="shared" si="213"/>
        <v>800000</v>
      </c>
    </row>
    <row r="1090" spans="1:10" ht="21.75" customHeight="1">
      <c r="A1090" s="16" t="s">
        <v>618</v>
      </c>
      <c r="B1090" s="14">
        <v>793</v>
      </c>
      <c r="C1090" s="15" t="s">
        <v>24</v>
      </c>
      <c r="D1090" s="15" t="s">
        <v>30</v>
      </c>
      <c r="E1090" s="15" t="s">
        <v>126</v>
      </c>
      <c r="F1090" s="15" t="s">
        <v>48</v>
      </c>
      <c r="G1090" s="89">
        <f t="shared" si="213"/>
        <v>800000</v>
      </c>
      <c r="H1090" s="89">
        <f t="shared" si="213"/>
        <v>800000</v>
      </c>
      <c r="I1090" s="89">
        <f t="shared" si="213"/>
        <v>800000</v>
      </c>
    </row>
    <row r="1091" spans="1:10" s="211" customFormat="1" ht="29.25" customHeight="1">
      <c r="A1091" s="16" t="s">
        <v>49</v>
      </c>
      <c r="B1091" s="14">
        <v>793</v>
      </c>
      <c r="C1091" s="15" t="s">
        <v>24</v>
      </c>
      <c r="D1091" s="15" t="s">
        <v>30</v>
      </c>
      <c r="E1091" s="15" t="s">
        <v>126</v>
      </c>
      <c r="F1091" s="15" t="s">
        <v>50</v>
      </c>
      <c r="G1091" s="89">
        <f>'прил 7'!G1828</f>
        <v>800000</v>
      </c>
      <c r="H1091" s="89">
        <f>'прил 7'!H1828</f>
        <v>800000</v>
      </c>
      <c r="I1091" s="89">
        <f>'прил 7'!I1828</f>
        <v>800000</v>
      </c>
      <c r="J1091" s="212"/>
    </row>
    <row r="1092" spans="1:10" ht="21.75" customHeight="1">
      <c r="A1092" s="16" t="s">
        <v>129</v>
      </c>
      <c r="B1092" s="53">
        <v>795</v>
      </c>
      <c r="C1092" s="15" t="s">
        <v>345</v>
      </c>
      <c r="D1092" s="15" t="s">
        <v>104</v>
      </c>
      <c r="E1092" s="15" t="s">
        <v>128</v>
      </c>
      <c r="F1092" s="15"/>
      <c r="G1092" s="89">
        <f t="shared" ref="G1092:I1093" si="214">G1093</f>
        <v>550000</v>
      </c>
      <c r="H1092" s="89">
        <f t="shared" si="214"/>
        <v>550000</v>
      </c>
      <c r="I1092" s="89">
        <f t="shared" si="214"/>
        <v>550000</v>
      </c>
    </row>
    <row r="1093" spans="1:10" ht="21.75" customHeight="1">
      <c r="A1093" s="16" t="s">
        <v>618</v>
      </c>
      <c r="B1093" s="14">
        <v>793</v>
      </c>
      <c r="C1093" s="15" t="s">
        <v>24</v>
      </c>
      <c r="D1093" s="15" t="s">
        <v>30</v>
      </c>
      <c r="E1093" s="15" t="s">
        <v>128</v>
      </c>
      <c r="F1093" s="15" t="s">
        <v>48</v>
      </c>
      <c r="G1093" s="89">
        <f t="shared" si="214"/>
        <v>550000</v>
      </c>
      <c r="H1093" s="89">
        <f t="shared" si="214"/>
        <v>550000</v>
      </c>
      <c r="I1093" s="89">
        <f t="shared" si="214"/>
        <v>550000</v>
      </c>
    </row>
    <row r="1094" spans="1:10" s="211" customFormat="1" ht="30.75" customHeight="1">
      <c r="A1094" s="16" t="s">
        <v>49</v>
      </c>
      <c r="B1094" s="14">
        <v>793</v>
      </c>
      <c r="C1094" s="15" t="s">
        <v>24</v>
      </c>
      <c r="D1094" s="15" t="s">
        <v>30</v>
      </c>
      <c r="E1094" s="15" t="s">
        <v>128</v>
      </c>
      <c r="F1094" s="15" t="s">
        <v>50</v>
      </c>
      <c r="G1094" s="89">
        <f>'прил 7'!G1831</f>
        <v>550000</v>
      </c>
      <c r="H1094" s="89">
        <f>'прил 7'!H1831</f>
        <v>550000</v>
      </c>
      <c r="I1094" s="89">
        <f>'прил 7'!I1831</f>
        <v>550000</v>
      </c>
      <c r="J1094" s="212"/>
    </row>
    <row r="1095" spans="1:10" ht="15.75" hidden="1" customHeight="1">
      <c r="A1095" s="16" t="s">
        <v>641</v>
      </c>
      <c r="B1095" s="14">
        <v>793</v>
      </c>
      <c r="C1095" s="15" t="s">
        <v>24</v>
      </c>
      <c r="D1095" s="15" t="s">
        <v>30</v>
      </c>
      <c r="E1095" s="15" t="s">
        <v>793</v>
      </c>
      <c r="F1095" s="15"/>
      <c r="G1095" s="89">
        <f t="shared" ref="G1095:I1096" si="215">G1096</f>
        <v>0</v>
      </c>
      <c r="H1095" s="89">
        <f t="shared" si="215"/>
        <v>0</v>
      </c>
      <c r="I1095" s="89">
        <f t="shared" si="215"/>
        <v>0</v>
      </c>
    </row>
    <row r="1096" spans="1:10" ht="33" hidden="1" customHeight="1">
      <c r="A1096" s="16" t="s">
        <v>47</v>
      </c>
      <c r="B1096" s="14">
        <v>793</v>
      </c>
      <c r="C1096" s="15" t="s">
        <v>24</v>
      </c>
      <c r="D1096" s="15" t="s">
        <v>30</v>
      </c>
      <c r="E1096" s="15" t="s">
        <v>793</v>
      </c>
      <c r="F1096" s="15" t="s">
        <v>48</v>
      </c>
      <c r="G1096" s="89">
        <f t="shared" si="215"/>
        <v>0</v>
      </c>
      <c r="H1096" s="89">
        <f t="shared" si="215"/>
        <v>0</v>
      </c>
      <c r="I1096" s="89">
        <f t="shared" si="215"/>
        <v>0</v>
      </c>
    </row>
    <row r="1097" spans="1:10" ht="31.5" hidden="1" customHeight="1">
      <c r="A1097" s="16" t="s">
        <v>49</v>
      </c>
      <c r="B1097" s="14">
        <v>793</v>
      </c>
      <c r="C1097" s="15" t="s">
        <v>24</v>
      </c>
      <c r="D1097" s="15" t="s">
        <v>30</v>
      </c>
      <c r="E1097" s="15" t="s">
        <v>793</v>
      </c>
      <c r="F1097" s="15" t="s">
        <v>50</v>
      </c>
      <c r="G1097" s="89">
        <f>'прил 7'!G1861+'прил 7'!G1834</f>
        <v>0</v>
      </c>
      <c r="H1097" s="89">
        <f>'прил 7'!AG1861+'прил 7'!AG1834</f>
        <v>0</v>
      </c>
      <c r="I1097" s="89">
        <f>'прил 7'!AH1861+'прил 7'!AH1834</f>
        <v>0</v>
      </c>
    </row>
    <row r="1098" spans="1:10" s="50" customFormat="1" ht="17.25" customHeight="1">
      <c r="A1098" s="16" t="s">
        <v>723</v>
      </c>
      <c r="B1098" s="14">
        <v>793</v>
      </c>
      <c r="C1098" s="15" t="s">
        <v>345</v>
      </c>
      <c r="D1098" s="15" t="s">
        <v>104</v>
      </c>
      <c r="E1098" s="15" t="s">
        <v>722</v>
      </c>
      <c r="F1098" s="15"/>
      <c r="G1098" s="89">
        <f t="shared" ref="G1098:I1099" si="216">G1099</f>
        <v>103013</v>
      </c>
      <c r="H1098" s="89">
        <f t="shared" si="216"/>
        <v>105914</v>
      </c>
      <c r="I1098" s="89">
        <f t="shared" si="216"/>
        <v>108959</v>
      </c>
      <c r="J1098" s="192"/>
    </row>
    <row r="1099" spans="1:10" s="50" customFormat="1" ht="17.25" customHeight="1">
      <c r="A1099" s="16" t="s">
        <v>618</v>
      </c>
      <c r="B1099" s="14">
        <v>793</v>
      </c>
      <c r="C1099" s="15" t="s">
        <v>345</v>
      </c>
      <c r="D1099" s="15" t="s">
        <v>104</v>
      </c>
      <c r="E1099" s="15" t="s">
        <v>722</v>
      </c>
      <c r="F1099" s="15" t="s">
        <v>48</v>
      </c>
      <c r="G1099" s="89">
        <f t="shared" si="216"/>
        <v>103013</v>
      </c>
      <c r="H1099" s="89">
        <f t="shared" si="216"/>
        <v>105914</v>
      </c>
      <c r="I1099" s="89">
        <f t="shared" si="216"/>
        <v>108959</v>
      </c>
      <c r="J1099" s="192"/>
    </row>
    <row r="1100" spans="1:10" s="162" customFormat="1" ht="37.5" customHeight="1">
      <c r="A1100" s="16" t="s">
        <v>49</v>
      </c>
      <c r="B1100" s="14">
        <v>793</v>
      </c>
      <c r="C1100" s="15" t="s">
        <v>345</v>
      </c>
      <c r="D1100" s="15" t="s">
        <v>104</v>
      </c>
      <c r="E1100" s="15" t="s">
        <v>722</v>
      </c>
      <c r="F1100" s="15" t="s">
        <v>51</v>
      </c>
      <c r="G1100" s="89">
        <f>'прил 7'!G1403+'прил 7'!G1933</f>
        <v>103013</v>
      </c>
      <c r="H1100" s="89">
        <f>'прил 7'!H1403+'прил 7'!H1933</f>
        <v>105914</v>
      </c>
      <c r="I1100" s="89">
        <f>'прил 7'!I1403+'прил 7'!I1933</f>
        <v>108959</v>
      </c>
      <c r="J1100" s="201"/>
    </row>
    <row r="1101" spans="1:10" ht="34.5" hidden="1" customHeight="1">
      <c r="A1101" s="16" t="s">
        <v>340</v>
      </c>
      <c r="B1101" s="53">
        <v>795</v>
      </c>
      <c r="C1101" s="15" t="s">
        <v>345</v>
      </c>
      <c r="D1101" s="15" t="s">
        <v>35</v>
      </c>
      <c r="E1101" s="15" t="s">
        <v>883</v>
      </c>
      <c r="F1101" s="15"/>
      <c r="G1101" s="89">
        <f t="shared" ref="G1101:I1102" si="217">G1102</f>
        <v>0</v>
      </c>
      <c r="H1101" s="89">
        <f t="shared" si="217"/>
        <v>0</v>
      </c>
      <c r="I1101" s="89">
        <f t="shared" si="217"/>
        <v>0</v>
      </c>
    </row>
    <row r="1102" spans="1:10" ht="34.5" hidden="1" customHeight="1">
      <c r="A1102" s="16" t="s">
        <v>47</v>
      </c>
      <c r="B1102" s="53">
        <v>795</v>
      </c>
      <c r="C1102" s="15" t="s">
        <v>345</v>
      </c>
      <c r="D1102" s="15" t="s">
        <v>35</v>
      </c>
      <c r="E1102" s="15" t="s">
        <v>883</v>
      </c>
      <c r="F1102" s="15" t="s">
        <v>48</v>
      </c>
      <c r="G1102" s="89">
        <f t="shared" si="217"/>
        <v>0</v>
      </c>
      <c r="H1102" s="89">
        <f t="shared" si="217"/>
        <v>0</v>
      </c>
      <c r="I1102" s="89">
        <f t="shared" si="217"/>
        <v>0</v>
      </c>
    </row>
    <row r="1103" spans="1:10" ht="34.5" hidden="1" customHeight="1">
      <c r="A1103" s="16" t="s">
        <v>49</v>
      </c>
      <c r="B1103" s="53">
        <v>795</v>
      </c>
      <c r="C1103" s="15" t="s">
        <v>345</v>
      </c>
      <c r="D1103" s="15" t="s">
        <v>35</v>
      </c>
      <c r="E1103" s="15" t="s">
        <v>883</v>
      </c>
      <c r="F1103" s="15" t="s">
        <v>50</v>
      </c>
      <c r="G1103" s="89"/>
      <c r="H1103" s="89"/>
      <c r="I1103" s="89"/>
    </row>
    <row r="1104" spans="1:10" s="150" customFormat="1" ht="105" hidden="1" customHeight="1">
      <c r="A1104" s="16" t="s">
        <v>904</v>
      </c>
      <c r="B1104" s="53">
        <v>795</v>
      </c>
      <c r="C1104" s="10" t="s">
        <v>345</v>
      </c>
      <c r="D1104" s="10" t="s">
        <v>24</v>
      </c>
      <c r="E1104" s="15" t="s">
        <v>908</v>
      </c>
      <c r="F1104" s="15"/>
      <c r="G1104" s="89">
        <f>G1105</f>
        <v>0</v>
      </c>
      <c r="H1104" s="89">
        <f>H1105</f>
        <v>0</v>
      </c>
      <c r="I1104" s="89">
        <f t="shared" ref="H1104:I1105" si="218">I1105</f>
        <v>0</v>
      </c>
      <c r="J1104" s="202"/>
    </row>
    <row r="1105" spans="1:10" s="150" customFormat="1" ht="33" hidden="1" customHeight="1">
      <c r="A1105" s="16" t="s">
        <v>208</v>
      </c>
      <c r="B1105" s="53">
        <v>795</v>
      </c>
      <c r="C1105" s="10" t="s">
        <v>345</v>
      </c>
      <c r="D1105" s="10" t="s">
        <v>24</v>
      </c>
      <c r="E1105" s="15" t="s">
        <v>908</v>
      </c>
      <c r="F1105" s="15" t="s">
        <v>96</v>
      </c>
      <c r="G1105" s="89">
        <f>G1106</f>
        <v>0</v>
      </c>
      <c r="H1105" s="89">
        <f t="shared" si="218"/>
        <v>0</v>
      </c>
      <c r="I1105" s="89">
        <f t="shared" si="218"/>
        <v>0</v>
      </c>
      <c r="J1105" s="202"/>
    </row>
    <row r="1106" spans="1:10" s="162" customFormat="1" ht="33" hidden="1" customHeight="1">
      <c r="A1106" s="16" t="s">
        <v>353</v>
      </c>
      <c r="B1106" s="53">
        <v>795</v>
      </c>
      <c r="C1106" s="10" t="s">
        <v>345</v>
      </c>
      <c r="D1106" s="10" t="s">
        <v>24</v>
      </c>
      <c r="E1106" s="15" t="s">
        <v>908</v>
      </c>
      <c r="F1106" s="15" t="s">
        <v>354</v>
      </c>
      <c r="G1106" s="89">
        <f>'прил 7'!G1837</f>
        <v>0</v>
      </c>
      <c r="H1106" s="214">
        <f>'прил 7'!H1837</f>
        <v>0</v>
      </c>
      <c r="I1106" s="214">
        <f>'прил 7'!I1837</f>
        <v>0</v>
      </c>
      <c r="J1106" s="201"/>
    </row>
    <row r="1107" spans="1:10" s="150" customFormat="1" ht="82.5" hidden="1" customHeight="1">
      <c r="A1107" s="16" t="s">
        <v>907</v>
      </c>
      <c r="B1107" s="53">
        <v>795</v>
      </c>
      <c r="C1107" s="10" t="s">
        <v>345</v>
      </c>
      <c r="D1107" s="10" t="s">
        <v>24</v>
      </c>
      <c r="E1107" s="15" t="s">
        <v>909</v>
      </c>
      <c r="F1107" s="15"/>
      <c r="G1107" s="89">
        <f t="shared" ref="G1107:I1108" si="219">G1108</f>
        <v>0</v>
      </c>
      <c r="H1107" s="214">
        <f t="shared" si="219"/>
        <v>0</v>
      </c>
      <c r="I1107" s="214">
        <f t="shared" si="219"/>
        <v>0</v>
      </c>
      <c r="J1107" s="202"/>
    </row>
    <row r="1108" spans="1:10" s="150" customFormat="1" ht="33" hidden="1" customHeight="1">
      <c r="A1108" s="16" t="s">
        <v>208</v>
      </c>
      <c r="B1108" s="53">
        <v>795</v>
      </c>
      <c r="C1108" s="10" t="s">
        <v>345</v>
      </c>
      <c r="D1108" s="10" t="s">
        <v>24</v>
      </c>
      <c r="E1108" s="15" t="s">
        <v>909</v>
      </c>
      <c r="F1108" s="15" t="s">
        <v>96</v>
      </c>
      <c r="G1108" s="89">
        <f t="shared" si="219"/>
        <v>0</v>
      </c>
      <c r="H1108" s="214">
        <f t="shared" si="219"/>
        <v>0</v>
      </c>
      <c r="I1108" s="214">
        <f t="shared" si="219"/>
        <v>0</v>
      </c>
      <c r="J1108" s="202"/>
    </row>
    <row r="1109" spans="1:10" s="162" customFormat="1" ht="33" hidden="1" customHeight="1">
      <c r="A1109" s="16" t="s">
        <v>353</v>
      </c>
      <c r="B1109" s="53">
        <v>795</v>
      </c>
      <c r="C1109" s="10" t="s">
        <v>345</v>
      </c>
      <c r="D1109" s="10" t="s">
        <v>24</v>
      </c>
      <c r="E1109" s="15" t="s">
        <v>909</v>
      </c>
      <c r="F1109" s="15" t="s">
        <v>354</v>
      </c>
      <c r="G1109" s="89">
        <f>'прил 7'!G1853</f>
        <v>0</v>
      </c>
      <c r="H1109" s="214">
        <f>'прил 7'!H1853</f>
        <v>0</v>
      </c>
      <c r="I1109" s="214">
        <f>'прил 7'!I1853</f>
        <v>0</v>
      </c>
      <c r="J1109" s="201"/>
    </row>
    <row r="1110" spans="1:10" s="50" customFormat="1" ht="48.75" hidden="1" customHeight="1">
      <c r="A1110" s="16" t="s">
        <v>854</v>
      </c>
      <c r="B1110" s="53">
        <v>795</v>
      </c>
      <c r="C1110" s="10" t="s">
        <v>345</v>
      </c>
      <c r="D1110" s="10" t="s">
        <v>24</v>
      </c>
      <c r="E1110" s="15" t="s">
        <v>952</v>
      </c>
      <c r="F1110" s="15"/>
      <c r="G1110" s="89">
        <f t="shared" ref="G1110:I1111" si="220">G1111</f>
        <v>0</v>
      </c>
      <c r="H1110" s="89">
        <f t="shared" si="220"/>
        <v>0</v>
      </c>
      <c r="I1110" s="89">
        <f t="shared" si="220"/>
        <v>0</v>
      </c>
      <c r="J1110" s="192"/>
    </row>
    <row r="1111" spans="1:10" s="50" customFormat="1" ht="28.5" hidden="1" customHeight="1">
      <c r="A1111" s="16" t="s">
        <v>618</v>
      </c>
      <c r="B1111" s="53">
        <v>795</v>
      </c>
      <c r="C1111" s="10" t="s">
        <v>345</v>
      </c>
      <c r="D1111" s="10" t="s">
        <v>24</v>
      </c>
      <c r="E1111" s="15" t="s">
        <v>952</v>
      </c>
      <c r="F1111" s="15" t="s">
        <v>48</v>
      </c>
      <c r="G1111" s="89">
        <f t="shared" si="220"/>
        <v>0</v>
      </c>
      <c r="H1111" s="89">
        <f t="shared" si="220"/>
        <v>0</v>
      </c>
      <c r="I1111" s="89">
        <f t="shared" si="220"/>
        <v>0</v>
      </c>
      <c r="J1111" s="192"/>
    </row>
    <row r="1112" spans="1:10" s="162" customFormat="1" ht="28.5" hidden="1" customHeight="1">
      <c r="A1112" s="16" t="s">
        <v>49</v>
      </c>
      <c r="B1112" s="53">
        <v>795</v>
      </c>
      <c r="C1112" s="10" t="s">
        <v>345</v>
      </c>
      <c r="D1112" s="10" t="s">
        <v>24</v>
      </c>
      <c r="E1112" s="15" t="s">
        <v>952</v>
      </c>
      <c r="F1112" s="15" t="s">
        <v>50</v>
      </c>
      <c r="G1112" s="89"/>
      <c r="H1112" s="89">
        <f>'прил 7'!H1840</f>
        <v>0</v>
      </c>
      <c r="I1112" s="89">
        <f>'прил 7'!I1840</f>
        <v>0</v>
      </c>
      <c r="J1112" s="201"/>
    </row>
    <row r="1113" spans="1:10" s="50" customFormat="1" ht="48.75" customHeight="1">
      <c r="A1113" s="16" t="s">
        <v>1038</v>
      </c>
      <c r="B1113" s="53">
        <v>795</v>
      </c>
      <c r="C1113" s="10" t="s">
        <v>345</v>
      </c>
      <c r="D1113" s="10" t="s">
        <v>24</v>
      </c>
      <c r="E1113" s="15" t="s">
        <v>1037</v>
      </c>
      <c r="F1113" s="15"/>
      <c r="G1113" s="89">
        <f t="shared" ref="G1113:I1114" si="221">G1114</f>
        <v>150000</v>
      </c>
      <c r="H1113" s="89">
        <f t="shared" si="221"/>
        <v>0</v>
      </c>
      <c r="I1113" s="89">
        <f t="shared" si="221"/>
        <v>0</v>
      </c>
    </row>
    <row r="1114" spans="1:10" s="50" customFormat="1" ht="28.5" customHeight="1">
      <c r="A1114" s="16" t="s">
        <v>618</v>
      </c>
      <c r="B1114" s="53">
        <v>795</v>
      </c>
      <c r="C1114" s="10" t="s">
        <v>345</v>
      </c>
      <c r="D1114" s="10" t="s">
        <v>24</v>
      </c>
      <c r="E1114" s="15" t="s">
        <v>1037</v>
      </c>
      <c r="F1114" s="15" t="s">
        <v>48</v>
      </c>
      <c r="G1114" s="89">
        <f t="shared" si="221"/>
        <v>150000</v>
      </c>
      <c r="H1114" s="89">
        <f t="shared" si="221"/>
        <v>0</v>
      </c>
      <c r="I1114" s="89">
        <f t="shared" si="221"/>
        <v>0</v>
      </c>
    </row>
    <row r="1115" spans="1:10" s="50" customFormat="1" ht="28.5" customHeight="1">
      <c r="A1115" s="16" t="s">
        <v>49</v>
      </c>
      <c r="B1115" s="53">
        <v>795</v>
      </c>
      <c r="C1115" s="10" t="s">
        <v>345</v>
      </c>
      <c r="D1115" s="10" t="s">
        <v>24</v>
      </c>
      <c r="E1115" s="15" t="s">
        <v>1037</v>
      </c>
      <c r="F1115" s="15" t="s">
        <v>50</v>
      </c>
      <c r="G1115" s="89">
        <v>150000</v>
      </c>
      <c r="H1115" s="89">
        <v>0</v>
      </c>
      <c r="I1115" s="89">
        <v>0</v>
      </c>
    </row>
    <row r="1116" spans="1:10" ht="34.5" customHeight="1">
      <c r="A1116" s="16" t="s">
        <v>997</v>
      </c>
      <c r="B1116" s="53">
        <v>795</v>
      </c>
      <c r="C1116" s="15" t="s">
        <v>345</v>
      </c>
      <c r="D1116" s="15" t="s">
        <v>35</v>
      </c>
      <c r="E1116" s="15" t="s">
        <v>936</v>
      </c>
      <c r="F1116" s="15"/>
      <c r="G1116" s="89">
        <f t="shared" ref="G1116:I1117" si="222">G1117</f>
        <v>832780</v>
      </c>
      <c r="H1116" s="89">
        <f t="shared" si="222"/>
        <v>0</v>
      </c>
      <c r="I1116" s="89">
        <f t="shared" si="222"/>
        <v>832780</v>
      </c>
    </row>
    <row r="1117" spans="1:10" ht="34.5" customHeight="1">
      <c r="A1117" s="16" t="s">
        <v>47</v>
      </c>
      <c r="B1117" s="53">
        <v>795</v>
      </c>
      <c r="C1117" s="15" t="s">
        <v>345</v>
      </c>
      <c r="D1117" s="15" t="s">
        <v>35</v>
      </c>
      <c r="E1117" s="15" t="s">
        <v>936</v>
      </c>
      <c r="F1117" s="15" t="s">
        <v>663</v>
      </c>
      <c r="G1117" s="89">
        <f t="shared" si="222"/>
        <v>832780</v>
      </c>
      <c r="H1117" s="89">
        <f t="shared" si="222"/>
        <v>0</v>
      </c>
      <c r="I1117" s="89">
        <f t="shared" si="222"/>
        <v>832780</v>
      </c>
    </row>
    <row r="1118" spans="1:10" ht="34.5" customHeight="1">
      <c r="A1118" s="16" t="s">
        <v>49</v>
      </c>
      <c r="B1118" s="53">
        <v>795</v>
      </c>
      <c r="C1118" s="15" t="s">
        <v>345</v>
      </c>
      <c r="D1118" s="15" t="s">
        <v>35</v>
      </c>
      <c r="E1118" s="15" t="s">
        <v>936</v>
      </c>
      <c r="F1118" s="15" t="s">
        <v>666</v>
      </c>
      <c r="G1118" s="89">
        <f>'прил 7'!G1893</f>
        <v>832780</v>
      </c>
      <c r="H1118" s="89">
        <f>'прил 7'!H1893</f>
        <v>0</v>
      </c>
      <c r="I1118" s="89">
        <f>'прил 7'!I1893</f>
        <v>832780</v>
      </c>
    </row>
    <row r="1119" spans="1:10" ht="34.5" customHeight="1">
      <c r="A1119" s="16" t="s">
        <v>938</v>
      </c>
      <c r="B1119" s="53">
        <v>795</v>
      </c>
      <c r="C1119" s="15" t="s">
        <v>345</v>
      </c>
      <c r="D1119" s="15" t="s">
        <v>35</v>
      </c>
      <c r="E1119" s="15" t="s">
        <v>937</v>
      </c>
      <c r="F1119" s="15"/>
      <c r="G1119" s="89">
        <f t="shared" ref="G1119:I1120" si="223">G1120</f>
        <v>200000</v>
      </c>
      <c r="H1119" s="89">
        <f t="shared" si="223"/>
        <v>200000</v>
      </c>
      <c r="I1119" s="89">
        <f t="shared" si="223"/>
        <v>200000</v>
      </c>
    </row>
    <row r="1120" spans="1:10" ht="34.5" customHeight="1">
      <c r="A1120" s="16" t="s">
        <v>47</v>
      </c>
      <c r="B1120" s="53">
        <v>795</v>
      </c>
      <c r="C1120" s="15" t="s">
        <v>345</v>
      </c>
      <c r="D1120" s="15" t="s">
        <v>35</v>
      </c>
      <c r="E1120" s="15" t="s">
        <v>937</v>
      </c>
      <c r="F1120" s="15" t="s">
        <v>48</v>
      </c>
      <c r="G1120" s="89">
        <f t="shared" si="223"/>
        <v>200000</v>
      </c>
      <c r="H1120" s="89">
        <f t="shared" si="223"/>
        <v>200000</v>
      </c>
      <c r="I1120" s="89">
        <f t="shared" si="223"/>
        <v>200000</v>
      </c>
    </row>
    <row r="1121" spans="1:10" ht="34.5" customHeight="1">
      <c r="A1121" s="16" t="s">
        <v>49</v>
      </c>
      <c r="B1121" s="53">
        <v>795</v>
      </c>
      <c r="C1121" s="15" t="s">
        <v>345</v>
      </c>
      <c r="D1121" s="15" t="s">
        <v>35</v>
      </c>
      <c r="E1121" s="15" t="s">
        <v>937</v>
      </c>
      <c r="F1121" s="15" t="s">
        <v>50</v>
      </c>
      <c r="G1121" s="89">
        <v>200000</v>
      </c>
      <c r="H1121" s="89">
        <f>'прил 7'!H1903</f>
        <v>200000</v>
      </c>
      <c r="I1121" s="89">
        <f>'прил 7'!I1903</f>
        <v>200000</v>
      </c>
    </row>
    <row r="1122" spans="1:10" ht="34.5" customHeight="1">
      <c r="A1122" s="16" t="s">
        <v>984</v>
      </c>
      <c r="B1122" s="53">
        <v>795</v>
      </c>
      <c r="C1122" s="15" t="s">
        <v>345</v>
      </c>
      <c r="D1122" s="15" t="s">
        <v>35</v>
      </c>
      <c r="E1122" s="15" t="s">
        <v>983</v>
      </c>
      <c r="F1122" s="15"/>
      <c r="G1122" s="89">
        <f>G1123</f>
        <v>600000</v>
      </c>
      <c r="H1122" s="89">
        <f t="shared" ref="H1122:I1123" si="224">H1123</f>
        <v>0</v>
      </c>
      <c r="I1122" s="89">
        <f t="shared" si="224"/>
        <v>0</v>
      </c>
      <c r="J1122" s="1"/>
    </row>
    <row r="1123" spans="1:10" ht="34.5" customHeight="1">
      <c r="A1123" s="16" t="s">
        <v>152</v>
      </c>
      <c r="B1123" s="53">
        <v>795</v>
      </c>
      <c r="C1123" s="15" t="s">
        <v>345</v>
      </c>
      <c r="D1123" s="15" t="s">
        <v>35</v>
      </c>
      <c r="E1123" s="15" t="s">
        <v>983</v>
      </c>
      <c r="F1123" s="15" t="s">
        <v>663</v>
      </c>
      <c r="G1123" s="89">
        <f>G1124</f>
        <v>600000</v>
      </c>
      <c r="H1123" s="89">
        <f t="shared" si="224"/>
        <v>0</v>
      </c>
      <c r="I1123" s="89">
        <f t="shared" si="224"/>
        <v>0</v>
      </c>
      <c r="J1123" s="1"/>
    </row>
    <row r="1124" spans="1:10" ht="34.5" customHeight="1">
      <c r="A1124" s="16" t="s">
        <v>665</v>
      </c>
      <c r="B1124" s="53">
        <v>795</v>
      </c>
      <c r="C1124" s="15" t="s">
        <v>345</v>
      </c>
      <c r="D1124" s="15" t="s">
        <v>35</v>
      </c>
      <c r="E1124" s="15" t="s">
        <v>983</v>
      </c>
      <c r="F1124" s="15" t="s">
        <v>666</v>
      </c>
      <c r="G1124" s="89">
        <v>600000</v>
      </c>
      <c r="H1124" s="89">
        <v>0</v>
      </c>
      <c r="I1124" s="89">
        <v>0</v>
      </c>
      <c r="J1124" s="1"/>
    </row>
    <row r="1125" spans="1:10" ht="34.5" customHeight="1">
      <c r="A1125" s="16" t="s">
        <v>998</v>
      </c>
      <c r="B1125" s="53">
        <v>795</v>
      </c>
      <c r="C1125" s="15" t="s">
        <v>345</v>
      </c>
      <c r="D1125" s="15" t="s">
        <v>35</v>
      </c>
      <c r="E1125" s="15" t="s">
        <v>999</v>
      </c>
      <c r="F1125" s="15"/>
      <c r="G1125" s="89">
        <f t="shared" ref="G1125:I1126" si="225">G1126</f>
        <v>114589</v>
      </c>
      <c r="H1125" s="89">
        <f t="shared" si="225"/>
        <v>0</v>
      </c>
      <c r="I1125" s="89">
        <f t="shared" si="225"/>
        <v>167220</v>
      </c>
      <c r="J1125" s="1"/>
    </row>
    <row r="1126" spans="1:10" ht="34.5" customHeight="1">
      <c r="A1126" s="16" t="s">
        <v>47</v>
      </c>
      <c r="B1126" s="53">
        <v>795</v>
      </c>
      <c r="C1126" s="15" t="s">
        <v>345</v>
      </c>
      <c r="D1126" s="15" t="s">
        <v>35</v>
      </c>
      <c r="E1126" s="15" t="s">
        <v>999</v>
      </c>
      <c r="F1126" s="15" t="s">
        <v>48</v>
      </c>
      <c r="G1126" s="89">
        <f t="shared" si="225"/>
        <v>114589</v>
      </c>
      <c r="H1126" s="89">
        <f t="shared" si="225"/>
        <v>0</v>
      </c>
      <c r="I1126" s="89">
        <f t="shared" si="225"/>
        <v>167220</v>
      </c>
      <c r="J1126" s="1"/>
    </row>
    <row r="1127" spans="1:10" ht="34.5" customHeight="1">
      <c r="A1127" s="16" t="s">
        <v>49</v>
      </c>
      <c r="B1127" s="53">
        <v>795</v>
      </c>
      <c r="C1127" s="15" t="s">
        <v>345</v>
      </c>
      <c r="D1127" s="15" t="s">
        <v>35</v>
      </c>
      <c r="E1127" s="15" t="s">
        <v>999</v>
      </c>
      <c r="F1127" s="15" t="s">
        <v>50</v>
      </c>
      <c r="G1127" s="89">
        <f>'прил 7'!G1896</f>
        <v>114589</v>
      </c>
      <c r="H1127" s="120">
        <f>'прил 7'!H1896</f>
        <v>0</v>
      </c>
      <c r="I1127" s="89">
        <v>167220</v>
      </c>
      <c r="J1127" s="1"/>
    </row>
    <row r="1128" spans="1:10" ht="34.5" customHeight="1">
      <c r="A1128" s="16" t="s">
        <v>1036</v>
      </c>
      <c r="B1128" s="53">
        <v>795</v>
      </c>
      <c r="C1128" s="15" t="s">
        <v>345</v>
      </c>
      <c r="D1128" s="15" t="s">
        <v>35</v>
      </c>
      <c r="E1128" s="15" t="s">
        <v>1035</v>
      </c>
      <c r="F1128" s="15"/>
      <c r="G1128" s="89">
        <f t="shared" ref="G1128:I1128" si="226">G1129</f>
        <v>500000</v>
      </c>
      <c r="H1128" s="89">
        <f t="shared" si="226"/>
        <v>0</v>
      </c>
      <c r="I1128" s="89">
        <f t="shared" si="226"/>
        <v>0</v>
      </c>
      <c r="J1128" s="1"/>
    </row>
    <row r="1129" spans="1:10" ht="34.5" customHeight="1">
      <c r="A1129" s="16" t="s">
        <v>47</v>
      </c>
      <c r="B1129" s="53">
        <v>795</v>
      </c>
      <c r="C1129" s="15" t="s">
        <v>345</v>
      </c>
      <c r="D1129" s="15" t="s">
        <v>35</v>
      </c>
      <c r="E1129" s="15" t="s">
        <v>1035</v>
      </c>
      <c r="F1129" s="15" t="s">
        <v>48</v>
      </c>
      <c r="G1129" s="89">
        <f>G1130</f>
        <v>500000</v>
      </c>
      <c r="H1129" s="89">
        <f>H1130</f>
        <v>0</v>
      </c>
      <c r="I1129" s="89">
        <f>I1130</f>
        <v>0</v>
      </c>
      <c r="J1129" s="1"/>
    </row>
    <row r="1130" spans="1:10" ht="34.5" customHeight="1">
      <c r="A1130" s="16" t="s">
        <v>49</v>
      </c>
      <c r="B1130" s="53">
        <v>795</v>
      </c>
      <c r="C1130" s="15" t="s">
        <v>345</v>
      </c>
      <c r="D1130" s="15" t="s">
        <v>35</v>
      </c>
      <c r="E1130" s="15" t="s">
        <v>1035</v>
      </c>
      <c r="F1130" s="15" t="s">
        <v>50</v>
      </c>
      <c r="G1130" s="89">
        <v>500000</v>
      </c>
      <c r="H1130" s="89">
        <v>0</v>
      </c>
      <c r="I1130" s="89">
        <v>0</v>
      </c>
      <c r="J1130" s="1"/>
    </row>
    <row r="1131" spans="1:10" ht="32.25" customHeight="1">
      <c r="A1131" s="16" t="s">
        <v>1048</v>
      </c>
      <c r="B1131" s="53">
        <v>795</v>
      </c>
      <c r="C1131" s="15" t="s">
        <v>345</v>
      </c>
      <c r="D1131" s="15" t="s">
        <v>35</v>
      </c>
      <c r="E1131" s="15" t="s">
        <v>1049</v>
      </c>
      <c r="F1131" s="15"/>
      <c r="G1131" s="89">
        <f>G1132</f>
        <v>474244</v>
      </c>
      <c r="H1131" s="89">
        <v>0</v>
      </c>
      <c r="I1131" s="89">
        <v>0</v>
      </c>
      <c r="J1131" s="1"/>
    </row>
    <row r="1132" spans="1:10" ht="37.5" customHeight="1">
      <c r="A1132" s="16" t="s">
        <v>152</v>
      </c>
      <c r="B1132" s="53">
        <v>795</v>
      </c>
      <c r="C1132" s="15" t="s">
        <v>345</v>
      </c>
      <c r="D1132" s="15" t="s">
        <v>35</v>
      </c>
      <c r="E1132" s="15" t="s">
        <v>1049</v>
      </c>
      <c r="F1132" s="15" t="s">
        <v>663</v>
      </c>
      <c r="G1132" s="89">
        <f>G1133</f>
        <v>474244</v>
      </c>
      <c r="H1132" s="89">
        <v>0</v>
      </c>
      <c r="I1132" s="89">
        <v>0</v>
      </c>
      <c r="J1132" s="1"/>
    </row>
    <row r="1133" spans="1:10" ht="33" customHeight="1">
      <c r="A1133" s="16" t="s">
        <v>665</v>
      </c>
      <c r="B1133" s="53">
        <v>795</v>
      </c>
      <c r="C1133" s="15" t="s">
        <v>345</v>
      </c>
      <c r="D1133" s="15" t="s">
        <v>35</v>
      </c>
      <c r="E1133" s="15" t="s">
        <v>1049</v>
      </c>
      <c r="F1133" s="15" t="s">
        <v>666</v>
      </c>
      <c r="G1133" s="89">
        <f>'прил 7'!G1914</f>
        <v>474244</v>
      </c>
      <c r="H1133" s="89">
        <v>0</v>
      </c>
      <c r="I1133" s="89">
        <v>0</v>
      </c>
      <c r="J1133" s="1"/>
    </row>
    <row r="1134" spans="1:10" ht="34.5" hidden="1" customHeight="1">
      <c r="A1134" s="16" t="s">
        <v>1083</v>
      </c>
      <c r="B1134" s="53">
        <v>795</v>
      </c>
      <c r="C1134" s="15" t="s">
        <v>345</v>
      </c>
      <c r="D1134" s="15" t="s">
        <v>35</v>
      </c>
      <c r="E1134" s="15" t="s">
        <v>1082</v>
      </c>
      <c r="F1134" s="15"/>
      <c r="G1134" s="89">
        <f t="shared" ref="G1134:I1135" si="227">G1135</f>
        <v>0</v>
      </c>
      <c r="H1134" s="89">
        <f t="shared" si="227"/>
        <v>0</v>
      </c>
      <c r="I1134" s="89">
        <f t="shared" si="227"/>
        <v>0</v>
      </c>
      <c r="J1134" s="1"/>
    </row>
    <row r="1135" spans="1:10" ht="34.5" hidden="1" customHeight="1">
      <c r="A1135" s="16" t="s">
        <v>47</v>
      </c>
      <c r="B1135" s="53">
        <v>795</v>
      </c>
      <c r="C1135" s="15" t="s">
        <v>345</v>
      </c>
      <c r="D1135" s="15" t="s">
        <v>35</v>
      </c>
      <c r="E1135" s="15" t="s">
        <v>1082</v>
      </c>
      <c r="F1135" s="15" t="s">
        <v>48</v>
      </c>
      <c r="G1135" s="89">
        <f t="shared" si="227"/>
        <v>0</v>
      </c>
      <c r="H1135" s="89">
        <f t="shared" si="227"/>
        <v>0</v>
      </c>
      <c r="I1135" s="89">
        <f t="shared" si="227"/>
        <v>0</v>
      </c>
      <c r="J1135" s="1"/>
    </row>
    <row r="1136" spans="1:10" ht="34.5" hidden="1" customHeight="1">
      <c r="A1136" s="16" t="s">
        <v>49</v>
      </c>
      <c r="B1136" s="53">
        <v>795</v>
      </c>
      <c r="C1136" s="15" t="s">
        <v>345</v>
      </c>
      <c r="D1136" s="15" t="s">
        <v>35</v>
      </c>
      <c r="E1136" s="15" t="s">
        <v>1082</v>
      </c>
      <c r="F1136" s="15" t="s">
        <v>50</v>
      </c>
      <c r="G1136" s="89">
        <f>'прил 7'!G1917</f>
        <v>0</v>
      </c>
      <c r="H1136" s="89">
        <v>0</v>
      </c>
      <c r="I1136" s="89">
        <v>0</v>
      </c>
      <c r="J1136" s="1"/>
    </row>
    <row r="1137" spans="1:10" ht="39.75" hidden="1" customHeight="1">
      <c r="A1137" s="39" t="s">
        <v>1108</v>
      </c>
      <c r="B1137" s="53">
        <v>795</v>
      </c>
      <c r="C1137" s="15" t="s">
        <v>345</v>
      </c>
      <c r="D1137" s="15" t="s">
        <v>345</v>
      </c>
      <c r="E1137" s="15" t="s">
        <v>1107</v>
      </c>
      <c r="F1137" s="15"/>
      <c r="G1137" s="89">
        <f>G1138</f>
        <v>0</v>
      </c>
      <c r="H1137" s="89">
        <v>0</v>
      </c>
      <c r="I1137" s="89">
        <v>0</v>
      </c>
      <c r="J1137" s="1"/>
    </row>
    <row r="1138" spans="1:10" ht="30.75" hidden="1" customHeight="1">
      <c r="A1138" s="16" t="s">
        <v>152</v>
      </c>
      <c r="B1138" s="53">
        <v>795</v>
      </c>
      <c r="C1138" s="15" t="s">
        <v>345</v>
      </c>
      <c r="D1138" s="15" t="s">
        <v>345</v>
      </c>
      <c r="E1138" s="15" t="s">
        <v>1107</v>
      </c>
      <c r="F1138" s="15" t="s">
        <v>663</v>
      </c>
      <c r="G1138" s="89">
        <f>G1139</f>
        <v>0</v>
      </c>
      <c r="H1138" s="89">
        <v>0</v>
      </c>
      <c r="I1138" s="89">
        <v>0</v>
      </c>
      <c r="J1138" s="1"/>
    </row>
    <row r="1139" spans="1:10" ht="30.75" hidden="1" customHeight="1">
      <c r="A1139" s="16" t="s">
        <v>665</v>
      </c>
      <c r="B1139" s="53">
        <v>795</v>
      </c>
      <c r="C1139" s="15" t="s">
        <v>345</v>
      </c>
      <c r="D1139" s="15" t="s">
        <v>345</v>
      </c>
      <c r="E1139" s="15" t="s">
        <v>1107</v>
      </c>
      <c r="F1139" s="15" t="s">
        <v>666</v>
      </c>
      <c r="G1139" s="89"/>
      <c r="H1139" s="89">
        <v>0</v>
      </c>
      <c r="I1139" s="89">
        <v>0</v>
      </c>
      <c r="J1139" s="1"/>
    </row>
    <row r="1140" spans="1:10" ht="39.75" customHeight="1">
      <c r="A1140" s="39" t="s">
        <v>1108</v>
      </c>
      <c r="B1140" s="53">
        <v>795</v>
      </c>
      <c r="C1140" s="15" t="s">
        <v>345</v>
      </c>
      <c r="D1140" s="15" t="s">
        <v>345</v>
      </c>
      <c r="E1140" s="15" t="s">
        <v>1142</v>
      </c>
      <c r="F1140" s="15"/>
      <c r="G1140" s="89">
        <f>G1141</f>
        <v>1052631</v>
      </c>
      <c r="H1140" s="8">
        <f>H1141</f>
        <v>2500000</v>
      </c>
      <c r="I1140" s="8">
        <v>0</v>
      </c>
      <c r="J1140" s="1"/>
    </row>
    <row r="1141" spans="1:10" ht="27" customHeight="1">
      <c r="A1141" s="16" t="s">
        <v>152</v>
      </c>
      <c r="B1141" s="53">
        <v>795</v>
      </c>
      <c r="C1141" s="15" t="s">
        <v>345</v>
      </c>
      <c r="D1141" s="15" t="s">
        <v>345</v>
      </c>
      <c r="E1141" s="15" t="s">
        <v>1142</v>
      </c>
      <c r="F1141" s="15" t="s">
        <v>663</v>
      </c>
      <c r="G1141" s="89">
        <f>G1142</f>
        <v>1052631</v>
      </c>
      <c r="H1141" s="8">
        <f>H1142</f>
        <v>2500000</v>
      </c>
      <c r="I1141" s="8">
        <v>0</v>
      </c>
      <c r="J1141" s="1"/>
    </row>
    <row r="1142" spans="1:10" ht="24" customHeight="1">
      <c r="A1142" s="248" t="s">
        <v>665</v>
      </c>
      <c r="B1142" s="53">
        <v>795</v>
      </c>
      <c r="C1142" s="15" t="s">
        <v>345</v>
      </c>
      <c r="D1142" s="15" t="s">
        <v>345</v>
      </c>
      <c r="E1142" s="15" t="s">
        <v>1142</v>
      </c>
      <c r="F1142" s="15" t="s">
        <v>666</v>
      </c>
      <c r="G1142" s="89">
        <f>'прил 7'!G2018</f>
        <v>1052631</v>
      </c>
      <c r="H1142" s="8">
        <f>'прил 7'!H2018</f>
        <v>2500000</v>
      </c>
      <c r="I1142" s="8">
        <f>'прил 7'!I2018</f>
        <v>0</v>
      </c>
      <c r="J1142" s="1"/>
    </row>
    <row r="1143" spans="1:10" s="190" customFormat="1" ht="31.5" customHeight="1">
      <c r="A1143" s="171" t="s">
        <v>965</v>
      </c>
      <c r="B1143" s="168" t="s">
        <v>149</v>
      </c>
      <c r="C1143" s="168" t="s">
        <v>103</v>
      </c>
      <c r="D1143" s="168" t="s">
        <v>24</v>
      </c>
      <c r="E1143" s="168" t="s">
        <v>556</v>
      </c>
      <c r="F1143" s="173"/>
      <c r="G1143" s="169">
        <f>G1144+G1158+G1166+G1189+G1194+G1201+G1206+G1198</f>
        <v>17679361.52</v>
      </c>
      <c r="H1143" s="169">
        <f>H1144+H1158+H1166+H1189+H1194+H1201+H1206+H1198</f>
        <v>17100370.379999999</v>
      </c>
      <c r="I1143" s="169">
        <f>I1144+I1158+I1166+I1189+I1194+I1201+I1206+I1198</f>
        <v>17158914.259999998</v>
      </c>
      <c r="J1143" s="204" t="s">
        <v>942</v>
      </c>
    </row>
    <row r="1144" spans="1:10" s="47" customFormat="1">
      <c r="A1144" s="16" t="s">
        <v>311</v>
      </c>
      <c r="B1144" s="15" t="s">
        <v>149</v>
      </c>
      <c r="C1144" s="15" t="s">
        <v>103</v>
      </c>
      <c r="D1144" s="15" t="s">
        <v>24</v>
      </c>
      <c r="E1144" s="15" t="s">
        <v>562</v>
      </c>
      <c r="F1144" s="41"/>
      <c r="G1144" s="120">
        <f t="shared" ref="G1144:I1145" si="228">G1145</f>
        <v>438000</v>
      </c>
      <c r="H1144" s="120">
        <f t="shared" si="228"/>
        <v>468000</v>
      </c>
      <c r="I1144" s="120">
        <f t="shared" si="228"/>
        <v>468000</v>
      </c>
      <c r="J1144" s="191" t="s">
        <v>969</v>
      </c>
    </row>
    <row r="1145" spans="1:10" s="47" customFormat="1">
      <c r="A1145" s="16" t="s">
        <v>312</v>
      </c>
      <c r="B1145" s="15" t="s">
        <v>149</v>
      </c>
      <c r="C1145" s="15" t="s">
        <v>103</v>
      </c>
      <c r="D1145" s="15" t="s">
        <v>24</v>
      </c>
      <c r="E1145" s="15" t="s">
        <v>562</v>
      </c>
      <c r="F1145" s="15" t="s">
        <v>313</v>
      </c>
      <c r="G1145" s="120">
        <f t="shared" si="228"/>
        <v>438000</v>
      </c>
      <c r="H1145" s="120">
        <f t="shared" si="228"/>
        <v>468000</v>
      </c>
      <c r="I1145" s="120">
        <f t="shared" si="228"/>
        <v>468000</v>
      </c>
      <c r="J1145" s="191" t="s">
        <v>970</v>
      </c>
    </row>
    <row r="1146" spans="1:10" s="47" customFormat="1" ht="25.5">
      <c r="A1146" s="16" t="s">
        <v>314</v>
      </c>
      <c r="B1146" s="15" t="s">
        <v>149</v>
      </c>
      <c r="C1146" s="15" t="s">
        <v>103</v>
      </c>
      <c r="D1146" s="15" t="s">
        <v>24</v>
      </c>
      <c r="E1146" s="15" t="s">
        <v>562</v>
      </c>
      <c r="F1146" s="15" t="s">
        <v>315</v>
      </c>
      <c r="G1146" s="120">
        <f>'прил 7'!G867+'прил 7'!G968+'прил 7'!G1423</f>
        <v>438000</v>
      </c>
      <c r="H1146" s="120">
        <f>'прил 7'!H867+'прил 7'!H968+'прил 7'!H1423</f>
        <v>468000</v>
      </c>
      <c r="I1146" s="120">
        <f>'прил 7'!I867+'прил 7'!I968+'прил 7'!I1423</f>
        <v>468000</v>
      </c>
      <c r="J1146" s="191" t="s">
        <v>971</v>
      </c>
    </row>
    <row r="1147" spans="1:10" s="47" customFormat="1" hidden="1">
      <c r="A1147" s="16" t="s">
        <v>311</v>
      </c>
      <c r="B1147" s="15" t="s">
        <v>149</v>
      </c>
      <c r="C1147" s="15" t="s">
        <v>103</v>
      </c>
      <c r="D1147" s="15" t="s">
        <v>24</v>
      </c>
      <c r="E1147" s="15" t="s">
        <v>562</v>
      </c>
      <c r="F1147" s="41"/>
      <c r="G1147" s="120">
        <f t="shared" ref="G1147:I1148" si="229">G1148</f>
        <v>14981</v>
      </c>
      <c r="H1147" s="120">
        <f t="shared" si="229"/>
        <v>14981</v>
      </c>
      <c r="I1147" s="120">
        <f t="shared" si="229"/>
        <v>14981</v>
      </c>
      <c r="J1147" s="191"/>
    </row>
    <row r="1148" spans="1:10" s="47" customFormat="1" hidden="1">
      <c r="A1148" s="16" t="s">
        <v>312</v>
      </c>
      <c r="B1148" s="15" t="s">
        <v>149</v>
      </c>
      <c r="C1148" s="15" t="s">
        <v>103</v>
      </c>
      <c r="D1148" s="15" t="s">
        <v>24</v>
      </c>
      <c r="E1148" s="15" t="s">
        <v>562</v>
      </c>
      <c r="F1148" s="15" t="s">
        <v>313</v>
      </c>
      <c r="G1148" s="120">
        <f t="shared" si="229"/>
        <v>14981</v>
      </c>
      <c r="H1148" s="120">
        <f t="shared" si="229"/>
        <v>14981</v>
      </c>
      <c r="I1148" s="120">
        <f t="shared" si="229"/>
        <v>14981</v>
      </c>
      <c r="J1148" s="191"/>
    </row>
    <row r="1149" spans="1:10" s="48" customFormat="1" ht="25.5" hidden="1">
      <c r="A1149" s="16" t="s">
        <v>314</v>
      </c>
      <c r="B1149" s="15" t="s">
        <v>149</v>
      </c>
      <c r="C1149" s="15" t="s">
        <v>103</v>
      </c>
      <c r="D1149" s="15" t="s">
        <v>24</v>
      </c>
      <c r="E1149" s="15" t="s">
        <v>562</v>
      </c>
      <c r="F1149" s="15" t="s">
        <v>315</v>
      </c>
      <c r="G1149" s="120">
        <v>14981</v>
      </c>
      <c r="H1149" s="120">
        <v>14981</v>
      </c>
      <c r="I1149" s="120">
        <v>14981</v>
      </c>
      <c r="J1149" s="2"/>
    </row>
    <row r="1150" spans="1:10" s="30" customFormat="1" ht="25.5" hidden="1">
      <c r="A1150" s="16" t="s">
        <v>557</v>
      </c>
      <c r="B1150" s="14">
        <v>792</v>
      </c>
      <c r="C1150" s="15" t="s">
        <v>103</v>
      </c>
      <c r="D1150" s="15" t="s">
        <v>24</v>
      </c>
      <c r="E1150" s="15" t="s">
        <v>556</v>
      </c>
      <c r="F1150" s="41"/>
      <c r="G1150" s="120">
        <f>G1151</f>
        <v>21000</v>
      </c>
      <c r="H1150" s="120">
        <f t="shared" ref="H1150:I1152" si="230">H1151</f>
        <v>21000</v>
      </c>
      <c r="I1150" s="120">
        <f t="shared" si="230"/>
        <v>21000</v>
      </c>
      <c r="J1150" s="191"/>
    </row>
    <row r="1151" spans="1:10" s="30" customFormat="1" hidden="1">
      <c r="A1151" s="16" t="s">
        <v>311</v>
      </c>
      <c r="B1151" s="14">
        <v>792</v>
      </c>
      <c r="C1151" s="15" t="s">
        <v>103</v>
      </c>
      <c r="D1151" s="15" t="s">
        <v>24</v>
      </c>
      <c r="E1151" s="15" t="s">
        <v>562</v>
      </c>
      <c r="F1151" s="41"/>
      <c r="G1151" s="120">
        <f>G1152</f>
        <v>21000</v>
      </c>
      <c r="H1151" s="120">
        <f t="shared" si="230"/>
        <v>21000</v>
      </c>
      <c r="I1151" s="120">
        <f t="shared" si="230"/>
        <v>21000</v>
      </c>
      <c r="J1151" s="191"/>
    </row>
    <row r="1152" spans="1:10" s="30" customFormat="1" hidden="1">
      <c r="A1152" s="16" t="s">
        <v>312</v>
      </c>
      <c r="B1152" s="14">
        <v>792</v>
      </c>
      <c r="C1152" s="15" t="s">
        <v>103</v>
      </c>
      <c r="D1152" s="15" t="s">
        <v>24</v>
      </c>
      <c r="E1152" s="15" t="s">
        <v>562</v>
      </c>
      <c r="F1152" s="15" t="s">
        <v>313</v>
      </c>
      <c r="G1152" s="120">
        <f>G1153</f>
        <v>21000</v>
      </c>
      <c r="H1152" s="120">
        <f t="shared" si="230"/>
        <v>21000</v>
      </c>
      <c r="I1152" s="120">
        <f t="shared" si="230"/>
        <v>21000</v>
      </c>
      <c r="J1152" s="191"/>
    </row>
    <row r="1153" spans="1:10" s="3" customFormat="1" ht="25.5" hidden="1">
      <c r="A1153" s="16" t="s">
        <v>314</v>
      </c>
      <c r="B1153" s="14">
        <v>792</v>
      </c>
      <c r="C1153" s="15" t="s">
        <v>103</v>
      </c>
      <c r="D1153" s="15" t="s">
        <v>24</v>
      </c>
      <c r="E1153" s="15" t="s">
        <v>562</v>
      </c>
      <c r="F1153" s="15" t="s">
        <v>315</v>
      </c>
      <c r="G1153" s="120">
        <v>21000</v>
      </c>
      <c r="H1153" s="120">
        <v>21000</v>
      </c>
      <c r="I1153" s="120">
        <v>21000</v>
      </c>
      <c r="J1153" s="194"/>
    </row>
    <row r="1154" spans="1:10" s="30" customFormat="1" ht="25.5" hidden="1">
      <c r="A1154" s="16" t="s">
        <v>557</v>
      </c>
      <c r="B1154" s="14">
        <v>793</v>
      </c>
      <c r="C1154" s="15" t="s">
        <v>103</v>
      </c>
      <c r="D1154" s="15" t="s">
        <v>24</v>
      </c>
      <c r="E1154" s="15" t="s">
        <v>556</v>
      </c>
      <c r="F1154" s="41"/>
      <c r="G1154" s="120">
        <f>G1155</f>
        <v>737514</v>
      </c>
      <c r="H1154" s="120">
        <f t="shared" ref="H1154:I1156" si="231">H1155</f>
        <v>737514</v>
      </c>
      <c r="I1154" s="120">
        <f t="shared" si="231"/>
        <v>737514</v>
      </c>
      <c r="J1154" s="191"/>
    </row>
    <row r="1155" spans="1:10" s="30" customFormat="1" hidden="1">
      <c r="A1155" s="16" t="s">
        <v>311</v>
      </c>
      <c r="B1155" s="14">
        <v>793</v>
      </c>
      <c r="C1155" s="15" t="s">
        <v>103</v>
      </c>
      <c r="D1155" s="15" t="s">
        <v>24</v>
      </c>
      <c r="E1155" s="15" t="s">
        <v>562</v>
      </c>
      <c r="F1155" s="41"/>
      <c r="G1155" s="120">
        <f>G1156</f>
        <v>737514</v>
      </c>
      <c r="H1155" s="120">
        <f t="shared" si="231"/>
        <v>737514</v>
      </c>
      <c r="I1155" s="120">
        <f t="shared" si="231"/>
        <v>737514</v>
      </c>
      <c r="J1155" s="191"/>
    </row>
    <row r="1156" spans="1:10" s="30" customFormat="1" hidden="1">
      <c r="A1156" s="16" t="s">
        <v>312</v>
      </c>
      <c r="B1156" s="14">
        <v>793</v>
      </c>
      <c r="C1156" s="15" t="s">
        <v>103</v>
      </c>
      <c r="D1156" s="15" t="s">
        <v>24</v>
      </c>
      <c r="E1156" s="15" t="s">
        <v>562</v>
      </c>
      <c r="F1156" s="15" t="s">
        <v>313</v>
      </c>
      <c r="G1156" s="120">
        <f>G1157</f>
        <v>737514</v>
      </c>
      <c r="H1156" s="120">
        <f t="shared" si="231"/>
        <v>737514</v>
      </c>
      <c r="I1156" s="120">
        <f t="shared" si="231"/>
        <v>737514</v>
      </c>
      <c r="J1156" s="191"/>
    </row>
    <row r="1157" spans="1:10" s="30" customFormat="1" ht="25.5" hidden="1">
      <c r="A1157" s="16" t="s">
        <v>314</v>
      </c>
      <c r="B1157" s="14">
        <v>793</v>
      </c>
      <c r="C1157" s="15" t="s">
        <v>103</v>
      </c>
      <c r="D1157" s="15" t="s">
        <v>24</v>
      </c>
      <c r="E1157" s="15" t="s">
        <v>562</v>
      </c>
      <c r="F1157" s="15" t="s">
        <v>315</v>
      </c>
      <c r="G1157" s="120">
        <v>737514</v>
      </c>
      <c r="H1157" s="120">
        <v>737514</v>
      </c>
      <c r="I1157" s="120">
        <v>737514</v>
      </c>
      <c r="J1157" s="191"/>
    </row>
    <row r="1158" spans="1:10" s="30" customFormat="1" ht="54" customHeight="1">
      <c r="A1158" s="16" t="s">
        <v>681</v>
      </c>
      <c r="B1158" s="14">
        <v>793</v>
      </c>
      <c r="C1158" s="15" t="s">
        <v>103</v>
      </c>
      <c r="D1158" s="15" t="s">
        <v>104</v>
      </c>
      <c r="E1158" s="15" t="s">
        <v>714</v>
      </c>
      <c r="F1158" s="41"/>
      <c r="G1158" s="120">
        <f t="shared" ref="G1158:I1159" si="232">G1159</f>
        <v>189200</v>
      </c>
      <c r="H1158" s="120">
        <f t="shared" si="232"/>
        <v>189200</v>
      </c>
      <c r="I1158" s="120">
        <f t="shared" si="232"/>
        <v>189200</v>
      </c>
      <c r="J1158" s="191" t="s">
        <v>972</v>
      </c>
    </row>
    <row r="1159" spans="1:10" s="30" customFormat="1" ht="27" customHeight="1">
      <c r="A1159" s="16" t="s">
        <v>95</v>
      </c>
      <c r="B1159" s="14">
        <v>793</v>
      </c>
      <c r="C1159" s="15" t="s">
        <v>103</v>
      </c>
      <c r="D1159" s="15" t="s">
        <v>104</v>
      </c>
      <c r="E1159" s="15" t="s">
        <v>714</v>
      </c>
      <c r="F1159" s="15" t="s">
        <v>96</v>
      </c>
      <c r="G1159" s="120">
        <f t="shared" si="232"/>
        <v>189200</v>
      </c>
      <c r="H1159" s="120">
        <f t="shared" si="232"/>
        <v>189200</v>
      </c>
      <c r="I1159" s="120">
        <f t="shared" si="232"/>
        <v>189200</v>
      </c>
      <c r="J1159" s="191">
        <v>10872600</v>
      </c>
    </row>
    <row r="1160" spans="1:10" ht="38.25">
      <c r="A1160" s="16" t="s">
        <v>652</v>
      </c>
      <c r="B1160" s="14">
        <v>793</v>
      </c>
      <c r="C1160" s="15" t="s">
        <v>103</v>
      </c>
      <c r="D1160" s="15" t="s">
        <v>104</v>
      </c>
      <c r="E1160" s="15" t="s">
        <v>714</v>
      </c>
      <c r="F1160" s="15" t="s">
        <v>653</v>
      </c>
      <c r="G1160" s="120">
        <f>'прил 7'!G1474</f>
        <v>189200</v>
      </c>
      <c r="H1160" s="120">
        <f>'прил 7'!H1474</f>
        <v>189200</v>
      </c>
      <c r="I1160" s="120">
        <f>'прил 7'!I1474</f>
        <v>189200</v>
      </c>
      <c r="J1160" s="2">
        <v>200000</v>
      </c>
    </row>
    <row r="1161" spans="1:10" hidden="1">
      <c r="A1161" s="16"/>
      <c r="B1161" s="14"/>
      <c r="C1161" s="15"/>
      <c r="D1161" s="15"/>
      <c r="E1161" s="15"/>
      <c r="F1161" s="15"/>
      <c r="G1161" s="120"/>
      <c r="H1161" s="120"/>
      <c r="I1161" s="120"/>
    </row>
    <row r="1162" spans="1:10" s="30" customFormat="1" ht="25.5" hidden="1">
      <c r="A1162" s="46" t="s">
        <v>682</v>
      </c>
      <c r="B1162" s="28">
        <v>793</v>
      </c>
      <c r="C1162" s="41" t="s">
        <v>103</v>
      </c>
      <c r="D1162" s="41" t="s">
        <v>104</v>
      </c>
      <c r="E1162" s="41" t="s">
        <v>683</v>
      </c>
      <c r="F1162" s="41" t="s">
        <v>308</v>
      </c>
      <c r="G1162" s="131"/>
      <c r="H1162" s="131"/>
      <c r="I1162" s="131"/>
      <c r="J1162" s="191"/>
    </row>
    <row r="1163" spans="1:10" ht="12.75" hidden="1" customHeight="1">
      <c r="A1163" s="16" t="s">
        <v>659</v>
      </c>
      <c r="B1163" s="14">
        <v>793</v>
      </c>
      <c r="C1163" s="15" t="s">
        <v>103</v>
      </c>
      <c r="D1163" s="15" t="s">
        <v>104</v>
      </c>
      <c r="E1163" s="15" t="s">
        <v>660</v>
      </c>
      <c r="F1163" s="15"/>
      <c r="G1163" s="120"/>
      <c r="H1163" s="120"/>
      <c r="I1163" s="120"/>
    </row>
    <row r="1164" spans="1:10" ht="38.25" hidden="1" customHeight="1">
      <c r="A1164" s="16" t="s">
        <v>684</v>
      </c>
      <c r="B1164" s="14">
        <v>793</v>
      </c>
      <c r="C1164" s="15" t="s">
        <v>103</v>
      </c>
      <c r="D1164" s="15" t="s">
        <v>104</v>
      </c>
      <c r="E1164" s="15" t="s">
        <v>685</v>
      </c>
      <c r="F1164" s="15"/>
      <c r="G1164" s="120"/>
      <c r="H1164" s="120"/>
      <c r="I1164" s="120"/>
    </row>
    <row r="1165" spans="1:10" ht="38.25" hidden="1" customHeight="1">
      <c r="A1165" s="16" t="s">
        <v>686</v>
      </c>
      <c r="B1165" s="14">
        <v>793</v>
      </c>
      <c r="C1165" s="15" t="s">
        <v>103</v>
      </c>
      <c r="D1165" s="15" t="s">
        <v>104</v>
      </c>
      <c r="E1165" s="15" t="s">
        <v>687</v>
      </c>
      <c r="F1165" s="15" t="s">
        <v>688</v>
      </c>
      <c r="G1165" s="120"/>
      <c r="H1165" s="120"/>
      <c r="I1165" s="120"/>
    </row>
    <row r="1166" spans="1:10" ht="25.5" customHeight="1">
      <c r="A1166" s="16" t="s">
        <v>682</v>
      </c>
      <c r="B1166" s="14">
        <v>793</v>
      </c>
      <c r="C1166" s="15" t="s">
        <v>103</v>
      </c>
      <c r="D1166" s="15" t="s">
        <v>104</v>
      </c>
      <c r="E1166" s="15" t="s">
        <v>566</v>
      </c>
      <c r="F1166" s="15"/>
      <c r="G1166" s="120">
        <f t="shared" ref="G1166:I1167" si="233">G1167</f>
        <v>246209</v>
      </c>
      <c r="H1166" s="120">
        <f t="shared" si="233"/>
        <v>270072</v>
      </c>
      <c r="I1166" s="120">
        <f t="shared" si="233"/>
        <v>295448</v>
      </c>
      <c r="J1166" s="2">
        <f>J1143+J1144+J1145+J1146+J1158+J1159</f>
        <v>16407672</v>
      </c>
    </row>
    <row r="1167" spans="1:10" ht="25.5" customHeight="1">
      <c r="A1167" s="16" t="s">
        <v>689</v>
      </c>
      <c r="B1167" s="14">
        <v>793</v>
      </c>
      <c r="C1167" s="15" t="s">
        <v>103</v>
      </c>
      <c r="D1167" s="15" t="s">
        <v>104</v>
      </c>
      <c r="E1167" s="15" t="s">
        <v>566</v>
      </c>
      <c r="F1167" s="15" t="s">
        <v>313</v>
      </c>
      <c r="G1167" s="120">
        <f t="shared" si="233"/>
        <v>246209</v>
      </c>
      <c r="H1167" s="120">
        <f t="shared" si="233"/>
        <v>270072</v>
      </c>
      <c r="I1167" s="120">
        <f t="shared" si="233"/>
        <v>295448</v>
      </c>
    </row>
    <row r="1168" spans="1:10" ht="25.5" customHeight="1">
      <c r="A1168" s="16" t="s">
        <v>677</v>
      </c>
      <c r="B1168" s="14">
        <v>793</v>
      </c>
      <c r="C1168" s="15" t="s">
        <v>103</v>
      </c>
      <c r="D1168" s="15" t="s">
        <v>104</v>
      </c>
      <c r="E1168" s="15" t="s">
        <v>566</v>
      </c>
      <c r="F1168" s="15" t="s">
        <v>678</v>
      </c>
      <c r="G1168" s="120">
        <f>'прил 7'!G1477</f>
        <v>246209</v>
      </c>
      <c r="H1168" s="120">
        <f>'прил 7'!H1477</f>
        <v>270072</v>
      </c>
      <c r="I1168" s="120">
        <f>'прил 7'!I1477</f>
        <v>295448</v>
      </c>
    </row>
    <row r="1169" spans="1:10" ht="38.25" hidden="1" customHeight="1">
      <c r="A1169" s="16" t="s">
        <v>679</v>
      </c>
      <c r="B1169" s="14">
        <v>793</v>
      </c>
      <c r="C1169" s="15" t="s">
        <v>103</v>
      </c>
      <c r="D1169" s="15" t="s">
        <v>104</v>
      </c>
      <c r="E1169" s="15" t="s">
        <v>566</v>
      </c>
      <c r="F1169" s="15" t="s">
        <v>680</v>
      </c>
      <c r="G1169" s="120"/>
      <c r="H1169" s="120"/>
      <c r="I1169" s="120"/>
    </row>
    <row r="1170" spans="1:10" ht="26.25" hidden="1" customHeight="1">
      <c r="A1170" s="16" t="s">
        <v>340</v>
      </c>
      <c r="B1170" s="14">
        <v>793</v>
      </c>
      <c r="C1170" s="15" t="s">
        <v>103</v>
      </c>
      <c r="D1170" s="15" t="s">
        <v>104</v>
      </c>
      <c r="E1170" s="15" t="s">
        <v>448</v>
      </c>
      <c r="F1170" s="15"/>
      <c r="G1170" s="120">
        <f>G1171</f>
        <v>0</v>
      </c>
      <c r="H1170" s="120">
        <f t="shared" ref="H1170:I1172" si="234">H1171</f>
        <v>0</v>
      </c>
      <c r="I1170" s="120">
        <f t="shared" si="234"/>
        <v>0</v>
      </c>
    </row>
    <row r="1171" spans="1:10" ht="21.75" hidden="1" customHeight="1">
      <c r="A1171" s="16" t="s">
        <v>340</v>
      </c>
      <c r="B1171" s="14">
        <v>793</v>
      </c>
      <c r="C1171" s="15" t="s">
        <v>103</v>
      </c>
      <c r="D1171" s="15" t="s">
        <v>104</v>
      </c>
      <c r="E1171" s="15" t="s">
        <v>449</v>
      </c>
      <c r="F1171" s="15"/>
      <c r="G1171" s="120">
        <f>G1172</f>
        <v>0</v>
      </c>
      <c r="H1171" s="120">
        <f t="shared" si="234"/>
        <v>0</v>
      </c>
      <c r="I1171" s="120">
        <f t="shared" si="234"/>
        <v>0</v>
      </c>
    </row>
    <row r="1172" spans="1:10" ht="29.25" hidden="1" customHeight="1">
      <c r="A1172" s="16" t="s">
        <v>340</v>
      </c>
      <c r="B1172" s="14">
        <v>793</v>
      </c>
      <c r="C1172" s="15" t="s">
        <v>103</v>
      </c>
      <c r="D1172" s="15" t="s">
        <v>104</v>
      </c>
      <c r="E1172" s="15" t="s">
        <v>450</v>
      </c>
      <c r="F1172" s="15"/>
      <c r="G1172" s="120">
        <f>G1173</f>
        <v>0</v>
      </c>
      <c r="H1172" s="120">
        <f t="shared" si="234"/>
        <v>0</v>
      </c>
      <c r="I1172" s="120">
        <f t="shared" si="234"/>
        <v>0</v>
      </c>
    </row>
    <row r="1173" spans="1:10" ht="30.75" hidden="1" customHeight="1">
      <c r="A1173" s="16" t="s">
        <v>316</v>
      </c>
      <c r="B1173" s="14">
        <v>793</v>
      </c>
      <c r="C1173" s="15" t="s">
        <v>103</v>
      </c>
      <c r="D1173" s="15" t="s">
        <v>104</v>
      </c>
      <c r="E1173" s="15" t="s">
        <v>450</v>
      </c>
      <c r="F1173" s="15" t="s">
        <v>317</v>
      </c>
      <c r="G1173" s="120"/>
      <c r="H1173" s="120"/>
      <c r="I1173" s="120"/>
    </row>
    <row r="1174" spans="1:10" s="35" customFormat="1" hidden="1">
      <c r="A1174" s="16"/>
      <c r="B1174" s="14"/>
      <c r="C1174" s="15"/>
      <c r="D1174" s="15"/>
      <c r="E1174" s="15"/>
      <c r="F1174" s="15"/>
      <c r="G1174" s="120"/>
      <c r="H1174" s="120"/>
      <c r="I1174" s="120"/>
      <c r="J1174" s="198"/>
    </row>
    <row r="1175" spans="1:10" s="50" customFormat="1" hidden="1">
      <c r="A1175" s="16"/>
      <c r="B1175" s="14">
        <v>793</v>
      </c>
      <c r="C1175" s="15"/>
      <c r="D1175" s="15"/>
      <c r="E1175" s="15"/>
      <c r="F1175" s="15"/>
      <c r="G1175" s="120"/>
      <c r="H1175" s="120"/>
      <c r="I1175" s="120"/>
      <c r="J1175" s="192"/>
    </row>
    <row r="1176" spans="1:10" s="50" customFormat="1" ht="51" hidden="1">
      <c r="A1176" s="16" t="s">
        <v>560</v>
      </c>
      <c r="B1176" s="14">
        <v>793</v>
      </c>
      <c r="C1176" s="15" t="s">
        <v>103</v>
      </c>
      <c r="D1176" s="15" t="s">
        <v>85</v>
      </c>
      <c r="E1176" s="15" t="s">
        <v>558</v>
      </c>
      <c r="F1176" s="15"/>
      <c r="G1176" s="120">
        <f>G1180+G1177</f>
        <v>0</v>
      </c>
      <c r="H1176" s="120">
        <f>H1180+H1177</f>
        <v>0</v>
      </c>
      <c r="I1176" s="120">
        <f>I1180+I1177</f>
        <v>0</v>
      </c>
      <c r="J1176" s="192"/>
    </row>
    <row r="1177" spans="1:10" hidden="1">
      <c r="A1177" s="16" t="s">
        <v>618</v>
      </c>
      <c r="B1177" s="14">
        <v>793</v>
      </c>
      <c r="C1177" s="15" t="s">
        <v>103</v>
      </c>
      <c r="D1177" s="15" t="s">
        <v>85</v>
      </c>
      <c r="E1177" s="15" t="s">
        <v>582</v>
      </c>
      <c r="F1177" s="15" t="s">
        <v>48</v>
      </c>
      <c r="G1177" s="120">
        <f t="shared" ref="G1177:I1178" si="235">G1178</f>
        <v>0</v>
      </c>
      <c r="H1177" s="120">
        <f t="shared" si="235"/>
        <v>0</v>
      </c>
      <c r="I1177" s="120">
        <f t="shared" si="235"/>
        <v>0</v>
      </c>
    </row>
    <row r="1178" spans="1:10" ht="25.5" hidden="1">
      <c r="A1178" s="16" t="s">
        <v>49</v>
      </c>
      <c r="B1178" s="14">
        <v>793</v>
      </c>
      <c r="C1178" s="15" t="s">
        <v>103</v>
      </c>
      <c r="D1178" s="15" t="s">
        <v>85</v>
      </c>
      <c r="E1178" s="15" t="s">
        <v>582</v>
      </c>
      <c r="F1178" s="15" t="s">
        <v>50</v>
      </c>
      <c r="G1178" s="120">
        <f t="shared" si="235"/>
        <v>0</v>
      </c>
      <c r="H1178" s="120">
        <f t="shared" si="235"/>
        <v>0</v>
      </c>
      <c r="I1178" s="120">
        <f t="shared" si="235"/>
        <v>0</v>
      </c>
    </row>
    <row r="1179" spans="1:10" ht="33" hidden="1" customHeight="1">
      <c r="A1179" s="16" t="s">
        <v>619</v>
      </c>
      <c r="B1179" s="14">
        <v>793</v>
      </c>
      <c r="C1179" s="15" t="s">
        <v>103</v>
      </c>
      <c r="D1179" s="15" t="s">
        <v>85</v>
      </c>
      <c r="E1179" s="15" t="s">
        <v>582</v>
      </c>
      <c r="F1179" s="15" t="s">
        <v>51</v>
      </c>
      <c r="G1179" s="120"/>
      <c r="H1179" s="120"/>
      <c r="I1179" s="120"/>
    </row>
    <row r="1180" spans="1:10" s="50" customFormat="1" ht="25.5" hidden="1">
      <c r="A1180" s="16" t="s">
        <v>662</v>
      </c>
      <c r="B1180" s="14">
        <v>793</v>
      </c>
      <c r="C1180" s="15" t="s">
        <v>103</v>
      </c>
      <c r="D1180" s="15" t="s">
        <v>85</v>
      </c>
      <c r="E1180" s="15" t="s">
        <v>558</v>
      </c>
      <c r="F1180" s="15" t="s">
        <v>663</v>
      </c>
      <c r="G1180" s="120">
        <f>G1181</f>
        <v>0</v>
      </c>
      <c r="H1180" s="120">
        <f>H1181</f>
        <v>0</v>
      </c>
      <c r="I1180" s="120">
        <f>I1181</f>
        <v>0</v>
      </c>
      <c r="J1180" s="192"/>
    </row>
    <row r="1181" spans="1:10" s="50" customFormat="1" hidden="1">
      <c r="A1181" s="16" t="s">
        <v>665</v>
      </c>
      <c r="B1181" s="14">
        <v>793</v>
      </c>
      <c r="C1181" s="15" t="s">
        <v>103</v>
      </c>
      <c r="D1181" s="15" t="s">
        <v>85</v>
      </c>
      <c r="E1181" s="15" t="s">
        <v>558</v>
      </c>
      <c r="F1181" s="15" t="s">
        <v>666</v>
      </c>
      <c r="G1181" s="120"/>
      <c r="H1181" s="120"/>
      <c r="I1181" s="120"/>
      <c r="J1181" s="192"/>
    </row>
    <row r="1182" spans="1:10" hidden="1">
      <c r="A1182" s="13"/>
      <c r="B1182" s="14"/>
      <c r="C1182" s="15"/>
      <c r="D1182" s="15"/>
      <c r="E1182" s="15"/>
      <c r="F1182" s="15"/>
      <c r="G1182" s="120"/>
      <c r="H1182" s="120"/>
      <c r="I1182" s="120"/>
    </row>
    <row r="1183" spans="1:10" hidden="1">
      <c r="A1183" s="13"/>
      <c r="B1183" s="14"/>
      <c r="C1183" s="15"/>
      <c r="D1183" s="15"/>
      <c r="E1183" s="15"/>
      <c r="F1183" s="15"/>
      <c r="G1183" s="120"/>
      <c r="H1183" s="120"/>
      <c r="I1183" s="120"/>
    </row>
    <row r="1184" spans="1:10" hidden="1">
      <c r="A1184" s="13"/>
      <c r="B1184" s="14"/>
      <c r="C1184" s="15"/>
      <c r="D1184" s="15"/>
      <c r="E1184" s="15"/>
      <c r="F1184" s="15"/>
      <c r="G1184" s="120"/>
      <c r="H1184" s="120"/>
      <c r="I1184" s="120"/>
    </row>
    <row r="1185" spans="1:10" hidden="1">
      <c r="A1185" s="13"/>
      <c r="B1185" s="14"/>
      <c r="C1185" s="15"/>
      <c r="D1185" s="15"/>
      <c r="E1185" s="15"/>
      <c r="F1185" s="15"/>
      <c r="G1185" s="120"/>
      <c r="H1185" s="120"/>
      <c r="I1185" s="120"/>
    </row>
    <row r="1186" spans="1:10" hidden="1">
      <c r="A1186" s="13"/>
      <c r="B1186" s="14"/>
      <c r="C1186" s="15"/>
      <c r="D1186" s="15"/>
      <c r="E1186" s="15"/>
      <c r="F1186" s="15"/>
      <c r="G1186" s="120"/>
      <c r="H1186" s="120"/>
      <c r="I1186" s="120"/>
    </row>
    <row r="1187" spans="1:10" hidden="1">
      <c r="A1187" s="13"/>
      <c r="B1187" s="14"/>
      <c r="C1187" s="15"/>
      <c r="D1187" s="15"/>
      <c r="E1187" s="15"/>
      <c r="F1187" s="15"/>
      <c r="G1187" s="120"/>
      <c r="H1187" s="120"/>
      <c r="I1187" s="120"/>
    </row>
    <row r="1188" spans="1:10" s="18" customFormat="1" hidden="1">
      <c r="A1188" s="16" t="s">
        <v>310</v>
      </c>
      <c r="B1188" s="14">
        <v>793</v>
      </c>
      <c r="C1188" s="15" t="s">
        <v>103</v>
      </c>
      <c r="D1188" s="15" t="s">
        <v>85</v>
      </c>
      <c r="E1188" s="15" t="s">
        <v>439</v>
      </c>
      <c r="F1188" s="15"/>
      <c r="G1188" s="120"/>
      <c r="H1188" s="120"/>
      <c r="I1188" s="120"/>
      <c r="J1188" s="17"/>
    </row>
    <row r="1189" spans="1:10" ht="60" hidden="1" customHeight="1">
      <c r="A1189" s="16" t="s">
        <v>386</v>
      </c>
      <c r="B1189" s="14">
        <v>793</v>
      </c>
      <c r="C1189" s="15" t="s">
        <v>103</v>
      </c>
      <c r="D1189" s="15" t="s">
        <v>85</v>
      </c>
      <c r="E1189" s="15" t="s">
        <v>388</v>
      </c>
      <c r="F1189" s="15"/>
      <c r="G1189" s="120">
        <f>G1190</f>
        <v>0</v>
      </c>
      <c r="H1189" s="120">
        <f>H1190</f>
        <v>0</v>
      </c>
      <c r="I1189" s="120">
        <f>I1190</f>
        <v>0</v>
      </c>
    </row>
    <row r="1190" spans="1:10" ht="52.5" hidden="1" customHeight="1">
      <c r="A1190" s="16" t="s">
        <v>387</v>
      </c>
      <c r="B1190" s="14">
        <v>793</v>
      </c>
      <c r="C1190" s="15" t="s">
        <v>103</v>
      </c>
      <c r="D1190" s="15" t="s">
        <v>85</v>
      </c>
      <c r="E1190" s="15" t="s">
        <v>385</v>
      </c>
      <c r="F1190" s="15"/>
      <c r="G1190" s="120">
        <f>G1192</f>
        <v>0</v>
      </c>
      <c r="H1190" s="120">
        <f>H1192</f>
        <v>0</v>
      </c>
      <c r="I1190" s="120">
        <f>I1192</f>
        <v>0</v>
      </c>
    </row>
    <row r="1191" spans="1:10" ht="25.5" hidden="1">
      <c r="A1191" s="16" t="s">
        <v>662</v>
      </c>
      <c r="B1191" s="14">
        <v>793</v>
      </c>
      <c r="C1191" s="15" t="s">
        <v>103</v>
      </c>
      <c r="D1191" s="15" t="s">
        <v>85</v>
      </c>
      <c r="E1191" s="15" t="s">
        <v>559</v>
      </c>
      <c r="F1191" s="15" t="s">
        <v>663</v>
      </c>
      <c r="G1191" s="120">
        <f>G1192</f>
        <v>0</v>
      </c>
      <c r="H1191" s="120">
        <f>H1192</f>
        <v>0</v>
      </c>
      <c r="I1191" s="120">
        <f>I1192</f>
        <v>0</v>
      </c>
    </row>
    <row r="1192" spans="1:10" hidden="1">
      <c r="A1192" s="16" t="s">
        <v>665</v>
      </c>
      <c r="B1192" s="14">
        <v>793</v>
      </c>
      <c r="C1192" s="15" t="s">
        <v>103</v>
      </c>
      <c r="D1192" s="15" t="s">
        <v>85</v>
      </c>
      <c r="E1192" s="15" t="s">
        <v>385</v>
      </c>
      <c r="F1192" s="15" t="s">
        <v>666</v>
      </c>
      <c r="G1192" s="120">
        <f>'прил 7'!G1498</f>
        <v>0</v>
      </c>
      <c r="H1192" s="120">
        <f>'прил 7'!AG1498</f>
        <v>0</v>
      </c>
      <c r="I1192" s="120">
        <f>'прил 7'!AH1498</f>
        <v>0</v>
      </c>
    </row>
    <row r="1193" spans="1:10" s="18" customFormat="1" hidden="1">
      <c r="A1193" s="16"/>
      <c r="B1193" s="14"/>
      <c r="C1193" s="15"/>
      <c r="D1193" s="15"/>
      <c r="E1193" s="15"/>
      <c r="F1193" s="15"/>
      <c r="G1193" s="120"/>
      <c r="H1193" s="120"/>
      <c r="I1193" s="120"/>
      <c r="J1193" s="17"/>
    </row>
    <row r="1194" spans="1:10" ht="57" customHeight="1">
      <c r="A1194" s="102" t="s">
        <v>560</v>
      </c>
      <c r="B1194" s="14">
        <v>793</v>
      </c>
      <c r="C1194" s="15" t="s">
        <v>103</v>
      </c>
      <c r="D1194" s="15" t="s">
        <v>85</v>
      </c>
      <c r="E1194" s="15" t="s">
        <v>559</v>
      </c>
      <c r="F1194" s="15"/>
      <c r="G1194" s="120">
        <f>G1195</f>
        <v>4352866.55</v>
      </c>
      <c r="H1194" s="120">
        <f>H1195</f>
        <v>5155209.8600000003</v>
      </c>
      <c r="I1194" s="120">
        <f>I1195</f>
        <v>5189432.97</v>
      </c>
    </row>
    <row r="1195" spans="1:10" ht="52.5" hidden="1" customHeight="1">
      <c r="A1195" s="16" t="s">
        <v>387</v>
      </c>
      <c r="B1195" s="14">
        <v>793</v>
      </c>
      <c r="C1195" s="15" t="s">
        <v>103</v>
      </c>
      <c r="D1195" s="15" t="s">
        <v>85</v>
      </c>
      <c r="E1195" s="15" t="s">
        <v>260</v>
      </c>
      <c r="F1195" s="15"/>
      <c r="G1195" s="120">
        <f>G1197</f>
        <v>4352866.55</v>
      </c>
      <c r="H1195" s="120">
        <f>H1197</f>
        <v>5155209.8600000003</v>
      </c>
      <c r="I1195" s="120">
        <f>I1197</f>
        <v>5189432.97</v>
      </c>
    </row>
    <row r="1196" spans="1:10" ht="25.5">
      <c r="A1196" s="16" t="s">
        <v>662</v>
      </c>
      <c r="B1196" s="14">
        <v>793</v>
      </c>
      <c r="C1196" s="15" t="s">
        <v>103</v>
      </c>
      <c r="D1196" s="15" t="s">
        <v>85</v>
      </c>
      <c r="E1196" s="15" t="s">
        <v>559</v>
      </c>
      <c r="F1196" s="15" t="s">
        <v>663</v>
      </c>
      <c r="G1196" s="120">
        <f>G1197</f>
        <v>4352866.55</v>
      </c>
      <c r="H1196" s="120">
        <f>H1197</f>
        <v>5155209.8600000003</v>
      </c>
      <c r="I1196" s="120">
        <f>I1197</f>
        <v>5189432.97</v>
      </c>
      <c r="J1196" s="2">
        <v>78000</v>
      </c>
    </row>
    <row r="1197" spans="1:10">
      <c r="A1197" s="16" t="s">
        <v>665</v>
      </c>
      <c r="B1197" s="14">
        <v>793</v>
      </c>
      <c r="C1197" s="15" t="s">
        <v>103</v>
      </c>
      <c r="D1197" s="15" t="s">
        <v>85</v>
      </c>
      <c r="E1197" s="15" t="s">
        <v>559</v>
      </c>
      <c r="F1197" s="15" t="s">
        <v>666</v>
      </c>
      <c r="G1197" s="120">
        <f>'прил 7'!G1503</f>
        <v>4352866.55</v>
      </c>
      <c r="H1197" s="120">
        <f>'прил 7'!H1503</f>
        <v>5155209.8600000003</v>
      </c>
      <c r="I1197" s="120">
        <f>'прил 7'!I1503</f>
        <v>5189432.97</v>
      </c>
      <c r="J1197" s="2">
        <v>390000</v>
      </c>
    </row>
    <row r="1198" spans="1:10" ht="51">
      <c r="A1198" s="102" t="s">
        <v>561</v>
      </c>
      <c r="B1198" s="14">
        <v>793</v>
      </c>
      <c r="C1198" s="15" t="s">
        <v>103</v>
      </c>
      <c r="D1198" s="15" t="s">
        <v>85</v>
      </c>
      <c r="E1198" s="15" t="s">
        <v>712</v>
      </c>
      <c r="F1198" s="15"/>
      <c r="G1198" s="120">
        <f t="shared" ref="G1198:I1199" si="236">G1199</f>
        <v>12253085.969999999</v>
      </c>
      <c r="H1198" s="120">
        <f t="shared" si="236"/>
        <v>10817888.52</v>
      </c>
      <c r="I1198" s="120">
        <f t="shared" si="236"/>
        <v>10816833.289999999</v>
      </c>
      <c r="J1198" s="2">
        <v>189200</v>
      </c>
    </row>
    <row r="1199" spans="1:10" ht="25.5">
      <c r="A1199" s="16" t="s">
        <v>662</v>
      </c>
      <c r="B1199" s="14">
        <v>793</v>
      </c>
      <c r="C1199" s="15" t="s">
        <v>103</v>
      </c>
      <c r="D1199" s="15" t="s">
        <v>85</v>
      </c>
      <c r="E1199" s="15" t="s">
        <v>712</v>
      </c>
      <c r="F1199" s="15" t="s">
        <v>663</v>
      </c>
      <c r="G1199" s="120">
        <f t="shared" si="236"/>
        <v>12253085.969999999</v>
      </c>
      <c r="H1199" s="120">
        <f t="shared" si="236"/>
        <v>10817888.52</v>
      </c>
      <c r="I1199" s="120">
        <f t="shared" si="236"/>
        <v>10816833.289999999</v>
      </c>
      <c r="J1199" s="2">
        <v>270072</v>
      </c>
    </row>
    <row r="1200" spans="1:10">
      <c r="A1200" s="16" t="s">
        <v>665</v>
      </c>
      <c r="B1200" s="14">
        <v>793</v>
      </c>
      <c r="C1200" s="15" t="s">
        <v>103</v>
      </c>
      <c r="D1200" s="15" t="s">
        <v>85</v>
      </c>
      <c r="E1200" s="15" t="s">
        <v>712</v>
      </c>
      <c r="F1200" s="15" t="s">
        <v>666</v>
      </c>
      <c r="G1200" s="120">
        <f>'прил 7'!G1506</f>
        <v>12253085.969999999</v>
      </c>
      <c r="H1200" s="120">
        <f>'прил 7'!H1506</f>
        <v>10817888.52</v>
      </c>
      <c r="I1200" s="120">
        <f>'прил 7'!I1506</f>
        <v>10816833.289999999</v>
      </c>
      <c r="J1200" s="2">
        <v>4607800</v>
      </c>
    </row>
    <row r="1201" spans="1:10" s="18" customFormat="1" ht="25.5">
      <c r="A1201" s="16" t="s">
        <v>690</v>
      </c>
      <c r="B1201" s="14">
        <v>793</v>
      </c>
      <c r="C1201" s="15" t="s">
        <v>103</v>
      </c>
      <c r="D1201" s="15" t="s">
        <v>85</v>
      </c>
      <c r="E1201" s="15" t="s">
        <v>565</v>
      </c>
      <c r="F1201" s="15"/>
      <c r="G1201" s="120">
        <f t="shared" ref="G1201:I1202" si="237">G1202</f>
        <v>200000</v>
      </c>
      <c r="H1201" s="120">
        <f t="shared" si="237"/>
        <v>200000</v>
      </c>
      <c r="I1201" s="120">
        <f t="shared" si="237"/>
        <v>200000</v>
      </c>
      <c r="J1201" s="17">
        <v>10872600</v>
      </c>
    </row>
    <row r="1202" spans="1:10" s="18" customFormat="1" ht="25.5">
      <c r="A1202" s="16" t="s">
        <v>682</v>
      </c>
      <c r="B1202" s="14">
        <v>793</v>
      </c>
      <c r="C1202" s="15" t="s">
        <v>103</v>
      </c>
      <c r="D1202" s="15" t="s">
        <v>85</v>
      </c>
      <c r="E1202" s="15" t="s">
        <v>565</v>
      </c>
      <c r="F1202" s="15" t="s">
        <v>313</v>
      </c>
      <c r="G1202" s="120">
        <f t="shared" si="237"/>
        <v>200000</v>
      </c>
      <c r="H1202" s="120">
        <f t="shared" si="237"/>
        <v>200000</v>
      </c>
      <c r="I1202" s="120">
        <f t="shared" si="237"/>
        <v>200000</v>
      </c>
      <c r="J1202" s="17">
        <v>200000</v>
      </c>
    </row>
    <row r="1203" spans="1:10" s="18" customFormat="1">
      <c r="A1203" s="16" t="s">
        <v>677</v>
      </c>
      <c r="B1203" s="14">
        <v>793</v>
      </c>
      <c r="C1203" s="15" t="s">
        <v>103</v>
      </c>
      <c r="D1203" s="15" t="s">
        <v>85</v>
      </c>
      <c r="E1203" s="15" t="s">
        <v>565</v>
      </c>
      <c r="F1203" s="15" t="s">
        <v>678</v>
      </c>
      <c r="G1203" s="120">
        <f>'прил 7'!G1509</f>
        <v>200000</v>
      </c>
      <c r="H1203" s="120">
        <f>'прил 7'!H1509</f>
        <v>200000</v>
      </c>
      <c r="I1203" s="120">
        <f>'прил 7'!I1509</f>
        <v>200000</v>
      </c>
      <c r="J1203" s="17">
        <f>SUM(J1196:J1202)</f>
        <v>16607672</v>
      </c>
    </row>
    <row r="1204" spans="1:10" s="18" customFormat="1" ht="25.5" hidden="1">
      <c r="A1204" s="16" t="s">
        <v>679</v>
      </c>
      <c r="B1204" s="14">
        <v>793</v>
      </c>
      <c r="C1204" s="15" t="s">
        <v>103</v>
      </c>
      <c r="D1204" s="15" t="s">
        <v>85</v>
      </c>
      <c r="E1204" s="15" t="s">
        <v>565</v>
      </c>
      <c r="F1204" s="15" t="s">
        <v>680</v>
      </c>
      <c r="G1204" s="120"/>
      <c r="H1204" s="120"/>
      <c r="I1204" s="120"/>
      <c r="J1204" s="17"/>
    </row>
    <row r="1205" spans="1:10" s="50" customFormat="1" ht="25.5" hidden="1">
      <c r="A1205" s="16" t="s">
        <v>557</v>
      </c>
      <c r="B1205" s="14">
        <v>793</v>
      </c>
      <c r="C1205" s="15" t="s">
        <v>103</v>
      </c>
      <c r="D1205" s="15" t="s">
        <v>328</v>
      </c>
      <c r="E1205" s="15" t="s">
        <v>556</v>
      </c>
      <c r="F1205" s="15"/>
      <c r="G1205" s="120">
        <f>G1206</f>
        <v>0</v>
      </c>
      <c r="H1205" s="120">
        <f t="shared" ref="H1205:I1207" si="238">H1206</f>
        <v>0</v>
      </c>
      <c r="I1205" s="120">
        <f t="shared" si="238"/>
        <v>0</v>
      </c>
      <c r="J1205" s="192"/>
    </row>
    <row r="1206" spans="1:10" s="50" customFormat="1" ht="25.5" hidden="1">
      <c r="A1206" s="62" t="s">
        <v>692</v>
      </c>
      <c r="B1206" s="14">
        <v>793</v>
      </c>
      <c r="C1206" s="15" t="s">
        <v>103</v>
      </c>
      <c r="D1206" s="15" t="s">
        <v>328</v>
      </c>
      <c r="E1206" s="15" t="s">
        <v>553</v>
      </c>
      <c r="F1206" s="15"/>
      <c r="G1206" s="120">
        <f>G1207</f>
        <v>0</v>
      </c>
      <c r="H1206" s="120">
        <f t="shared" si="238"/>
        <v>0</v>
      </c>
      <c r="I1206" s="120">
        <f t="shared" si="238"/>
        <v>0</v>
      </c>
      <c r="J1206" s="192"/>
    </row>
    <row r="1207" spans="1:10" s="50" customFormat="1" ht="30" hidden="1" customHeight="1">
      <c r="A1207" s="16" t="s">
        <v>682</v>
      </c>
      <c r="B1207" s="14">
        <v>793</v>
      </c>
      <c r="C1207" s="15" t="s">
        <v>103</v>
      </c>
      <c r="D1207" s="15" t="s">
        <v>328</v>
      </c>
      <c r="E1207" s="15" t="s">
        <v>553</v>
      </c>
      <c r="F1207" s="15" t="s">
        <v>313</v>
      </c>
      <c r="G1207" s="120">
        <f>G1208</f>
        <v>0</v>
      </c>
      <c r="H1207" s="120">
        <f t="shared" si="238"/>
        <v>0</v>
      </c>
      <c r="I1207" s="120">
        <f t="shared" si="238"/>
        <v>0</v>
      </c>
      <c r="J1207" s="192"/>
    </row>
    <row r="1208" spans="1:10" s="50" customFormat="1" ht="42.75" hidden="1" customHeight="1">
      <c r="A1208" s="16" t="s">
        <v>210</v>
      </c>
      <c r="B1208" s="14">
        <v>793</v>
      </c>
      <c r="C1208" s="15" t="s">
        <v>103</v>
      </c>
      <c r="D1208" s="15" t="s">
        <v>328</v>
      </c>
      <c r="E1208" s="15" t="s">
        <v>553</v>
      </c>
      <c r="F1208" s="15" t="s">
        <v>315</v>
      </c>
      <c r="G1208" s="120">
        <f>'прил 7'!G1514</f>
        <v>0</v>
      </c>
      <c r="H1208" s="120">
        <f>'прил 7'!AG1514</f>
        <v>0</v>
      </c>
      <c r="I1208" s="120">
        <f>'прил 7'!AH1514</f>
        <v>0</v>
      </c>
      <c r="J1208" s="192"/>
    </row>
    <row r="1209" spans="1:10" s="23" customFormat="1" ht="51" hidden="1">
      <c r="A1209" s="36" t="s">
        <v>850</v>
      </c>
      <c r="B1209" s="20">
        <v>795</v>
      </c>
      <c r="C1209" s="21" t="s">
        <v>85</v>
      </c>
      <c r="D1209" s="21" t="s">
        <v>133</v>
      </c>
      <c r="E1209" s="21" t="s">
        <v>848</v>
      </c>
      <c r="F1209" s="21"/>
      <c r="G1209" s="12">
        <f>G1210</f>
        <v>0</v>
      </c>
      <c r="H1209" s="12">
        <f t="shared" ref="H1209:I1211" si="239">H1210</f>
        <v>0</v>
      </c>
      <c r="I1209" s="12">
        <f t="shared" si="239"/>
        <v>0</v>
      </c>
      <c r="J1209" s="22"/>
    </row>
    <row r="1210" spans="1:10" s="23" customFormat="1" ht="33" hidden="1" customHeight="1">
      <c r="A1210" s="16" t="s">
        <v>849</v>
      </c>
      <c r="B1210" s="53">
        <v>795</v>
      </c>
      <c r="C1210" s="43" t="s">
        <v>85</v>
      </c>
      <c r="D1210" s="43" t="s">
        <v>133</v>
      </c>
      <c r="E1210" s="43" t="s">
        <v>847</v>
      </c>
      <c r="F1210" s="43"/>
      <c r="G1210" s="31">
        <f>G1211</f>
        <v>0</v>
      </c>
      <c r="H1210" s="31">
        <f t="shared" si="239"/>
        <v>0</v>
      </c>
      <c r="I1210" s="31">
        <f t="shared" si="239"/>
        <v>0</v>
      </c>
      <c r="J1210" s="22"/>
    </row>
    <row r="1211" spans="1:10" s="23" customFormat="1" ht="25.5" hidden="1">
      <c r="A1211" s="16" t="s">
        <v>47</v>
      </c>
      <c r="B1211" s="53">
        <v>795</v>
      </c>
      <c r="C1211" s="43" t="s">
        <v>85</v>
      </c>
      <c r="D1211" s="43" t="s">
        <v>133</v>
      </c>
      <c r="E1211" s="43" t="s">
        <v>847</v>
      </c>
      <c r="F1211" s="43" t="s">
        <v>48</v>
      </c>
      <c r="G1211" s="31">
        <f>G1212</f>
        <v>0</v>
      </c>
      <c r="H1211" s="31">
        <f t="shared" si="239"/>
        <v>0</v>
      </c>
      <c r="I1211" s="31">
        <f t="shared" si="239"/>
        <v>0</v>
      </c>
      <c r="J1211" s="22"/>
    </row>
    <row r="1212" spans="1:10" s="23" customFormat="1" ht="25.5" hidden="1">
      <c r="A1212" s="16" t="s">
        <v>49</v>
      </c>
      <c r="B1212" s="53">
        <v>795</v>
      </c>
      <c r="C1212" s="43" t="s">
        <v>85</v>
      </c>
      <c r="D1212" s="43" t="s">
        <v>133</v>
      </c>
      <c r="E1212" s="43" t="s">
        <v>847</v>
      </c>
      <c r="F1212" s="43" t="s">
        <v>50</v>
      </c>
      <c r="G1212" s="31"/>
      <c r="H1212" s="31"/>
      <c r="I1212" s="31"/>
      <c r="J1212" s="22"/>
    </row>
    <row r="1213" spans="1:10" s="176" customFormat="1" ht="47.25" customHeight="1">
      <c r="A1213" s="171" t="s">
        <v>930</v>
      </c>
      <c r="B1213" s="167">
        <v>793</v>
      </c>
      <c r="C1213" s="168" t="s">
        <v>85</v>
      </c>
      <c r="D1213" s="168" t="s">
        <v>218</v>
      </c>
      <c r="E1213" s="168" t="s">
        <v>929</v>
      </c>
      <c r="F1213" s="168"/>
      <c r="G1213" s="169">
        <f>G1217+G1214</f>
        <v>100000</v>
      </c>
      <c r="H1213" s="169">
        <f t="shared" ref="H1213:I1213" si="240">H1217</f>
        <v>406551</v>
      </c>
      <c r="I1213" s="169">
        <f t="shared" si="240"/>
        <v>425551</v>
      </c>
      <c r="J1213" s="199">
        <v>343551</v>
      </c>
    </row>
    <row r="1214" spans="1:10" ht="91.5" customHeight="1">
      <c r="A1214" s="16" t="s">
        <v>1144</v>
      </c>
      <c r="B1214" s="15" t="s">
        <v>149</v>
      </c>
      <c r="C1214" s="15" t="s">
        <v>33</v>
      </c>
      <c r="D1214" s="15" t="s">
        <v>104</v>
      </c>
      <c r="E1214" s="15" t="s">
        <v>1143</v>
      </c>
      <c r="F1214" s="15"/>
      <c r="G1214" s="89">
        <f>G1215</f>
        <v>100000</v>
      </c>
      <c r="H1214" s="89">
        <f t="shared" ref="H1214:I1215" si="241">H1215</f>
        <v>0</v>
      </c>
      <c r="I1214" s="89">
        <f t="shared" si="241"/>
        <v>0</v>
      </c>
      <c r="J1214" s="1"/>
    </row>
    <row r="1215" spans="1:10" ht="31.5" customHeight="1">
      <c r="A1215" s="16" t="s">
        <v>38</v>
      </c>
      <c r="B1215" s="15" t="s">
        <v>149</v>
      </c>
      <c r="C1215" s="15" t="s">
        <v>33</v>
      </c>
      <c r="D1215" s="15" t="s">
        <v>104</v>
      </c>
      <c r="E1215" s="15" t="s">
        <v>1143</v>
      </c>
      <c r="F1215" s="15" t="s">
        <v>39</v>
      </c>
      <c r="G1215" s="89">
        <f>G1216</f>
        <v>100000</v>
      </c>
      <c r="H1215" s="89">
        <f t="shared" si="241"/>
        <v>0</v>
      </c>
      <c r="I1215" s="89">
        <f t="shared" si="241"/>
        <v>0</v>
      </c>
      <c r="J1215" s="1"/>
    </row>
    <row r="1216" spans="1:10" ht="17.25" customHeight="1">
      <c r="A1216" s="16" t="s">
        <v>40</v>
      </c>
      <c r="B1216" s="15" t="s">
        <v>149</v>
      </c>
      <c r="C1216" s="15" t="s">
        <v>33</v>
      </c>
      <c r="D1216" s="15" t="s">
        <v>104</v>
      </c>
      <c r="E1216" s="15" t="s">
        <v>1143</v>
      </c>
      <c r="F1216" s="15" t="s">
        <v>41</v>
      </c>
      <c r="G1216" s="89">
        <f>'прил 7'!G797</f>
        <v>100000</v>
      </c>
      <c r="H1216" s="141"/>
      <c r="I1216" s="141"/>
      <c r="J1216" s="1"/>
    </row>
    <row r="1217" spans="1:10" ht="33.75" customHeight="1">
      <c r="A1217" s="16" t="s">
        <v>928</v>
      </c>
      <c r="B1217" s="14">
        <v>793</v>
      </c>
      <c r="C1217" s="15" t="s">
        <v>85</v>
      </c>
      <c r="D1217" s="15" t="s">
        <v>218</v>
      </c>
      <c r="E1217" s="15" t="s">
        <v>926</v>
      </c>
      <c r="F1217" s="15"/>
      <c r="G1217" s="89">
        <f>G1218</f>
        <v>0</v>
      </c>
      <c r="H1217" s="89">
        <f t="shared" ref="H1217:I1217" si="242">H1218</f>
        <v>406551</v>
      </c>
      <c r="I1217" s="89">
        <f t="shared" si="242"/>
        <v>425551</v>
      </c>
      <c r="J1217" s="2">
        <v>63000</v>
      </c>
    </row>
    <row r="1218" spans="1:10" ht="41.25" customHeight="1">
      <c r="A1218" s="16" t="s">
        <v>927</v>
      </c>
      <c r="B1218" s="14">
        <v>793</v>
      </c>
      <c r="C1218" s="15" t="s">
        <v>85</v>
      </c>
      <c r="D1218" s="15" t="s">
        <v>218</v>
      </c>
      <c r="E1218" s="15" t="s">
        <v>926</v>
      </c>
      <c r="F1218" s="15" t="s">
        <v>48</v>
      </c>
      <c r="G1218" s="89">
        <f>G1219</f>
        <v>0</v>
      </c>
      <c r="H1218" s="89">
        <f t="shared" ref="H1218:I1218" si="243">H1219</f>
        <v>406551</v>
      </c>
      <c r="I1218" s="89">
        <f t="shared" si="243"/>
        <v>425551</v>
      </c>
      <c r="J1218" s="2">
        <f>SUM(J1213:J1217)</f>
        <v>406551</v>
      </c>
    </row>
    <row r="1219" spans="1:10" ht="30.75" customHeight="1">
      <c r="A1219" s="16" t="s">
        <v>49</v>
      </c>
      <c r="B1219" s="14">
        <v>793</v>
      </c>
      <c r="C1219" s="15" t="s">
        <v>85</v>
      </c>
      <c r="D1219" s="15" t="s">
        <v>218</v>
      </c>
      <c r="E1219" s="15" t="s">
        <v>926</v>
      </c>
      <c r="F1219" s="15" t="s">
        <v>50</v>
      </c>
      <c r="G1219" s="89">
        <f>'прил 7'!G1339+'прил 7'!G858+'прил 7'!G794</f>
        <v>0</v>
      </c>
      <c r="H1219" s="89">
        <f>'прил 7'!H1339+'прил 7'!H858</f>
        <v>406551</v>
      </c>
      <c r="I1219" s="89">
        <f>'прил 7'!I1339+'прил 7'!I858</f>
        <v>425551</v>
      </c>
    </row>
    <row r="1220" spans="1:10" s="95" customFormat="1" ht="42" customHeight="1">
      <c r="A1220" s="99" t="s">
        <v>211</v>
      </c>
      <c r="B1220" s="94"/>
      <c r="C1220" s="94"/>
      <c r="D1220" s="94"/>
      <c r="E1220" s="94"/>
      <c r="F1220" s="94"/>
      <c r="G1220" s="126">
        <f>G1226+G1280+G1310+G1314+G1356+G1384+G1397+G1482+G1521+G1352+G1472+G1476+G1221</f>
        <v>60184060.269999996</v>
      </c>
      <c r="H1220" s="126">
        <f>H1226+H1280+H1310+H1314+H1356+H1384+H1397+H1482+H1521+H1352+H1472+H1476</f>
        <v>53736412</v>
      </c>
      <c r="I1220" s="126">
        <f>I1226+I1280+I1310+I1314+I1356+I1384+I1397+I1482+I1521+I1352+I1472+I1476</f>
        <v>54767141</v>
      </c>
      <c r="J1220" s="195"/>
    </row>
    <row r="1221" spans="1:10" s="235" customFormat="1" ht="30.75" customHeight="1">
      <c r="A1221" s="159" t="s">
        <v>515</v>
      </c>
      <c r="B1221" s="232">
        <v>793</v>
      </c>
      <c r="C1221" s="233" t="s">
        <v>345</v>
      </c>
      <c r="D1221" s="233" t="s">
        <v>104</v>
      </c>
      <c r="E1221" s="155" t="s">
        <v>1089</v>
      </c>
      <c r="F1221" s="155"/>
      <c r="G1221" s="156">
        <f>G1224</f>
        <v>439540</v>
      </c>
      <c r="H1221" s="234">
        <v>0</v>
      </c>
      <c r="I1221" s="234">
        <v>0</v>
      </c>
    </row>
    <row r="1222" spans="1:10" ht="30.75" customHeight="1">
      <c r="A1222" s="16" t="s">
        <v>351</v>
      </c>
      <c r="B1222" s="14">
        <v>793</v>
      </c>
      <c r="C1222" s="15" t="s">
        <v>345</v>
      </c>
      <c r="D1222" s="15" t="s">
        <v>104</v>
      </c>
      <c r="E1222" s="15" t="s">
        <v>1090</v>
      </c>
      <c r="F1222" s="15"/>
      <c r="G1222" s="89">
        <v>439540</v>
      </c>
      <c r="H1222" s="89">
        <v>0</v>
      </c>
      <c r="I1222" s="89">
        <v>0</v>
      </c>
      <c r="J1222" s="1"/>
    </row>
    <row r="1223" spans="1:10" ht="30.75" hidden="1" customHeight="1">
      <c r="A1223" s="39"/>
      <c r="B1223" s="14"/>
      <c r="C1223" s="15"/>
      <c r="D1223" s="15"/>
      <c r="E1223" s="15"/>
      <c r="F1223" s="15"/>
      <c r="G1223" s="89"/>
      <c r="H1223" s="89"/>
      <c r="I1223" s="89">
        <v>0</v>
      </c>
      <c r="J1223" s="1"/>
    </row>
    <row r="1224" spans="1:10" ht="30.75" customHeight="1">
      <c r="A1224" s="16" t="s">
        <v>323</v>
      </c>
      <c r="B1224" s="14">
        <v>793</v>
      </c>
      <c r="C1224" s="15" t="s">
        <v>345</v>
      </c>
      <c r="D1224" s="15" t="s">
        <v>104</v>
      </c>
      <c r="E1224" s="15" t="s">
        <v>1090</v>
      </c>
      <c r="F1224" s="15" t="s">
        <v>324</v>
      </c>
      <c r="G1224" s="89">
        <f>G1225</f>
        <v>439540</v>
      </c>
      <c r="H1224" s="89">
        <v>0</v>
      </c>
      <c r="I1224" s="89">
        <v>0</v>
      </c>
      <c r="J1224" s="1"/>
    </row>
    <row r="1225" spans="1:10" ht="30.75" customHeight="1">
      <c r="A1225" s="16" t="s">
        <v>351</v>
      </c>
      <c r="B1225" s="14">
        <v>793</v>
      </c>
      <c r="C1225" s="15" t="s">
        <v>345</v>
      </c>
      <c r="D1225" s="15" t="s">
        <v>104</v>
      </c>
      <c r="E1225" s="15" t="s">
        <v>1090</v>
      </c>
      <c r="F1225" s="15" t="s">
        <v>352</v>
      </c>
      <c r="G1225" s="89">
        <v>439540</v>
      </c>
      <c r="H1225" s="89">
        <v>0</v>
      </c>
      <c r="I1225" s="89">
        <v>0</v>
      </c>
      <c r="J1225" s="1"/>
    </row>
    <row r="1226" spans="1:10" s="160" customFormat="1" ht="25.5" customHeight="1">
      <c r="A1226" s="153" t="s">
        <v>609</v>
      </c>
      <c r="B1226" s="154">
        <v>793</v>
      </c>
      <c r="C1226" s="155" t="s">
        <v>24</v>
      </c>
      <c r="D1226" s="155" t="s">
        <v>35</v>
      </c>
      <c r="E1226" s="155" t="s">
        <v>458</v>
      </c>
      <c r="F1226" s="155"/>
      <c r="G1226" s="156">
        <f>G1228+G1232</f>
        <v>30795431</v>
      </c>
      <c r="H1226" s="156">
        <f>H1228+H1232</f>
        <v>31531351</v>
      </c>
      <c r="I1226" s="156">
        <f>I1228+I1232</f>
        <v>31851492</v>
      </c>
      <c r="J1226" s="206">
        <v>1816051</v>
      </c>
    </row>
    <row r="1227" spans="1:10" s="18" customFormat="1" ht="25.5" hidden="1">
      <c r="A1227" s="16" t="s">
        <v>609</v>
      </c>
      <c r="B1227" s="14">
        <v>793</v>
      </c>
      <c r="C1227" s="15" t="s">
        <v>24</v>
      </c>
      <c r="D1227" s="15" t="s">
        <v>35</v>
      </c>
      <c r="E1227" s="15" t="s">
        <v>458</v>
      </c>
      <c r="F1227" s="15"/>
      <c r="G1227" s="120"/>
      <c r="H1227" s="120"/>
      <c r="I1227" s="120"/>
      <c r="J1227" s="17"/>
    </row>
    <row r="1228" spans="1:10">
      <c r="A1228" s="16" t="s">
        <v>611</v>
      </c>
      <c r="B1228" s="14">
        <v>793</v>
      </c>
      <c r="C1228" s="15" t="s">
        <v>24</v>
      </c>
      <c r="D1228" s="15" t="s">
        <v>35</v>
      </c>
      <c r="E1228" s="15" t="s">
        <v>459</v>
      </c>
      <c r="F1228" s="15"/>
      <c r="G1228" s="89">
        <f>G1229</f>
        <v>1798248</v>
      </c>
      <c r="H1228" s="89">
        <f t="shared" ref="H1228:I1228" si="244">H1229</f>
        <v>1816051</v>
      </c>
      <c r="I1228" s="89">
        <f t="shared" si="244"/>
        <v>1834030</v>
      </c>
      <c r="J1228" s="2">
        <v>22376720</v>
      </c>
    </row>
    <row r="1229" spans="1:10" ht="25.5">
      <c r="A1229" s="16" t="s">
        <v>114</v>
      </c>
      <c r="B1229" s="14">
        <v>793</v>
      </c>
      <c r="C1229" s="15" t="s">
        <v>24</v>
      </c>
      <c r="D1229" s="15" t="s">
        <v>35</v>
      </c>
      <c r="E1229" s="15" t="s">
        <v>460</v>
      </c>
      <c r="F1229" s="15"/>
      <c r="G1229" s="89">
        <f>G1230</f>
        <v>1798248</v>
      </c>
      <c r="H1229" s="89">
        <f t="shared" ref="H1229:I1230" si="245">H1230</f>
        <v>1816051</v>
      </c>
      <c r="I1229" s="89">
        <f t="shared" si="245"/>
        <v>1834030</v>
      </c>
      <c r="J1229" s="2">
        <v>1931480</v>
      </c>
    </row>
    <row r="1230" spans="1:10" ht="51">
      <c r="A1230" s="16" t="s">
        <v>612</v>
      </c>
      <c r="B1230" s="14">
        <v>793</v>
      </c>
      <c r="C1230" s="15" t="s">
        <v>24</v>
      </c>
      <c r="D1230" s="15" t="s">
        <v>35</v>
      </c>
      <c r="E1230" s="15" t="s">
        <v>460</v>
      </c>
      <c r="F1230" s="15" t="s">
        <v>90</v>
      </c>
      <c r="G1230" s="89">
        <f>G1231</f>
        <v>1798248</v>
      </c>
      <c r="H1230" s="89">
        <f t="shared" si="245"/>
        <v>1816051</v>
      </c>
      <c r="I1230" s="89">
        <f t="shared" si="245"/>
        <v>1834030</v>
      </c>
      <c r="J1230" s="2">
        <v>3861060</v>
      </c>
    </row>
    <row r="1231" spans="1:10" ht="25.5">
      <c r="A1231" s="16" t="s">
        <v>88</v>
      </c>
      <c r="B1231" s="14">
        <v>793</v>
      </c>
      <c r="C1231" s="15" t="s">
        <v>24</v>
      </c>
      <c r="D1231" s="15" t="s">
        <v>35</v>
      </c>
      <c r="E1231" s="15" t="s">
        <v>460</v>
      </c>
      <c r="F1231" s="15" t="s">
        <v>91</v>
      </c>
      <c r="G1231" s="89">
        <f>'прил 7'!G1015</f>
        <v>1798248</v>
      </c>
      <c r="H1231" s="89">
        <f>'прил 7'!H1015</f>
        <v>1816051</v>
      </c>
      <c r="I1231" s="89">
        <f>'прил 7'!I1015</f>
        <v>1834030</v>
      </c>
      <c r="J1231" s="2">
        <v>36840</v>
      </c>
    </row>
    <row r="1232" spans="1:10" s="50" customFormat="1">
      <c r="A1232" s="62" t="s">
        <v>620</v>
      </c>
      <c r="B1232" s="14">
        <v>793</v>
      </c>
      <c r="C1232" s="15" t="s">
        <v>24</v>
      </c>
      <c r="D1232" s="15" t="s">
        <v>85</v>
      </c>
      <c r="E1232" s="15" t="s">
        <v>463</v>
      </c>
      <c r="F1232" s="15"/>
      <c r="G1232" s="89">
        <f>G1233+G1250+G1255+G1260+G1277+G1243+G1272+G1265</f>
        <v>28997183</v>
      </c>
      <c r="H1232" s="89">
        <f>H1233+H1250+H1255+H1260+H1277+H1243+H1272+H1265</f>
        <v>29715300</v>
      </c>
      <c r="I1232" s="89">
        <f>I1233+I1250+I1255+I1260+I1277+I1243+I1272+I1265</f>
        <v>30017462</v>
      </c>
      <c r="J1232" s="192">
        <v>1772668</v>
      </c>
    </row>
    <row r="1233" spans="1:10" s="50" customFormat="1" ht="25.5">
      <c r="A1233" s="16" t="s">
        <v>114</v>
      </c>
      <c r="B1233" s="14">
        <v>793</v>
      </c>
      <c r="C1233" s="15" t="s">
        <v>24</v>
      </c>
      <c r="D1233" s="15" t="s">
        <v>85</v>
      </c>
      <c r="E1233" s="15" t="s">
        <v>464</v>
      </c>
      <c r="F1233" s="15"/>
      <c r="G1233" s="89">
        <f>G1234+G1236+G1240+G1238</f>
        <v>23742283</v>
      </c>
      <c r="H1233" s="89">
        <f>H1234+H1236+H1240+H1238</f>
        <v>24308200</v>
      </c>
      <c r="I1233" s="89">
        <f>I1234+I1236+I1240+I1238</f>
        <v>24419662</v>
      </c>
      <c r="J1233" s="192">
        <v>26732</v>
      </c>
    </row>
    <row r="1234" spans="1:10" s="50" customFormat="1" ht="51">
      <c r="A1234" s="16" t="s">
        <v>612</v>
      </c>
      <c r="B1234" s="14">
        <v>793</v>
      </c>
      <c r="C1234" s="15" t="s">
        <v>24</v>
      </c>
      <c r="D1234" s="15" t="s">
        <v>85</v>
      </c>
      <c r="E1234" s="15" t="s">
        <v>464</v>
      </c>
      <c r="F1234" s="15" t="s">
        <v>90</v>
      </c>
      <c r="G1234" s="89">
        <f>G1235</f>
        <v>22625350</v>
      </c>
      <c r="H1234" s="89">
        <f>H1235</f>
        <v>22376720</v>
      </c>
      <c r="I1234" s="89">
        <f>I1235</f>
        <v>22785558</v>
      </c>
      <c r="J1234" s="192">
        <v>292420</v>
      </c>
    </row>
    <row r="1235" spans="1:10" s="50" customFormat="1" ht="25.5">
      <c r="A1235" s="16" t="s">
        <v>88</v>
      </c>
      <c r="B1235" s="14">
        <v>793</v>
      </c>
      <c r="C1235" s="15" t="s">
        <v>24</v>
      </c>
      <c r="D1235" s="15" t="s">
        <v>85</v>
      </c>
      <c r="E1235" s="15" t="s">
        <v>464</v>
      </c>
      <c r="F1235" s="15" t="s">
        <v>91</v>
      </c>
      <c r="G1235" s="89">
        <f>'прил 7'!G1027</f>
        <v>22625350</v>
      </c>
      <c r="H1235" s="89">
        <f>'прил 7'!H1027</f>
        <v>22376720</v>
      </c>
      <c r="I1235" s="89">
        <f>'прил 7'!I1027</f>
        <v>22785558</v>
      </c>
      <c r="J1235" s="192">
        <v>7380</v>
      </c>
    </row>
    <row r="1236" spans="1:10" s="50" customFormat="1">
      <c r="A1236" s="16" t="s">
        <v>618</v>
      </c>
      <c r="B1236" s="14">
        <v>793</v>
      </c>
      <c r="C1236" s="15" t="s">
        <v>24</v>
      </c>
      <c r="D1236" s="15" t="s">
        <v>85</v>
      </c>
      <c r="E1236" s="15" t="s">
        <v>464</v>
      </c>
      <c r="F1236" s="15" t="s">
        <v>48</v>
      </c>
      <c r="G1236" s="89">
        <f>G1237</f>
        <v>1103933</v>
      </c>
      <c r="H1236" s="89">
        <f t="shared" ref="H1236:I1236" si="246">H1237</f>
        <v>1931480</v>
      </c>
      <c r="I1236" s="89">
        <f t="shared" si="246"/>
        <v>1634104</v>
      </c>
      <c r="J1236" s="192">
        <v>10000</v>
      </c>
    </row>
    <row r="1237" spans="1:10" s="50" customFormat="1" ht="25.5">
      <c r="A1237" s="16" t="s">
        <v>49</v>
      </c>
      <c r="B1237" s="14">
        <v>793</v>
      </c>
      <c r="C1237" s="15" t="s">
        <v>24</v>
      </c>
      <c r="D1237" s="15" t="s">
        <v>85</v>
      </c>
      <c r="E1237" s="15" t="s">
        <v>464</v>
      </c>
      <c r="F1237" s="15" t="s">
        <v>50</v>
      </c>
      <c r="G1237" s="89">
        <f>'прил 7'!G1031</f>
        <v>1103933</v>
      </c>
      <c r="H1237" s="89">
        <f>'прил 7'!H1031</f>
        <v>1931480</v>
      </c>
      <c r="I1237" s="89">
        <f>'прил 7'!I1031</f>
        <v>1634104</v>
      </c>
      <c r="J1237" s="192">
        <f>SUM(J1226:J1236)</f>
        <v>32131351</v>
      </c>
    </row>
    <row r="1238" spans="1:10" s="50" customFormat="1" hidden="1">
      <c r="A1238" s="16" t="s">
        <v>312</v>
      </c>
      <c r="B1238" s="14">
        <v>793</v>
      </c>
      <c r="C1238" s="15" t="s">
        <v>24</v>
      </c>
      <c r="D1238" s="15" t="s">
        <v>85</v>
      </c>
      <c r="E1238" s="15" t="s">
        <v>464</v>
      </c>
      <c r="F1238" s="15" t="s">
        <v>313</v>
      </c>
      <c r="G1238" s="89">
        <f>G1239</f>
        <v>0</v>
      </c>
      <c r="H1238" s="89">
        <f>H1239</f>
        <v>0</v>
      </c>
      <c r="I1238" s="89">
        <f>I1239</f>
        <v>0</v>
      </c>
      <c r="J1238" s="192"/>
    </row>
    <row r="1239" spans="1:10" s="50" customFormat="1" ht="25.5" hidden="1">
      <c r="A1239" s="16" t="s">
        <v>314</v>
      </c>
      <c r="B1239" s="14">
        <v>793</v>
      </c>
      <c r="C1239" s="15" t="s">
        <v>24</v>
      </c>
      <c r="D1239" s="15" t="s">
        <v>85</v>
      </c>
      <c r="E1239" s="15" t="s">
        <v>464</v>
      </c>
      <c r="F1239" s="15" t="s">
        <v>315</v>
      </c>
      <c r="G1239" s="89">
        <f>'прил 7'!G1034</f>
        <v>0</v>
      </c>
      <c r="H1239" s="89">
        <f>'прил 7'!AG1034</f>
        <v>0</v>
      </c>
      <c r="I1239" s="89">
        <f>'прил 7'!AH1034</f>
        <v>0</v>
      </c>
      <c r="J1239" s="192"/>
    </row>
    <row r="1240" spans="1:10" s="50" customFormat="1" ht="13.5" customHeight="1">
      <c r="A1240" s="16" t="s">
        <v>95</v>
      </c>
      <c r="B1240" s="14">
        <v>793</v>
      </c>
      <c r="C1240" s="15" t="s">
        <v>24</v>
      </c>
      <c r="D1240" s="15" t="s">
        <v>85</v>
      </c>
      <c r="E1240" s="15" t="s">
        <v>464</v>
      </c>
      <c r="F1240" s="15" t="s">
        <v>96</v>
      </c>
      <c r="G1240" s="89">
        <f>G1242+G1241</f>
        <v>13000</v>
      </c>
      <c r="H1240" s="89">
        <f t="shared" ref="H1240:I1240" si="247">H1242+H1241</f>
        <v>0</v>
      </c>
      <c r="I1240" s="89">
        <f t="shared" si="247"/>
        <v>0</v>
      </c>
      <c r="J1240" s="192"/>
    </row>
    <row r="1241" spans="1:10" s="50" customFormat="1" hidden="1">
      <c r="A1241" s="16" t="s">
        <v>625</v>
      </c>
      <c r="B1241" s="14">
        <v>793</v>
      </c>
      <c r="C1241" s="15" t="s">
        <v>24</v>
      </c>
      <c r="D1241" s="15" t="s">
        <v>85</v>
      </c>
      <c r="E1241" s="15" t="s">
        <v>464</v>
      </c>
      <c r="F1241" s="15" t="s">
        <v>624</v>
      </c>
      <c r="G1241" s="89">
        <f>'прил 7'!G1036</f>
        <v>0</v>
      </c>
      <c r="H1241" s="89">
        <f>'прил 7'!AG1036</f>
        <v>0</v>
      </c>
      <c r="I1241" s="89">
        <f>'прил 7'!AH1036</f>
        <v>0</v>
      </c>
      <c r="J1241" s="192"/>
    </row>
    <row r="1242" spans="1:10" s="50" customFormat="1">
      <c r="A1242" s="16" t="s">
        <v>303</v>
      </c>
      <c r="B1242" s="14">
        <v>793</v>
      </c>
      <c r="C1242" s="15" t="s">
        <v>24</v>
      </c>
      <c r="D1242" s="15" t="s">
        <v>85</v>
      </c>
      <c r="E1242" s="15" t="s">
        <v>464</v>
      </c>
      <c r="F1242" s="15" t="s">
        <v>99</v>
      </c>
      <c r="G1242" s="89">
        <f>'прил 7'!G1037</f>
        <v>13000</v>
      </c>
      <c r="H1242" s="89">
        <f>'прил 7'!H1037</f>
        <v>0</v>
      </c>
      <c r="I1242" s="89">
        <f>'прил 7'!I1037</f>
        <v>0</v>
      </c>
      <c r="J1242" s="192"/>
    </row>
    <row r="1243" spans="1:10" s="3" customFormat="1" ht="25.5">
      <c r="A1243" s="16" t="s">
        <v>835</v>
      </c>
      <c r="B1243" s="14">
        <v>793</v>
      </c>
      <c r="C1243" s="15" t="s">
        <v>24</v>
      </c>
      <c r="D1243" s="15" t="s">
        <v>85</v>
      </c>
      <c r="E1243" s="15" t="s">
        <v>735</v>
      </c>
      <c r="F1243" s="15"/>
      <c r="G1243" s="89">
        <f>G1244+G1248</f>
        <v>3451385</v>
      </c>
      <c r="H1243" s="89">
        <f t="shared" ref="H1243:I1243" si="248">H1244+H1248</f>
        <v>3897900</v>
      </c>
      <c r="I1243" s="89">
        <f t="shared" si="248"/>
        <v>4035600</v>
      </c>
      <c r="J1243" s="194"/>
    </row>
    <row r="1244" spans="1:10" s="3" customFormat="1" ht="51">
      <c r="A1244" s="16" t="s">
        <v>612</v>
      </c>
      <c r="B1244" s="14">
        <v>793</v>
      </c>
      <c r="C1244" s="15" t="s">
        <v>24</v>
      </c>
      <c r="D1244" s="15" t="s">
        <v>85</v>
      </c>
      <c r="E1244" s="15" t="s">
        <v>735</v>
      </c>
      <c r="F1244" s="15" t="s">
        <v>90</v>
      </c>
      <c r="G1244" s="89">
        <f>G1245</f>
        <v>3364545</v>
      </c>
      <c r="H1244" s="89">
        <f t="shared" ref="H1244:I1244" si="249">H1245</f>
        <v>3861060</v>
      </c>
      <c r="I1244" s="89">
        <f t="shared" si="249"/>
        <v>3998760</v>
      </c>
      <c r="J1244" s="194"/>
    </row>
    <row r="1245" spans="1:10" s="3" customFormat="1" ht="25.5">
      <c r="A1245" s="16" t="s">
        <v>88</v>
      </c>
      <c r="B1245" s="14">
        <v>793</v>
      </c>
      <c r="C1245" s="15" t="s">
        <v>24</v>
      </c>
      <c r="D1245" s="15" t="s">
        <v>85</v>
      </c>
      <c r="E1245" s="15" t="s">
        <v>735</v>
      </c>
      <c r="F1245" s="15" t="s">
        <v>91</v>
      </c>
      <c r="G1245" s="89">
        <f>'прил 7'!G1046</f>
        <v>3364545</v>
      </c>
      <c r="H1245" s="89">
        <f>'прил 7'!H1046</f>
        <v>3861060</v>
      </c>
      <c r="I1245" s="89">
        <f>'прил 7'!I1046</f>
        <v>3998760</v>
      </c>
      <c r="J1245" s="194"/>
    </row>
    <row r="1246" spans="1:10" s="3" customFormat="1" ht="38.25" hidden="1">
      <c r="A1246" s="16" t="s">
        <v>89</v>
      </c>
      <c r="B1246" s="14">
        <v>793</v>
      </c>
      <c r="C1246" s="15" t="s">
        <v>24</v>
      </c>
      <c r="D1246" s="15" t="s">
        <v>85</v>
      </c>
      <c r="E1246" s="15" t="s">
        <v>735</v>
      </c>
      <c r="F1246" s="15" t="s">
        <v>92</v>
      </c>
      <c r="G1246" s="89"/>
      <c r="H1246" s="89"/>
      <c r="I1246" s="89"/>
      <c r="J1246" s="194"/>
    </row>
    <row r="1247" spans="1:10" s="3" customFormat="1" ht="38.25" hidden="1">
      <c r="A1247" s="16" t="s">
        <v>93</v>
      </c>
      <c r="B1247" s="14">
        <v>793</v>
      </c>
      <c r="C1247" s="15" t="s">
        <v>24</v>
      </c>
      <c r="D1247" s="15" t="s">
        <v>85</v>
      </c>
      <c r="E1247" s="15" t="s">
        <v>735</v>
      </c>
      <c r="F1247" s="15" t="s">
        <v>94</v>
      </c>
      <c r="G1247" s="89"/>
      <c r="H1247" s="89"/>
      <c r="I1247" s="89"/>
      <c r="J1247" s="194"/>
    </row>
    <row r="1248" spans="1:10" s="3" customFormat="1">
      <c r="A1248" s="16" t="s">
        <v>618</v>
      </c>
      <c r="B1248" s="14">
        <v>793</v>
      </c>
      <c r="C1248" s="15" t="s">
        <v>24</v>
      </c>
      <c r="D1248" s="15" t="s">
        <v>85</v>
      </c>
      <c r="E1248" s="15" t="s">
        <v>735</v>
      </c>
      <c r="F1248" s="15" t="s">
        <v>48</v>
      </c>
      <c r="G1248" s="89">
        <f>G1249</f>
        <v>86840</v>
      </c>
      <c r="H1248" s="89">
        <f>H1249</f>
        <v>36840</v>
      </c>
      <c r="I1248" s="89">
        <f>I1249</f>
        <v>36840</v>
      </c>
      <c r="J1248" s="194"/>
    </row>
    <row r="1249" spans="1:10" s="3" customFormat="1" ht="25.5">
      <c r="A1249" s="16" t="s">
        <v>49</v>
      </c>
      <c r="B1249" s="14">
        <v>793</v>
      </c>
      <c r="C1249" s="15" t="s">
        <v>24</v>
      </c>
      <c r="D1249" s="15" t="s">
        <v>85</v>
      </c>
      <c r="E1249" s="15" t="s">
        <v>735</v>
      </c>
      <c r="F1249" s="15" t="s">
        <v>50</v>
      </c>
      <c r="G1249" s="89">
        <f>'прил 7'!G1050</f>
        <v>86840</v>
      </c>
      <c r="H1249" s="89">
        <f>'прил 7'!H1050</f>
        <v>36840</v>
      </c>
      <c r="I1249" s="89">
        <f>'прил 7'!I1050</f>
        <v>36840</v>
      </c>
      <c r="J1249" s="194"/>
    </row>
    <row r="1250" spans="1:10" s="3" customFormat="1" ht="25.5" hidden="1">
      <c r="A1250" s="16" t="s">
        <v>631</v>
      </c>
      <c r="B1250" s="14">
        <v>793</v>
      </c>
      <c r="C1250" s="15" t="s">
        <v>24</v>
      </c>
      <c r="D1250" s="15" t="s">
        <v>85</v>
      </c>
      <c r="E1250" s="15" t="s">
        <v>258</v>
      </c>
      <c r="F1250" s="15"/>
      <c r="G1250" s="89">
        <f>G1251+G1253</f>
        <v>0</v>
      </c>
      <c r="H1250" s="89">
        <f>H1251+H1253</f>
        <v>0</v>
      </c>
      <c r="I1250" s="89">
        <f>I1251+I1253</f>
        <v>0</v>
      </c>
      <c r="J1250" s="194"/>
    </row>
    <row r="1251" spans="1:10" s="3" customFormat="1" ht="51" hidden="1">
      <c r="A1251" s="16" t="s">
        <v>612</v>
      </c>
      <c r="B1251" s="14">
        <v>793</v>
      </c>
      <c r="C1251" s="15" t="s">
        <v>24</v>
      </c>
      <c r="D1251" s="15" t="s">
        <v>85</v>
      </c>
      <c r="E1251" s="15" t="s">
        <v>258</v>
      </c>
      <c r="F1251" s="15" t="s">
        <v>90</v>
      </c>
      <c r="G1251" s="89">
        <f>G1252</f>
        <v>0</v>
      </c>
      <c r="H1251" s="89">
        <f>H1252</f>
        <v>0</v>
      </c>
      <c r="I1251" s="89">
        <f>I1252</f>
        <v>0</v>
      </c>
      <c r="J1251" s="194"/>
    </row>
    <row r="1252" spans="1:10" s="3" customFormat="1" ht="25.5" hidden="1">
      <c r="A1252" s="16" t="s">
        <v>88</v>
      </c>
      <c r="B1252" s="14">
        <v>793</v>
      </c>
      <c r="C1252" s="15" t="s">
        <v>24</v>
      </c>
      <c r="D1252" s="15" t="s">
        <v>85</v>
      </c>
      <c r="E1252" s="15" t="s">
        <v>258</v>
      </c>
      <c r="F1252" s="15" t="s">
        <v>91</v>
      </c>
      <c r="G1252" s="89">
        <f>'прил 7'!G1055</f>
        <v>0</v>
      </c>
      <c r="H1252" s="89">
        <f>'прил 7'!AG1055</f>
        <v>0</v>
      </c>
      <c r="I1252" s="89">
        <f>'прил 7'!AH1055</f>
        <v>0</v>
      </c>
      <c r="J1252" s="194"/>
    </row>
    <row r="1253" spans="1:10" s="3" customFormat="1" hidden="1">
      <c r="A1253" s="16" t="s">
        <v>618</v>
      </c>
      <c r="B1253" s="14">
        <v>793</v>
      </c>
      <c r="C1253" s="15" t="s">
        <v>24</v>
      </c>
      <c r="D1253" s="15" t="s">
        <v>85</v>
      </c>
      <c r="E1253" s="15" t="s">
        <v>258</v>
      </c>
      <c r="F1253" s="15" t="s">
        <v>48</v>
      </c>
      <c r="G1253" s="89">
        <f>G1254</f>
        <v>0</v>
      </c>
      <c r="H1253" s="89">
        <f>H1254</f>
        <v>0</v>
      </c>
      <c r="I1253" s="89">
        <f>I1254</f>
        <v>0</v>
      </c>
      <c r="J1253" s="194"/>
    </row>
    <row r="1254" spans="1:10" s="3" customFormat="1" ht="25.5" hidden="1">
      <c r="A1254" s="16" t="s">
        <v>49</v>
      </c>
      <c r="B1254" s="14">
        <v>793</v>
      </c>
      <c r="C1254" s="15" t="s">
        <v>24</v>
      </c>
      <c r="D1254" s="15" t="s">
        <v>85</v>
      </c>
      <c r="E1254" s="15" t="s">
        <v>258</v>
      </c>
      <c r="F1254" s="15" t="s">
        <v>50</v>
      </c>
      <c r="G1254" s="89">
        <f>'прил 7'!G1059</f>
        <v>0</v>
      </c>
      <c r="H1254" s="89">
        <f>'прил 7'!AG1059</f>
        <v>0</v>
      </c>
      <c r="I1254" s="89">
        <f>'прил 7'!AH1059</f>
        <v>0</v>
      </c>
      <c r="J1254" s="194"/>
    </row>
    <row r="1255" spans="1:10" ht="41.25" hidden="1" customHeight="1">
      <c r="A1255" s="16" t="s">
        <v>636</v>
      </c>
      <c r="B1255" s="14">
        <v>793</v>
      </c>
      <c r="C1255" s="15" t="s">
        <v>24</v>
      </c>
      <c r="D1255" s="15" t="s">
        <v>85</v>
      </c>
      <c r="E1255" s="15" t="s">
        <v>257</v>
      </c>
      <c r="F1255" s="15"/>
      <c r="G1255" s="89">
        <f>G1256+G1258</f>
        <v>0</v>
      </c>
      <c r="H1255" s="89">
        <f>H1256+H1258</f>
        <v>0</v>
      </c>
      <c r="I1255" s="89">
        <f>I1256+I1258</f>
        <v>0</v>
      </c>
    </row>
    <row r="1256" spans="1:10" ht="51" hidden="1">
      <c r="A1256" s="16" t="s">
        <v>612</v>
      </c>
      <c r="B1256" s="14">
        <v>793</v>
      </c>
      <c r="C1256" s="15" t="s">
        <v>24</v>
      </c>
      <c r="D1256" s="15" t="s">
        <v>85</v>
      </c>
      <c r="E1256" s="15" t="s">
        <v>257</v>
      </c>
      <c r="F1256" s="15" t="s">
        <v>90</v>
      </c>
      <c r="G1256" s="89">
        <f>G1257</f>
        <v>0</v>
      </c>
      <c r="H1256" s="89">
        <f>H1257</f>
        <v>0</v>
      </c>
      <c r="I1256" s="89">
        <f>I1257</f>
        <v>0</v>
      </c>
    </row>
    <row r="1257" spans="1:10" ht="25.5" hidden="1" customHeight="1">
      <c r="A1257" s="16" t="s">
        <v>88</v>
      </c>
      <c r="B1257" s="14">
        <v>793</v>
      </c>
      <c r="C1257" s="15" t="s">
        <v>24</v>
      </c>
      <c r="D1257" s="15" t="s">
        <v>85</v>
      </c>
      <c r="E1257" s="15" t="s">
        <v>257</v>
      </c>
      <c r="F1257" s="15" t="s">
        <v>91</v>
      </c>
      <c r="G1257" s="89">
        <f>'прил 7'!G1063</f>
        <v>0</v>
      </c>
      <c r="H1257" s="89">
        <f>'прил 7'!AG1063</f>
        <v>0</v>
      </c>
      <c r="I1257" s="89">
        <f>'прил 7'!AH1063</f>
        <v>0</v>
      </c>
    </row>
    <row r="1258" spans="1:10" ht="25.5" hidden="1" customHeight="1">
      <c r="A1258" s="16" t="s">
        <v>618</v>
      </c>
      <c r="B1258" s="14">
        <v>793</v>
      </c>
      <c r="C1258" s="15" t="s">
        <v>24</v>
      </c>
      <c r="D1258" s="15" t="s">
        <v>85</v>
      </c>
      <c r="E1258" s="15" t="s">
        <v>257</v>
      </c>
      <c r="F1258" s="15" t="s">
        <v>48</v>
      </c>
      <c r="G1258" s="89">
        <f>G1259</f>
        <v>0</v>
      </c>
      <c r="H1258" s="89">
        <f>H1259</f>
        <v>0</v>
      </c>
      <c r="I1258" s="89">
        <f>I1259</f>
        <v>0</v>
      </c>
    </row>
    <row r="1259" spans="1:10" ht="25.5" hidden="1" customHeight="1">
      <c r="A1259" s="16" t="s">
        <v>49</v>
      </c>
      <c r="B1259" s="14">
        <v>793</v>
      </c>
      <c r="C1259" s="15" t="s">
        <v>24</v>
      </c>
      <c r="D1259" s="15" t="s">
        <v>85</v>
      </c>
      <c r="E1259" s="15" t="s">
        <v>257</v>
      </c>
      <c r="F1259" s="15" t="s">
        <v>50</v>
      </c>
      <c r="G1259" s="89">
        <f>'прил 7'!G1067</f>
        <v>0</v>
      </c>
      <c r="H1259" s="89">
        <f>'прил 7'!AG1067</f>
        <v>0</v>
      </c>
      <c r="I1259" s="89">
        <f>'прил 7'!AH1067</f>
        <v>0</v>
      </c>
    </row>
    <row r="1260" spans="1:10" ht="41.25" hidden="1" customHeight="1">
      <c r="A1260" s="16" t="s">
        <v>637</v>
      </c>
      <c r="B1260" s="14">
        <v>793</v>
      </c>
      <c r="C1260" s="15" t="s">
        <v>24</v>
      </c>
      <c r="D1260" s="15" t="s">
        <v>85</v>
      </c>
      <c r="E1260" s="15" t="s">
        <v>259</v>
      </c>
      <c r="F1260" s="15"/>
      <c r="G1260" s="89">
        <f>G1261+G1263</f>
        <v>0</v>
      </c>
      <c r="H1260" s="89">
        <f>H1261+H1263</f>
        <v>0</v>
      </c>
      <c r="I1260" s="89">
        <f>I1261+I1263</f>
        <v>0</v>
      </c>
    </row>
    <row r="1261" spans="1:10" ht="51" hidden="1">
      <c r="A1261" s="16" t="s">
        <v>612</v>
      </c>
      <c r="B1261" s="14">
        <v>793</v>
      </c>
      <c r="C1261" s="15" t="s">
        <v>24</v>
      </c>
      <c r="D1261" s="15" t="s">
        <v>85</v>
      </c>
      <c r="E1261" s="15" t="s">
        <v>259</v>
      </c>
      <c r="F1261" s="15" t="s">
        <v>90</v>
      </c>
      <c r="G1261" s="89">
        <f>G1262</f>
        <v>0</v>
      </c>
      <c r="H1261" s="89">
        <f>H1262</f>
        <v>0</v>
      </c>
      <c r="I1261" s="89">
        <f>I1262</f>
        <v>0</v>
      </c>
    </row>
    <row r="1262" spans="1:10" ht="25.5" hidden="1" customHeight="1">
      <c r="A1262" s="16" t="s">
        <v>88</v>
      </c>
      <c r="B1262" s="14">
        <v>793</v>
      </c>
      <c r="C1262" s="15" t="s">
        <v>24</v>
      </c>
      <c r="D1262" s="15" t="s">
        <v>85</v>
      </c>
      <c r="E1262" s="15" t="s">
        <v>259</v>
      </c>
      <c r="F1262" s="15" t="s">
        <v>91</v>
      </c>
      <c r="G1262" s="89">
        <f>'прил 7'!G1071</f>
        <v>0</v>
      </c>
      <c r="H1262" s="89">
        <f>'прил 7'!AG1071</f>
        <v>0</v>
      </c>
      <c r="I1262" s="89">
        <f>'прил 7'!AH1071</f>
        <v>0</v>
      </c>
    </row>
    <row r="1263" spans="1:10" ht="25.5" hidden="1" customHeight="1">
      <c r="A1263" s="16" t="s">
        <v>618</v>
      </c>
      <c r="B1263" s="14">
        <v>793</v>
      </c>
      <c r="C1263" s="15" t="s">
        <v>24</v>
      </c>
      <c r="D1263" s="15" t="s">
        <v>85</v>
      </c>
      <c r="E1263" s="15" t="s">
        <v>259</v>
      </c>
      <c r="F1263" s="15" t="s">
        <v>48</v>
      </c>
      <c r="G1263" s="89">
        <f>G1264</f>
        <v>0</v>
      </c>
      <c r="H1263" s="89">
        <f>H1264</f>
        <v>0</v>
      </c>
      <c r="I1263" s="89">
        <f>I1264</f>
        <v>0</v>
      </c>
    </row>
    <row r="1264" spans="1:10" ht="25.5" hidden="1" customHeight="1">
      <c r="A1264" s="16" t="s">
        <v>49</v>
      </c>
      <c r="B1264" s="14">
        <v>793</v>
      </c>
      <c r="C1264" s="15" t="s">
        <v>24</v>
      </c>
      <c r="D1264" s="15" t="s">
        <v>85</v>
      </c>
      <c r="E1264" s="15" t="s">
        <v>259</v>
      </c>
      <c r="F1264" s="15" t="s">
        <v>50</v>
      </c>
      <c r="G1264" s="89">
        <f>'прил 7'!G1075</f>
        <v>0</v>
      </c>
      <c r="H1264" s="89">
        <f>'прил 7'!AG1075</f>
        <v>0</v>
      </c>
      <c r="I1264" s="89">
        <f>'прил 7'!AH1075</f>
        <v>0</v>
      </c>
    </row>
    <row r="1265" spans="1:10" s="3" customFormat="1" ht="38.25">
      <c r="A1265" s="16" t="s">
        <v>837</v>
      </c>
      <c r="B1265" s="14">
        <v>793</v>
      </c>
      <c r="C1265" s="15" t="s">
        <v>24</v>
      </c>
      <c r="D1265" s="15" t="s">
        <v>85</v>
      </c>
      <c r="E1265" s="15" t="s">
        <v>836</v>
      </c>
      <c r="F1265" s="15"/>
      <c r="G1265" s="89">
        <f>G1266+G1270</f>
        <v>1502215</v>
      </c>
      <c r="H1265" s="89">
        <f>H1266+H1270</f>
        <v>1199400</v>
      </c>
      <c r="I1265" s="89">
        <f>I1266+I1270</f>
        <v>1241800</v>
      </c>
      <c r="J1265" s="194"/>
    </row>
    <row r="1266" spans="1:10" s="3" customFormat="1" ht="51">
      <c r="A1266" s="16" t="s">
        <v>612</v>
      </c>
      <c r="B1266" s="14">
        <v>793</v>
      </c>
      <c r="C1266" s="15" t="s">
        <v>24</v>
      </c>
      <c r="D1266" s="15" t="s">
        <v>85</v>
      </c>
      <c r="E1266" s="15" t="s">
        <v>836</v>
      </c>
      <c r="F1266" s="15" t="s">
        <v>90</v>
      </c>
      <c r="G1266" s="89">
        <f>G1267</f>
        <v>1465483</v>
      </c>
      <c r="H1266" s="89">
        <f>H1267</f>
        <v>1172668</v>
      </c>
      <c r="I1266" s="89">
        <f>I1267</f>
        <v>1215068</v>
      </c>
      <c r="J1266" s="194"/>
    </row>
    <row r="1267" spans="1:10" s="3" customFormat="1" ht="25.5">
      <c r="A1267" s="16" t="s">
        <v>88</v>
      </c>
      <c r="B1267" s="14">
        <v>793</v>
      </c>
      <c r="C1267" s="15" t="s">
        <v>24</v>
      </c>
      <c r="D1267" s="15" t="s">
        <v>85</v>
      </c>
      <c r="E1267" s="15" t="s">
        <v>836</v>
      </c>
      <c r="F1267" s="15" t="s">
        <v>91</v>
      </c>
      <c r="G1267" s="89">
        <f>'прил 7'!G1079</f>
        <v>1465483</v>
      </c>
      <c r="H1267" s="89">
        <f>'прил 7'!H1079</f>
        <v>1172668</v>
      </c>
      <c r="I1267" s="89">
        <f>'прил 7'!I1079</f>
        <v>1215068</v>
      </c>
      <c r="J1267" s="194"/>
    </row>
    <row r="1268" spans="1:10" s="3" customFormat="1" ht="38.25" hidden="1">
      <c r="A1268" s="16" t="s">
        <v>89</v>
      </c>
      <c r="B1268" s="14">
        <v>793</v>
      </c>
      <c r="C1268" s="15" t="s">
        <v>24</v>
      </c>
      <c r="D1268" s="15" t="s">
        <v>85</v>
      </c>
      <c r="E1268" s="15" t="s">
        <v>836</v>
      </c>
      <c r="F1268" s="15" t="s">
        <v>92</v>
      </c>
      <c r="G1268" s="89"/>
      <c r="H1268" s="89"/>
      <c r="I1268" s="89"/>
      <c r="J1268" s="194"/>
    </row>
    <row r="1269" spans="1:10" s="3" customFormat="1" ht="38.25" hidden="1">
      <c r="A1269" s="16" t="s">
        <v>93</v>
      </c>
      <c r="B1269" s="14">
        <v>793</v>
      </c>
      <c r="C1269" s="15" t="s">
        <v>24</v>
      </c>
      <c r="D1269" s="15" t="s">
        <v>85</v>
      </c>
      <c r="E1269" s="15" t="s">
        <v>836</v>
      </c>
      <c r="F1269" s="15" t="s">
        <v>94</v>
      </c>
      <c r="G1269" s="89"/>
      <c r="H1269" s="89"/>
      <c r="I1269" s="89"/>
      <c r="J1269" s="194"/>
    </row>
    <row r="1270" spans="1:10" s="3" customFormat="1">
      <c r="A1270" s="16" t="s">
        <v>618</v>
      </c>
      <c r="B1270" s="14">
        <v>793</v>
      </c>
      <c r="C1270" s="15" t="s">
        <v>24</v>
      </c>
      <c r="D1270" s="15" t="s">
        <v>85</v>
      </c>
      <c r="E1270" s="15" t="s">
        <v>836</v>
      </c>
      <c r="F1270" s="15" t="s">
        <v>48</v>
      </c>
      <c r="G1270" s="89">
        <f>G1271</f>
        <v>36732</v>
      </c>
      <c r="H1270" s="89">
        <f>H1271</f>
        <v>26732</v>
      </c>
      <c r="I1270" s="89">
        <f>I1271</f>
        <v>26732</v>
      </c>
      <c r="J1270" s="194"/>
    </row>
    <row r="1271" spans="1:10" s="3" customFormat="1" ht="25.5">
      <c r="A1271" s="16" t="s">
        <v>49</v>
      </c>
      <c r="B1271" s="14">
        <v>793</v>
      </c>
      <c r="C1271" s="15" t="s">
        <v>24</v>
      </c>
      <c r="D1271" s="15" t="s">
        <v>85</v>
      </c>
      <c r="E1271" s="15" t="s">
        <v>836</v>
      </c>
      <c r="F1271" s="15" t="s">
        <v>50</v>
      </c>
      <c r="G1271" s="89">
        <f>'прил 7'!G1083</f>
        <v>36732</v>
      </c>
      <c r="H1271" s="89">
        <f>'прил 7'!H1083</f>
        <v>26732</v>
      </c>
      <c r="I1271" s="89">
        <f>'прил 7'!I1083</f>
        <v>26732</v>
      </c>
      <c r="J1271" s="194"/>
    </row>
    <row r="1272" spans="1:10" ht="25.5" customHeight="1">
      <c r="A1272" s="103" t="s">
        <v>631</v>
      </c>
      <c r="B1272" s="14">
        <v>793</v>
      </c>
      <c r="C1272" s="15" t="s">
        <v>24</v>
      </c>
      <c r="D1272" s="15" t="s">
        <v>85</v>
      </c>
      <c r="E1272" s="15" t="s">
        <v>465</v>
      </c>
      <c r="F1272" s="15"/>
      <c r="G1272" s="89">
        <f>G1273+G1275</f>
        <v>291300</v>
      </c>
      <c r="H1272" s="89">
        <f>H1273+H1275</f>
        <v>299800</v>
      </c>
      <c r="I1272" s="89">
        <f>I1273+I1275</f>
        <v>310400</v>
      </c>
    </row>
    <row r="1273" spans="1:10" s="3" customFormat="1" ht="51">
      <c r="A1273" s="16" t="s">
        <v>612</v>
      </c>
      <c r="B1273" s="14">
        <v>793</v>
      </c>
      <c r="C1273" s="15" t="s">
        <v>24</v>
      </c>
      <c r="D1273" s="15" t="s">
        <v>85</v>
      </c>
      <c r="E1273" s="15" t="s">
        <v>465</v>
      </c>
      <c r="F1273" s="15" t="s">
        <v>90</v>
      </c>
      <c r="G1273" s="89">
        <f>G1274</f>
        <v>282588</v>
      </c>
      <c r="H1273" s="89">
        <f>H1274</f>
        <v>292420</v>
      </c>
      <c r="I1273" s="89">
        <f>I1274</f>
        <v>303020</v>
      </c>
      <c r="J1273" s="194"/>
    </row>
    <row r="1274" spans="1:10" s="3" customFormat="1" ht="25.5">
      <c r="A1274" s="16" t="s">
        <v>88</v>
      </c>
      <c r="B1274" s="14">
        <v>793</v>
      </c>
      <c r="C1274" s="15" t="s">
        <v>24</v>
      </c>
      <c r="D1274" s="15" t="s">
        <v>85</v>
      </c>
      <c r="E1274" s="15" t="s">
        <v>465</v>
      </c>
      <c r="F1274" s="15" t="s">
        <v>91</v>
      </c>
      <c r="G1274" s="89">
        <f>'прил 7'!G1086</f>
        <v>282588</v>
      </c>
      <c r="H1274" s="89">
        <f>'прил 7'!H1086</f>
        <v>292420</v>
      </c>
      <c r="I1274" s="89">
        <f>'прил 7'!I1086</f>
        <v>303020</v>
      </c>
      <c r="J1274" s="194"/>
    </row>
    <row r="1275" spans="1:10" ht="25.5" customHeight="1">
      <c r="A1275" s="16" t="s">
        <v>618</v>
      </c>
      <c r="B1275" s="14">
        <v>793</v>
      </c>
      <c r="C1275" s="15" t="s">
        <v>24</v>
      </c>
      <c r="D1275" s="15" t="s">
        <v>85</v>
      </c>
      <c r="E1275" s="15" t="s">
        <v>465</v>
      </c>
      <c r="F1275" s="15" t="s">
        <v>48</v>
      </c>
      <c r="G1275" s="89">
        <f>G1276</f>
        <v>8712</v>
      </c>
      <c r="H1275" s="89">
        <f>H1276</f>
        <v>7380</v>
      </c>
      <c r="I1275" s="89">
        <f>I1276</f>
        <v>7380</v>
      </c>
    </row>
    <row r="1276" spans="1:10" ht="25.5" customHeight="1">
      <c r="A1276" s="16" t="s">
        <v>49</v>
      </c>
      <c r="B1276" s="14">
        <v>793</v>
      </c>
      <c r="C1276" s="15" t="s">
        <v>24</v>
      </c>
      <c r="D1276" s="15" t="s">
        <v>85</v>
      </c>
      <c r="E1276" s="15" t="s">
        <v>465</v>
      </c>
      <c r="F1276" s="15" t="s">
        <v>50</v>
      </c>
      <c r="G1276" s="89">
        <f>'прил 7'!G1088</f>
        <v>8712</v>
      </c>
      <c r="H1276" s="89">
        <f>'прил 7'!H1088</f>
        <v>7380</v>
      </c>
      <c r="I1276" s="89">
        <f>'прил 7'!I1088</f>
        <v>7380</v>
      </c>
    </row>
    <row r="1277" spans="1:10" s="50" customFormat="1" ht="63.75">
      <c r="A1277" s="16" t="s">
        <v>638</v>
      </c>
      <c r="B1277" s="14">
        <v>793</v>
      </c>
      <c r="C1277" s="15" t="s">
        <v>24</v>
      </c>
      <c r="D1277" s="15" t="s">
        <v>85</v>
      </c>
      <c r="E1277" s="15" t="s">
        <v>743</v>
      </c>
      <c r="F1277" s="15"/>
      <c r="G1277" s="89">
        <f t="shared" ref="G1277:I1278" si="250">G1278</f>
        <v>10000</v>
      </c>
      <c r="H1277" s="89">
        <f t="shared" si="250"/>
        <v>10000</v>
      </c>
      <c r="I1277" s="89">
        <f t="shared" si="250"/>
        <v>10000</v>
      </c>
      <c r="J1277" s="192"/>
    </row>
    <row r="1278" spans="1:10" s="50" customFormat="1">
      <c r="A1278" s="16" t="s">
        <v>618</v>
      </c>
      <c r="B1278" s="14">
        <v>793</v>
      </c>
      <c r="C1278" s="15" t="s">
        <v>24</v>
      </c>
      <c r="D1278" s="15" t="s">
        <v>85</v>
      </c>
      <c r="E1278" s="15" t="s">
        <v>743</v>
      </c>
      <c r="F1278" s="15" t="s">
        <v>48</v>
      </c>
      <c r="G1278" s="120">
        <f t="shared" si="250"/>
        <v>10000</v>
      </c>
      <c r="H1278" s="120">
        <f t="shared" si="250"/>
        <v>10000</v>
      </c>
      <c r="I1278" s="120">
        <f t="shared" si="250"/>
        <v>10000</v>
      </c>
      <c r="J1278" s="192"/>
    </row>
    <row r="1279" spans="1:10" s="50" customFormat="1" ht="25.5">
      <c r="A1279" s="16" t="s">
        <v>49</v>
      </c>
      <c r="B1279" s="14">
        <v>793</v>
      </c>
      <c r="C1279" s="15" t="s">
        <v>24</v>
      </c>
      <c r="D1279" s="15" t="s">
        <v>85</v>
      </c>
      <c r="E1279" s="15" t="s">
        <v>743</v>
      </c>
      <c r="F1279" s="15" t="s">
        <v>50</v>
      </c>
      <c r="G1279" s="120">
        <f>'прил 7'!G1093</f>
        <v>10000</v>
      </c>
      <c r="H1279" s="120">
        <f>'прил 7'!H1093</f>
        <v>10000</v>
      </c>
      <c r="I1279" s="120">
        <f>'прил 7'!I1093</f>
        <v>10000</v>
      </c>
      <c r="J1279" s="192"/>
    </row>
    <row r="1280" spans="1:10" s="163" customFormat="1" ht="25.5">
      <c r="A1280" s="153" t="s">
        <v>697</v>
      </c>
      <c r="B1280" s="154">
        <v>794</v>
      </c>
      <c r="C1280" s="155" t="s">
        <v>24</v>
      </c>
      <c r="D1280" s="155" t="s">
        <v>104</v>
      </c>
      <c r="E1280" s="155" t="s">
        <v>502</v>
      </c>
      <c r="F1280" s="155"/>
      <c r="G1280" s="156">
        <f>G1281+G1285+G1289+G1298</f>
        <v>5091869</v>
      </c>
      <c r="H1280" s="156">
        <f>H1281+H1285+H1289+H1298</f>
        <v>5058838</v>
      </c>
      <c r="I1280" s="156">
        <f>I1281+I1285+I1289+I1298</f>
        <v>5094590</v>
      </c>
      <c r="J1280" s="207">
        <v>1141737</v>
      </c>
    </row>
    <row r="1281" spans="1:10" s="35" customFormat="1" ht="25.5">
      <c r="A1281" s="16" t="s">
        <v>698</v>
      </c>
      <c r="B1281" s="14">
        <v>794</v>
      </c>
      <c r="C1281" s="15" t="s">
        <v>24</v>
      </c>
      <c r="D1281" s="15" t="s">
        <v>104</v>
      </c>
      <c r="E1281" s="15" t="s">
        <v>503</v>
      </c>
      <c r="F1281" s="41"/>
      <c r="G1281" s="120">
        <f>G1282</f>
        <v>1130545</v>
      </c>
      <c r="H1281" s="120">
        <f t="shared" ref="H1281:I1283" si="251">H1282</f>
        <v>1141737</v>
      </c>
      <c r="I1281" s="120">
        <f t="shared" si="251"/>
        <v>1153041</v>
      </c>
      <c r="J1281" s="198">
        <v>541620</v>
      </c>
    </row>
    <row r="1282" spans="1:10" s="35" customFormat="1" ht="25.5">
      <c r="A1282" s="16" t="s">
        <v>114</v>
      </c>
      <c r="B1282" s="14">
        <v>794</v>
      </c>
      <c r="C1282" s="15" t="s">
        <v>24</v>
      </c>
      <c r="D1282" s="15" t="s">
        <v>104</v>
      </c>
      <c r="E1282" s="15" t="s">
        <v>506</v>
      </c>
      <c r="F1282" s="15"/>
      <c r="G1282" s="120">
        <f>G1283</f>
        <v>1130545</v>
      </c>
      <c r="H1282" s="120">
        <f t="shared" si="251"/>
        <v>1141737</v>
      </c>
      <c r="I1282" s="120">
        <f t="shared" si="251"/>
        <v>1153041</v>
      </c>
      <c r="J1282" s="198">
        <v>797785</v>
      </c>
    </row>
    <row r="1283" spans="1:10" s="35" customFormat="1" ht="51">
      <c r="A1283" s="62" t="s">
        <v>87</v>
      </c>
      <c r="B1283" s="14">
        <v>794</v>
      </c>
      <c r="C1283" s="15" t="s">
        <v>24</v>
      </c>
      <c r="D1283" s="15" t="s">
        <v>104</v>
      </c>
      <c r="E1283" s="15" t="s">
        <v>506</v>
      </c>
      <c r="F1283" s="15" t="s">
        <v>90</v>
      </c>
      <c r="G1283" s="120">
        <f>G1284</f>
        <v>1130545</v>
      </c>
      <c r="H1283" s="120">
        <f t="shared" si="251"/>
        <v>1141737</v>
      </c>
      <c r="I1283" s="120">
        <f t="shared" si="251"/>
        <v>1153041</v>
      </c>
      <c r="J1283" s="198">
        <v>630505</v>
      </c>
    </row>
    <row r="1284" spans="1:10" ht="25.5">
      <c r="A1284" s="62" t="s">
        <v>88</v>
      </c>
      <c r="B1284" s="14">
        <v>794</v>
      </c>
      <c r="C1284" s="15" t="s">
        <v>24</v>
      </c>
      <c r="D1284" s="15" t="s">
        <v>104</v>
      </c>
      <c r="E1284" s="15" t="s">
        <v>506</v>
      </c>
      <c r="F1284" s="15" t="s">
        <v>91</v>
      </c>
      <c r="G1284" s="120">
        <f>'прил 7'!G1557</f>
        <v>1130545</v>
      </c>
      <c r="H1284" s="120">
        <f>'прил 7'!H1557</f>
        <v>1141737</v>
      </c>
      <c r="I1284" s="120">
        <f>'прил 7'!I1557</f>
        <v>1153041</v>
      </c>
      <c r="J1284" s="198">
        <v>1885891</v>
      </c>
    </row>
    <row r="1285" spans="1:10" s="35" customFormat="1" ht="25.5">
      <c r="A1285" s="16" t="s">
        <v>699</v>
      </c>
      <c r="B1285" s="14">
        <v>794</v>
      </c>
      <c r="C1285" s="15" t="s">
        <v>24</v>
      </c>
      <c r="D1285" s="15" t="s">
        <v>104</v>
      </c>
      <c r="E1285" s="15" t="s">
        <v>507</v>
      </c>
      <c r="F1285" s="41"/>
      <c r="G1285" s="120">
        <f>G1286</f>
        <v>541620</v>
      </c>
      <c r="H1285" s="120">
        <f t="shared" ref="H1285:I1287" si="252">H1286</f>
        <v>541620</v>
      </c>
      <c r="I1285" s="120">
        <f t="shared" si="252"/>
        <v>541620</v>
      </c>
      <c r="J1285" s="198">
        <v>61300</v>
      </c>
    </row>
    <row r="1286" spans="1:10" s="35" customFormat="1" ht="25.5">
      <c r="A1286" s="16" t="s">
        <v>114</v>
      </c>
      <c r="B1286" s="14">
        <v>794</v>
      </c>
      <c r="C1286" s="15" t="s">
        <v>24</v>
      </c>
      <c r="D1286" s="15" t="s">
        <v>104</v>
      </c>
      <c r="E1286" s="15" t="s">
        <v>508</v>
      </c>
      <c r="F1286" s="15"/>
      <c r="G1286" s="120">
        <f>G1287</f>
        <v>541620</v>
      </c>
      <c r="H1286" s="120">
        <f t="shared" si="252"/>
        <v>541620</v>
      </c>
      <c r="I1286" s="120">
        <f t="shared" si="252"/>
        <v>541620</v>
      </c>
      <c r="J1286" s="198">
        <f>SUM(J1280:J1285)</f>
        <v>5058838</v>
      </c>
    </row>
    <row r="1287" spans="1:10" s="35" customFormat="1" ht="51">
      <c r="A1287" s="62" t="s">
        <v>87</v>
      </c>
      <c r="B1287" s="14">
        <v>794</v>
      </c>
      <c r="C1287" s="15" t="s">
        <v>24</v>
      </c>
      <c r="D1287" s="15" t="s">
        <v>104</v>
      </c>
      <c r="E1287" s="15" t="s">
        <v>508</v>
      </c>
      <c r="F1287" s="15" t="s">
        <v>90</v>
      </c>
      <c r="G1287" s="120">
        <f>G1288</f>
        <v>541620</v>
      </c>
      <c r="H1287" s="120">
        <f t="shared" si="252"/>
        <v>541620</v>
      </c>
      <c r="I1287" s="120">
        <f t="shared" si="252"/>
        <v>541620</v>
      </c>
      <c r="J1287" s="198"/>
    </row>
    <row r="1288" spans="1:10" s="35" customFormat="1" ht="25.5">
      <c r="A1288" s="62" t="s">
        <v>88</v>
      </c>
      <c r="B1288" s="14">
        <v>794</v>
      </c>
      <c r="C1288" s="15" t="s">
        <v>24</v>
      </c>
      <c r="D1288" s="15" t="s">
        <v>104</v>
      </c>
      <c r="E1288" s="15" t="s">
        <v>508</v>
      </c>
      <c r="F1288" s="15" t="s">
        <v>91</v>
      </c>
      <c r="G1288" s="120">
        <f>'прил 7'!G1561</f>
        <v>541620</v>
      </c>
      <c r="H1288" s="120">
        <f>'прил 7'!H1559</f>
        <v>541620</v>
      </c>
      <c r="I1288" s="120">
        <f>'прил 7'!I1559</f>
        <v>541620</v>
      </c>
      <c r="J1288" s="198"/>
    </row>
    <row r="1289" spans="1:10">
      <c r="A1289" s="62" t="s">
        <v>700</v>
      </c>
      <c r="B1289" s="14">
        <v>794</v>
      </c>
      <c r="C1289" s="15" t="s">
        <v>24</v>
      </c>
      <c r="D1289" s="15" t="s">
        <v>104</v>
      </c>
      <c r="E1289" s="15" t="s">
        <v>509</v>
      </c>
      <c r="F1289" s="15"/>
      <c r="G1289" s="120">
        <f>G1290</f>
        <v>1422078</v>
      </c>
      <c r="H1289" s="120">
        <f>H1290</f>
        <v>1428290</v>
      </c>
      <c r="I1289" s="120">
        <f>I1290</f>
        <v>1434564</v>
      </c>
    </row>
    <row r="1290" spans="1:10" s="35" customFormat="1" ht="25.5">
      <c r="A1290" s="16" t="s">
        <v>114</v>
      </c>
      <c r="B1290" s="14">
        <v>794</v>
      </c>
      <c r="C1290" s="15" t="s">
        <v>24</v>
      </c>
      <c r="D1290" s="15" t="s">
        <v>104</v>
      </c>
      <c r="E1290" s="15" t="s">
        <v>510</v>
      </c>
      <c r="F1290" s="41"/>
      <c r="G1290" s="120">
        <f>G1291+G1293+G1295</f>
        <v>1422078</v>
      </c>
      <c r="H1290" s="120">
        <f>H1291+H1293+H1295</f>
        <v>1428290</v>
      </c>
      <c r="I1290" s="120">
        <f>I1291+I1293+I1295</f>
        <v>1434564</v>
      </c>
      <c r="J1290" s="198"/>
    </row>
    <row r="1291" spans="1:10" ht="51">
      <c r="A1291" s="62" t="s">
        <v>87</v>
      </c>
      <c r="B1291" s="14">
        <v>794</v>
      </c>
      <c r="C1291" s="15" t="s">
        <v>24</v>
      </c>
      <c r="D1291" s="15" t="s">
        <v>104</v>
      </c>
      <c r="E1291" s="15" t="s">
        <v>510</v>
      </c>
      <c r="F1291" s="15" t="s">
        <v>90</v>
      </c>
      <c r="G1291" s="120">
        <f>G1292</f>
        <v>795572</v>
      </c>
      <c r="H1291" s="120">
        <f>H1292</f>
        <v>797785</v>
      </c>
      <c r="I1291" s="120">
        <f>I1292</f>
        <v>808059</v>
      </c>
    </row>
    <row r="1292" spans="1:10" ht="25.5">
      <c r="A1292" s="62" t="s">
        <v>88</v>
      </c>
      <c r="B1292" s="14">
        <v>794</v>
      </c>
      <c r="C1292" s="15" t="s">
        <v>24</v>
      </c>
      <c r="D1292" s="15" t="s">
        <v>104</v>
      </c>
      <c r="E1292" s="15" t="s">
        <v>510</v>
      </c>
      <c r="F1292" s="15" t="s">
        <v>91</v>
      </c>
      <c r="G1292" s="120">
        <f>'прил 7'!G1565</f>
        <v>795572</v>
      </c>
      <c r="H1292" s="120">
        <f>'прил 7'!H1565</f>
        <v>797785</v>
      </c>
      <c r="I1292" s="120">
        <f>'прил 7'!I1565</f>
        <v>808059</v>
      </c>
    </row>
    <row r="1293" spans="1:10" ht="25.5">
      <c r="A1293" s="16" t="s">
        <v>47</v>
      </c>
      <c r="B1293" s="14">
        <v>794</v>
      </c>
      <c r="C1293" s="15" t="s">
        <v>24</v>
      </c>
      <c r="D1293" s="15" t="s">
        <v>104</v>
      </c>
      <c r="E1293" s="15" t="s">
        <v>510</v>
      </c>
      <c r="F1293" s="15" t="s">
        <v>48</v>
      </c>
      <c r="G1293" s="120">
        <f>G1294</f>
        <v>626506</v>
      </c>
      <c r="H1293" s="120">
        <f>H1294</f>
        <v>630505</v>
      </c>
      <c r="I1293" s="120">
        <f>I1294</f>
        <v>626505</v>
      </c>
    </row>
    <row r="1294" spans="1:10" ht="25.5">
      <c r="A1294" s="16" t="s">
        <v>49</v>
      </c>
      <c r="B1294" s="14">
        <v>794</v>
      </c>
      <c r="C1294" s="15" t="s">
        <v>24</v>
      </c>
      <c r="D1294" s="15" t="s">
        <v>104</v>
      </c>
      <c r="E1294" s="15" t="s">
        <v>510</v>
      </c>
      <c r="F1294" s="15" t="s">
        <v>50</v>
      </c>
      <c r="G1294" s="120">
        <f>'прил 7'!G1569</f>
        <v>626506</v>
      </c>
      <c r="H1294" s="120">
        <f>'прил 7'!H1569</f>
        <v>630505</v>
      </c>
      <c r="I1294" s="120">
        <f>'прил 7'!I1569</f>
        <v>626505</v>
      </c>
    </row>
    <row r="1295" spans="1:10" ht="13.5" hidden="1" customHeight="1">
      <c r="A1295" s="16" t="s">
        <v>95</v>
      </c>
      <c r="B1295" s="14">
        <v>794</v>
      </c>
      <c r="C1295" s="15" t="s">
        <v>24</v>
      </c>
      <c r="D1295" s="15" t="s">
        <v>104</v>
      </c>
      <c r="E1295" s="15" t="s">
        <v>510</v>
      </c>
      <c r="F1295" s="15" t="s">
        <v>96</v>
      </c>
      <c r="G1295" s="120">
        <f>G1297+G1296</f>
        <v>0</v>
      </c>
      <c r="H1295" s="120">
        <f>H1297+H1296</f>
        <v>0</v>
      </c>
      <c r="I1295" s="120">
        <f>I1297+I1296</f>
        <v>0</v>
      </c>
    </row>
    <row r="1296" spans="1:10" ht="13.5" hidden="1" customHeight="1">
      <c r="A1296" s="16" t="s">
        <v>625</v>
      </c>
      <c r="B1296" s="14"/>
      <c r="C1296" s="15"/>
      <c r="D1296" s="15"/>
      <c r="E1296" s="15" t="s">
        <v>510</v>
      </c>
      <c r="F1296" s="15" t="s">
        <v>624</v>
      </c>
      <c r="G1296" s="120"/>
      <c r="H1296" s="120"/>
      <c r="I1296" s="120"/>
    </row>
    <row r="1297" spans="1:10" hidden="1">
      <c r="A1297" s="16" t="s">
        <v>98</v>
      </c>
      <c r="B1297" s="14">
        <v>794</v>
      </c>
      <c r="C1297" s="15" t="s">
        <v>24</v>
      </c>
      <c r="D1297" s="15" t="s">
        <v>104</v>
      </c>
      <c r="E1297" s="15" t="s">
        <v>510</v>
      </c>
      <c r="F1297" s="15" t="s">
        <v>99</v>
      </c>
      <c r="G1297" s="120">
        <f>'прил 7'!G1573</f>
        <v>0</v>
      </c>
      <c r="H1297" s="120">
        <f>'прил 7'!AG1573</f>
        <v>0</v>
      </c>
      <c r="I1297" s="120">
        <f>'прил 7'!AH1573</f>
        <v>0</v>
      </c>
    </row>
    <row r="1298" spans="1:10" s="50" customFormat="1" ht="25.5">
      <c r="A1298" s="62" t="s">
        <v>702</v>
      </c>
      <c r="B1298" s="14">
        <v>794</v>
      </c>
      <c r="C1298" s="15" t="s">
        <v>24</v>
      </c>
      <c r="D1298" s="15" t="s">
        <v>328</v>
      </c>
      <c r="E1298" s="15" t="s">
        <v>511</v>
      </c>
      <c r="F1298" s="15"/>
      <c r="G1298" s="120">
        <f>G1299+G1304</f>
        <v>1997626</v>
      </c>
      <c r="H1298" s="120">
        <f>H1299+H1304</f>
        <v>1947191</v>
      </c>
      <c r="I1298" s="120">
        <f>I1299+I1304</f>
        <v>1965365</v>
      </c>
      <c r="J1298" s="192"/>
    </row>
    <row r="1299" spans="1:10" s="50" customFormat="1" ht="25.5">
      <c r="A1299" s="16" t="s">
        <v>114</v>
      </c>
      <c r="B1299" s="14">
        <v>794</v>
      </c>
      <c r="C1299" s="15" t="s">
        <v>24</v>
      </c>
      <c r="D1299" s="15" t="s">
        <v>328</v>
      </c>
      <c r="E1299" s="15" t="s">
        <v>533</v>
      </c>
      <c r="F1299" s="15"/>
      <c r="G1299" s="120">
        <f>G1300+G1302+G1307</f>
        <v>1929194</v>
      </c>
      <c r="H1299" s="120">
        <f>H1300+H1302+H1307</f>
        <v>1947191</v>
      </c>
      <c r="I1299" s="120">
        <f>I1300+I1302+I1307</f>
        <v>1965365</v>
      </c>
      <c r="J1299" s="192"/>
    </row>
    <row r="1300" spans="1:10" s="3" customFormat="1" ht="51">
      <c r="A1300" s="62" t="s">
        <v>87</v>
      </c>
      <c r="B1300" s="14">
        <v>794</v>
      </c>
      <c r="C1300" s="15" t="s">
        <v>24</v>
      </c>
      <c r="D1300" s="15" t="s">
        <v>328</v>
      </c>
      <c r="E1300" s="15" t="s">
        <v>533</v>
      </c>
      <c r="F1300" s="15" t="s">
        <v>90</v>
      </c>
      <c r="G1300" s="120">
        <f>G1301</f>
        <v>1859896</v>
      </c>
      <c r="H1300" s="120">
        <f>H1301</f>
        <v>1885891</v>
      </c>
      <c r="I1300" s="120">
        <f>I1301</f>
        <v>1904064</v>
      </c>
      <c r="J1300" s="194"/>
    </row>
    <row r="1301" spans="1:10" s="3" customFormat="1" ht="25.5">
      <c r="A1301" s="62" t="s">
        <v>88</v>
      </c>
      <c r="B1301" s="14">
        <v>794</v>
      </c>
      <c r="C1301" s="15" t="s">
        <v>24</v>
      </c>
      <c r="D1301" s="15" t="s">
        <v>328</v>
      </c>
      <c r="E1301" s="15" t="s">
        <v>533</v>
      </c>
      <c r="F1301" s="15" t="s">
        <v>91</v>
      </c>
      <c r="G1301" s="120">
        <f>'прил 7'!G1585</f>
        <v>1859896</v>
      </c>
      <c r="H1301" s="120">
        <f>'прил 7'!H1585</f>
        <v>1885891</v>
      </c>
      <c r="I1301" s="120">
        <f>'прил 7'!I1585</f>
        <v>1904064</v>
      </c>
      <c r="J1301" s="194"/>
    </row>
    <row r="1302" spans="1:10" s="3" customFormat="1" ht="25.5">
      <c r="A1302" s="16" t="s">
        <v>47</v>
      </c>
      <c r="B1302" s="14">
        <v>794</v>
      </c>
      <c r="C1302" s="15" t="s">
        <v>24</v>
      </c>
      <c r="D1302" s="15" t="s">
        <v>328</v>
      </c>
      <c r="E1302" s="15" t="s">
        <v>533</v>
      </c>
      <c r="F1302" s="15" t="s">
        <v>48</v>
      </c>
      <c r="G1302" s="120">
        <f>G1303</f>
        <v>69298</v>
      </c>
      <c r="H1302" s="120">
        <f>H1303</f>
        <v>61300</v>
      </c>
      <c r="I1302" s="120">
        <f>I1303</f>
        <v>61301</v>
      </c>
      <c r="J1302" s="194"/>
    </row>
    <row r="1303" spans="1:10" s="3" customFormat="1" ht="25.5">
      <c r="A1303" s="16" t="s">
        <v>49</v>
      </c>
      <c r="B1303" s="14">
        <v>794</v>
      </c>
      <c r="C1303" s="15" t="s">
        <v>24</v>
      </c>
      <c r="D1303" s="15" t="s">
        <v>328</v>
      </c>
      <c r="E1303" s="15" t="s">
        <v>533</v>
      </c>
      <c r="F1303" s="15" t="s">
        <v>50</v>
      </c>
      <c r="G1303" s="120">
        <f>'прил 7'!G1587</f>
        <v>69298</v>
      </c>
      <c r="H1303" s="120">
        <f>'прил 7'!H1587</f>
        <v>61300</v>
      </c>
      <c r="I1303" s="120">
        <f>'прил 7'!I1587</f>
        <v>61301</v>
      </c>
      <c r="J1303" s="194"/>
    </row>
    <row r="1304" spans="1:10" s="3" customFormat="1" ht="74.25" customHeight="1">
      <c r="A1304" s="32" t="s">
        <v>299</v>
      </c>
      <c r="B1304" s="14">
        <v>794</v>
      </c>
      <c r="C1304" s="15" t="s">
        <v>24</v>
      </c>
      <c r="D1304" s="15" t="s">
        <v>328</v>
      </c>
      <c r="E1304" s="15" t="s">
        <v>534</v>
      </c>
      <c r="F1304" s="15"/>
      <c r="G1304" s="120">
        <f t="shared" ref="G1304:I1305" si="253">G1305</f>
        <v>68432</v>
      </c>
      <c r="H1304" s="120">
        <f t="shared" si="253"/>
        <v>0</v>
      </c>
      <c r="I1304" s="120">
        <f t="shared" si="253"/>
        <v>0</v>
      </c>
      <c r="J1304" s="194"/>
    </row>
    <row r="1305" spans="1:10" s="3" customFormat="1" ht="37.5" customHeight="1">
      <c r="A1305" s="16" t="s">
        <v>47</v>
      </c>
      <c r="B1305" s="14">
        <v>794</v>
      </c>
      <c r="C1305" s="15" t="s">
        <v>24</v>
      </c>
      <c r="D1305" s="15" t="s">
        <v>328</v>
      </c>
      <c r="E1305" s="15" t="s">
        <v>534</v>
      </c>
      <c r="F1305" s="15" t="s">
        <v>48</v>
      </c>
      <c r="G1305" s="120">
        <f t="shared" si="253"/>
        <v>68432</v>
      </c>
      <c r="H1305" s="120">
        <f t="shared" si="253"/>
        <v>0</v>
      </c>
      <c r="I1305" s="120">
        <f t="shared" si="253"/>
        <v>0</v>
      </c>
      <c r="J1305" s="194"/>
    </row>
    <row r="1306" spans="1:10" s="3" customFormat="1" ht="38.25" customHeight="1">
      <c r="A1306" s="16" t="s">
        <v>49</v>
      </c>
      <c r="B1306" s="14">
        <v>794</v>
      </c>
      <c r="C1306" s="15" t="s">
        <v>24</v>
      </c>
      <c r="D1306" s="15" t="s">
        <v>328</v>
      </c>
      <c r="E1306" s="15" t="s">
        <v>534</v>
      </c>
      <c r="F1306" s="15" t="s">
        <v>50</v>
      </c>
      <c r="G1306" s="120">
        <f>'прил 7'!G1592</f>
        <v>68432</v>
      </c>
      <c r="H1306" s="120">
        <f>'прил 7'!AG1592</f>
        <v>0</v>
      </c>
      <c r="I1306" s="120">
        <f>'прил 7'!AH1592</f>
        <v>0</v>
      </c>
      <c r="J1306" s="194"/>
    </row>
    <row r="1307" spans="1:10" s="3" customFormat="1" hidden="1">
      <c r="A1307" s="16" t="s">
        <v>95</v>
      </c>
      <c r="B1307" s="14">
        <v>794</v>
      </c>
      <c r="C1307" s="15" t="s">
        <v>24</v>
      </c>
      <c r="D1307" s="15" t="s">
        <v>328</v>
      </c>
      <c r="E1307" s="15" t="s">
        <v>533</v>
      </c>
      <c r="F1307" s="15" t="s">
        <v>96</v>
      </c>
      <c r="G1307" s="89">
        <f>G1308</f>
        <v>0</v>
      </c>
      <c r="H1307" s="89">
        <f>H1308</f>
        <v>0</v>
      </c>
      <c r="I1307" s="89">
        <f>I1308</f>
        <v>0</v>
      </c>
      <c r="J1307" s="194"/>
    </row>
    <row r="1308" spans="1:10" s="3" customFormat="1" hidden="1">
      <c r="A1308" s="16" t="s">
        <v>303</v>
      </c>
      <c r="B1308" s="14">
        <v>794</v>
      </c>
      <c r="C1308" s="15" t="s">
        <v>24</v>
      </c>
      <c r="D1308" s="15" t="s">
        <v>328</v>
      </c>
      <c r="E1308" s="15" t="s">
        <v>533</v>
      </c>
      <c r="F1308" s="15" t="s">
        <v>99</v>
      </c>
      <c r="G1308" s="89"/>
      <c r="H1308" s="89"/>
      <c r="I1308" s="89"/>
      <c r="J1308" s="194"/>
    </row>
    <row r="1309" spans="1:10" s="3" customFormat="1" ht="38.25" hidden="1" customHeight="1">
      <c r="A1309" s="16"/>
      <c r="B1309" s="14"/>
      <c r="C1309" s="15"/>
      <c r="D1309" s="15"/>
      <c r="E1309" s="15"/>
      <c r="F1309" s="15"/>
      <c r="G1309" s="120"/>
      <c r="H1309" s="120"/>
      <c r="I1309" s="120"/>
      <c r="J1309" s="194"/>
    </row>
    <row r="1310" spans="1:10" s="23" customFormat="1" ht="25.5" hidden="1">
      <c r="A1310" s="36" t="s">
        <v>310</v>
      </c>
      <c r="B1310" s="37"/>
      <c r="C1310" s="38"/>
      <c r="D1310" s="38"/>
      <c r="E1310" s="38" t="s">
        <v>439</v>
      </c>
      <c r="F1310" s="38"/>
      <c r="G1310" s="127">
        <f>G1311</f>
        <v>0</v>
      </c>
      <c r="H1310" s="127">
        <f t="shared" ref="H1310:I1312" si="254">H1311</f>
        <v>0</v>
      </c>
      <c r="I1310" s="127">
        <f t="shared" si="254"/>
        <v>0</v>
      </c>
      <c r="J1310" s="22"/>
    </row>
    <row r="1311" spans="1:10" s="30" customFormat="1" ht="54.75" hidden="1" customHeight="1">
      <c r="A1311" s="13" t="s">
        <v>319</v>
      </c>
      <c r="B1311" s="15" t="s">
        <v>149</v>
      </c>
      <c r="C1311" s="15" t="s">
        <v>103</v>
      </c>
      <c r="D1311" s="15" t="s">
        <v>85</v>
      </c>
      <c r="E1311" s="15" t="s">
        <v>440</v>
      </c>
      <c r="F1311" s="41"/>
      <c r="G1311" s="120">
        <f>G1312</f>
        <v>0</v>
      </c>
      <c r="H1311" s="120">
        <f t="shared" si="254"/>
        <v>0</v>
      </c>
      <c r="I1311" s="120">
        <f t="shared" si="254"/>
        <v>0</v>
      </c>
      <c r="J1311" s="191"/>
    </row>
    <row r="1312" spans="1:10" s="30" customFormat="1" ht="25.5" hidden="1">
      <c r="A1312" s="16" t="s">
        <v>38</v>
      </c>
      <c r="B1312" s="15" t="s">
        <v>149</v>
      </c>
      <c r="C1312" s="15" t="s">
        <v>103</v>
      </c>
      <c r="D1312" s="15" t="s">
        <v>85</v>
      </c>
      <c r="E1312" s="15" t="s">
        <v>440</v>
      </c>
      <c r="F1312" s="15" t="s">
        <v>39</v>
      </c>
      <c r="G1312" s="120">
        <f>G1313</f>
        <v>0</v>
      </c>
      <c r="H1312" s="120">
        <f t="shared" si="254"/>
        <v>0</v>
      </c>
      <c r="I1312" s="120">
        <f t="shared" si="254"/>
        <v>0</v>
      </c>
      <c r="J1312" s="191"/>
    </row>
    <row r="1313" spans="1:10" hidden="1">
      <c r="A1313" s="16" t="s">
        <v>40</v>
      </c>
      <c r="B1313" s="15" t="s">
        <v>149</v>
      </c>
      <c r="C1313" s="15" t="s">
        <v>103</v>
      </c>
      <c r="D1313" s="15" t="s">
        <v>85</v>
      </c>
      <c r="E1313" s="15" t="s">
        <v>440</v>
      </c>
      <c r="F1313" s="15" t="s">
        <v>41</v>
      </c>
      <c r="G1313" s="120"/>
      <c r="H1313" s="120">
        <f>'прил 7'!AG888</f>
        <v>0</v>
      </c>
      <c r="I1313" s="120">
        <f>'прил 7'!AH888</f>
        <v>0</v>
      </c>
    </row>
    <row r="1314" spans="1:10" s="158" customFormat="1" ht="25.5">
      <c r="A1314" s="164" t="s">
        <v>640</v>
      </c>
      <c r="B1314" s="154">
        <v>793</v>
      </c>
      <c r="C1314" s="155" t="s">
        <v>24</v>
      </c>
      <c r="D1314" s="155" t="s">
        <v>30</v>
      </c>
      <c r="E1314" s="155" t="s">
        <v>473</v>
      </c>
      <c r="F1314" s="155"/>
      <c r="G1314" s="156">
        <f>G1321+G1315+G1318</f>
        <v>16611504</v>
      </c>
      <c r="H1314" s="156">
        <f>H1321+H1315+H1318</f>
        <v>14647304</v>
      </c>
      <c r="I1314" s="156">
        <f>I1321+I1315+I1318</f>
        <v>15228942</v>
      </c>
      <c r="J1314" s="193">
        <v>8109357</v>
      </c>
    </row>
    <row r="1315" spans="1:10" ht="25.5" hidden="1">
      <c r="A1315" s="16" t="s">
        <v>362</v>
      </c>
      <c r="B1315" s="14">
        <v>792</v>
      </c>
      <c r="C1315" s="15" t="s">
        <v>33</v>
      </c>
      <c r="D1315" s="15" t="s">
        <v>104</v>
      </c>
      <c r="E1315" s="15" t="s">
        <v>237</v>
      </c>
      <c r="F1315" s="15"/>
      <c r="G1315" s="120">
        <f t="shared" ref="G1315:I1316" si="255">G1316</f>
        <v>0</v>
      </c>
      <c r="H1315" s="120">
        <f t="shared" si="255"/>
        <v>0</v>
      </c>
      <c r="I1315" s="120">
        <f t="shared" si="255"/>
        <v>0</v>
      </c>
    </row>
    <row r="1316" spans="1:10" ht="25.5" hidden="1">
      <c r="A1316" s="16" t="s">
        <v>38</v>
      </c>
      <c r="B1316" s="14">
        <v>792</v>
      </c>
      <c r="C1316" s="15" t="s">
        <v>33</v>
      </c>
      <c r="D1316" s="15" t="s">
        <v>104</v>
      </c>
      <c r="E1316" s="15" t="s">
        <v>237</v>
      </c>
      <c r="F1316" s="15" t="s">
        <v>39</v>
      </c>
      <c r="G1316" s="120">
        <f t="shared" si="255"/>
        <v>0</v>
      </c>
      <c r="H1316" s="120">
        <f t="shared" si="255"/>
        <v>0</v>
      </c>
      <c r="I1316" s="120">
        <f t="shared" si="255"/>
        <v>0</v>
      </c>
    </row>
    <row r="1317" spans="1:10" hidden="1">
      <c r="A1317" s="16" t="s">
        <v>40</v>
      </c>
      <c r="B1317" s="14">
        <v>792</v>
      </c>
      <c r="C1317" s="15" t="s">
        <v>33</v>
      </c>
      <c r="D1317" s="15" t="s">
        <v>104</v>
      </c>
      <c r="E1317" s="15" t="s">
        <v>237</v>
      </c>
      <c r="F1317" s="15" t="s">
        <v>41</v>
      </c>
      <c r="G1317" s="120">
        <f>'прил 7'!G1197</f>
        <v>0</v>
      </c>
      <c r="H1317" s="120">
        <f>'прил 7'!AG1197</f>
        <v>0</v>
      </c>
      <c r="I1317" s="120">
        <f>'прил 7'!AH1197</f>
        <v>0</v>
      </c>
    </row>
    <row r="1318" spans="1:10" ht="25.5" hidden="1">
      <c r="A1318" s="16" t="s">
        <v>242</v>
      </c>
      <c r="B1318" s="14">
        <v>792</v>
      </c>
      <c r="C1318" s="15" t="s">
        <v>33</v>
      </c>
      <c r="D1318" s="15" t="s">
        <v>104</v>
      </c>
      <c r="E1318" s="15" t="s">
        <v>241</v>
      </c>
      <c r="F1318" s="15"/>
      <c r="G1318" s="120">
        <f t="shared" ref="G1318:I1319" si="256">G1319</f>
        <v>0</v>
      </c>
      <c r="H1318" s="120">
        <f t="shared" si="256"/>
        <v>0</v>
      </c>
      <c r="I1318" s="120">
        <f t="shared" si="256"/>
        <v>0</v>
      </c>
    </row>
    <row r="1319" spans="1:10" ht="51" hidden="1">
      <c r="A1319" s="16" t="s">
        <v>612</v>
      </c>
      <c r="B1319" s="14">
        <v>792</v>
      </c>
      <c r="C1319" s="15" t="s">
        <v>33</v>
      </c>
      <c r="D1319" s="15" t="s">
        <v>104</v>
      </c>
      <c r="E1319" s="15" t="s">
        <v>243</v>
      </c>
      <c r="F1319" s="15" t="s">
        <v>90</v>
      </c>
      <c r="G1319" s="120">
        <f t="shared" si="256"/>
        <v>0</v>
      </c>
      <c r="H1319" s="120">
        <f t="shared" si="256"/>
        <v>0</v>
      </c>
      <c r="I1319" s="120">
        <f t="shared" si="256"/>
        <v>0</v>
      </c>
    </row>
    <row r="1320" spans="1:10" hidden="1">
      <c r="A1320" s="16" t="s">
        <v>623</v>
      </c>
      <c r="B1320" s="14">
        <v>792</v>
      </c>
      <c r="C1320" s="15" t="s">
        <v>33</v>
      </c>
      <c r="D1320" s="15" t="s">
        <v>104</v>
      </c>
      <c r="E1320" s="15" t="s">
        <v>243</v>
      </c>
      <c r="F1320" s="15" t="s">
        <v>622</v>
      </c>
      <c r="G1320" s="120">
        <f>'прил 7'!G1194</f>
        <v>0</v>
      </c>
      <c r="H1320" s="120">
        <f>'прил 7'!AG1194</f>
        <v>0</v>
      </c>
      <c r="I1320" s="120">
        <f>'прил 7'!AH1194</f>
        <v>0</v>
      </c>
    </row>
    <row r="1321" spans="1:10" ht="25.5" customHeight="1">
      <c r="A1321" s="16" t="s">
        <v>79</v>
      </c>
      <c r="B1321" s="14">
        <v>793</v>
      </c>
      <c r="C1321" s="15" t="s">
        <v>24</v>
      </c>
      <c r="D1321" s="15" t="s">
        <v>30</v>
      </c>
      <c r="E1321" s="15" t="s">
        <v>567</v>
      </c>
      <c r="F1321" s="15"/>
      <c r="G1321" s="120">
        <f>G1322+G1324+G1328+G1326</f>
        <v>16611504</v>
      </c>
      <c r="H1321" s="120">
        <f>H1322+H1324+H1328+H1326</f>
        <v>14647304</v>
      </c>
      <c r="I1321" s="120">
        <f>I1322+I1324+I1328+I1326</f>
        <v>15228942</v>
      </c>
      <c r="J1321" s="2">
        <v>6041147</v>
      </c>
    </row>
    <row r="1322" spans="1:10" ht="51">
      <c r="A1322" s="16" t="s">
        <v>612</v>
      </c>
      <c r="B1322" s="14">
        <v>793</v>
      </c>
      <c r="C1322" s="15" t="s">
        <v>24</v>
      </c>
      <c r="D1322" s="15" t="s">
        <v>30</v>
      </c>
      <c r="E1322" s="15" t="s">
        <v>567</v>
      </c>
      <c r="F1322" s="15" t="s">
        <v>90</v>
      </c>
      <c r="G1322" s="120">
        <f>G1323</f>
        <v>8393177</v>
      </c>
      <c r="H1322" s="120">
        <f>H1323</f>
        <v>8109357</v>
      </c>
      <c r="I1322" s="120">
        <f>I1323</f>
        <v>8168214</v>
      </c>
      <c r="J1322" s="2">
        <v>496800</v>
      </c>
    </row>
    <row r="1323" spans="1:10">
      <c r="A1323" s="16" t="s">
        <v>623</v>
      </c>
      <c r="B1323" s="14"/>
      <c r="C1323" s="15"/>
      <c r="D1323" s="15"/>
      <c r="E1323" s="15" t="s">
        <v>567</v>
      </c>
      <c r="F1323" s="15" t="s">
        <v>622</v>
      </c>
      <c r="G1323" s="120">
        <f>'прил 7'!G1200</f>
        <v>8393177</v>
      </c>
      <c r="H1323" s="120">
        <f>'прил 7'!H1200</f>
        <v>8109357</v>
      </c>
      <c r="I1323" s="120">
        <f>'прил 7'!I1200</f>
        <v>8168214</v>
      </c>
      <c r="J1323" s="2">
        <f>SUM(J1314:J1322)</f>
        <v>14647304</v>
      </c>
    </row>
    <row r="1324" spans="1:10" ht="24" customHeight="1">
      <c r="A1324" s="16" t="s">
        <v>618</v>
      </c>
      <c r="B1324" s="14">
        <v>793</v>
      </c>
      <c r="C1324" s="15" t="s">
        <v>24</v>
      </c>
      <c r="D1324" s="15" t="s">
        <v>30</v>
      </c>
      <c r="E1324" s="15" t="s">
        <v>567</v>
      </c>
      <c r="F1324" s="15" t="s">
        <v>48</v>
      </c>
      <c r="G1324" s="120">
        <f>G1325</f>
        <v>7747127</v>
      </c>
      <c r="H1324" s="120">
        <f>H1325</f>
        <v>6041147</v>
      </c>
      <c r="I1324" s="120">
        <f>I1325</f>
        <v>6556928</v>
      </c>
    </row>
    <row r="1325" spans="1:10" ht="24" customHeight="1">
      <c r="A1325" s="16" t="s">
        <v>49</v>
      </c>
      <c r="B1325" s="14">
        <v>793</v>
      </c>
      <c r="C1325" s="15" t="s">
        <v>24</v>
      </c>
      <c r="D1325" s="15" t="s">
        <v>30</v>
      </c>
      <c r="E1325" s="15" t="s">
        <v>567</v>
      </c>
      <c r="F1325" s="15" t="s">
        <v>50</v>
      </c>
      <c r="G1325" s="120">
        <f>'прил 7'!G1203</f>
        <v>7747127</v>
      </c>
      <c r="H1325" s="120">
        <f>'прил 7'!H1203</f>
        <v>6041147</v>
      </c>
      <c r="I1325" s="120">
        <f>'прил 7'!I1203</f>
        <v>6556928</v>
      </c>
    </row>
    <row r="1326" spans="1:10" ht="24" hidden="1" customHeight="1">
      <c r="A1326" s="16" t="s">
        <v>312</v>
      </c>
      <c r="B1326" s="14">
        <v>793</v>
      </c>
      <c r="C1326" s="15" t="s">
        <v>24</v>
      </c>
      <c r="D1326" s="15" t="s">
        <v>30</v>
      </c>
      <c r="E1326" s="15" t="s">
        <v>567</v>
      </c>
      <c r="F1326" s="15" t="s">
        <v>313</v>
      </c>
      <c r="G1326" s="89">
        <f>G1327</f>
        <v>0</v>
      </c>
      <c r="H1326" s="89">
        <f>H1327</f>
        <v>0</v>
      </c>
      <c r="I1326" s="89">
        <f>I1327</f>
        <v>0</v>
      </c>
    </row>
    <row r="1327" spans="1:10" ht="24" hidden="1" customHeight="1">
      <c r="A1327" s="16" t="s">
        <v>314</v>
      </c>
      <c r="B1327" s="14">
        <v>793</v>
      </c>
      <c r="C1327" s="15" t="s">
        <v>24</v>
      </c>
      <c r="D1327" s="15" t="s">
        <v>30</v>
      </c>
      <c r="E1327" s="15" t="s">
        <v>567</v>
      </c>
      <c r="F1327" s="15" t="s">
        <v>315</v>
      </c>
      <c r="G1327" s="89"/>
      <c r="H1327" s="89"/>
      <c r="I1327" s="89"/>
    </row>
    <row r="1328" spans="1:10" ht="24" customHeight="1">
      <c r="A1328" s="16" t="s">
        <v>95</v>
      </c>
      <c r="B1328" s="14">
        <v>793</v>
      </c>
      <c r="C1328" s="15" t="s">
        <v>24</v>
      </c>
      <c r="D1328" s="15" t="s">
        <v>30</v>
      </c>
      <c r="E1328" s="15" t="s">
        <v>567</v>
      </c>
      <c r="F1328" s="15" t="s">
        <v>96</v>
      </c>
      <c r="G1328" s="120">
        <f>G1330+G1329</f>
        <v>471200</v>
      </c>
      <c r="H1328" s="120">
        <f>H1330+H1329</f>
        <v>496800</v>
      </c>
      <c r="I1328" s="120">
        <f>I1330+I1329</f>
        <v>503800</v>
      </c>
    </row>
    <row r="1329" spans="1:10" ht="24" customHeight="1">
      <c r="A1329" s="16" t="s">
        <v>625</v>
      </c>
      <c r="B1329" s="14">
        <v>793</v>
      </c>
      <c r="C1329" s="15" t="s">
        <v>24</v>
      </c>
      <c r="D1329" s="15" t="s">
        <v>30</v>
      </c>
      <c r="E1329" s="15" t="s">
        <v>567</v>
      </c>
      <c r="F1329" s="15" t="s">
        <v>624</v>
      </c>
      <c r="G1329" s="89">
        <f>'прил 7'!G1207</f>
        <v>0</v>
      </c>
      <c r="H1329" s="89">
        <f>'прил 7'!AG1207</f>
        <v>0</v>
      </c>
      <c r="I1329" s="89">
        <f>'прил 7'!AH1207</f>
        <v>0</v>
      </c>
    </row>
    <row r="1330" spans="1:10" ht="24" customHeight="1">
      <c r="A1330" s="16" t="s">
        <v>303</v>
      </c>
      <c r="B1330" s="14">
        <v>793</v>
      </c>
      <c r="C1330" s="15" t="s">
        <v>24</v>
      </c>
      <c r="D1330" s="15" t="s">
        <v>30</v>
      </c>
      <c r="E1330" s="15" t="s">
        <v>567</v>
      </c>
      <c r="F1330" s="15" t="s">
        <v>99</v>
      </c>
      <c r="G1330" s="89">
        <f>'прил 7'!G1208</f>
        <v>471200</v>
      </c>
      <c r="H1330" s="89">
        <f>'прил 7'!H1208</f>
        <v>496800</v>
      </c>
      <c r="I1330" s="89">
        <f>'прил 7'!I1208</f>
        <v>503800</v>
      </c>
    </row>
    <row r="1331" spans="1:10" s="18" customFormat="1" ht="25.5" hidden="1">
      <c r="A1331" s="36" t="s">
        <v>478</v>
      </c>
      <c r="B1331" s="37">
        <v>757</v>
      </c>
      <c r="C1331" s="38" t="s">
        <v>33</v>
      </c>
      <c r="D1331" s="38" t="s">
        <v>33</v>
      </c>
      <c r="E1331" s="38" t="s">
        <v>477</v>
      </c>
      <c r="F1331" s="38"/>
      <c r="G1331" s="127">
        <f>G1343+G1332</f>
        <v>0</v>
      </c>
      <c r="H1331" s="127">
        <f>H1343+H1332</f>
        <v>0</v>
      </c>
      <c r="I1331" s="127">
        <f>I1343+I1332</f>
        <v>0</v>
      </c>
      <c r="J1331" s="17"/>
    </row>
    <row r="1332" spans="1:10" s="18" customFormat="1" hidden="1">
      <c r="A1332" s="16" t="s">
        <v>273</v>
      </c>
      <c r="B1332" s="14">
        <v>757</v>
      </c>
      <c r="C1332" s="15" t="s">
        <v>33</v>
      </c>
      <c r="D1332" s="15" t="s">
        <v>33</v>
      </c>
      <c r="E1332" s="15" t="s">
        <v>477</v>
      </c>
      <c r="F1332" s="15"/>
      <c r="G1332" s="120">
        <f>G1333</f>
        <v>0</v>
      </c>
      <c r="H1332" s="120">
        <f>H1333</f>
        <v>0</v>
      </c>
      <c r="I1332" s="120">
        <f>I1333</f>
        <v>0</v>
      </c>
      <c r="J1332" s="17"/>
    </row>
    <row r="1333" spans="1:10" s="18" customFormat="1" ht="32.25" hidden="1" customHeight="1">
      <c r="A1333" s="16" t="s">
        <v>581</v>
      </c>
      <c r="B1333" s="14">
        <v>757</v>
      </c>
      <c r="C1333" s="15" t="s">
        <v>33</v>
      </c>
      <c r="D1333" s="15" t="s">
        <v>33</v>
      </c>
      <c r="E1333" s="15" t="s">
        <v>274</v>
      </c>
      <c r="F1333" s="15"/>
      <c r="G1333" s="120">
        <f>G1334+G1340</f>
        <v>0</v>
      </c>
      <c r="H1333" s="120">
        <f>H1334+H1340</f>
        <v>0</v>
      </c>
      <c r="I1333" s="120">
        <f>I1334+I1340</f>
        <v>0</v>
      </c>
      <c r="J1333" s="17"/>
    </row>
    <row r="1334" spans="1:10" s="18" customFormat="1" ht="28.5" hidden="1" customHeight="1">
      <c r="A1334" s="16" t="s">
        <v>581</v>
      </c>
      <c r="B1334" s="14">
        <v>757</v>
      </c>
      <c r="C1334" s="15" t="s">
        <v>33</v>
      </c>
      <c r="D1334" s="15" t="s">
        <v>33</v>
      </c>
      <c r="E1334" s="15" t="s">
        <v>272</v>
      </c>
      <c r="F1334" s="15"/>
      <c r="G1334" s="120">
        <f>G1335+G1338</f>
        <v>0</v>
      </c>
      <c r="H1334" s="120">
        <f>H1335+H1338</f>
        <v>0</v>
      </c>
      <c r="I1334" s="120">
        <f>I1335+I1338</f>
        <v>0</v>
      </c>
      <c r="J1334" s="17"/>
    </row>
    <row r="1335" spans="1:10" s="18" customFormat="1" ht="28.5" hidden="1" customHeight="1">
      <c r="A1335" s="16" t="s">
        <v>581</v>
      </c>
      <c r="B1335" s="14">
        <v>757</v>
      </c>
      <c r="C1335" s="15" t="s">
        <v>33</v>
      </c>
      <c r="D1335" s="15" t="s">
        <v>33</v>
      </c>
      <c r="E1335" s="15" t="s">
        <v>271</v>
      </c>
      <c r="F1335" s="15"/>
      <c r="G1335" s="120">
        <f>G1336</f>
        <v>0</v>
      </c>
      <c r="H1335" s="120">
        <f>H1336</f>
        <v>0</v>
      </c>
      <c r="I1335" s="120">
        <f>I1336</f>
        <v>0</v>
      </c>
      <c r="J1335" s="17"/>
    </row>
    <row r="1336" spans="1:10" s="18" customFormat="1" hidden="1">
      <c r="A1336" s="16" t="s">
        <v>40</v>
      </c>
      <c r="B1336" s="14">
        <v>757</v>
      </c>
      <c r="C1336" s="15" t="s">
        <v>33</v>
      </c>
      <c r="D1336" s="15" t="s">
        <v>33</v>
      </c>
      <c r="E1336" s="15" t="s">
        <v>271</v>
      </c>
      <c r="F1336" s="15" t="s">
        <v>41</v>
      </c>
      <c r="G1336" s="120">
        <f>'прил 7'!G175</f>
        <v>0</v>
      </c>
      <c r="H1336" s="120">
        <f>'прил 7'!AG175</f>
        <v>0</v>
      </c>
      <c r="I1336" s="120">
        <f>'прил 7'!AH175</f>
        <v>0</v>
      </c>
      <c r="J1336" s="17"/>
    </row>
    <row r="1337" spans="1:10" s="18" customFormat="1" hidden="1">
      <c r="A1337" s="16"/>
      <c r="B1337" s="14"/>
      <c r="C1337" s="15"/>
      <c r="D1337" s="15"/>
      <c r="E1337" s="15"/>
      <c r="F1337" s="15"/>
      <c r="G1337" s="120"/>
      <c r="H1337" s="120"/>
      <c r="I1337" s="120"/>
      <c r="J1337" s="17"/>
    </row>
    <row r="1338" spans="1:10" s="18" customFormat="1" hidden="1">
      <c r="A1338" s="16" t="s">
        <v>323</v>
      </c>
      <c r="B1338" s="14">
        <v>757</v>
      </c>
      <c r="C1338" s="15" t="s">
        <v>33</v>
      </c>
      <c r="D1338" s="15" t="s">
        <v>33</v>
      </c>
      <c r="E1338" s="15" t="s">
        <v>271</v>
      </c>
      <c r="F1338" s="15" t="s">
        <v>324</v>
      </c>
      <c r="G1338" s="120">
        <f>G1339</f>
        <v>0</v>
      </c>
      <c r="H1338" s="120">
        <f>H1339</f>
        <v>0</v>
      </c>
      <c r="I1338" s="120">
        <f>I1339</f>
        <v>0</v>
      </c>
      <c r="J1338" s="17"/>
    </row>
    <row r="1339" spans="1:10" s="18" customFormat="1" hidden="1">
      <c r="A1339" s="16" t="s">
        <v>341</v>
      </c>
      <c r="B1339" s="14">
        <v>757</v>
      </c>
      <c r="C1339" s="15" t="s">
        <v>33</v>
      </c>
      <c r="D1339" s="15" t="s">
        <v>33</v>
      </c>
      <c r="E1339" s="15" t="s">
        <v>271</v>
      </c>
      <c r="F1339" s="15" t="s">
        <v>342</v>
      </c>
      <c r="G1339" s="120"/>
      <c r="H1339" s="120"/>
      <c r="I1339" s="120"/>
      <c r="J1339" s="17"/>
    </row>
    <row r="1340" spans="1:10" s="18" customFormat="1" ht="32.25" hidden="1" customHeight="1">
      <c r="A1340" s="16" t="s">
        <v>581</v>
      </c>
      <c r="B1340" s="14">
        <v>757</v>
      </c>
      <c r="C1340" s="15" t="s">
        <v>33</v>
      </c>
      <c r="D1340" s="15" t="s">
        <v>33</v>
      </c>
      <c r="E1340" s="15" t="s">
        <v>276</v>
      </c>
      <c r="F1340" s="15"/>
      <c r="G1340" s="120">
        <f>G1341+G1350</f>
        <v>0</v>
      </c>
      <c r="H1340" s="120">
        <f>H1341+H1350</f>
        <v>0</v>
      </c>
      <c r="I1340" s="120">
        <f>I1341+I1350</f>
        <v>0</v>
      </c>
      <c r="J1340" s="17"/>
    </row>
    <row r="1341" spans="1:10" s="18" customFormat="1" ht="37.5" hidden="1" customHeight="1">
      <c r="A1341" s="16" t="s">
        <v>581</v>
      </c>
      <c r="B1341" s="14">
        <v>757</v>
      </c>
      <c r="C1341" s="15" t="s">
        <v>33</v>
      </c>
      <c r="D1341" s="15" t="s">
        <v>33</v>
      </c>
      <c r="E1341" s="15" t="s">
        <v>275</v>
      </c>
      <c r="F1341" s="15"/>
      <c r="G1341" s="120">
        <f>G1342</f>
        <v>0</v>
      </c>
      <c r="H1341" s="120">
        <f>H1342</f>
        <v>0</v>
      </c>
      <c r="I1341" s="120">
        <f>I1342</f>
        <v>0</v>
      </c>
      <c r="J1341" s="17"/>
    </row>
    <row r="1342" spans="1:10" s="18" customFormat="1" hidden="1">
      <c r="A1342" s="16" t="s">
        <v>40</v>
      </c>
      <c r="B1342" s="14">
        <v>757</v>
      </c>
      <c r="C1342" s="15" t="s">
        <v>33</v>
      </c>
      <c r="D1342" s="15" t="s">
        <v>33</v>
      </c>
      <c r="E1342" s="15" t="s">
        <v>275</v>
      </c>
      <c r="F1342" s="15" t="s">
        <v>41</v>
      </c>
      <c r="G1342" s="120">
        <f>'прил 7'!G181</f>
        <v>0</v>
      </c>
      <c r="H1342" s="120">
        <f>'прил 7'!AG181</f>
        <v>0</v>
      </c>
      <c r="I1342" s="120">
        <f>'прил 7'!AH181</f>
        <v>0</v>
      </c>
      <c r="J1342" s="17"/>
    </row>
    <row r="1343" spans="1:10" s="18" customFormat="1" ht="38.25" hidden="1">
      <c r="A1343" s="16" t="s">
        <v>476</v>
      </c>
      <c r="B1343" s="14">
        <v>757</v>
      </c>
      <c r="C1343" s="15" t="s">
        <v>33</v>
      </c>
      <c r="D1343" s="15" t="s">
        <v>33</v>
      </c>
      <c r="E1343" s="15" t="s">
        <v>475</v>
      </c>
      <c r="F1343" s="15"/>
      <c r="G1343" s="120">
        <f t="shared" ref="G1343:I1344" si="257">G1344</f>
        <v>0</v>
      </c>
      <c r="H1343" s="120">
        <f t="shared" si="257"/>
        <v>0</v>
      </c>
      <c r="I1343" s="120">
        <f t="shared" si="257"/>
        <v>0</v>
      </c>
      <c r="J1343" s="17"/>
    </row>
    <row r="1344" spans="1:10" s="18" customFormat="1" ht="25.5" hidden="1">
      <c r="A1344" s="16" t="s">
        <v>47</v>
      </c>
      <c r="B1344" s="14">
        <v>757</v>
      </c>
      <c r="C1344" s="15" t="s">
        <v>33</v>
      </c>
      <c r="D1344" s="15" t="s">
        <v>33</v>
      </c>
      <c r="E1344" s="15" t="s">
        <v>475</v>
      </c>
      <c r="F1344" s="15" t="s">
        <v>48</v>
      </c>
      <c r="G1344" s="120">
        <f t="shared" si="257"/>
        <v>0</v>
      </c>
      <c r="H1344" s="120">
        <f t="shared" si="257"/>
        <v>0</v>
      </c>
      <c r="I1344" s="120">
        <f t="shared" si="257"/>
        <v>0</v>
      </c>
      <c r="J1344" s="17"/>
    </row>
    <row r="1345" spans="1:10" s="18" customFormat="1" ht="26.25" hidden="1" customHeight="1">
      <c r="A1345" s="16" t="s">
        <v>49</v>
      </c>
      <c r="B1345" s="14">
        <v>757</v>
      </c>
      <c r="C1345" s="15" t="s">
        <v>33</v>
      </c>
      <c r="D1345" s="15" t="s">
        <v>33</v>
      </c>
      <c r="E1345" s="15" t="s">
        <v>475</v>
      </c>
      <c r="F1345" s="15" t="s">
        <v>50</v>
      </c>
      <c r="G1345" s="120">
        <f>'прил 7'!G155</f>
        <v>0</v>
      </c>
      <c r="H1345" s="120">
        <f>'прил 7'!AG155</f>
        <v>0</v>
      </c>
      <c r="I1345" s="120">
        <f>'прил 7'!AH155</f>
        <v>0</v>
      </c>
      <c r="J1345" s="17"/>
    </row>
    <row r="1346" spans="1:10" s="56" customFormat="1" ht="26.25" hidden="1" customHeight="1">
      <c r="A1346" s="36" t="s">
        <v>520</v>
      </c>
      <c r="B1346" s="37"/>
      <c r="C1346" s="38"/>
      <c r="D1346" s="38"/>
      <c r="E1346" s="38" t="s">
        <v>519</v>
      </c>
      <c r="F1346" s="38"/>
      <c r="G1346" s="127">
        <f>G1347</f>
        <v>0</v>
      </c>
      <c r="H1346" s="127">
        <f t="shared" ref="H1346:I1348" si="258">H1347</f>
        <v>0</v>
      </c>
      <c r="I1346" s="127">
        <f t="shared" si="258"/>
        <v>0</v>
      </c>
      <c r="J1346" s="208"/>
    </row>
    <row r="1347" spans="1:10" s="18" customFormat="1" ht="82.5" hidden="1" customHeight="1">
      <c r="A1347" s="16" t="s">
        <v>518</v>
      </c>
      <c r="B1347" s="14"/>
      <c r="C1347" s="15"/>
      <c r="D1347" s="15"/>
      <c r="E1347" s="15" t="s">
        <v>517</v>
      </c>
      <c r="F1347" s="15"/>
      <c r="G1347" s="120">
        <f>G1348</f>
        <v>0</v>
      </c>
      <c r="H1347" s="120">
        <f t="shared" si="258"/>
        <v>0</v>
      </c>
      <c r="I1347" s="120">
        <f t="shared" si="258"/>
        <v>0</v>
      </c>
      <c r="J1347" s="17"/>
    </row>
    <row r="1348" spans="1:10" s="18" customFormat="1" ht="25.5" hidden="1">
      <c r="A1348" s="16" t="s">
        <v>47</v>
      </c>
      <c r="B1348" s="14"/>
      <c r="C1348" s="15"/>
      <c r="D1348" s="15"/>
      <c r="E1348" s="15" t="s">
        <v>517</v>
      </c>
      <c r="F1348" s="15" t="s">
        <v>48</v>
      </c>
      <c r="G1348" s="120">
        <f>G1349</f>
        <v>0</v>
      </c>
      <c r="H1348" s="120">
        <f t="shared" si="258"/>
        <v>0</v>
      </c>
      <c r="I1348" s="120">
        <f t="shared" si="258"/>
        <v>0</v>
      </c>
      <c r="J1348" s="17"/>
    </row>
    <row r="1349" spans="1:10" s="18" customFormat="1" ht="25.5" hidden="1">
      <c r="A1349" s="16" t="s">
        <v>49</v>
      </c>
      <c r="B1349" s="14"/>
      <c r="C1349" s="15"/>
      <c r="D1349" s="15"/>
      <c r="E1349" s="15" t="s">
        <v>517</v>
      </c>
      <c r="F1349" s="15" t="s">
        <v>50</v>
      </c>
      <c r="G1349" s="120">
        <f>'прил 7'!G292</f>
        <v>0</v>
      </c>
      <c r="H1349" s="120">
        <f>'прил 7'!AG292</f>
        <v>0</v>
      </c>
      <c r="I1349" s="120">
        <f>'прил 7'!AH292</f>
        <v>0</v>
      </c>
      <c r="J1349" s="17"/>
    </row>
    <row r="1350" spans="1:10" s="18" customFormat="1" hidden="1">
      <c r="A1350" s="16" t="s">
        <v>323</v>
      </c>
      <c r="B1350" s="14">
        <v>757</v>
      </c>
      <c r="C1350" s="15" t="s">
        <v>33</v>
      </c>
      <c r="D1350" s="15" t="s">
        <v>33</v>
      </c>
      <c r="E1350" s="15" t="s">
        <v>275</v>
      </c>
      <c r="F1350" s="15" t="s">
        <v>324</v>
      </c>
      <c r="G1350" s="120">
        <f>G1351</f>
        <v>0</v>
      </c>
      <c r="H1350" s="120">
        <f>H1351</f>
        <v>0</v>
      </c>
      <c r="I1350" s="120">
        <f>I1351</f>
        <v>0</v>
      </c>
      <c r="J1350" s="17"/>
    </row>
    <row r="1351" spans="1:10" s="18" customFormat="1" hidden="1">
      <c r="A1351" s="16" t="s">
        <v>341</v>
      </c>
      <c r="B1351" s="14">
        <v>757</v>
      </c>
      <c r="C1351" s="15" t="s">
        <v>33</v>
      </c>
      <c r="D1351" s="15" t="s">
        <v>33</v>
      </c>
      <c r="E1351" s="15" t="s">
        <v>275</v>
      </c>
      <c r="F1351" s="15" t="s">
        <v>342</v>
      </c>
      <c r="G1351" s="120"/>
      <c r="H1351" s="120"/>
      <c r="I1351" s="120"/>
      <c r="J1351" s="17"/>
    </row>
    <row r="1352" spans="1:10" s="97" customFormat="1" ht="34.5" hidden="1" customHeight="1">
      <c r="A1352" s="36" t="s">
        <v>520</v>
      </c>
      <c r="B1352" s="37">
        <v>793</v>
      </c>
      <c r="C1352" s="38" t="s">
        <v>24</v>
      </c>
      <c r="D1352" s="38" t="s">
        <v>108</v>
      </c>
      <c r="E1352" s="38" t="s">
        <v>519</v>
      </c>
      <c r="F1352" s="96"/>
      <c r="G1352" s="127">
        <f>G1353</f>
        <v>0</v>
      </c>
      <c r="H1352" s="127">
        <f t="shared" ref="H1352:I1354" si="259">H1353</f>
        <v>0</v>
      </c>
      <c r="I1352" s="127">
        <f t="shared" si="259"/>
        <v>0</v>
      </c>
      <c r="J1352" s="209"/>
    </row>
    <row r="1353" spans="1:10" hidden="1">
      <c r="A1353" s="16" t="s">
        <v>520</v>
      </c>
      <c r="B1353" s="14">
        <v>757</v>
      </c>
      <c r="C1353" s="15" t="s">
        <v>68</v>
      </c>
      <c r="D1353" s="15" t="s">
        <v>24</v>
      </c>
      <c r="E1353" s="15" t="s">
        <v>734</v>
      </c>
      <c r="F1353" s="15"/>
      <c r="G1353" s="107">
        <f>G1354</f>
        <v>0</v>
      </c>
      <c r="H1353" s="107">
        <f t="shared" si="259"/>
        <v>0</v>
      </c>
      <c r="I1353" s="107">
        <f t="shared" si="259"/>
        <v>0</v>
      </c>
    </row>
    <row r="1354" spans="1:10" hidden="1">
      <c r="A1354" s="16" t="s">
        <v>641</v>
      </c>
      <c r="B1354" s="14">
        <v>757</v>
      </c>
      <c r="C1354" s="15" t="s">
        <v>68</v>
      </c>
      <c r="D1354" s="15" t="s">
        <v>24</v>
      </c>
      <c r="E1354" s="15" t="s">
        <v>733</v>
      </c>
      <c r="F1354" s="15"/>
      <c r="G1354" s="107">
        <f>G1355</f>
        <v>0</v>
      </c>
      <c r="H1354" s="107">
        <f t="shared" si="259"/>
        <v>0</v>
      </c>
      <c r="I1354" s="107">
        <f t="shared" si="259"/>
        <v>0</v>
      </c>
    </row>
    <row r="1355" spans="1:10" hidden="1">
      <c r="A1355" s="16" t="s">
        <v>625</v>
      </c>
      <c r="B1355" s="14">
        <v>757</v>
      </c>
      <c r="C1355" s="15" t="s">
        <v>68</v>
      </c>
      <c r="D1355" s="15" t="s">
        <v>24</v>
      </c>
      <c r="E1355" s="15" t="s">
        <v>733</v>
      </c>
      <c r="F1355" s="15" t="s">
        <v>624</v>
      </c>
      <c r="G1355" s="107"/>
      <c r="H1355" s="107"/>
      <c r="I1355" s="107"/>
    </row>
    <row r="1356" spans="1:10" s="165" customFormat="1" ht="34.5" customHeight="1">
      <c r="A1356" s="159" t="s">
        <v>340</v>
      </c>
      <c r="B1356" s="154">
        <v>793</v>
      </c>
      <c r="C1356" s="155" t="s">
        <v>24</v>
      </c>
      <c r="D1356" s="155" t="s">
        <v>108</v>
      </c>
      <c r="E1356" s="155" t="s">
        <v>448</v>
      </c>
      <c r="F1356" s="157"/>
      <c r="G1356" s="156">
        <f>G1357</f>
        <v>2000000</v>
      </c>
      <c r="H1356" s="156">
        <f t="shared" ref="H1356:I1356" si="260">H1357</f>
        <v>1000000</v>
      </c>
      <c r="I1356" s="156">
        <f t="shared" si="260"/>
        <v>1000000</v>
      </c>
      <c r="J1356" s="210">
        <v>1000000</v>
      </c>
    </row>
    <row r="1357" spans="1:10" ht="25.5">
      <c r="A1357" s="39" t="s">
        <v>340</v>
      </c>
      <c r="B1357" s="14">
        <v>793</v>
      </c>
      <c r="C1357" s="15" t="s">
        <v>24</v>
      </c>
      <c r="D1357" s="15" t="s">
        <v>108</v>
      </c>
      <c r="E1357" s="15" t="s">
        <v>535</v>
      </c>
      <c r="F1357" s="14"/>
      <c r="G1357" s="120">
        <f>G1370+G1373+G1375+G1481</f>
        <v>2000000</v>
      </c>
      <c r="H1357" s="120">
        <f t="shared" ref="H1357:I1357" si="261">H1370+H1373+H1375+H1481</f>
        <v>1000000</v>
      </c>
      <c r="I1357" s="120">
        <f t="shared" si="261"/>
        <v>1000000</v>
      </c>
    </row>
    <row r="1358" spans="1:10" ht="24" hidden="1" customHeight="1">
      <c r="A1358" s="16" t="s">
        <v>618</v>
      </c>
      <c r="B1358" s="14">
        <v>793</v>
      </c>
      <c r="C1358" s="15" t="s">
        <v>24</v>
      </c>
      <c r="D1358" s="15" t="s">
        <v>30</v>
      </c>
      <c r="E1358" s="15" t="s">
        <v>535</v>
      </c>
      <c r="F1358" s="15" t="s">
        <v>48</v>
      </c>
      <c r="G1358" s="120">
        <f>G1359</f>
        <v>0</v>
      </c>
      <c r="H1358" s="120">
        <f>H1359</f>
        <v>0</v>
      </c>
      <c r="I1358" s="120">
        <f>I1359</f>
        <v>0</v>
      </c>
    </row>
    <row r="1359" spans="1:10" ht="29.25" hidden="1" customHeight="1">
      <c r="A1359" s="16" t="s">
        <v>49</v>
      </c>
      <c r="B1359" s="14">
        <v>793</v>
      </c>
      <c r="C1359" s="15" t="s">
        <v>24</v>
      </c>
      <c r="D1359" s="15" t="s">
        <v>30</v>
      </c>
      <c r="E1359" s="15" t="s">
        <v>535</v>
      </c>
      <c r="F1359" s="15" t="s">
        <v>50</v>
      </c>
      <c r="G1359" s="120">
        <f>'прил 7'!G1878+'прил 7'!G1241+'прил 7'!G1958</f>
        <v>0</v>
      </c>
      <c r="H1359" s="120">
        <f>'прил 7'!AG1878+'прил 7'!AG1241+'прил 7'!AG1958</f>
        <v>0</v>
      </c>
      <c r="I1359" s="120">
        <f>'прил 7'!AH1878+'прил 7'!AH1241+'прил 7'!AH1958</f>
        <v>0</v>
      </c>
    </row>
    <row r="1360" spans="1:10" s="30" customFormat="1" hidden="1">
      <c r="A1360" s="16" t="s">
        <v>312</v>
      </c>
      <c r="B1360" s="14">
        <v>793</v>
      </c>
      <c r="C1360" s="15" t="s">
        <v>103</v>
      </c>
      <c r="D1360" s="15" t="s">
        <v>24</v>
      </c>
      <c r="E1360" s="15" t="s">
        <v>535</v>
      </c>
      <c r="F1360" s="15" t="s">
        <v>313</v>
      </c>
      <c r="G1360" s="120">
        <f>G1361</f>
        <v>0</v>
      </c>
      <c r="H1360" s="120">
        <f>H1361</f>
        <v>0</v>
      </c>
      <c r="I1360" s="120">
        <f>I1361</f>
        <v>0</v>
      </c>
      <c r="J1360" s="191"/>
    </row>
    <row r="1361" spans="1:10" ht="30.75" hidden="1" customHeight="1">
      <c r="A1361" s="16" t="s">
        <v>316</v>
      </c>
      <c r="B1361" s="14">
        <v>793</v>
      </c>
      <c r="C1361" s="15" t="s">
        <v>103</v>
      </c>
      <c r="D1361" s="15" t="s">
        <v>104</v>
      </c>
      <c r="E1361" s="15" t="s">
        <v>535</v>
      </c>
      <c r="F1361" s="15" t="s">
        <v>315</v>
      </c>
      <c r="G1361" s="120">
        <f>'прил 7'!G1481</f>
        <v>0</v>
      </c>
      <c r="H1361" s="120">
        <f>'прил 7'!AG1481</f>
        <v>0</v>
      </c>
      <c r="I1361" s="120">
        <f>'прил 7'!AH1481</f>
        <v>0</v>
      </c>
    </row>
    <row r="1362" spans="1:10" s="3" customFormat="1" ht="21" hidden="1" customHeight="1">
      <c r="A1362" s="16" t="s">
        <v>323</v>
      </c>
      <c r="B1362" s="14">
        <v>793</v>
      </c>
      <c r="C1362" s="15" t="s">
        <v>345</v>
      </c>
      <c r="D1362" s="15" t="s">
        <v>104</v>
      </c>
      <c r="E1362" s="15" t="s">
        <v>535</v>
      </c>
      <c r="F1362" s="15" t="s">
        <v>324</v>
      </c>
      <c r="G1362" s="120">
        <f>G1363</f>
        <v>0</v>
      </c>
      <c r="H1362" s="120">
        <f>H1363</f>
        <v>0</v>
      </c>
      <c r="I1362" s="120">
        <f>I1363</f>
        <v>0</v>
      </c>
      <c r="J1362" s="194"/>
    </row>
    <row r="1363" spans="1:10" s="18" customFormat="1" ht="19.5" hidden="1" customHeight="1">
      <c r="A1363" s="16" t="s">
        <v>351</v>
      </c>
      <c r="B1363" s="14">
        <v>793</v>
      </c>
      <c r="C1363" s="15" t="s">
        <v>345</v>
      </c>
      <c r="D1363" s="15" t="s">
        <v>104</v>
      </c>
      <c r="E1363" s="15" t="s">
        <v>535</v>
      </c>
      <c r="F1363" s="15" t="s">
        <v>352</v>
      </c>
      <c r="G1363" s="120">
        <f>'прил 7'!G1409</f>
        <v>0</v>
      </c>
      <c r="H1363" s="120">
        <f>'прил 7'!AG1409</f>
        <v>0</v>
      </c>
      <c r="I1363" s="120">
        <f>'прил 7'!AH1409</f>
        <v>0</v>
      </c>
      <c r="J1363" s="17"/>
    </row>
    <row r="1364" spans="1:10" s="18" customFormat="1" ht="36.75" hidden="1" customHeight="1">
      <c r="A1364" s="16" t="s">
        <v>38</v>
      </c>
      <c r="B1364" s="14"/>
      <c r="C1364" s="15"/>
      <c r="D1364" s="15"/>
      <c r="E1364" s="15" t="s">
        <v>535</v>
      </c>
      <c r="F1364" s="15" t="s">
        <v>39</v>
      </c>
      <c r="G1364" s="120">
        <f>G1365</f>
        <v>0</v>
      </c>
      <c r="H1364" s="120">
        <f>H1365</f>
        <v>0</v>
      </c>
      <c r="I1364" s="120">
        <f>I1365</f>
        <v>0</v>
      </c>
      <c r="J1364" s="17"/>
    </row>
    <row r="1365" spans="1:10" s="18" customFormat="1" ht="19.5" hidden="1" customHeight="1">
      <c r="A1365" s="16" t="s">
        <v>40</v>
      </c>
      <c r="B1365" s="14"/>
      <c r="C1365" s="15"/>
      <c r="D1365" s="15"/>
      <c r="E1365" s="15" t="s">
        <v>535</v>
      </c>
      <c r="F1365" s="15" t="s">
        <v>41</v>
      </c>
      <c r="G1365" s="120"/>
      <c r="H1365" s="120"/>
      <c r="I1365" s="120"/>
      <c r="J1365" s="17"/>
    </row>
    <row r="1366" spans="1:10" s="50" customFormat="1" hidden="1">
      <c r="A1366" s="16" t="s">
        <v>323</v>
      </c>
      <c r="B1366" s="14">
        <v>793</v>
      </c>
      <c r="C1366" s="15" t="s">
        <v>108</v>
      </c>
      <c r="D1366" s="15" t="s">
        <v>35</v>
      </c>
      <c r="E1366" s="15" t="s">
        <v>535</v>
      </c>
      <c r="F1366" s="15" t="s">
        <v>324</v>
      </c>
      <c r="G1366" s="120">
        <f>G1367</f>
        <v>0</v>
      </c>
      <c r="H1366" s="120">
        <f>H1367</f>
        <v>0</v>
      </c>
      <c r="I1366" s="120">
        <f>I1367</f>
        <v>0</v>
      </c>
      <c r="J1366" s="192"/>
    </row>
    <row r="1367" spans="1:10" s="50" customFormat="1" hidden="1">
      <c r="A1367" s="16" t="s">
        <v>351</v>
      </c>
      <c r="B1367" s="14">
        <v>793</v>
      </c>
      <c r="C1367" s="15" t="s">
        <v>108</v>
      </c>
      <c r="D1367" s="15" t="s">
        <v>35</v>
      </c>
      <c r="E1367" s="15" t="s">
        <v>535</v>
      </c>
      <c r="F1367" s="15" t="s">
        <v>352</v>
      </c>
      <c r="G1367" s="120">
        <f>'прил 7'!G1524+'прил 7'!G1409+'прил 7'!G1996+'прил 7'!G372</f>
        <v>0</v>
      </c>
      <c r="H1367" s="120">
        <f>'прил 7'!AG1524+'прил 7'!AG1409+'прил 7'!AG1996+'прил 7'!AG372</f>
        <v>0</v>
      </c>
      <c r="I1367" s="120">
        <f>'прил 7'!AH1524+'прил 7'!AH1409+'прил 7'!AH1996+'прил 7'!AH372</f>
        <v>0</v>
      </c>
      <c r="J1367" s="192"/>
    </row>
    <row r="1368" spans="1:10" s="30" customFormat="1" ht="25.5" hidden="1">
      <c r="A1368" s="16" t="s">
        <v>38</v>
      </c>
      <c r="B1368" s="15" t="s">
        <v>149</v>
      </c>
      <c r="C1368" s="15" t="s">
        <v>103</v>
      </c>
      <c r="D1368" s="15" t="s">
        <v>85</v>
      </c>
      <c r="E1368" s="15" t="s">
        <v>535</v>
      </c>
      <c r="F1368" s="15" t="s">
        <v>39</v>
      </c>
      <c r="G1368" s="120">
        <f>G1369</f>
        <v>0</v>
      </c>
      <c r="H1368" s="120">
        <f>H1369</f>
        <v>0</v>
      </c>
      <c r="I1368" s="120">
        <f>I1369</f>
        <v>0</v>
      </c>
      <c r="J1368" s="191"/>
    </row>
    <row r="1369" spans="1:10" hidden="1">
      <c r="A1369" s="16" t="s">
        <v>40</v>
      </c>
      <c r="B1369" s="15" t="s">
        <v>149</v>
      </c>
      <c r="C1369" s="15" t="s">
        <v>103</v>
      </c>
      <c r="D1369" s="15" t="s">
        <v>85</v>
      </c>
      <c r="E1369" s="15" t="s">
        <v>535</v>
      </c>
      <c r="F1369" s="15" t="s">
        <v>41</v>
      </c>
      <c r="G1369" s="120">
        <f>'прил 7'!G768</f>
        <v>0</v>
      </c>
      <c r="H1369" s="120">
        <f>'прил 7'!AG768</f>
        <v>0</v>
      </c>
      <c r="I1369" s="120">
        <f>'прил 7'!AH768</f>
        <v>0</v>
      </c>
    </row>
    <row r="1370" spans="1:10">
      <c r="A1370" s="16" t="s">
        <v>618</v>
      </c>
      <c r="B1370" s="14">
        <v>793</v>
      </c>
      <c r="C1370" s="15" t="s">
        <v>85</v>
      </c>
      <c r="D1370" s="15" t="s">
        <v>218</v>
      </c>
      <c r="E1370" s="15" t="s">
        <v>535</v>
      </c>
      <c r="F1370" s="15" t="s">
        <v>48</v>
      </c>
      <c r="G1370" s="120">
        <f>G1371</f>
        <v>155888.76999999999</v>
      </c>
      <c r="H1370" s="120">
        <f>H1371</f>
        <v>0</v>
      </c>
      <c r="I1370" s="120">
        <f>I1371</f>
        <v>0</v>
      </c>
    </row>
    <row r="1371" spans="1:10" ht="27.75" customHeight="1">
      <c r="A1371" s="16" t="s">
        <v>49</v>
      </c>
      <c r="B1371" s="14">
        <v>793</v>
      </c>
      <c r="C1371" s="15" t="s">
        <v>85</v>
      </c>
      <c r="D1371" s="15" t="s">
        <v>218</v>
      </c>
      <c r="E1371" s="15" t="s">
        <v>535</v>
      </c>
      <c r="F1371" s="15" t="s">
        <v>50</v>
      </c>
      <c r="G1371" s="89">
        <v>155888.76999999999</v>
      </c>
      <c r="H1371" s="120"/>
      <c r="I1371" s="120"/>
    </row>
    <row r="1372" spans="1:10">
      <c r="A1372" s="16" t="s">
        <v>95</v>
      </c>
      <c r="B1372" s="15" t="s">
        <v>149</v>
      </c>
      <c r="C1372" s="15" t="s">
        <v>33</v>
      </c>
      <c r="D1372" s="15" t="s">
        <v>35</v>
      </c>
      <c r="E1372" s="15" t="s">
        <v>535</v>
      </c>
      <c r="F1372" s="15" t="s">
        <v>39</v>
      </c>
      <c r="G1372" s="89">
        <f>G1373</f>
        <v>150229</v>
      </c>
      <c r="H1372" s="120">
        <f>H1373</f>
        <v>0</v>
      </c>
      <c r="I1372" s="120">
        <f>I1373</f>
        <v>0</v>
      </c>
    </row>
    <row r="1373" spans="1:10" ht="19.5" customHeight="1">
      <c r="A1373" s="16" t="s">
        <v>353</v>
      </c>
      <c r="B1373" s="15" t="s">
        <v>149</v>
      </c>
      <c r="C1373" s="15" t="s">
        <v>33</v>
      </c>
      <c r="D1373" s="15" t="s">
        <v>35</v>
      </c>
      <c r="E1373" s="15" t="s">
        <v>535</v>
      </c>
      <c r="F1373" s="15" t="s">
        <v>41</v>
      </c>
      <c r="G1373" s="89">
        <v>150229</v>
      </c>
      <c r="H1373" s="120">
        <f>'прил 7'!H1123</f>
        <v>0</v>
      </c>
      <c r="I1373" s="120">
        <f>'прил 7'!I1123</f>
        <v>0</v>
      </c>
    </row>
    <row r="1374" spans="1:10">
      <c r="A1374" s="16" t="s">
        <v>95</v>
      </c>
      <c r="B1374" s="14">
        <v>793</v>
      </c>
      <c r="C1374" s="15" t="s">
        <v>24</v>
      </c>
      <c r="D1374" s="15" t="s">
        <v>108</v>
      </c>
      <c r="E1374" s="15" t="s">
        <v>535</v>
      </c>
      <c r="F1374" s="15" t="s">
        <v>96</v>
      </c>
      <c r="G1374" s="89">
        <f>G1375</f>
        <v>493882.23</v>
      </c>
      <c r="H1374" s="120">
        <f>H1375</f>
        <v>1000000</v>
      </c>
      <c r="I1374" s="120">
        <f>I1375</f>
        <v>1000000</v>
      </c>
    </row>
    <row r="1375" spans="1:10" ht="19.5" customHeight="1">
      <c r="A1375" s="16" t="s">
        <v>353</v>
      </c>
      <c r="B1375" s="14">
        <v>793</v>
      </c>
      <c r="C1375" s="15" t="s">
        <v>24</v>
      </c>
      <c r="D1375" s="15" t="s">
        <v>108</v>
      </c>
      <c r="E1375" s="15" t="s">
        <v>535</v>
      </c>
      <c r="F1375" s="15" t="s">
        <v>354</v>
      </c>
      <c r="G1375" s="89">
        <f>'прил 7'!G1108</f>
        <v>493882.23</v>
      </c>
      <c r="H1375" s="120">
        <f>'прил 7'!H1108</f>
        <v>1000000</v>
      </c>
      <c r="I1375" s="120">
        <f>'прил 7'!I1108</f>
        <v>1000000</v>
      </c>
    </row>
    <row r="1376" spans="1:10" s="3" customFormat="1" ht="38.25" hidden="1" customHeight="1">
      <c r="A1376" s="16" t="s">
        <v>47</v>
      </c>
      <c r="B1376" s="53">
        <v>795</v>
      </c>
      <c r="C1376" s="15" t="s">
        <v>328</v>
      </c>
      <c r="D1376" s="15" t="s">
        <v>345</v>
      </c>
      <c r="E1376" s="15" t="s">
        <v>535</v>
      </c>
      <c r="F1376" s="15" t="s">
        <v>48</v>
      </c>
      <c r="G1376" s="89">
        <f>G1377</f>
        <v>0</v>
      </c>
      <c r="H1376" s="120">
        <f>H1377</f>
        <v>0</v>
      </c>
      <c r="I1376" s="120">
        <f>I1377</f>
        <v>0</v>
      </c>
      <c r="J1376" s="194"/>
    </row>
    <row r="1377" spans="1:10" s="3" customFormat="1" ht="38.25" hidden="1" customHeight="1">
      <c r="A1377" s="16" t="s">
        <v>49</v>
      </c>
      <c r="B1377" s="53">
        <v>795</v>
      </c>
      <c r="C1377" s="15" t="s">
        <v>328</v>
      </c>
      <c r="D1377" s="15" t="s">
        <v>345</v>
      </c>
      <c r="E1377" s="15" t="s">
        <v>535</v>
      </c>
      <c r="F1377" s="15" t="s">
        <v>50</v>
      </c>
      <c r="G1377" s="89">
        <f>'прил 7'!G1974</f>
        <v>0</v>
      </c>
      <c r="H1377" s="120">
        <f>'прил 7'!AG1974</f>
        <v>0</v>
      </c>
      <c r="I1377" s="120">
        <f>'прил 7'!AH1974</f>
        <v>0</v>
      </c>
      <c r="J1377" s="194"/>
    </row>
    <row r="1378" spans="1:10" ht="30.75" hidden="1" customHeight="1">
      <c r="A1378" s="16" t="s">
        <v>689</v>
      </c>
      <c r="B1378" s="14">
        <v>793</v>
      </c>
      <c r="C1378" s="15" t="s">
        <v>103</v>
      </c>
      <c r="D1378" s="15" t="s">
        <v>104</v>
      </c>
      <c r="E1378" s="15" t="s">
        <v>535</v>
      </c>
      <c r="F1378" s="15" t="s">
        <v>313</v>
      </c>
      <c r="G1378" s="89">
        <f>G1379</f>
        <v>0</v>
      </c>
      <c r="H1378" s="120">
        <f>H1379</f>
        <v>0</v>
      </c>
      <c r="I1378" s="120">
        <f>I1379</f>
        <v>0</v>
      </c>
    </row>
    <row r="1379" spans="1:10" ht="30.75" hidden="1" customHeight="1">
      <c r="A1379" s="16" t="s">
        <v>677</v>
      </c>
      <c r="B1379" s="14">
        <v>793</v>
      </c>
      <c r="C1379" s="15" t="s">
        <v>103</v>
      </c>
      <c r="D1379" s="15" t="s">
        <v>104</v>
      </c>
      <c r="E1379" s="15" t="s">
        <v>535</v>
      </c>
      <c r="F1379" s="15" t="s">
        <v>315</v>
      </c>
      <c r="G1379" s="89">
        <f>'прил 7'!G1485</f>
        <v>0</v>
      </c>
      <c r="H1379" s="120">
        <f>'прил 7'!AG1485</f>
        <v>0</v>
      </c>
      <c r="I1379" s="120">
        <f>'прил 7'!AH1485</f>
        <v>0</v>
      </c>
    </row>
    <row r="1380" spans="1:10" ht="30.75" hidden="1" customHeight="1">
      <c r="A1380" s="16" t="s">
        <v>323</v>
      </c>
      <c r="B1380" s="53">
        <v>795</v>
      </c>
      <c r="C1380" s="15" t="s">
        <v>345</v>
      </c>
      <c r="D1380" s="15" t="s">
        <v>104</v>
      </c>
      <c r="E1380" s="15" t="s">
        <v>535</v>
      </c>
      <c r="F1380" s="15" t="s">
        <v>324</v>
      </c>
      <c r="G1380" s="89" t="e">
        <f>G1381</f>
        <v>#REF!</v>
      </c>
      <c r="H1380" s="120" t="e">
        <f>H1381</f>
        <v>#REF!</v>
      </c>
      <c r="I1380" s="120" t="e">
        <f>I1381</f>
        <v>#REF!</v>
      </c>
    </row>
    <row r="1381" spans="1:10" ht="30.75" hidden="1" customHeight="1">
      <c r="A1381" s="16" t="s">
        <v>351</v>
      </c>
      <c r="B1381" s="53">
        <v>795</v>
      </c>
      <c r="C1381" s="15" t="s">
        <v>345</v>
      </c>
      <c r="D1381" s="15" t="s">
        <v>104</v>
      </c>
      <c r="E1381" s="15" t="s">
        <v>535</v>
      </c>
      <c r="F1381" s="15" t="s">
        <v>352</v>
      </c>
      <c r="G1381" s="89" t="e">
        <f>'прил 7'!G1976+'прил 7'!#REF!</f>
        <v>#REF!</v>
      </c>
      <c r="H1381" s="120" t="e">
        <f>'прил 7'!AG1976+'прил 7'!#REF!</f>
        <v>#REF!</v>
      </c>
      <c r="I1381" s="120" t="e">
        <f>'прил 7'!AH1976+'прил 7'!#REF!</f>
        <v>#REF!</v>
      </c>
    </row>
    <row r="1382" spans="1:10" ht="25.5" hidden="1">
      <c r="A1382" s="16" t="s">
        <v>38</v>
      </c>
      <c r="B1382" s="14">
        <v>757</v>
      </c>
      <c r="C1382" s="15" t="s">
        <v>68</v>
      </c>
      <c r="D1382" s="15" t="s">
        <v>24</v>
      </c>
      <c r="E1382" s="15" t="s">
        <v>535</v>
      </c>
      <c r="F1382" s="15" t="s">
        <v>39</v>
      </c>
      <c r="G1382" s="8">
        <f>G1383</f>
        <v>0</v>
      </c>
      <c r="H1382" s="107">
        <f>H1383</f>
        <v>0</v>
      </c>
      <c r="I1382" s="107">
        <f>I1383</f>
        <v>0</v>
      </c>
    </row>
    <row r="1383" spans="1:10" hidden="1">
      <c r="A1383" s="16" t="s">
        <v>40</v>
      </c>
      <c r="B1383" s="14">
        <v>757</v>
      </c>
      <c r="C1383" s="15" t="s">
        <v>68</v>
      </c>
      <c r="D1383" s="15" t="s">
        <v>24</v>
      </c>
      <c r="E1383" s="15" t="s">
        <v>535</v>
      </c>
      <c r="F1383" s="15" t="s">
        <v>41</v>
      </c>
      <c r="G1383" s="8">
        <f>'прил 7'!G336+'прил 7'!G687</f>
        <v>0</v>
      </c>
      <c r="H1383" s="107">
        <f>'прил 7'!AG336+'прил 7'!AG687</f>
        <v>0</v>
      </c>
      <c r="I1383" s="107">
        <f>'прил 7'!AH336+'прил 7'!AH687</f>
        <v>0</v>
      </c>
    </row>
    <row r="1384" spans="1:10" s="97" customFormat="1" ht="19.5" hidden="1" customHeight="1">
      <c r="A1384" s="36" t="s">
        <v>45</v>
      </c>
      <c r="B1384" s="38" t="s">
        <v>149</v>
      </c>
      <c r="C1384" s="38" t="s">
        <v>33</v>
      </c>
      <c r="D1384" s="38" t="s">
        <v>35</v>
      </c>
      <c r="E1384" s="38" t="s">
        <v>402</v>
      </c>
      <c r="F1384" s="96"/>
      <c r="G1384" s="90">
        <f>G1393+G1385+G1394+G1388</f>
        <v>0</v>
      </c>
      <c r="H1384" s="127">
        <f>H1393+H1385+H1394+H1388</f>
        <v>0</v>
      </c>
      <c r="I1384" s="127">
        <f>I1393+I1385+I1394+I1388</f>
        <v>0</v>
      </c>
      <c r="J1384" s="209"/>
    </row>
    <row r="1385" spans="1:10" ht="18" hidden="1" customHeight="1">
      <c r="A1385" s="55" t="s">
        <v>641</v>
      </c>
      <c r="B1385" s="49">
        <v>793</v>
      </c>
      <c r="C1385" s="58" t="s">
        <v>33</v>
      </c>
      <c r="D1385" s="58" t="s">
        <v>24</v>
      </c>
      <c r="E1385" s="43" t="s">
        <v>497</v>
      </c>
      <c r="F1385" s="58"/>
      <c r="G1385" s="26">
        <f t="shared" ref="G1385:I1386" si="262">G1386</f>
        <v>0</v>
      </c>
      <c r="H1385" s="130">
        <f t="shared" si="262"/>
        <v>0</v>
      </c>
      <c r="I1385" s="130">
        <f t="shared" si="262"/>
        <v>0</v>
      </c>
    </row>
    <row r="1386" spans="1:10" ht="25.5" hidden="1">
      <c r="A1386" s="16" t="s">
        <v>47</v>
      </c>
      <c r="B1386" s="49">
        <v>793</v>
      </c>
      <c r="C1386" s="58" t="s">
        <v>33</v>
      </c>
      <c r="D1386" s="58" t="s">
        <v>24</v>
      </c>
      <c r="E1386" s="43" t="s">
        <v>497</v>
      </c>
      <c r="F1386" s="15" t="s">
        <v>48</v>
      </c>
      <c r="G1386" s="26">
        <f t="shared" si="262"/>
        <v>0</v>
      </c>
      <c r="H1386" s="130">
        <f t="shared" si="262"/>
        <v>0</v>
      </c>
      <c r="I1386" s="130">
        <f t="shared" si="262"/>
        <v>0</v>
      </c>
    </row>
    <row r="1387" spans="1:10" ht="25.5" hidden="1">
      <c r="A1387" s="16" t="s">
        <v>49</v>
      </c>
      <c r="B1387" s="49">
        <v>793</v>
      </c>
      <c r="C1387" s="58" t="s">
        <v>33</v>
      </c>
      <c r="D1387" s="58" t="s">
        <v>24</v>
      </c>
      <c r="E1387" s="43" t="s">
        <v>497</v>
      </c>
      <c r="F1387" s="15" t="s">
        <v>50</v>
      </c>
      <c r="G1387" s="26"/>
      <c r="H1387" s="130"/>
      <c r="I1387" s="130"/>
    </row>
    <row r="1388" spans="1:10" ht="25.5" hidden="1">
      <c r="A1388" s="16" t="s">
        <v>362</v>
      </c>
      <c r="B1388" s="14">
        <v>792</v>
      </c>
      <c r="C1388" s="15" t="s">
        <v>33</v>
      </c>
      <c r="D1388" s="15" t="s">
        <v>35</v>
      </c>
      <c r="E1388" s="15" t="s">
        <v>361</v>
      </c>
      <c r="F1388" s="15"/>
      <c r="G1388" s="89">
        <f t="shared" ref="G1388:I1389" si="263">G1389</f>
        <v>0</v>
      </c>
      <c r="H1388" s="120">
        <f t="shared" si="263"/>
        <v>0</v>
      </c>
      <c r="I1388" s="120">
        <f t="shared" si="263"/>
        <v>0</v>
      </c>
    </row>
    <row r="1389" spans="1:10" hidden="1">
      <c r="A1389" s="16" t="s">
        <v>95</v>
      </c>
      <c r="B1389" s="14">
        <v>792</v>
      </c>
      <c r="C1389" s="15" t="s">
        <v>33</v>
      </c>
      <c r="D1389" s="15" t="s">
        <v>35</v>
      </c>
      <c r="E1389" s="15" t="s">
        <v>361</v>
      </c>
      <c r="F1389" s="15" t="s">
        <v>96</v>
      </c>
      <c r="G1389" s="89">
        <f t="shared" si="263"/>
        <v>0</v>
      </c>
      <c r="H1389" s="120">
        <f t="shared" si="263"/>
        <v>0</v>
      </c>
      <c r="I1389" s="120">
        <f t="shared" si="263"/>
        <v>0</v>
      </c>
    </row>
    <row r="1390" spans="1:10" hidden="1">
      <c r="A1390" s="16" t="s">
        <v>353</v>
      </c>
      <c r="B1390" s="14">
        <v>792</v>
      </c>
      <c r="C1390" s="15" t="s">
        <v>33</v>
      </c>
      <c r="D1390" s="15" t="s">
        <v>35</v>
      </c>
      <c r="E1390" s="15" t="s">
        <v>361</v>
      </c>
      <c r="F1390" s="15" t="s">
        <v>354</v>
      </c>
      <c r="G1390" s="89">
        <f>'прил 7'!G956</f>
        <v>0</v>
      </c>
      <c r="H1390" s="120">
        <f>'прил 7'!AG956</f>
        <v>0</v>
      </c>
      <c r="I1390" s="120">
        <f>'прил 7'!AH956</f>
        <v>0</v>
      </c>
    </row>
    <row r="1391" spans="1:10" s="18" customFormat="1" ht="63.75" hidden="1">
      <c r="A1391" s="16" t="s">
        <v>216</v>
      </c>
      <c r="B1391" s="15" t="s">
        <v>149</v>
      </c>
      <c r="C1391" s="15" t="s">
        <v>33</v>
      </c>
      <c r="D1391" s="15" t="s">
        <v>35</v>
      </c>
      <c r="E1391" s="15" t="s">
        <v>435</v>
      </c>
      <c r="F1391" s="15"/>
      <c r="G1391" s="89">
        <f t="shared" ref="G1391:I1392" si="264">G1392</f>
        <v>0</v>
      </c>
      <c r="H1391" s="120">
        <f t="shared" si="264"/>
        <v>0</v>
      </c>
      <c r="I1391" s="120">
        <f t="shared" si="264"/>
        <v>0</v>
      </c>
      <c r="J1391" s="17"/>
    </row>
    <row r="1392" spans="1:10" s="18" customFormat="1" ht="25.5" hidden="1">
      <c r="A1392" s="16" t="s">
        <v>38</v>
      </c>
      <c r="B1392" s="15" t="s">
        <v>149</v>
      </c>
      <c r="C1392" s="15" t="s">
        <v>33</v>
      </c>
      <c r="D1392" s="15" t="s">
        <v>35</v>
      </c>
      <c r="E1392" s="15" t="s">
        <v>435</v>
      </c>
      <c r="F1392" s="15" t="s">
        <v>39</v>
      </c>
      <c r="G1392" s="89">
        <f t="shared" si="264"/>
        <v>0</v>
      </c>
      <c r="H1392" s="120">
        <f t="shared" si="264"/>
        <v>0</v>
      </c>
      <c r="I1392" s="120">
        <f t="shared" si="264"/>
        <v>0</v>
      </c>
      <c r="J1392" s="17"/>
    </row>
    <row r="1393" spans="1:10" s="18" customFormat="1" hidden="1">
      <c r="A1393" s="16" t="s">
        <v>40</v>
      </c>
      <c r="B1393" s="15" t="s">
        <v>149</v>
      </c>
      <c r="C1393" s="15" t="s">
        <v>33</v>
      </c>
      <c r="D1393" s="15" t="s">
        <v>35</v>
      </c>
      <c r="E1393" s="15" t="s">
        <v>435</v>
      </c>
      <c r="F1393" s="15" t="s">
        <v>41</v>
      </c>
      <c r="G1393" s="89">
        <f>'прил 7'!G691</f>
        <v>0</v>
      </c>
      <c r="H1393" s="120">
        <f>'прил 7'!AG691</f>
        <v>0</v>
      </c>
      <c r="I1393" s="120">
        <f>'прил 7'!AH691</f>
        <v>0</v>
      </c>
      <c r="J1393" s="17"/>
    </row>
    <row r="1394" spans="1:10" s="18" customFormat="1" ht="76.5" hidden="1">
      <c r="A1394" s="16" t="s">
        <v>513</v>
      </c>
      <c r="B1394" s="15"/>
      <c r="C1394" s="15"/>
      <c r="D1394" s="15"/>
      <c r="E1394" s="15" t="s">
        <v>512</v>
      </c>
      <c r="F1394" s="15"/>
      <c r="G1394" s="89">
        <f t="shared" ref="G1394:I1395" si="265">G1395</f>
        <v>0</v>
      </c>
      <c r="H1394" s="120">
        <f t="shared" si="265"/>
        <v>0</v>
      </c>
      <c r="I1394" s="120">
        <f t="shared" si="265"/>
        <v>0</v>
      </c>
      <c r="J1394" s="17"/>
    </row>
    <row r="1395" spans="1:10" s="18" customFormat="1" hidden="1">
      <c r="A1395" s="16" t="s">
        <v>618</v>
      </c>
      <c r="B1395" s="15"/>
      <c r="C1395" s="15"/>
      <c r="D1395" s="15"/>
      <c r="E1395" s="15" t="s">
        <v>512</v>
      </c>
      <c r="F1395" s="15" t="s">
        <v>48</v>
      </c>
      <c r="G1395" s="89">
        <f t="shared" si="265"/>
        <v>0</v>
      </c>
      <c r="H1395" s="120">
        <f t="shared" si="265"/>
        <v>0</v>
      </c>
      <c r="I1395" s="120">
        <f t="shared" si="265"/>
        <v>0</v>
      </c>
      <c r="J1395" s="17"/>
    </row>
    <row r="1396" spans="1:10" s="18" customFormat="1" ht="25.5" hidden="1">
      <c r="A1396" s="16" t="s">
        <v>49</v>
      </c>
      <c r="B1396" s="15"/>
      <c r="C1396" s="15"/>
      <c r="D1396" s="15"/>
      <c r="E1396" s="15" t="s">
        <v>512</v>
      </c>
      <c r="F1396" s="15" t="s">
        <v>50</v>
      </c>
      <c r="G1396" s="89">
        <f>'прил 7'!G89</f>
        <v>0</v>
      </c>
      <c r="H1396" s="120">
        <f>'прил 7'!AG89</f>
        <v>0</v>
      </c>
      <c r="I1396" s="120">
        <f>'прил 7'!AH89</f>
        <v>0</v>
      </c>
      <c r="J1396" s="17"/>
    </row>
    <row r="1397" spans="1:10" ht="32.25" hidden="1" customHeight="1">
      <c r="A1397" s="36" t="s">
        <v>378</v>
      </c>
      <c r="B1397" s="37">
        <v>793</v>
      </c>
      <c r="C1397" s="38" t="s">
        <v>85</v>
      </c>
      <c r="D1397" s="38" t="s">
        <v>68</v>
      </c>
      <c r="E1397" s="38" t="s">
        <v>377</v>
      </c>
      <c r="F1397" s="38"/>
      <c r="G1397" s="90">
        <f>G1398+G1446</f>
        <v>0</v>
      </c>
      <c r="H1397" s="127">
        <f>H1398+H1446</f>
        <v>0</v>
      </c>
      <c r="I1397" s="127">
        <f>I1398+I1446</f>
        <v>0</v>
      </c>
    </row>
    <row r="1398" spans="1:10" ht="17.25" hidden="1" customHeight="1">
      <c r="A1398" s="16" t="s">
        <v>641</v>
      </c>
      <c r="B1398" s="14">
        <v>793</v>
      </c>
      <c r="C1398" s="15" t="s">
        <v>85</v>
      </c>
      <c r="D1398" s="15" t="s">
        <v>68</v>
      </c>
      <c r="E1398" s="15" t="s">
        <v>376</v>
      </c>
      <c r="F1398" s="15"/>
      <c r="G1398" s="89">
        <f t="shared" ref="G1398:I1399" si="266">G1399</f>
        <v>0</v>
      </c>
      <c r="H1398" s="120">
        <f t="shared" si="266"/>
        <v>0</v>
      </c>
      <c r="I1398" s="120">
        <f t="shared" si="266"/>
        <v>0</v>
      </c>
    </row>
    <row r="1399" spans="1:10" ht="25.5" hidden="1" customHeight="1">
      <c r="A1399" s="16" t="s">
        <v>49</v>
      </c>
      <c r="B1399" s="14">
        <v>793</v>
      </c>
      <c r="C1399" s="15" t="s">
        <v>85</v>
      </c>
      <c r="D1399" s="15" t="s">
        <v>68</v>
      </c>
      <c r="E1399" s="15" t="s">
        <v>376</v>
      </c>
      <c r="F1399" s="15" t="s">
        <v>48</v>
      </c>
      <c r="G1399" s="89">
        <f t="shared" si="266"/>
        <v>0</v>
      </c>
      <c r="H1399" s="120">
        <f t="shared" si="266"/>
        <v>0</v>
      </c>
      <c r="I1399" s="120">
        <f t="shared" si="266"/>
        <v>0</v>
      </c>
    </row>
    <row r="1400" spans="1:10" ht="39.75" hidden="1" customHeight="1">
      <c r="A1400" s="16" t="s">
        <v>49</v>
      </c>
      <c r="B1400" s="14">
        <v>793</v>
      </c>
      <c r="C1400" s="15" t="s">
        <v>85</v>
      </c>
      <c r="D1400" s="15" t="s">
        <v>68</v>
      </c>
      <c r="E1400" s="15" t="s">
        <v>376</v>
      </c>
      <c r="F1400" s="15" t="s">
        <v>50</v>
      </c>
      <c r="G1400" s="89">
        <f>'прил 7'!G1323</f>
        <v>0</v>
      </c>
      <c r="H1400" s="120">
        <f>'прил 7'!AG1323</f>
        <v>0</v>
      </c>
      <c r="I1400" s="120">
        <f>'прил 7'!AH1323</f>
        <v>0</v>
      </c>
    </row>
    <row r="1401" spans="1:10" s="23" customFormat="1" ht="25.5" hidden="1">
      <c r="A1401" s="85" t="s">
        <v>347</v>
      </c>
      <c r="B1401" s="20">
        <v>793</v>
      </c>
      <c r="C1401" s="21" t="s">
        <v>345</v>
      </c>
      <c r="D1401" s="21" t="s">
        <v>24</v>
      </c>
      <c r="E1401" s="21" t="s">
        <v>453</v>
      </c>
      <c r="F1401" s="21"/>
      <c r="G1401" s="12">
        <f>G1405+G1408+G1402+G1411</f>
        <v>0</v>
      </c>
      <c r="H1401" s="132">
        <f>H1405+H1408+H1402+H1411</f>
        <v>0</v>
      </c>
      <c r="I1401" s="132">
        <f>I1405+I1408+I1402+I1411</f>
        <v>0</v>
      </c>
      <c r="J1401" s="22"/>
    </row>
    <row r="1402" spans="1:10" s="18" customFormat="1" ht="63" hidden="1" customHeight="1">
      <c r="A1402" s="16" t="s">
        <v>505</v>
      </c>
      <c r="B1402" s="14">
        <v>792</v>
      </c>
      <c r="C1402" s="15" t="s">
        <v>345</v>
      </c>
      <c r="D1402" s="15" t="s">
        <v>24</v>
      </c>
      <c r="E1402" s="15" t="s">
        <v>504</v>
      </c>
      <c r="F1402" s="15"/>
      <c r="G1402" s="89">
        <f t="shared" ref="G1402:I1403" si="267">G1403</f>
        <v>0</v>
      </c>
      <c r="H1402" s="120">
        <f t="shared" si="267"/>
        <v>0</v>
      </c>
      <c r="I1402" s="120">
        <f t="shared" si="267"/>
        <v>0</v>
      </c>
      <c r="J1402" s="17"/>
    </row>
    <row r="1403" spans="1:10" ht="22.5" hidden="1" customHeight="1">
      <c r="A1403" s="16" t="s">
        <v>323</v>
      </c>
      <c r="B1403" s="14">
        <v>792</v>
      </c>
      <c r="C1403" s="15" t="s">
        <v>345</v>
      </c>
      <c r="D1403" s="15" t="s">
        <v>24</v>
      </c>
      <c r="E1403" s="15" t="s">
        <v>504</v>
      </c>
      <c r="F1403" s="15" t="s">
        <v>324</v>
      </c>
      <c r="G1403" s="89">
        <f t="shared" si="267"/>
        <v>0</v>
      </c>
      <c r="H1403" s="120">
        <f t="shared" si="267"/>
        <v>0</v>
      </c>
      <c r="I1403" s="120">
        <f t="shared" si="267"/>
        <v>0</v>
      </c>
    </row>
    <row r="1404" spans="1:10" s="18" customFormat="1" ht="22.5" hidden="1" customHeight="1">
      <c r="A1404" s="16" t="s">
        <v>341</v>
      </c>
      <c r="B1404" s="14">
        <v>792</v>
      </c>
      <c r="C1404" s="15" t="s">
        <v>345</v>
      </c>
      <c r="D1404" s="15" t="s">
        <v>24</v>
      </c>
      <c r="E1404" s="15" t="s">
        <v>504</v>
      </c>
      <c r="F1404" s="15" t="s">
        <v>342</v>
      </c>
      <c r="G1404" s="89"/>
      <c r="H1404" s="120"/>
      <c r="I1404" s="120"/>
      <c r="J1404" s="17"/>
    </row>
    <row r="1405" spans="1:10" s="18" customFormat="1" ht="21.75" hidden="1" customHeight="1">
      <c r="A1405" s="16" t="s">
        <v>641</v>
      </c>
      <c r="B1405" s="49">
        <v>793</v>
      </c>
      <c r="C1405" s="15" t="s">
        <v>345</v>
      </c>
      <c r="D1405" s="15" t="s">
        <v>24</v>
      </c>
      <c r="E1405" s="15" t="s">
        <v>626</v>
      </c>
      <c r="F1405" s="15"/>
      <c r="G1405" s="89">
        <f t="shared" ref="G1405:I1406" si="268">G1406</f>
        <v>0</v>
      </c>
      <c r="H1405" s="120">
        <f t="shared" si="268"/>
        <v>0</v>
      </c>
      <c r="I1405" s="120">
        <f t="shared" si="268"/>
        <v>0</v>
      </c>
      <c r="J1405" s="17"/>
    </row>
    <row r="1406" spans="1:10" ht="23.25" hidden="1" customHeight="1">
      <c r="A1406" s="16" t="s">
        <v>618</v>
      </c>
      <c r="B1406" s="49">
        <v>793</v>
      </c>
      <c r="C1406" s="15" t="s">
        <v>345</v>
      </c>
      <c r="D1406" s="15" t="s">
        <v>24</v>
      </c>
      <c r="E1406" s="15" t="s">
        <v>626</v>
      </c>
      <c r="F1406" s="15" t="s">
        <v>48</v>
      </c>
      <c r="G1406" s="89">
        <f t="shared" si="268"/>
        <v>0</v>
      </c>
      <c r="H1406" s="120">
        <f t="shared" si="268"/>
        <v>0</v>
      </c>
      <c r="I1406" s="120">
        <f t="shared" si="268"/>
        <v>0</v>
      </c>
    </row>
    <row r="1407" spans="1:10" s="18" customFormat="1" ht="27.75" hidden="1" customHeight="1">
      <c r="A1407" s="16" t="s">
        <v>49</v>
      </c>
      <c r="B1407" s="49">
        <v>793</v>
      </c>
      <c r="C1407" s="15" t="s">
        <v>345</v>
      </c>
      <c r="D1407" s="15" t="s">
        <v>24</v>
      </c>
      <c r="E1407" s="15" t="s">
        <v>626</v>
      </c>
      <c r="F1407" s="15" t="s">
        <v>50</v>
      </c>
      <c r="G1407" s="89">
        <f>'прил 7'!G1387</f>
        <v>0</v>
      </c>
      <c r="H1407" s="120">
        <f>'прил 7'!AG1387</f>
        <v>0</v>
      </c>
      <c r="I1407" s="120">
        <f>'прил 7'!AH1387</f>
        <v>0</v>
      </c>
      <c r="J1407" s="17"/>
    </row>
    <row r="1408" spans="1:10" s="18" customFormat="1" ht="21.75" hidden="1" customHeight="1">
      <c r="A1408" s="16" t="s">
        <v>80</v>
      </c>
      <c r="B1408" s="49">
        <v>793</v>
      </c>
      <c r="C1408" s="15" t="s">
        <v>345</v>
      </c>
      <c r="D1408" s="15" t="s">
        <v>24</v>
      </c>
      <c r="E1408" s="15" t="s">
        <v>81</v>
      </c>
      <c r="F1408" s="15"/>
      <c r="G1408" s="89">
        <f t="shared" ref="G1408:I1409" si="269">G1409</f>
        <v>0</v>
      </c>
      <c r="H1408" s="120">
        <f t="shared" si="269"/>
        <v>0</v>
      </c>
      <c r="I1408" s="120">
        <f t="shared" si="269"/>
        <v>0</v>
      </c>
      <c r="J1408" s="17"/>
    </row>
    <row r="1409" spans="1:10" ht="23.25" hidden="1" customHeight="1">
      <c r="A1409" s="16" t="s">
        <v>618</v>
      </c>
      <c r="B1409" s="49">
        <v>793</v>
      </c>
      <c r="C1409" s="15" t="s">
        <v>345</v>
      </c>
      <c r="D1409" s="15" t="s">
        <v>24</v>
      </c>
      <c r="E1409" s="15" t="s">
        <v>81</v>
      </c>
      <c r="F1409" s="15" t="s">
        <v>48</v>
      </c>
      <c r="G1409" s="89">
        <f t="shared" si="269"/>
        <v>0</v>
      </c>
      <c r="H1409" s="120">
        <f t="shared" si="269"/>
        <v>0</v>
      </c>
      <c r="I1409" s="120">
        <f t="shared" si="269"/>
        <v>0</v>
      </c>
    </row>
    <row r="1410" spans="1:10" s="18" customFormat="1" ht="28.5" hidden="1" customHeight="1">
      <c r="A1410" s="16" t="s">
        <v>49</v>
      </c>
      <c r="B1410" s="49">
        <v>793</v>
      </c>
      <c r="C1410" s="15" t="s">
        <v>345</v>
      </c>
      <c r="D1410" s="15" t="s">
        <v>24</v>
      </c>
      <c r="E1410" s="15" t="s">
        <v>81</v>
      </c>
      <c r="F1410" s="15" t="s">
        <v>50</v>
      </c>
      <c r="G1410" s="89">
        <f>'прил 7'!G1390</f>
        <v>0</v>
      </c>
      <c r="H1410" s="120">
        <f>'прил 7'!AG1390</f>
        <v>0</v>
      </c>
      <c r="I1410" s="120">
        <f>'прил 7'!AH1390</f>
        <v>0</v>
      </c>
      <c r="J1410" s="17"/>
    </row>
    <row r="1411" spans="1:10" s="18" customFormat="1" ht="33" hidden="1" customHeight="1">
      <c r="A1411" s="16" t="s">
        <v>347</v>
      </c>
      <c r="B1411" s="53">
        <v>795</v>
      </c>
      <c r="C1411" s="15" t="s">
        <v>345</v>
      </c>
      <c r="D1411" s="15" t="s">
        <v>104</v>
      </c>
      <c r="E1411" s="15" t="s">
        <v>453</v>
      </c>
      <c r="F1411" s="15"/>
      <c r="G1411" s="89">
        <f>G1412</f>
        <v>0</v>
      </c>
      <c r="H1411" s="120">
        <f>H1412</f>
        <v>0</v>
      </c>
      <c r="I1411" s="120">
        <f>I1412</f>
        <v>0</v>
      </c>
      <c r="J1411" s="17"/>
    </row>
    <row r="1412" spans="1:10" s="18" customFormat="1" ht="33" hidden="1" customHeight="1">
      <c r="A1412" s="16" t="s">
        <v>515</v>
      </c>
      <c r="B1412" s="53">
        <v>795</v>
      </c>
      <c r="C1412" s="15" t="s">
        <v>345</v>
      </c>
      <c r="D1412" s="15" t="s">
        <v>104</v>
      </c>
      <c r="E1412" s="15" t="s">
        <v>523</v>
      </c>
      <c r="F1412" s="15"/>
      <c r="G1412" s="89">
        <f>G1415+G1413</f>
        <v>0</v>
      </c>
      <c r="H1412" s="120">
        <f>H1415+H1413</f>
        <v>0</v>
      </c>
      <c r="I1412" s="120">
        <f>I1415+I1413</f>
        <v>0</v>
      </c>
      <c r="J1412" s="17"/>
    </row>
    <row r="1413" spans="1:10" ht="23.25" hidden="1" customHeight="1">
      <c r="A1413" s="16" t="s">
        <v>618</v>
      </c>
      <c r="B1413" s="49">
        <v>793</v>
      </c>
      <c r="C1413" s="15" t="s">
        <v>345</v>
      </c>
      <c r="D1413" s="15" t="s">
        <v>24</v>
      </c>
      <c r="E1413" s="15" t="s">
        <v>523</v>
      </c>
      <c r="F1413" s="15" t="s">
        <v>48</v>
      </c>
      <c r="G1413" s="89">
        <f>G1414</f>
        <v>0</v>
      </c>
      <c r="H1413" s="120">
        <f>H1414</f>
        <v>0</v>
      </c>
      <c r="I1413" s="120">
        <f>I1414</f>
        <v>0</v>
      </c>
    </row>
    <row r="1414" spans="1:10" s="18" customFormat="1" ht="28.5" hidden="1" customHeight="1">
      <c r="A1414" s="16" t="s">
        <v>49</v>
      </c>
      <c r="B1414" s="49">
        <v>793</v>
      </c>
      <c r="C1414" s="15" t="s">
        <v>345</v>
      </c>
      <c r="D1414" s="15" t="s">
        <v>24</v>
      </c>
      <c r="E1414" s="15" t="s">
        <v>523</v>
      </c>
      <c r="F1414" s="15" t="s">
        <v>50</v>
      </c>
      <c r="G1414" s="89">
        <f>'прил 7'!G1882</f>
        <v>0</v>
      </c>
      <c r="H1414" s="120">
        <f>'прил 7'!AG1882</f>
        <v>0</v>
      </c>
      <c r="I1414" s="120">
        <f>'прил 7'!AH1882</f>
        <v>0</v>
      </c>
      <c r="J1414" s="17"/>
    </row>
    <row r="1415" spans="1:10" s="18" customFormat="1" ht="33" hidden="1" customHeight="1">
      <c r="A1415" s="16" t="s">
        <v>323</v>
      </c>
      <c r="B1415" s="53">
        <v>795</v>
      </c>
      <c r="C1415" s="15" t="s">
        <v>345</v>
      </c>
      <c r="D1415" s="15" t="s">
        <v>104</v>
      </c>
      <c r="E1415" s="15" t="s">
        <v>523</v>
      </c>
      <c r="F1415" s="15" t="s">
        <v>324</v>
      </c>
      <c r="G1415" s="89">
        <f>G1416</f>
        <v>0</v>
      </c>
      <c r="H1415" s="120">
        <f>H1416</f>
        <v>0</v>
      </c>
      <c r="I1415" s="120">
        <f>I1416</f>
        <v>0</v>
      </c>
      <c r="J1415" s="17"/>
    </row>
    <row r="1416" spans="1:10" s="18" customFormat="1" ht="33" hidden="1" customHeight="1">
      <c r="A1416" s="16" t="s">
        <v>351</v>
      </c>
      <c r="B1416" s="53">
        <v>795</v>
      </c>
      <c r="C1416" s="15" t="s">
        <v>345</v>
      </c>
      <c r="D1416" s="15" t="s">
        <v>104</v>
      </c>
      <c r="E1416" s="15" t="s">
        <v>523</v>
      </c>
      <c r="F1416" s="15" t="s">
        <v>352</v>
      </c>
      <c r="G1416" s="89">
        <f>'прил 7'!G1962</f>
        <v>0</v>
      </c>
      <c r="H1416" s="120">
        <f>'прил 7'!AG1962</f>
        <v>0</v>
      </c>
      <c r="I1416" s="120">
        <f>'прил 7'!AH1962</f>
        <v>0</v>
      </c>
      <c r="J1416" s="17"/>
    </row>
    <row r="1417" spans="1:10" s="18" customFormat="1" ht="28.5" hidden="1" customHeight="1">
      <c r="A1417" s="16"/>
      <c r="B1417" s="49"/>
      <c r="C1417" s="15"/>
      <c r="D1417" s="15"/>
      <c r="E1417" s="15"/>
      <c r="F1417" s="15"/>
      <c r="G1417" s="89"/>
      <c r="H1417" s="120"/>
      <c r="I1417" s="120"/>
      <c r="J1417" s="17"/>
    </row>
    <row r="1418" spans="1:10" s="18" customFormat="1" ht="28.5" hidden="1" customHeight="1">
      <c r="A1418" s="16"/>
      <c r="B1418" s="49"/>
      <c r="C1418" s="15"/>
      <c r="D1418" s="15"/>
      <c r="E1418" s="15"/>
      <c r="F1418" s="15"/>
      <c r="G1418" s="89"/>
      <c r="H1418" s="120"/>
      <c r="I1418" s="120"/>
      <c r="J1418" s="17"/>
    </row>
    <row r="1419" spans="1:10" ht="35.25" hidden="1" customHeight="1">
      <c r="A1419" s="36" t="s">
        <v>642</v>
      </c>
      <c r="B1419" s="37">
        <v>793</v>
      </c>
      <c r="C1419" s="38" t="s">
        <v>104</v>
      </c>
      <c r="D1419" s="38" t="s">
        <v>218</v>
      </c>
      <c r="E1419" s="38" t="s">
        <v>485</v>
      </c>
      <c r="F1419" s="38"/>
      <c r="G1419" s="90">
        <f>G1420+G1430+G1424+G1427</f>
        <v>0</v>
      </c>
      <c r="H1419" s="127">
        <f>H1420+H1430+H1424+H1427</f>
        <v>0</v>
      </c>
      <c r="I1419" s="127">
        <f>I1420+I1430+I1424+I1427</f>
        <v>0</v>
      </c>
    </row>
    <row r="1420" spans="1:10" ht="77.25" hidden="1" customHeight="1">
      <c r="A1420" s="16" t="s">
        <v>643</v>
      </c>
      <c r="B1420" s="14">
        <v>793</v>
      </c>
      <c r="C1420" s="15" t="s">
        <v>104</v>
      </c>
      <c r="D1420" s="15" t="s">
        <v>218</v>
      </c>
      <c r="E1420" s="15" t="s">
        <v>486</v>
      </c>
      <c r="F1420" s="15"/>
      <c r="G1420" s="89">
        <f>G1421</f>
        <v>0</v>
      </c>
      <c r="H1420" s="120">
        <f t="shared" ref="H1420:I1422" si="270">H1421</f>
        <v>0</v>
      </c>
      <c r="I1420" s="120">
        <f t="shared" si="270"/>
        <v>0</v>
      </c>
    </row>
    <row r="1421" spans="1:10" ht="28.5" hidden="1" customHeight="1">
      <c r="A1421" s="16" t="s">
        <v>618</v>
      </c>
      <c r="B1421" s="14">
        <v>793</v>
      </c>
      <c r="C1421" s="15" t="s">
        <v>104</v>
      </c>
      <c r="D1421" s="15" t="s">
        <v>218</v>
      </c>
      <c r="E1421" s="15" t="s">
        <v>486</v>
      </c>
      <c r="F1421" s="15" t="s">
        <v>48</v>
      </c>
      <c r="G1421" s="89">
        <f>G1422</f>
        <v>0</v>
      </c>
      <c r="H1421" s="120">
        <f t="shared" si="270"/>
        <v>0</v>
      </c>
      <c r="I1421" s="120">
        <f t="shared" si="270"/>
        <v>0</v>
      </c>
    </row>
    <row r="1422" spans="1:10" ht="25.5" hidden="1">
      <c r="A1422" s="16" t="s">
        <v>49</v>
      </c>
      <c r="B1422" s="14">
        <v>793</v>
      </c>
      <c r="C1422" s="15" t="s">
        <v>104</v>
      </c>
      <c r="D1422" s="15" t="s">
        <v>218</v>
      </c>
      <c r="E1422" s="15" t="s">
        <v>486</v>
      </c>
      <c r="F1422" s="15" t="s">
        <v>50</v>
      </c>
      <c r="G1422" s="89">
        <f>G1423</f>
        <v>0</v>
      </c>
      <c r="H1422" s="120">
        <f t="shared" si="270"/>
        <v>0</v>
      </c>
      <c r="I1422" s="120">
        <f t="shared" si="270"/>
        <v>0</v>
      </c>
    </row>
    <row r="1423" spans="1:10" ht="25.5" hidden="1">
      <c r="A1423" s="16" t="s">
        <v>619</v>
      </c>
      <c r="B1423" s="14">
        <v>793</v>
      </c>
      <c r="C1423" s="15" t="s">
        <v>104</v>
      </c>
      <c r="D1423" s="15" t="s">
        <v>218</v>
      </c>
      <c r="E1423" s="15" t="s">
        <v>486</v>
      </c>
      <c r="F1423" s="15" t="s">
        <v>51</v>
      </c>
      <c r="G1423" s="89"/>
      <c r="H1423" s="120"/>
      <c r="I1423" s="120"/>
    </row>
    <row r="1424" spans="1:10" ht="51" hidden="1">
      <c r="A1424" s="16" t="s">
        <v>643</v>
      </c>
      <c r="B1424" s="14">
        <v>793</v>
      </c>
      <c r="C1424" s="15" t="s">
        <v>104</v>
      </c>
      <c r="D1424" s="15" t="s">
        <v>218</v>
      </c>
      <c r="E1424" s="15" t="s">
        <v>486</v>
      </c>
      <c r="F1424" s="15"/>
      <c r="G1424" s="89">
        <f t="shared" ref="G1424:I1425" si="271">G1425</f>
        <v>0</v>
      </c>
      <c r="H1424" s="120">
        <f t="shared" si="271"/>
        <v>0</v>
      </c>
      <c r="I1424" s="120">
        <f t="shared" si="271"/>
        <v>0</v>
      </c>
    </row>
    <row r="1425" spans="1:10" hidden="1">
      <c r="A1425" s="16" t="s">
        <v>618</v>
      </c>
      <c r="B1425" s="14">
        <v>793</v>
      </c>
      <c r="C1425" s="15" t="s">
        <v>104</v>
      </c>
      <c r="D1425" s="15" t="s">
        <v>218</v>
      </c>
      <c r="E1425" s="15" t="s">
        <v>486</v>
      </c>
      <c r="F1425" s="15" t="s">
        <v>48</v>
      </c>
      <c r="G1425" s="89">
        <f t="shared" si="271"/>
        <v>0</v>
      </c>
      <c r="H1425" s="120">
        <f t="shared" si="271"/>
        <v>0</v>
      </c>
      <c r="I1425" s="120">
        <f t="shared" si="271"/>
        <v>0</v>
      </c>
    </row>
    <row r="1426" spans="1:10" ht="25.5" hidden="1">
      <c r="A1426" s="16" t="s">
        <v>49</v>
      </c>
      <c r="B1426" s="14">
        <v>793</v>
      </c>
      <c r="C1426" s="15" t="s">
        <v>104</v>
      </c>
      <c r="D1426" s="15" t="s">
        <v>218</v>
      </c>
      <c r="E1426" s="15" t="s">
        <v>486</v>
      </c>
      <c r="F1426" s="15" t="s">
        <v>50</v>
      </c>
      <c r="G1426" s="89"/>
      <c r="H1426" s="120"/>
      <c r="I1426" s="120"/>
    </row>
    <row r="1427" spans="1:10" ht="67.5" hidden="1" customHeight="1">
      <c r="A1427" s="16" t="s">
        <v>643</v>
      </c>
      <c r="B1427" s="14">
        <v>793</v>
      </c>
      <c r="C1427" s="15" t="s">
        <v>104</v>
      </c>
      <c r="D1427" s="15" t="s">
        <v>218</v>
      </c>
      <c r="E1427" s="15" t="s">
        <v>486</v>
      </c>
      <c r="F1427" s="15"/>
      <c r="G1427" s="89">
        <f t="shared" ref="G1427:I1428" si="272">G1428</f>
        <v>0</v>
      </c>
      <c r="H1427" s="120">
        <f t="shared" si="272"/>
        <v>0</v>
      </c>
      <c r="I1427" s="120">
        <f t="shared" si="272"/>
        <v>0</v>
      </c>
    </row>
    <row r="1428" spans="1:10" ht="21" hidden="1" customHeight="1">
      <c r="A1428" s="16" t="s">
        <v>618</v>
      </c>
      <c r="B1428" s="14">
        <v>793</v>
      </c>
      <c r="C1428" s="15" t="s">
        <v>104</v>
      </c>
      <c r="D1428" s="15" t="s">
        <v>218</v>
      </c>
      <c r="E1428" s="15" t="s">
        <v>486</v>
      </c>
      <c r="F1428" s="15" t="s">
        <v>48</v>
      </c>
      <c r="G1428" s="89">
        <f t="shared" si="272"/>
        <v>0</v>
      </c>
      <c r="H1428" s="120">
        <f t="shared" si="272"/>
        <v>0</v>
      </c>
      <c r="I1428" s="120">
        <f t="shared" si="272"/>
        <v>0</v>
      </c>
    </row>
    <row r="1429" spans="1:10" ht="25.5" hidden="1">
      <c r="A1429" s="16" t="s">
        <v>49</v>
      </c>
      <c r="B1429" s="14">
        <v>793</v>
      </c>
      <c r="C1429" s="15" t="s">
        <v>104</v>
      </c>
      <c r="D1429" s="15" t="s">
        <v>218</v>
      </c>
      <c r="E1429" s="15" t="s">
        <v>486</v>
      </c>
      <c r="F1429" s="15" t="s">
        <v>50</v>
      </c>
      <c r="G1429" s="89">
        <f>'прил 7'!G1245</f>
        <v>0</v>
      </c>
      <c r="H1429" s="120">
        <f>'прил 7'!AG1245</f>
        <v>0</v>
      </c>
      <c r="I1429" s="120">
        <f>'прил 7'!AH1245</f>
        <v>0</v>
      </c>
    </row>
    <row r="1430" spans="1:10" ht="67.5" hidden="1" customHeight="1">
      <c r="A1430" s="16" t="s">
        <v>186</v>
      </c>
      <c r="B1430" s="14">
        <v>793</v>
      </c>
      <c r="C1430" s="15" t="s">
        <v>104</v>
      </c>
      <c r="D1430" s="15" t="s">
        <v>218</v>
      </c>
      <c r="E1430" s="15" t="s">
        <v>487</v>
      </c>
      <c r="F1430" s="15"/>
      <c r="G1430" s="89">
        <f t="shared" ref="G1430:I1431" si="273">G1431</f>
        <v>0</v>
      </c>
      <c r="H1430" s="120">
        <f t="shared" si="273"/>
        <v>0</v>
      </c>
      <c r="I1430" s="120">
        <f t="shared" si="273"/>
        <v>0</v>
      </c>
    </row>
    <row r="1431" spans="1:10" ht="20.25" hidden="1" customHeight="1">
      <c r="A1431" s="16" t="s">
        <v>618</v>
      </c>
      <c r="B1431" s="14">
        <v>793</v>
      </c>
      <c r="C1431" s="15" t="s">
        <v>104</v>
      </c>
      <c r="D1431" s="15" t="s">
        <v>218</v>
      </c>
      <c r="E1431" s="15" t="s">
        <v>487</v>
      </c>
      <c r="F1431" s="15" t="s">
        <v>48</v>
      </c>
      <c r="G1431" s="89">
        <f t="shared" si="273"/>
        <v>0</v>
      </c>
      <c r="H1431" s="120">
        <f t="shared" si="273"/>
        <v>0</v>
      </c>
      <c r="I1431" s="120">
        <f t="shared" si="273"/>
        <v>0</v>
      </c>
    </row>
    <row r="1432" spans="1:10" ht="25.5" hidden="1">
      <c r="A1432" s="16" t="s">
        <v>49</v>
      </c>
      <c r="B1432" s="14">
        <v>793</v>
      </c>
      <c r="C1432" s="15" t="s">
        <v>104</v>
      </c>
      <c r="D1432" s="15" t="s">
        <v>218</v>
      </c>
      <c r="E1432" s="15" t="s">
        <v>487</v>
      </c>
      <c r="F1432" s="15" t="s">
        <v>50</v>
      </c>
      <c r="G1432" s="89">
        <f>'прил 7'!G1250</f>
        <v>0</v>
      </c>
      <c r="H1432" s="120">
        <f>'прил 7'!AG1250</f>
        <v>0</v>
      </c>
      <c r="I1432" s="120">
        <f>'прил 7'!AH1250</f>
        <v>0</v>
      </c>
    </row>
    <row r="1433" spans="1:10" s="23" customFormat="1" ht="30" hidden="1" customHeight="1">
      <c r="A1433" s="100" t="s">
        <v>344</v>
      </c>
      <c r="B1433" s="53">
        <v>795</v>
      </c>
      <c r="C1433" s="80" t="s">
        <v>85</v>
      </c>
      <c r="D1433" s="80" t="s">
        <v>133</v>
      </c>
      <c r="E1433" s="21" t="s">
        <v>452</v>
      </c>
      <c r="F1433" s="21"/>
      <c r="G1433" s="12">
        <f>G1434</f>
        <v>0</v>
      </c>
      <c r="H1433" s="132">
        <f t="shared" ref="H1433:I1435" si="274">H1434</f>
        <v>0</v>
      </c>
      <c r="I1433" s="132">
        <f t="shared" si="274"/>
        <v>0</v>
      </c>
      <c r="J1433" s="22"/>
    </row>
    <row r="1434" spans="1:10" s="23" customFormat="1" hidden="1">
      <c r="A1434" s="16" t="s">
        <v>547</v>
      </c>
      <c r="B1434" s="53">
        <v>795</v>
      </c>
      <c r="C1434" s="80" t="s">
        <v>85</v>
      </c>
      <c r="D1434" s="80" t="s">
        <v>133</v>
      </c>
      <c r="E1434" s="43" t="s">
        <v>548</v>
      </c>
      <c r="F1434" s="80"/>
      <c r="G1434" s="31">
        <f>G1435</f>
        <v>0</v>
      </c>
      <c r="H1434" s="128">
        <f t="shared" si="274"/>
        <v>0</v>
      </c>
      <c r="I1434" s="128">
        <f t="shared" si="274"/>
        <v>0</v>
      </c>
      <c r="J1434" s="22"/>
    </row>
    <row r="1435" spans="1:10" s="23" customFormat="1" ht="25.5" hidden="1">
      <c r="A1435" s="16" t="s">
        <v>47</v>
      </c>
      <c r="B1435" s="53">
        <v>795</v>
      </c>
      <c r="C1435" s="80" t="s">
        <v>85</v>
      </c>
      <c r="D1435" s="80" t="s">
        <v>133</v>
      </c>
      <c r="E1435" s="43" t="s">
        <v>548</v>
      </c>
      <c r="F1435" s="43" t="s">
        <v>48</v>
      </c>
      <c r="G1435" s="31">
        <f>G1436</f>
        <v>0</v>
      </c>
      <c r="H1435" s="128">
        <f t="shared" si="274"/>
        <v>0</v>
      </c>
      <c r="I1435" s="128">
        <f t="shared" si="274"/>
        <v>0</v>
      </c>
      <c r="J1435" s="22"/>
    </row>
    <row r="1436" spans="1:10" s="23" customFormat="1" ht="25.5" hidden="1">
      <c r="A1436" s="16" t="s">
        <v>49</v>
      </c>
      <c r="B1436" s="53">
        <v>795</v>
      </c>
      <c r="C1436" s="80" t="s">
        <v>85</v>
      </c>
      <c r="D1436" s="80" t="s">
        <v>133</v>
      </c>
      <c r="E1436" s="43" t="s">
        <v>548</v>
      </c>
      <c r="F1436" s="43" t="s">
        <v>50</v>
      </c>
      <c r="G1436" s="31">
        <f>'прил 7'!G1802</f>
        <v>0</v>
      </c>
      <c r="H1436" s="128">
        <f>'прил 7'!AG1802</f>
        <v>0</v>
      </c>
      <c r="I1436" s="128">
        <f>'прил 7'!AH1802</f>
        <v>0</v>
      </c>
      <c r="J1436" s="22"/>
    </row>
    <row r="1437" spans="1:10" s="50" customFormat="1" hidden="1">
      <c r="A1437" s="36" t="s">
        <v>695</v>
      </c>
      <c r="B1437" s="37">
        <v>793</v>
      </c>
      <c r="C1437" s="38" t="s">
        <v>108</v>
      </c>
      <c r="D1437" s="38" t="s">
        <v>35</v>
      </c>
      <c r="E1437" s="38" t="s">
        <v>500</v>
      </c>
      <c r="F1437" s="38"/>
      <c r="G1437" s="90" t="e">
        <f>G1438+G1441+G1444</f>
        <v>#REF!</v>
      </c>
      <c r="H1437" s="127" t="e">
        <f>H1438+H1441+H1444</f>
        <v>#REF!</v>
      </c>
      <c r="I1437" s="127" t="e">
        <f>I1438+I1441+I1444</f>
        <v>#REF!</v>
      </c>
      <c r="J1437" s="192"/>
    </row>
    <row r="1438" spans="1:10" s="50" customFormat="1" ht="36" hidden="1" customHeight="1">
      <c r="A1438" s="16" t="s">
        <v>694</v>
      </c>
      <c r="B1438" s="14">
        <v>793</v>
      </c>
      <c r="C1438" s="15" t="s">
        <v>108</v>
      </c>
      <c r="D1438" s="15" t="s">
        <v>35</v>
      </c>
      <c r="E1438" s="15" t="s">
        <v>501</v>
      </c>
      <c r="F1438" s="15"/>
      <c r="G1438" s="89">
        <f t="shared" ref="G1438:I1439" si="275">G1439</f>
        <v>0</v>
      </c>
      <c r="H1438" s="120">
        <f t="shared" si="275"/>
        <v>0</v>
      </c>
      <c r="I1438" s="120">
        <f t="shared" si="275"/>
        <v>0</v>
      </c>
      <c r="J1438" s="192"/>
    </row>
    <row r="1439" spans="1:10" s="50" customFormat="1" ht="25.5" hidden="1">
      <c r="A1439" s="16" t="s">
        <v>47</v>
      </c>
      <c r="B1439" s="14">
        <v>793</v>
      </c>
      <c r="C1439" s="15" t="s">
        <v>108</v>
      </c>
      <c r="D1439" s="15" t="s">
        <v>35</v>
      </c>
      <c r="E1439" s="15" t="s">
        <v>501</v>
      </c>
      <c r="F1439" s="15" t="s">
        <v>48</v>
      </c>
      <c r="G1439" s="89">
        <f t="shared" si="275"/>
        <v>0</v>
      </c>
      <c r="H1439" s="120">
        <f t="shared" si="275"/>
        <v>0</v>
      </c>
      <c r="I1439" s="120">
        <f t="shared" si="275"/>
        <v>0</v>
      </c>
      <c r="J1439" s="192"/>
    </row>
    <row r="1440" spans="1:10" s="50" customFormat="1" ht="25.5" hidden="1">
      <c r="A1440" s="16" t="s">
        <v>49</v>
      </c>
      <c r="B1440" s="14">
        <v>793</v>
      </c>
      <c r="C1440" s="15" t="s">
        <v>108</v>
      </c>
      <c r="D1440" s="15" t="s">
        <v>35</v>
      </c>
      <c r="E1440" s="15" t="s">
        <v>501</v>
      </c>
      <c r="F1440" s="15" t="s">
        <v>50</v>
      </c>
      <c r="G1440" s="89">
        <f>'прил 7'!G1528</f>
        <v>0</v>
      </c>
      <c r="H1440" s="120">
        <f>'прил 7'!AG1528</f>
        <v>0</v>
      </c>
      <c r="I1440" s="120">
        <f>'прил 7'!AH1528</f>
        <v>0</v>
      </c>
      <c r="J1440" s="192"/>
    </row>
    <row r="1441" spans="1:10" s="50" customFormat="1" ht="36" hidden="1" customHeight="1">
      <c r="A1441" s="16" t="s">
        <v>481</v>
      </c>
      <c r="B1441" s="14">
        <v>793</v>
      </c>
      <c r="C1441" s="15" t="s">
        <v>108</v>
      </c>
      <c r="D1441" s="15" t="s">
        <v>35</v>
      </c>
      <c r="E1441" s="15" t="s">
        <v>480</v>
      </c>
      <c r="F1441" s="15"/>
      <c r="G1441" s="89">
        <f t="shared" ref="G1441:I1442" si="276">G1442</f>
        <v>0</v>
      </c>
      <c r="H1441" s="120">
        <f t="shared" si="276"/>
        <v>0</v>
      </c>
      <c r="I1441" s="120">
        <f t="shared" si="276"/>
        <v>0</v>
      </c>
      <c r="J1441" s="192"/>
    </row>
    <row r="1442" spans="1:10" s="50" customFormat="1" hidden="1">
      <c r="A1442" s="16" t="s">
        <v>95</v>
      </c>
      <c r="B1442" s="14">
        <v>793</v>
      </c>
      <c r="C1442" s="15" t="s">
        <v>108</v>
      </c>
      <c r="D1442" s="15" t="s">
        <v>35</v>
      </c>
      <c r="E1442" s="15" t="s">
        <v>480</v>
      </c>
      <c r="F1442" s="15" t="s">
        <v>96</v>
      </c>
      <c r="G1442" s="89">
        <f t="shared" si="276"/>
        <v>0</v>
      </c>
      <c r="H1442" s="120">
        <f t="shared" si="276"/>
        <v>0</v>
      </c>
      <c r="I1442" s="120">
        <f t="shared" si="276"/>
        <v>0</v>
      </c>
      <c r="J1442" s="192"/>
    </row>
    <row r="1443" spans="1:10" s="50" customFormat="1" hidden="1">
      <c r="A1443" s="16" t="s">
        <v>98</v>
      </c>
      <c r="B1443" s="14">
        <v>793</v>
      </c>
      <c r="C1443" s="15" t="s">
        <v>108</v>
      </c>
      <c r="D1443" s="15" t="s">
        <v>35</v>
      </c>
      <c r="E1443" s="15" t="s">
        <v>480</v>
      </c>
      <c r="F1443" s="15" t="s">
        <v>99</v>
      </c>
      <c r="G1443" s="89">
        <f>'прил 7'!G1531</f>
        <v>0</v>
      </c>
      <c r="H1443" s="120">
        <f>'прил 7'!AG1531</f>
        <v>0</v>
      </c>
      <c r="I1443" s="120">
        <f>'прил 7'!AH1531</f>
        <v>0</v>
      </c>
      <c r="J1443" s="192"/>
    </row>
    <row r="1444" spans="1:10" s="34" customFormat="1" hidden="1">
      <c r="A1444" s="16" t="s">
        <v>641</v>
      </c>
      <c r="B1444" s="14">
        <v>757</v>
      </c>
      <c r="C1444" s="15" t="s">
        <v>108</v>
      </c>
      <c r="D1444" s="15" t="s">
        <v>35</v>
      </c>
      <c r="E1444" s="15" t="s">
        <v>196</v>
      </c>
      <c r="F1444" s="15"/>
      <c r="G1444" s="89" t="e">
        <f>G1445</f>
        <v>#REF!</v>
      </c>
      <c r="H1444" s="120" t="e">
        <f>H1445</f>
        <v>#REF!</v>
      </c>
      <c r="I1444" s="120" t="e">
        <f>I1445</f>
        <v>#REF!</v>
      </c>
      <c r="J1444" s="33"/>
    </row>
    <row r="1445" spans="1:10" s="34" customFormat="1" ht="25.5" hidden="1">
      <c r="A1445" s="16" t="s">
        <v>47</v>
      </c>
      <c r="B1445" s="14">
        <v>757</v>
      </c>
      <c r="C1445" s="15" t="s">
        <v>108</v>
      </c>
      <c r="D1445" s="15" t="s">
        <v>35</v>
      </c>
      <c r="E1445" s="15" t="s">
        <v>196</v>
      </c>
      <c r="F1445" s="15" t="s">
        <v>48</v>
      </c>
      <c r="G1445" s="89" t="e">
        <f>G1469</f>
        <v>#REF!</v>
      </c>
      <c r="H1445" s="120" t="e">
        <f>H1469</f>
        <v>#REF!</v>
      </c>
      <c r="I1445" s="120" t="e">
        <f>I1469</f>
        <v>#REF!</v>
      </c>
      <c r="J1445" s="33"/>
    </row>
    <row r="1446" spans="1:10" s="50" customFormat="1" hidden="1">
      <c r="A1446" s="13" t="s">
        <v>343</v>
      </c>
      <c r="B1446" s="14">
        <v>793</v>
      </c>
      <c r="C1446" s="15" t="s">
        <v>85</v>
      </c>
      <c r="D1446" s="15" t="s">
        <v>218</v>
      </c>
      <c r="E1446" s="15"/>
      <c r="F1446" s="15"/>
      <c r="G1446" s="89">
        <f>G1449+G1462</f>
        <v>0</v>
      </c>
      <c r="H1446" s="120">
        <f>H1449+H1462</f>
        <v>0</v>
      </c>
      <c r="I1446" s="120">
        <f>I1449+I1462</f>
        <v>0</v>
      </c>
      <c r="J1446" s="192"/>
    </row>
    <row r="1447" spans="1:10" s="50" customFormat="1" hidden="1">
      <c r="A1447" s="13"/>
      <c r="B1447" s="14"/>
      <c r="C1447" s="15"/>
      <c r="D1447" s="15"/>
      <c r="E1447" s="15"/>
      <c r="F1447" s="15"/>
      <c r="G1447" s="89"/>
      <c r="H1447" s="120"/>
      <c r="I1447" s="120"/>
      <c r="J1447" s="192"/>
    </row>
    <row r="1448" spans="1:10" s="50" customFormat="1" hidden="1">
      <c r="A1448" s="13"/>
      <c r="B1448" s="14"/>
      <c r="C1448" s="15"/>
      <c r="D1448" s="15"/>
      <c r="E1448" s="15"/>
      <c r="F1448" s="15"/>
      <c r="G1448" s="89"/>
      <c r="H1448" s="120"/>
      <c r="I1448" s="120"/>
      <c r="J1448" s="192"/>
    </row>
    <row r="1449" spans="1:10" s="18" customFormat="1" ht="27" hidden="1" customHeight="1">
      <c r="A1449" s="16" t="s">
        <v>664</v>
      </c>
      <c r="B1449" s="14">
        <v>793</v>
      </c>
      <c r="C1449" s="15" t="s">
        <v>85</v>
      </c>
      <c r="D1449" s="15" t="s">
        <v>218</v>
      </c>
      <c r="E1449" s="15" t="s">
        <v>451</v>
      </c>
      <c r="F1449" s="15"/>
      <c r="G1449" s="89">
        <f>G1450+G1454+G1458</f>
        <v>0</v>
      </c>
      <c r="H1449" s="120">
        <f>H1450+H1454+H1458</f>
        <v>0</v>
      </c>
      <c r="I1449" s="120">
        <f>I1450+I1454+I1458</f>
        <v>0</v>
      </c>
      <c r="J1449" s="17"/>
    </row>
    <row r="1450" spans="1:10" s="18" customFormat="1" ht="66" hidden="1" customHeight="1">
      <c r="A1450" s="54" t="s">
        <v>178</v>
      </c>
      <c r="B1450" s="14">
        <v>793</v>
      </c>
      <c r="C1450" s="15" t="s">
        <v>85</v>
      </c>
      <c r="D1450" s="15" t="s">
        <v>218</v>
      </c>
      <c r="E1450" s="15" t="s">
        <v>176</v>
      </c>
      <c r="F1450" s="15"/>
      <c r="G1450" s="89">
        <f>G1451</f>
        <v>0</v>
      </c>
      <c r="H1450" s="120">
        <f t="shared" ref="H1450:I1452" si="277">H1451</f>
        <v>0</v>
      </c>
      <c r="I1450" s="120">
        <f t="shared" si="277"/>
        <v>0</v>
      </c>
      <c r="J1450" s="17"/>
    </row>
    <row r="1451" spans="1:10" s="18" customFormat="1" ht="94.5" hidden="1" customHeight="1">
      <c r="A1451" s="54" t="s">
        <v>393</v>
      </c>
      <c r="B1451" s="14">
        <v>793</v>
      </c>
      <c r="C1451" s="15" t="s">
        <v>85</v>
      </c>
      <c r="D1451" s="15" t="s">
        <v>218</v>
      </c>
      <c r="E1451" s="15" t="s">
        <v>367</v>
      </c>
      <c r="F1451" s="15"/>
      <c r="G1451" s="89">
        <f>G1452</f>
        <v>0</v>
      </c>
      <c r="H1451" s="120">
        <f t="shared" si="277"/>
        <v>0</v>
      </c>
      <c r="I1451" s="120">
        <f t="shared" si="277"/>
        <v>0</v>
      </c>
      <c r="J1451" s="17"/>
    </row>
    <row r="1452" spans="1:10" s="18" customFormat="1" ht="16.5" hidden="1" customHeight="1">
      <c r="A1452" s="16" t="s">
        <v>323</v>
      </c>
      <c r="B1452" s="14">
        <v>793</v>
      </c>
      <c r="C1452" s="15" t="s">
        <v>85</v>
      </c>
      <c r="D1452" s="15" t="s">
        <v>218</v>
      </c>
      <c r="E1452" s="15" t="s">
        <v>367</v>
      </c>
      <c r="F1452" s="15" t="s">
        <v>324</v>
      </c>
      <c r="G1452" s="89">
        <f>G1453</f>
        <v>0</v>
      </c>
      <c r="H1452" s="120">
        <f t="shared" si="277"/>
        <v>0</v>
      </c>
      <c r="I1452" s="120">
        <f t="shared" si="277"/>
        <v>0</v>
      </c>
      <c r="J1452" s="17"/>
    </row>
    <row r="1453" spans="1:10" s="18" customFormat="1" ht="15" hidden="1" customHeight="1">
      <c r="A1453" s="16" t="s">
        <v>351</v>
      </c>
      <c r="B1453" s="14">
        <v>793</v>
      </c>
      <c r="C1453" s="15" t="s">
        <v>85</v>
      </c>
      <c r="D1453" s="15" t="s">
        <v>218</v>
      </c>
      <c r="E1453" s="15" t="s">
        <v>367</v>
      </c>
      <c r="F1453" s="15" t="s">
        <v>352</v>
      </c>
      <c r="G1453" s="89"/>
      <c r="H1453" s="120"/>
      <c r="I1453" s="120"/>
      <c r="J1453" s="17"/>
    </row>
    <row r="1454" spans="1:10" ht="63.75" hidden="1" customHeight="1">
      <c r="A1454" s="16" t="s">
        <v>182</v>
      </c>
      <c r="B1454" s="53">
        <v>795</v>
      </c>
      <c r="C1454" s="15" t="s">
        <v>85</v>
      </c>
      <c r="D1454" s="15" t="s">
        <v>218</v>
      </c>
      <c r="E1454" s="15" t="s">
        <v>180</v>
      </c>
      <c r="F1454" s="15"/>
      <c r="G1454" s="89">
        <f>G1455</f>
        <v>0</v>
      </c>
      <c r="H1454" s="120">
        <f t="shared" ref="H1454:I1456" si="278">H1455</f>
        <v>0</v>
      </c>
      <c r="I1454" s="120">
        <f t="shared" si="278"/>
        <v>0</v>
      </c>
    </row>
    <row r="1455" spans="1:10" s="18" customFormat="1" ht="101.25" hidden="1" customHeight="1">
      <c r="A1455" s="16" t="s">
        <v>73</v>
      </c>
      <c r="B1455" s="53">
        <v>793</v>
      </c>
      <c r="C1455" s="15" t="s">
        <v>85</v>
      </c>
      <c r="D1455" s="15" t="s">
        <v>218</v>
      </c>
      <c r="E1455" s="15" t="s">
        <v>72</v>
      </c>
      <c r="F1455" s="15"/>
      <c r="G1455" s="89">
        <f>G1456</f>
        <v>0</v>
      </c>
      <c r="H1455" s="120">
        <f t="shared" si="278"/>
        <v>0</v>
      </c>
      <c r="I1455" s="120">
        <f t="shared" si="278"/>
        <v>0</v>
      </c>
      <c r="J1455" s="17"/>
    </row>
    <row r="1456" spans="1:10" ht="22.5" hidden="1" customHeight="1">
      <c r="A1456" s="16" t="s">
        <v>323</v>
      </c>
      <c r="B1456" s="53">
        <v>793</v>
      </c>
      <c r="C1456" s="15" t="s">
        <v>85</v>
      </c>
      <c r="D1456" s="15" t="s">
        <v>218</v>
      </c>
      <c r="E1456" s="15" t="s">
        <v>72</v>
      </c>
      <c r="F1456" s="15" t="s">
        <v>324</v>
      </c>
      <c r="G1456" s="89">
        <f>G1457</f>
        <v>0</v>
      </c>
      <c r="H1456" s="120">
        <f t="shared" si="278"/>
        <v>0</v>
      </c>
      <c r="I1456" s="120">
        <f t="shared" si="278"/>
        <v>0</v>
      </c>
    </row>
    <row r="1457" spans="1:10" ht="16.5" hidden="1" customHeight="1">
      <c r="A1457" s="16" t="s">
        <v>351</v>
      </c>
      <c r="B1457" s="53">
        <v>793</v>
      </c>
      <c r="C1457" s="15" t="s">
        <v>85</v>
      </c>
      <c r="D1457" s="15" t="s">
        <v>218</v>
      </c>
      <c r="E1457" s="15" t="s">
        <v>72</v>
      </c>
      <c r="F1457" s="15" t="s">
        <v>352</v>
      </c>
      <c r="G1457" s="89"/>
      <c r="H1457" s="120"/>
      <c r="I1457" s="120"/>
    </row>
    <row r="1458" spans="1:10" s="18" customFormat="1" ht="111.75" hidden="1" customHeight="1">
      <c r="A1458" s="16" t="s">
        <v>616</v>
      </c>
      <c r="B1458" s="53">
        <v>793</v>
      </c>
      <c r="C1458" s="15" t="s">
        <v>85</v>
      </c>
      <c r="D1458" s="15" t="s">
        <v>218</v>
      </c>
      <c r="E1458" s="15" t="s">
        <v>175</v>
      </c>
      <c r="F1458" s="15"/>
      <c r="G1458" s="89">
        <f>G1459</f>
        <v>0</v>
      </c>
      <c r="H1458" s="120">
        <f t="shared" ref="H1458:I1460" si="279">H1459</f>
        <v>0</v>
      </c>
      <c r="I1458" s="120">
        <f t="shared" si="279"/>
        <v>0</v>
      </c>
      <c r="J1458" s="17"/>
    </row>
    <row r="1459" spans="1:10" s="18" customFormat="1" ht="32.25" hidden="1" customHeight="1">
      <c r="A1459" s="16" t="s">
        <v>157</v>
      </c>
      <c r="B1459" s="53">
        <v>793</v>
      </c>
      <c r="C1459" s="15" t="s">
        <v>85</v>
      </c>
      <c r="D1459" s="15" t="s">
        <v>218</v>
      </c>
      <c r="E1459" s="15" t="s">
        <v>615</v>
      </c>
      <c r="F1459" s="15"/>
      <c r="G1459" s="89">
        <f>G1460</f>
        <v>0</v>
      </c>
      <c r="H1459" s="120">
        <f t="shared" si="279"/>
        <v>0</v>
      </c>
      <c r="I1459" s="120">
        <f t="shared" si="279"/>
        <v>0</v>
      </c>
      <c r="J1459" s="17"/>
    </row>
    <row r="1460" spans="1:10" s="18" customFormat="1" ht="32.25" hidden="1" customHeight="1">
      <c r="A1460" s="16" t="s">
        <v>618</v>
      </c>
      <c r="B1460" s="53">
        <v>793</v>
      </c>
      <c r="C1460" s="15" t="s">
        <v>85</v>
      </c>
      <c r="D1460" s="15" t="s">
        <v>218</v>
      </c>
      <c r="E1460" s="15" t="s">
        <v>615</v>
      </c>
      <c r="F1460" s="15" t="s">
        <v>48</v>
      </c>
      <c r="G1460" s="89">
        <f>G1461</f>
        <v>0</v>
      </c>
      <c r="H1460" s="120">
        <f t="shared" si="279"/>
        <v>0</v>
      </c>
      <c r="I1460" s="120">
        <f t="shared" si="279"/>
        <v>0</v>
      </c>
      <c r="J1460" s="17"/>
    </row>
    <row r="1461" spans="1:10" s="18" customFormat="1" ht="32.25" hidden="1" customHeight="1">
      <c r="A1461" s="16" t="s">
        <v>49</v>
      </c>
      <c r="B1461" s="53">
        <v>793</v>
      </c>
      <c r="C1461" s="15" t="s">
        <v>85</v>
      </c>
      <c r="D1461" s="15" t="s">
        <v>218</v>
      </c>
      <c r="E1461" s="15" t="s">
        <v>615</v>
      </c>
      <c r="F1461" s="15" t="s">
        <v>50</v>
      </c>
      <c r="G1461" s="89"/>
      <c r="H1461" s="120"/>
      <c r="I1461" s="120"/>
      <c r="J1461" s="17"/>
    </row>
    <row r="1462" spans="1:10" ht="18.75" hidden="1" customHeight="1">
      <c r="A1462" s="16" t="s">
        <v>378</v>
      </c>
      <c r="B1462" s="14">
        <v>793</v>
      </c>
      <c r="C1462" s="15" t="s">
        <v>85</v>
      </c>
      <c r="D1462" s="15" t="s">
        <v>218</v>
      </c>
      <c r="E1462" s="15" t="s">
        <v>377</v>
      </c>
      <c r="F1462" s="15"/>
      <c r="G1462" s="89">
        <f>G1463+G1466</f>
        <v>0</v>
      </c>
      <c r="H1462" s="120">
        <f>H1463+H1466</f>
        <v>0</v>
      </c>
      <c r="I1462" s="120">
        <f>I1463+I1466</f>
        <v>0</v>
      </c>
    </row>
    <row r="1463" spans="1:10" ht="17.25" hidden="1" customHeight="1">
      <c r="A1463" s="16" t="s">
        <v>641</v>
      </c>
      <c r="B1463" s="14">
        <v>793</v>
      </c>
      <c r="C1463" s="15" t="s">
        <v>85</v>
      </c>
      <c r="D1463" s="15" t="s">
        <v>218</v>
      </c>
      <c r="E1463" s="15" t="s">
        <v>376</v>
      </c>
      <c r="F1463" s="15"/>
      <c r="G1463" s="89">
        <f t="shared" ref="G1463:I1464" si="280">G1464</f>
        <v>0</v>
      </c>
      <c r="H1463" s="120">
        <f t="shared" si="280"/>
        <v>0</v>
      </c>
      <c r="I1463" s="120">
        <f t="shared" si="280"/>
        <v>0</v>
      </c>
    </row>
    <row r="1464" spans="1:10" ht="25.5" hidden="1" customHeight="1">
      <c r="A1464" s="16" t="s">
        <v>49</v>
      </c>
      <c r="B1464" s="14">
        <v>793</v>
      </c>
      <c r="C1464" s="15" t="s">
        <v>85</v>
      </c>
      <c r="D1464" s="15" t="s">
        <v>218</v>
      </c>
      <c r="E1464" s="15" t="s">
        <v>376</v>
      </c>
      <c r="F1464" s="15" t="s">
        <v>48</v>
      </c>
      <c r="G1464" s="89">
        <f t="shared" si="280"/>
        <v>0</v>
      </c>
      <c r="H1464" s="120">
        <f t="shared" si="280"/>
        <v>0</v>
      </c>
      <c r="I1464" s="120">
        <f t="shared" si="280"/>
        <v>0</v>
      </c>
    </row>
    <row r="1465" spans="1:10" ht="42.75" hidden="1" customHeight="1">
      <c r="A1465" s="16" t="s">
        <v>49</v>
      </c>
      <c r="B1465" s="14">
        <v>793</v>
      </c>
      <c r="C1465" s="15" t="s">
        <v>85</v>
      </c>
      <c r="D1465" s="15" t="s">
        <v>218</v>
      </c>
      <c r="E1465" s="15" t="s">
        <v>376</v>
      </c>
      <c r="F1465" s="15" t="s">
        <v>50</v>
      </c>
      <c r="G1465" s="89"/>
      <c r="H1465" s="120"/>
      <c r="I1465" s="120"/>
    </row>
    <row r="1466" spans="1:10" ht="42.75" hidden="1" customHeight="1">
      <c r="A1466" s="16" t="s">
        <v>297</v>
      </c>
      <c r="B1466" s="14">
        <v>793</v>
      </c>
      <c r="C1466" s="15" t="s">
        <v>85</v>
      </c>
      <c r="D1466" s="15" t="s">
        <v>218</v>
      </c>
      <c r="E1466" s="15" t="s">
        <v>296</v>
      </c>
      <c r="F1466" s="15"/>
      <c r="G1466" s="89">
        <f t="shared" ref="G1466:I1467" si="281">G1467</f>
        <v>0</v>
      </c>
      <c r="H1466" s="120">
        <f t="shared" si="281"/>
        <v>0</v>
      </c>
      <c r="I1466" s="120">
        <f t="shared" si="281"/>
        <v>0</v>
      </c>
    </row>
    <row r="1467" spans="1:10" ht="24.75" hidden="1" customHeight="1">
      <c r="A1467" s="16" t="s">
        <v>323</v>
      </c>
      <c r="B1467" s="14">
        <v>793</v>
      </c>
      <c r="C1467" s="15" t="s">
        <v>85</v>
      </c>
      <c r="D1467" s="15" t="s">
        <v>218</v>
      </c>
      <c r="E1467" s="15" t="s">
        <v>296</v>
      </c>
      <c r="F1467" s="15" t="s">
        <v>324</v>
      </c>
      <c r="G1467" s="89">
        <f t="shared" si="281"/>
        <v>0</v>
      </c>
      <c r="H1467" s="120">
        <f t="shared" si="281"/>
        <v>0</v>
      </c>
      <c r="I1467" s="120">
        <f t="shared" si="281"/>
        <v>0</v>
      </c>
    </row>
    <row r="1468" spans="1:10" ht="27.75" hidden="1" customHeight="1">
      <c r="A1468" s="16" t="s">
        <v>351</v>
      </c>
      <c r="B1468" s="14">
        <v>793</v>
      </c>
      <c r="C1468" s="15" t="s">
        <v>85</v>
      </c>
      <c r="D1468" s="15" t="s">
        <v>218</v>
      </c>
      <c r="E1468" s="15" t="s">
        <v>296</v>
      </c>
      <c r="F1468" s="15" t="s">
        <v>352</v>
      </c>
      <c r="G1468" s="89"/>
      <c r="H1468" s="120"/>
      <c r="I1468" s="120"/>
    </row>
    <row r="1469" spans="1:10" s="34" customFormat="1" ht="25.5" hidden="1">
      <c r="A1469" s="16" t="s">
        <v>49</v>
      </c>
      <c r="B1469" s="14">
        <v>757</v>
      </c>
      <c r="C1469" s="15" t="s">
        <v>108</v>
      </c>
      <c r="D1469" s="15" t="s">
        <v>35</v>
      </c>
      <c r="E1469" s="15" t="s">
        <v>196</v>
      </c>
      <c r="F1469" s="15" t="s">
        <v>50</v>
      </c>
      <c r="G1469" s="89" t="e">
        <f>'прил 7'!#REF!</f>
        <v>#REF!</v>
      </c>
      <c r="H1469" s="120" t="e">
        <f>'прил 7'!#REF!</f>
        <v>#REF!</v>
      </c>
      <c r="I1469" s="120" t="e">
        <f>'прил 7'!#REF!</f>
        <v>#REF!</v>
      </c>
      <c r="J1469" s="33"/>
    </row>
    <row r="1470" spans="1:10" s="34" customFormat="1" hidden="1">
      <c r="A1470" s="16"/>
      <c r="B1470" s="14"/>
      <c r="C1470" s="15"/>
      <c r="D1470" s="15"/>
      <c r="E1470" s="15"/>
      <c r="F1470" s="15"/>
      <c r="G1470" s="89"/>
      <c r="H1470" s="120"/>
      <c r="I1470" s="120"/>
      <c r="J1470" s="33"/>
    </row>
    <row r="1471" spans="1:10" s="34" customFormat="1" hidden="1">
      <c r="A1471" s="16"/>
      <c r="B1471" s="14"/>
      <c r="C1471" s="15"/>
      <c r="D1471" s="15"/>
      <c r="E1471" s="15"/>
      <c r="F1471" s="15"/>
      <c r="G1471" s="89"/>
      <c r="H1471" s="120"/>
      <c r="I1471" s="120"/>
      <c r="J1471" s="33"/>
    </row>
    <row r="1472" spans="1:10" s="23" customFormat="1" ht="25.5" hidden="1" customHeight="1">
      <c r="A1472" s="36" t="s">
        <v>347</v>
      </c>
      <c r="B1472" s="20">
        <v>792</v>
      </c>
      <c r="C1472" s="38" t="s">
        <v>345</v>
      </c>
      <c r="D1472" s="38" t="s">
        <v>24</v>
      </c>
      <c r="E1472" s="38" t="s">
        <v>453</v>
      </c>
      <c r="F1472" s="38"/>
      <c r="G1472" s="90">
        <f>G1473</f>
        <v>0</v>
      </c>
      <c r="H1472" s="90">
        <f t="shared" ref="H1472:I1474" si="282">H1473</f>
        <v>0</v>
      </c>
      <c r="I1472" s="90">
        <f t="shared" si="282"/>
        <v>0</v>
      </c>
      <c r="J1472" s="22"/>
    </row>
    <row r="1473" spans="1:10" hidden="1">
      <c r="A1473" s="16" t="s">
        <v>641</v>
      </c>
      <c r="B1473" s="53">
        <v>792</v>
      </c>
      <c r="C1473" s="15" t="s">
        <v>345</v>
      </c>
      <c r="D1473" s="15" t="s">
        <v>24</v>
      </c>
      <c r="E1473" s="15" t="s">
        <v>626</v>
      </c>
      <c r="F1473" s="15"/>
      <c r="G1473" s="89">
        <f>G1474</f>
        <v>0</v>
      </c>
      <c r="H1473" s="89">
        <f t="shared" si="282"/>
        <v>0</v>
      </c>
      <c r="I1473" s="89">
        <f t="shared" si="282"/>
        <v>0</v>
      </c>
    </row>
    <row r="1474" spans="1:10" ht="25.5" hidden="1">
      <c r="A1474" s="16" t="s">
        <v>47</v>
      </c>
      <c r="B1474" s="53">
        <v>792</v>
      </c>
      <c r="C1474" s="15" t="s">
        <v>345</v>
      </c>
      <c r="D1474" s="15" t="s">
        <v>24</v>
      </c>
      <c r="E1474" s="15" t="s">
        <v>626</v>
      </c>
      <c r="F1474" s="15" t="s">
        <v>48</v>
      </c>
      <c r="G1474" s="89">
        <f>G1475</f>
        <v>0</v>
      </c>
      <c r="H1474" s="89">
        <f t="shared" si="282"/>
        <v>0</v>
      </c>
      <c r="I1474" s="89">
        <f t="shared" si="282"/>
        <v>0</v>
      </c>
    </row>
    <row r="1475" spans="1:10" ht="25.5" hidden="1">
      <c r="A1475" s="16" t="s">
        <v>49</v>
      </c>
      <c r="B1475" s="53">
        <v>792</v>
      </c>
      <c r="C1475" s="15" t="s">
        <v>345</v>
      </c>
      <c r="D1475" s="15" t="s">
        <v>24</v>
      </c>
      <c r="E1475" s="15" t="s">
        <v>626</v>
      </c>
      <c r="F1475" s="15" t="s">
        <v>50</v>
      </c>
      <c r="G1475" s="89"/>
      <c r="H1475" s="89"/>
      <c r="I1475" s="89"/>
    </row>
    <row r="1476" spans="1:10" s="23" customFormat="1" hidden="1">
      <c r="A1476" s="36" t="s">
        <v>695</v>
      </c>
      <c r="B1476" s="37">
        <v>793</v>
      </c>
      <c r="C1476" s="38" t="s">
        <v>108</v>
      </c>
      <c r="D1476" s="38" t="s">
        <v>35</v>
      </c>
      <c r="E1476" s="38" t="s">
        <v>500</v>
      </c>
      <c r="F1476" s="38"/>
      <c r="G1476" s="90">
        <f>G1477</f>
        <v>0</v>
      </c>
      <c r="H1476" s="90">
        <f t="shared" ref="H1476:I1478" si="283">H1477</f>
        <v>0</v>
      </c>
      <c r="I1476" s="90">
        <f t="shared" si="283"/>
        <v>0</v>
      </c>
      <c r="J1476" s="22"/>
    </row>
    <row r="1477" spans="1:10" s="50" customFormat="1" ht="34.5" hidden="1" customHeight="1">
      <c r="A1477" s="16" t="s">
        <v>482</v>
      </c>
      <c r="B1477" s="14">
        <v>793</v>
      </c>
      <c r="C1477" s="15" t="s">
        <v>108</v>
      </c>
      <c r="D1477" s="15" t="s">
        <v>35</v>
      </c>
      <c r="E1477" s="15" t="s">
        <v>501</v>
      </c>
      <c r="F1477" s="15"/>
      <c r="G1477" s="89">
        <f>G1478</f>
        <v>0</v>
      </c>
      <c r="H1477" s="89">
        <f t="shared" si="283"/>
        <v>0</v>
      </c>
      <c r="I1477" s="89">
        <f t="shared" si="283"/>
        <v>0</v>
      </c>
      <c r="J1477" s="192"/>
    </row>
    <row r="1478" spans="1:10" s="50" customFormat="1" ht="25.5" hidden="1">
      <c r="A1478" s="16" t="s">
        <v>47</v>
      </c>
      <c r="B1478" s="14">
        <v>793</v>
      </c>
      <c r="C1478" s="15" t="s">
        <v>108</v>
      </c>
      <c r="D1478" s="15" t="s">
        <v>35</v>
      </c>
      <c r="E1478" s="15" t="s">
        <v>501</v>
      </c>
      <c r="F1478" s="15" t="s">
        <v>48</v>
      </c>
      <c r="G1478" s="89">
        <f>G1479</f>
        <v>0</v>
      </c>
      <c r="H1478" s="89">
        <f t="shared" si="283"/>
        <v>0</v>
      </c>
      <c r="I1478" s="89">
        <f t="shared" si="283"/>
        <v>0</v>
      </c>
      <c r="J1478" s="192"/>
    </row>
    <row r="1479" spans="1:10" s="50" customFormat="1" ht="25.5" hidden="1">
      <c r="A1479" s="16" t="s">
        <v>49</v>
      </c>
      <c r="B1479" s="14">
        <v>793</v>
      </c>
      <c r="C1479" s="15" t="s">
        <v>108</v>
      </c>
      <c r="D1479" s="15" t="s">
        <v>35</v>
      </c>
      <c r="E1479" s="15" t="s">
        <v>501</v>
      </c>
      <c r="F1479" s="15" t="s">
        <v>50</v>
      </c>
      <c r="G1479" s="89"/>
      <c r="H1479" s="89"/>
      <c r="I1479" s="89"/>
      <c r="J1479" s="192"/>
    </row>
    <row r="1480" spans="1:10" ht="30.75" customHeight="1">
      <c r="A1480" s="16" t="s">
        <v>323</v>
      </c>
      <c r="B1480" s="14">
        <v>793</v>
      </c>
      <c r="C1480" s="15" t="s">
        <v>345</v>
      </c>
      <c r="D1480" s="15" t="s">
        <v>104</v>
      </c>
      <c r="E1480" s="15" t="s">
        <v>535</v>
      </c>
      <c r="F1480" s="15" t="s">
        <v>324</v>
      </c>
      <c r="G1480" s="89">
        <f>G1481</f>
        <v>1200000</v>
      </c>
      <c r="H1480" s="89">
        <v>0</v>
      </c>
      <c r="I1480" s="89">
        <v>0</v>
      </c>
      <c r="J1480" s="1"/>
    </row>
    <row r="1481" spans="1:10" ht="30.75" customHeight="1">
      <c r="A1481" s="16" t="s">
        <v>351</v>
      </c>
      <c r="B1481" s="14">
        <v>793</v>
      </c>
      <c r="C1481" s="15" t="s">
        <v>345</v>
      </c>
      <c r="D1481" s="15" t="s">
        <v>104</v>
      </c>
      <c r="E1481" s="15" t="s">
        <v>535</v>
      </c>
      <c r="F1481" s="15" t="s">
        <v>352</v>
      </c>
      <c r="G1481" s="89">
        <f>1000000+'прил 7'!G2010</f>
        <v>1200000</v>
      </c>
      <c r="H1481" s="89">
        <v>0</v>
      </c>
      <c r="I1481" s="89">
        <v>0</v>
      </c>
      <c r="J1481" s="1"/>
    </row>
    <row r="1482" spans="1:10" s="158" customFormat="1" ht="26.25" customHeight="1">
      <c r="A1482" s="153" t="s">
        <v>334</v>
      </c>
      <c r="B1482" s="154">
        <v>793</v>
      </c>
      <c r="C1482" s="155" t="s">
        <v>24</v>
      </c>
      <c r="D1482" s="155" t="s">
        <v>30</v>
      </c>
      <c r="E1482" s="161" t="s">
        <v>417</v>
      </c>
      <c r="F1482" s="155"/>
      <c r="G1482" s="156">
        <f>G1483+G1508+G1517</f>
        <v>5235316.2699999996</v>
      </c>
      <c r="H1482" s="156">
        <f>H1483+H1508</f>
        <v>1487719</v>
      </c>
      <c r="I1482" s="156">
        <f>I1483+I1508</f>
        <v>1475317</v>
      </c>
      <c r="J1482" s="193">
        <v>1487719</v>
      </c>
    </row>
    <row r="1483" spans="1:10" ht="20.25" customHeight="1">
      <c r="A1483" s="16" t="s">
        <v>641</v>
      </c>
      <c r="B1483" s="14">
        <v>793</v>
      </c>
      <c r="C1483" s="15" t="s">
        <v>24</v>
      </c>
      <c r="D1483" s="15" t="s">
        <v>30</v>
      </c>
      <c r="E1483" s="15" t="s">
        <v>418</v>
      </c>
      <c r="F1483" s="15"/>
      <c r="G1483" s="120">
        <f>G1484+G1499+G1502+G1505+G1514+G1513</f>
        <v>4837616.2699999996</v>
      </c>
      <c r="H1483" s="120">
        <f>H1484+H1499+H1502+H1505</f>
        <v>1487719</v>
      </c>
      <c r="I1483" s="120">
        <f>I1484+I1499+I1502+I1505</f>
        <v>1475317</v>
      </c>
    </row>
    <row r="1484" spans="1:10">
      <c r="A1484" s="16" t="s">
        <v>95</v>
      </c>
      <c r="B1484" s="14">
        <v>792</v>
      </c>
      <c r="C1484" s="15" t="s">
        <v>24</v>
      </c>
      <c r="D1484" s="15" t="s">
        <v>30</v>
      </c>
      <c r="E1484" s="15" t="s">
        <v>418</v>
      </c>
      <c r="F1484" s="15" t="s">
        <v>96</v>
      </c>
      <c r="G1484" s="120">
        <f>G1485+G1487</f>
        <v>4818751</v>
      </c>
      <c r="H1484" s="120">
        <f>H1485+H1487</f>
        <v>1487719</v>
      </c>
      <c r="I1484" s="120">
        <f>I1485+I1487</f>
        <v>1475317</v>
      </c>
    </row>
    <row r="1485" spans="1:10" ht="15" customHeight="1">
      <c r="A1485" s="16" t="s">
        <v>625</v>
      </c>
      <c r="B1485" s="14"/>
      <c r="C1485" s="15"/>
      <c r="D1485" s="15"/>
      <c r="E1485" s="15" t="s">
        <v>418</v>
      </c>
      <c r="F1485" s="15" t="s">
        <v>624</v>
      </c>
      <c r="G1485" s="89">
        <f>'прил 7'!G926+'прил 7'!G931+'прил 7'!G1178</f>
        <v>4818751</v>
      </c>
      <c r="H1485" s="120">
        <f>'прил 7'!H931</f>
        <v>1487719</v>
      </c>
      <c r="I1485" s="120">
        <f>'прил 7'!I931</f>
        <v>1475317</v>
      </c>
    </row>
    <row r="1486" spans="1:10" hidden="1">
      <c r="A1486" s="16" t="s">
        <v>95</v>
      </c>
      <c r="B1486" s="14">
        <v>792</v>
      </c>
      <c r="C1486" s="15" t="s">
        <v>24</v>
      </c>
      <c r="D1486" s="15" t="s">
        <v>30</v>
      </c>
      <c r="E1486" s="15" t="s">
        <v>160</v>
      </c>
      <c r="F1486" s="15" t="s">
        <v>96</v>
      </c>
      <c r="G1486" s="120"/>
      <c r="H1486" s="120"/>
      <c r="I1486" s="120"/>
    </row>
    <row r="1487" spans="1:10" hidden="1">
      <c r="A1487" s="16" t="s">
        <v>353</v>
      </c>
      <c r="B1487" s="14">
        <v>792</v>
      </c>
      <c r="C1487" s="15" t="s">
        <v>24</v>
      </c>
      <c r="D1487" s="15" t="s">
        <v>30</v>
      </c>
      <c r="E1487" s="15" t="s">
        <v>160</v>
      </c>
      <c r="F1487" s="15" t="s">
        <v>354</v>
      </c>
      <c r="G1487" s="120"/>
      <c r="H1487" s="120"/>
      <c r="I1487" s="120"/>
    </row>
    <row r="1488" spans="1:10" ht="18.75" hidden="1" customHeight="1">
      <c r="A1488" s="16" t="s">
        <v>303</v>
      </c>
      <c r="B1488" s="14">
        <v>793</v>
      </c>
      <c r="C1488" s="15" t="s">
        <v>24</v>
      </c>
      <c r="D1488" s="15" t="s">
        <v>30</v>
      </c>
      <c r="E1488" s="15" t="s">
        <v>418</v>
      </c>
      <c r="F1488" s="15" t="s">
        <v>99</v>
      </c>
      <c r="G1488" s="120">
        <f>'прил 7'!G1213+'прил 7'!G927</f>
        <v>0</v>
      </c>
      <c r="H1488" s="120">
        <f>'прил 7'!AG1213+'прил 7'!AG927</f>
        <v>0</v>
      </c>
      <c r="I1488" s="120">
        <f>'прил 7'!AH1213+'прил 7'!AH927</f>
        <v>0</v>
      </c>
    </row>
    <row r="1489" spans="1:10" hidden="1">
      <c r="A1489" s="16" t="s">
        <v>564</v>
      </c>
      <c r="B1489" s="14">
        <v>792</v>
      </c>
      <c r="C1489" s="10" t="s">
        <v>24</v>
      </c>
      <c r="D1489" s="10" t="s">
        <v>30</v>
      </c>
      <c r="E1489" s="10" t="s">
        <v>563</v>
      </c>
      <c r="F1489" s="10"/>
      <c r="G1489" s="130">
        <f t="shared" ref="G1489:I1490" si="284">G1490</f>
        <v>0</v>
      </c>
      <c r="H1489" s="130">
        <f t="shared" si="284"/>
        <v>0</v>
      </c>
      <c r="I1489" s="130">
        <f t="shared" si="284"/>
        <v>0</v>
      </c>
    </row>
    <row r="1490" spans="1:10" ht="25.5" hidden="1">
      <c r="A1490" s="16" t="s">
        <v>47</v>
      </c>
      <c r="B1490" s="14">
        <v>792</v>
      </c>
      <c r="C1490" s="10" t="s">
        <v>24</v>
      </c>
      <c r="D1490" s="10" t="s">
        <v>30</v>
      </c>
      <c r="E1490" s="10" t="s">
        <v>563</v>
      </c>
      <c r="F1490" s="10" t="s">
        <v>48</v>
      </c>
      <c r="G1490" s="130">
        <f t="shared" si="284"/>
        <v>0</v>
      </c>
      <c r="H1490" s="130">
        <f t="shared" si="284"/>
        <v>0</v>
      </c>
      <c r="I1490" s="130">
        <f t="shared" si="284"/>
        <v>0</v>
      </c>
    </row>
    <row r="1491" spans="1:10" ht="25.5" hidden="1">
      <c r="A1491" s="16" t="s">
        <v>49</v>
      </c>
      <c r="B1491" s="14">
        <v>792</v>
      </c>
      <c r="C1491" s="10" t="s">
        <v>24</v>
      </c>
      <c r="D1491" s="10" t="s">
        <v>30</v>
      </c>
      <c r="E1491" s="10" t="s">
        <v>563</v>
      </c>
      <c r="F1491" s="10" t="s">
        <v>50</v>
      </c>
      <c r="G1491" s="130"/>
      <c r="H1491" s="130"/>
      <c r="I1491" s="130"/>
    </row>
    <row r="1492" spans="1:10" ht="25.5" hidden="1" customHeight="1">
      <c r="A1492" s="16" t="s">
        <v>153</v>
      </c>
      <c r="B1492" s="14">
        <v>793</v>
      </c>
      <c r="C1492" s="15" t="s">
        <v>24</v>
      </c>
      <c r="D1492" s="15" t="s">
        <v>30</v>
      </c>
      <c r="E1492" s="15" t="s">
        <v>151</v>
      </c>
      <c r="F1492" s="15"/>
      <c r="G1492" s="120">
        <f t="shared" ref="G1492:I1493" si="285">G1493</f>
        <v>0</v>
      </c>
      <c r="H1492" s="120">
        <f t="shared" si="285"/>
        <v>0</v>
      </c>
      <c r="I1492" s="120">
        <f t="shared" si="285"/>
        <v>0</v>
      </c>
    </row>
    <row r="1493" spans="1:10" ht="25.5" hidden="1" customHeight="1">
      <c r="A1493" s="16" t="s">
        <v>152</v>
      </c>
      <c r="B1493" s="14">
        <v>793</v>
      </c>
      <c r="C1493" s="15" t="s">
        <v>24</v>
      </c>
      <c r="D1493" s="15" t="s">
        <v>30</v>
      </c>
      <c r="E1493" s="15" t="s">
        <v>151</v>
      </c>
      <c r="F1493" s="15" t="s">
        <v>663</v>
      </c>
      <c r="G1493" s="120">
        <f t="shared" si="285"/>
        <v>0</v>
      </c>
      <c r="H1493" s="120">
        <f t="shared" si="285"/>
        <v>0</v>
      </c>
      <c r="I1493" s="120">
        <f t="shared" si="285"/>
        <v>0</v>
      </c>
    </row>
    <row r="1494" spans="1:10" ht="25.5" hidden="1" customHeight="1">
      <c r="A1494" s="16" t="s">
        <v>665</v>
      </c>
      <c r="B1494" s="14">
        <v>793</v>
      </c>
      <c r="C1494" s="15" t="s">
        <v>24</v>
      </c>
      <c r="D1494" s="15" t="s">
        <v>30</v>
      </c>
      <c r="E1494" s="15" t="s">
        <v>151</v>
      </c>
      <c r="F1494" s="15" t="s">
        <v>666</v>
      </c>
      <c r="G1494" s="120"/>
      <c r="H1494" s="120"/>
      <c r="I1494" s="120"/>
    </row>
    <row r="1495" spans="1:10" s="50" customFormat="1" hidden="1">
      <c r="A1495" s="16" t="s">
        <v>230</v>
      </c>
      <c r="B1495" s="14">
        <v>793</v>
      </c>
      <c r="C1495" s="15" t="s">
        <v>24</v>
      </c>
      <c r="D1495" s="15" t="s">
        <v>33</v>
      </c>
      <c r="E1495" s="15" t="s">
        <v>227</v>
      </c>
      <c r="F1495" s="15"/>
      <c r="G1495" s="120">
        <f t="shared" ref="G1495:I1496" si="286">G1496</f>
        <v>0</v>
      </c>
      <c r="H1495" s="120">
        <f t="shared" si="286"/>
        <v>0</v>
      </c>
      <c r="I1495" s="120">
        <f t="shared" si="286"/>
        <v>0</v>
      </c>
      <c r="J1495" s="192"/>
    </row>
    <row r="1496" spans="1:10" s="50" customFormat="1" hidden="1">
      <c r="A1496" s="16" t="s">
        <v>618</v>
      </c>
      <c r="B1496" s="14">
        <v>793</v>
      </c>
      <c r="C1496" s="15" t="s">
        <v>24</v>
      </c>
      <c r="D1496" s="15" t="s">
        <v>33</v>
      </c>
      <c r="E1496" s="15" t="s">
        <v>227</v>
      </c>
      <c r="F1496" s="15" t="s">
        <v>48</v>
      </c>
      <c r="G1496" s="120">
        <f t="shared" si="286"/>
        <v>0</v>
      </c>
      <c r="H1496" s="120">
        <f t="shared" si="286"/>
        <v>0</v>
      </c>
      <c r="I1496" s="120">
        <f t="shared" si="286"/>
        <v>0</v>
      </c>
      <c r="J1496" s="192"/>
    </row>
    <row r="1497" spans="1:10" s="50" customFormat="1" ht="25.5" hidden="1">
      <c r="A1497" s="16" t="s">
        <v>49</v>
      </c>
      <c r="B1497" s="14">
        <v>793</v>
      </c>
      <c r="C1497" s="15" t="s">
        <v>24</v>
      </c>
      <c r="D1497" s="15" t="s">
        <v>33</v>
      </c>
      <c r="E1497" s="15" t="s">
        <v>227</v>
      </c>
      <c r="F1497" s="15" t="s">
        <v>50</v>
      </c>
      <c r="G1497" s="120">
        <f>'прил 7'!G1103</f>
        <v>0</v>
      </c>
      <c r="H1497" s="120">
        <f>'прил 7'!AG1103</f>
        <v>0</v>
      </c>
      <c r="I1497" s="120">
        <f>'прил 7'!AH1103</f>
        <v>0</v>
      </c>
      <c r="J1497" s="192"/>
    </row>
    <row r="1498" spans="1:10" ht="25.5" hidden="1" customHeight="1">
      <c r="A1498" s="16"/>
      <c r="B1498" s="14"/>
      <c r="C1498" s="15"/>
      <c r="D1498" s="15"/>
      <c r="E1498" s="15"/>
      <c r="F1498" s="15"/>
      <c r="G1498" s="120"/>
      <c r="H1498" s="120"/>
      <c r="I1498" s="120"/>
    </row>
    <row r="1499" spans="1:10" ht="27" hidden="1" customHeight="1">
      <c r="A1499" s="16" t="s">
        <v>811</v>
      </c>
      <c r="B1499" s="14">
        <v>792</v>
      </c>
      <c r="C1499" s="15" t="s">
        <v>24</v>
      </c>
      <c r="D1499" s="15" t="s">
        <v>30</v>
      </c>
      <c r="E1499" s="15" t="s">
        <v>810</v>
      </c>
      <c r="F1499" s="15"/>
      <c r="G1499" s="89">
        <f>G1501</f>
        <v>0</v>
      </c>
      <c r="H1499" s="89">
        <f>H1501</f>
        <v>0</v>
      </c>
      <c r="I1499" s="89">
        <f>I1501</f>
        <v>0</v>
      </c>
    </row>
    <row r="1500" spans="1:10" ht="27" hidden="1" customHeight="1">
      <c r="A1500" s="16" t="s">
        <v>95</v>
      </c>
      <c r="B1500" s="14">
        <v>792</v>
      </c>
      <c r="C1500" s="15" t="s">
        <v>24</v>
      </c>
      <c r="D1500" s="15" t="s">
        <v>30</v>
      </c>
      <c r="E1500" s="15" t="s">
        <v>810</v>
      </c>
      <c r="F1500" s="15" t="s">
        <v>96</v>
      </c>
      <c r="G1500" s="89">
        <f>G1501</f>
        <v>0</v>
      </c>
      <c r="H1500" s="89">
        <f>H1501</f>
        <v>0</v>
      </c>
      <c r="I1500" s="89">
        <f>I1501</f>
        <v>0</v>
      </c>
    </row>
    <row r="1501" spans="1:10" hidden="1">
      <c r="A1501" s="16" t="s">
        <v>625</v>
      </c>
      <c r="B1501" s="14">
        <v>792</v>
      </c>
      <c r="C1501" s="15" t="s">
        <v>24</v>
      </c>
      <c r="D1501" s="15" t="s">
        <v>30</v>
      </c>
      <c r="E1501" s="15" t="s">
        <v>810</v>
      </c>
      <c r="F1501" s="15" t="s">
        <v>624</v>
      </c>
      <c r="G1501" s="89">
        <f>'прил 7'!G938+'прил 7'!G1181</f>
        <v>0</v>
      </c>
      <c r="H1501" s="89">
        <f>'прил 7'!AG938+'прил 7'!AG1181</f>
        <v>0</v>
      </c>
      <c r="I1501" s="89">
        <f>'прил 7'!AH938+'прил 7'!AH1181</f>
        <v>0</v>
      </c>
    </row>
    <row r="1502" spans="1:10" ht="25.5" hidden="1" customHeight="1">
      <c r="A1502" s="16" t="s">
        <v>875</v>
      </c>
      <c r="B1502" s="14">
        <v>792</v>
      </c>
      <c r="C1502" s="15" t="s">
        <v>24</v>
      </c>
      <c r="D1502" s="15" t="s">
        <v>30</v>
      </c>
      <c r="E1502" s="15" t="s">
        <v>874</v>
      </c>
      <c r="F1502" s="15"/>
      <c r="G1502" s="89">
        <f>G1504</f>
        <v>0</v>
      </c>
      <c r="H1502" s="89">
        <f>H1504</f>
        <v>0</v>
      </c>
      <c r="I1502" s="89">
        <f>I1504</f>
        <v>0</v>
      </c>
    </row>
    <row r="1503" spans="1:10" hidden="1">
      <c r="A1503" s="16" t="s">
        <v>95</v>
      </c>
      <c r="B1503" s="14">
        <v>792</v>
      </c>
      <c r="C1503" s="15" t="s">
        <v>24</v>
      </c>
      <c r="D1503" s="15" t="s">
        <v>30</v>
      </c>
      <c r="E1503" s="15" t="s">
        <v>874</v>
      </c>
      <c r="F1503" s="15" t="s">
        <v>96</v>
      </c>
      <c r="G1503" s="89">
        <f>G1504</f>
        <v>0</v>
      </c>
      <c r="H1503" s="89">
        <f>H1504</f>
        <v>0</v>
      </c>
      <c r="I1503" s="89">
        <f>I1504</f>
        <v>0</v>
      </c>
    </row>
    <row r="1504" spans="1:10" hidden="1">
      <c r="A1504" s="16" t="s">
        <v>851</v>
      </c>
      <c r="B1504" s="14">
        <v>792</v>
      </c>
      <c r="C1504" s="15" t="s">
        <v>24</v>
      </c>
      <c r="D1504" s="15" t="s">
        <v>30</v>
      </c>
      <c r="E1504" s="15" t="s">
        <v>874</v>
      </c>
      <c r="F1504" s="15" t="s">
        <v>624</v>
      </c>
      <c r="G1504" s="89"/>
      <c r="H1504" s="89"/>
      <c r="I1504" s="89"/>
    </row>
    <row r="1505" spans="1:10" ht="25.5" hidden="1" customHeight="1">
      <c r="A1505" s="16" t="s">
        <v>879</v>
      </c>
      <c r="B1505" s="14">
        <v>792</v>
      </c>
      <c r="C1505" s="15" t="s">
        <v>24</v>
      </c>
      <c r="D1505" s="15" t="s">
        <v>30</v>
      </c>
      <c r="E1505" s="15" t="s">
        <v>878</v>
      </c>
      <c r="F1505" s="15"/>
      <c r="G1505" s="89">
        <f>G1507</f>
        <v>0</v>
      </c>
      <c r="H1505" s="89">
        <f>H1507</f>
        <v>0</v>
      </c>
      <c r="I1505" s="89">
        <f>I1507</f>
        <v>0</v>
      </c>
    </row>
    <row r="1506" spans="1:10" hidden="1">
      <c r="A1506" s="16" t="s">
        <v>95</v>
      </c>
      <c r="B1506" s="14">
        <v>792</v>
      </c>
      <c r="C1506" s="15" t="s">
        <v>24</v>
      </c>
      <c r="D1506" s="15" t="s">
        <v>30</v>
      </c>
      <c r="E1506" s="15" t="s">
        <v>878</v>
      </c>
      <c r="F1506" s="15" t="s">
        <v>96</v>
      </c>
      <c r="G1506" s="89">
        <f>G1507</f>
        <v>0</v>
      </c>
      <c r="H1506" s="89">
        <f>H1507</f>
        <v>0</v>
      </c>
      <c r="I1506" s="89">
        <f>I1507</f>
        <v>0</v>
      </c>
    </row>
    <row r="1507" spans="1:10" hidden="1">
      <c r="A1507" s="16" t="s">
        <v>851</v>
      </c>
      <c r="B1507" s="14">
        <v>792</v>
      </c>
      <c r="C1507" s="15" t="s">
        <v>24</v>
      </c>
      <c r="D1507" s="15" t="s">
        <v>30</v>
      </c>
      <c r="E1507" s="15" t="s">
        <v>878</v>
      </c>
      <c r="F1507" s="15" t="s">
        <v>624</v>
      </c>
      <c r="G1507" s="89">
        <f>'прил 7'!G1187</f>
        <v>0</v>
      </c>
      <c r="H1507" s="89">
        <f>'прил 7'!AG1187</f>
        <v>0</v>
      </c>
      <c r="I1507" s="89">
        <f>'прил 7'!AH1187</f>
        <v>0</v>
      </c>
    </row>
    <row r="1508" spans="1:10" ht="30.75" hidden="1" customHeight="1">
      <c r="A1508" s="16" t="s">
        <v>779</v>
      </c>
      <c r="B1508" s="14">
        <v>793</v>
      </c>
      <c r="C1508" s="15" t="s">
        <v>24</v>
      </c>
      <c r="D1508" s="15" t="s">
        <v>30</v>
      </c>
      <c r="E1508" s="15" t="s">
        <v>778</v>
      </c>
      <c r="F1508" s="15"/>
      <c r="G1508" s="120">
        <f t="shared" ref="G1508:I1509" si="287">G1509</f>
        <v>0</v>
      </c>
      <c r="H1508" s="120">
        <f t="shared" si="287"/>
        <v>0</v>
      </c>
      <c r="I1508" s="120">
        <f t="shared" si="287"/>
        <v>0</v>
      </c>
    </row>
    <row r="1509" spans="1:10" ht="30.75" hidden="1" customHeight="1">
      <c r="A1509" s="16" t="s">
        <v>618</v>
      </c>
      <c r="B1509" s="14">
        <v>793</v>
      </c>
      <c r="C1509" s="15" t="s">
        <v>24</v>
      </c>
      <c r="D1509" s="15" t="s">
        <v>30</v>
      </c>
      <c r="E1509" s="15" t="s">
        <v>778</v>
      </c>
      <c r="F1509" s="15" t="s">
        <v>48</v>
      </c>
      <c r="G1509" s="120">
        <f t="shared" si="287"/>
        <v>0</v>
      </c>
      <c r="H1509" s="120">
        <f t="shared" si="287"/>
        <v>0</v>
      </c>
      <c r="I1509" s="120">
        <f t="shared" si="287"/>
        <v>0</v>
      </c>
    </row>
    <row r="1510" spans="1:10" ht="30.75" hidden="1" customHeight="1">
      <c r="A1510" s="16" t="s">
        <v>49</v>
      </c>
      <c r="B1510" s="14">
        <v>793</v>
      </c>
      <c r="C1510" s="15" t="s">
        <v>24</v>
      </c>
      <c r="D1510" s="15" t="s">
        <v>30</v>
      </c>
      <c r="E1510" s="15" t="s">
        <v>778</v>
      </c>
      <c r="F1510" s="15" t="s">
        <v>50</v>
      </c>
      <c r="G1510" s="120"/>
      <c r="H1510" s="120"/>
      <c r="I1510" s="120"/>
    </row>
    <row r="1511" spans="1:10" ht="30.75" customHeight="1">
      <c r="A1511" s="16" t="s">
        <v>811</v>
      </c>
      <c r="B1511" s="14">
        <v>793</v>
      </c>
      <c r="C1511" s="15" t="s">
        <v>24</v>
      </c>
      <c r="D1511" s="15" t="s">
        <v>30</v>
      </c>
      <c r="E1511" s="15" t="s">
        <v>810</v>
      </c>
      <c r="F1511" s="15"/>
      <c r="G1511" s="89">
        <f t="shared" ref="G1511:I1511" si="288">G1512</f>
        <v>18865.27</v>
      </c>
      <c r="H1511" s="89">
        <f t="shared" si="288"/>
        <v>0</v>
      </c>
      <c r="I1511" s="89">
        <f t="shared" si="288"/>
        <v>0</v>
      </c>
      <c r="J1511" s="1"/>
    </row>
    <row r="1512" spans="1:10" ht="19.5" customHeight="1">
      <c r="A1512" s="16" t="s">
        <v>95</v>
      </c>
      <c r="B1512" s="14">
        <v>793</v>
      </c>
      <c r="C1512" s="15" t="s">
        <v>24</v>
      </c>
      <c r="D1512" s="15" t="s">
        <v>30</v>
      </c>
      <c r="E1512" s="15" t="s">
        <v>810</v>
      </c>
      <c r="F1512" s="15" t="s">
        <v>96</v>
      </c>
      <c r="G1512" s="89">
        <f>G1513+G1514</f>
        <v>18865.27</v>
      </c>
      <c r="H1512" s="89">
        <f>H1513+H1514</f>
        <v>0</v>
      </c>
      <c r="I1512" s="89">
        <f>I1513+I1514</f>
        <v>0</v>
      </c>
      <c r="J1512" s="1"/>
    </row>
    <row r="1513" spans="1:10" ht="18.75" customHeight="1">
      <c r="A1513" s="16" t="s">
        <v>625</v>
      </c>
      <c r="B1513" s="14">
        <v>793</v>
      </c>
      <c r="C1513" s="15" t="s">
        <v>24</v>
      </c>
      <c r="D1513" s="15" t="s">
        <v>30</v>
      </c>
      <c r="E1513" s="15" t="s">
        <v>810</v>
      </c>
      <c r="F1513" s="15" t="s">
        <v>624</v>
      </c>
      <c r="G1513" s="89">
        <f>'прил 7'!G1212+'прил 7'!G1600</f>
        <v>600</v>
      </c>
      <c r="H1513" s="89">
        <v>0</v>
      </c>
      <c r="I1513" s="89">
        <v>0</v>
      </c>
      <c r="J1513" s="1"/>
    </row>
    <row r="1514" spans="1:10" ht="40.5" customHeight="1">
      <c r="A1514" s="16" t="s">
        <v>875</v>
      </c>
      <c r="B1514" s="14">
        <v>774</v>
      </c>
      <c r="C1514" s="15" t="s">
        <v>24</v>
      </c>
      <c r="D1514" s="15" t="s">
        <v>30</v>
      </c>
      <c r="E1514" s="15" t="s">
        <v>874</v>
      </c>
      <c r="F1514" s="15"/>
      <c r="G1514" s="120">
        <f>G1515</f>
        <v>18265.27</v>
      </c>
      <c r="H1514" s="89">
        <v>0</v>
      </c>
      <c r="I1514" s="89">
        <v>0</v>
      </c>
    </row>
    <row r="1515" spans="1:10">
      <c r="A1515" s="16" t="s">
        <v>95</v>
      </c>
      <c r="B1515" s="14">
        <v>774</v>
      </c>
      <c r="C1515" s="15" t="s">
        <v>24</v>
      </c>
      <c r="D1515" s="15" t="s">
        <v>30</v>
      </c>
      <c r="E1515" s="15" t="s">
        <v>874</v>
      </c>
      <c r="F1515" s="15" t="s">
        <v>96</v>
      </c>
      <c r="G1515" s="120">
        <f>G1516</f>
        <v>18265.27</v>
      </c>
      <c r="H1515" s="89">
        <v>0</v>
      </c>
      <c r="I1515" s="89">
        <v>0</v>
      </c>
    </row>
    <row r="1516" spans="1:10" ht="15" customHeight="1">
      <c r="A1516" s="16" t="s">
        <v>625</v>
      </c>
      <c r="B1516" s="14">
        <v>774</v>
      </c>
      <c r="C1516" s="15" t="s">
        <v>24</v>
      </c>
      <c r="D1516" s="15" t="s">
        <v>30</v>
      </c>
      <c r="E1516" s="15" t="s">
        <v>874</v>
      </c>
      <c r="F1516" s="15" t="s">
        <v>624</v>
      </c>
      <c r="G1516" s="120">
        <f>6227.87+'прил 7'!G453</f>
        <v>18265.27</v>
      </c>
      <c r="H1516" s="89">
        <v>0</v>
      </c>
      <c r="I1516" s="89">
        <v>0</v>
      </c>
    </row>
    <row r="1517" spans="1:10" ht="18.75" customHeight="1">
      <c r="A1517" s="16" t="s">
        <v>1105</v>
      </c>
      <c r="B1517" s="14">
        <v>793</v>
      </c>
      <c r="C1517" s="15" t="s">
        <v>24</v>
      </c>
      <c r="D1517" s="15" t="s">
        <v>30</v>
      </c>
      <c r="E1517" s="15" t="s">
        <v>1104</v>
      </c>
      <c r="F1517" s="15"/>
      <c r="G1517" s="89">
        <f>G1518</f>
        <v>397700</v>
      </c>
      <c r="H1517" s="89">
        <v>0</v>
      </c>
      <c r="I1517" s="89">
        <v>0</v>
      </c>
      <c r="J1517" s="1"/>
    </row>
    <row r="1518" spans="1:10" ht="18.75" customHeight="1">
      <c r="A1518" s="16" t="s">
        <v>95</v>
      </c>
      <c r="B1518" s="14">
        <v>793</v>
      </c>
      <c r="C1518" s="15" t="s">
        <v>24</v>
      </c>
      <c r="D1518" s="15" t="s">
        <v>30</v>
      </c>
      <c r="E1518" s="15" t="s">
        <v>1104</v>
      </c>
      <c r="F1518" s="15" t="s">
        <v>96</v>
      </c>
      <c r="G1518" s="89">
        <f>G1520</f>
        <v>397700</v>
      </c>
      <c r="H1518" s="89">
        <v>0</v>
      </c>
      <c r="I1518" s="89">
        <v>0</v>
      </c>
      <c r="J1518" s="1"/>
    </row>
    <row r="1519" spans="1:10" ht="18.75" hidden="1" customHeight="1">
      <c r="A1519" s="16"/>
      <c r="B1519" s="14"/>
      <c r="C1519" s="15"/>
      <c r="D1519" s="15"/>
      <c r="E1519" s="15"/>
      <c r="F1519" s="15"/>
      <c r="G1519" s="89"/>
      <c r="H1519" s="89"/>
      <c r="I1519" s="89"/>
      <c r="J1519" s="1"/>
    </row>
    <row r="1520" spans="1:10" ht="18.75" customHeight="1">
      <c r="A1520" s="16" t="s">
        <v>353</v>
      </c>
      <c r="B1520" s="14">
        <v>793</v>
      </c>
      <c r="C1520" s="15" t="s">
        <v>24</v>
      </c>
      <c r="D1520" s="15" t="s">
        <v>30</v>
      </c>
      <c r="E1520" s="15" t="s">
        <v>1104</v>
      </c>
      <c r="F1520" s="15" t="s">
        <v>354</v>
      </c>
      <c r="G1520" s="89">
        <v>397700</v>
      </c>
      <c r="H1520" s="89">
        <v>0</v>
      </c>
      <c r="I1520" s="89">
        <v>0</v>
      </c>
      <c r="J1520" s="1"/>
    </row>
    <row r="1521" spans="1:12" s="158" customFormat="1">
      <c r="A1521" s="153" t="s">
        <v>537</v>
      </c>
      <c r="B1521" s="154">
        <v>793</v>
      </c>
      <c r="C1521" s="155" t="s">
        <v>24</v>
      </c>
      <c r="D1521" s="155" t="s">
        <v>345</v>
      </c>
      <c r="E1521" s="155" t="s">
        <v>538</v>
      </c>
      <c r="F1521" s="155"/>
      <c r="G1521" s="156">
        <f>G1524</f>
        <v>10400</v>
      </c>
      <c r="H1521" s="156">
        <f>H1524</f>
        <v>11200</v>
      </c>
      <c r="I1521" s="156">
        <f>I1524</f>
        <v>116800</v>
      </c>
      <c r="J1521" s="193"/>
    </row>
    <row r="1522" spans="1:12" s="50" customFormat="1" ht="56.25" customHeight="1">
      <c r="A1522" s="16" t="s">
        <v>542</v>
      </c>
      <c r="B1522" s="14">
        <v>793</v>
      </c>
      <c r="C1522" s="15" t="s">
        <v>24</v>
      </c>
      <c r="D1522" s="15" t="s">
        <v>345</v>
      </c>
      <c r="E1522" s="15" t="s">
        <v>713</v>
      </c>
      <c r="F1522" s="15"/>
      <c r="G1522" s="120">
        <f t="shared" ref="G1522:I1523" si="289">G1523</f>
        <v>10400</v>
      </c>
      <c r="H1522" s="120">
        <f t="shared" si="289"/>
        <v>11200</v>
      </c>
      <c r="I1522" s="120">
        <f t="shared" si="289"/>
        <v>116800</v>
      </c>
      <c r="J1522" s="192">
        <v>11200</v>
      </c>
    </row>
    <row r="1523" spans="1:12" s="50" customFormat="1">
      <c r="A1523" s="16" t="s">
        <v>618</v>
      </c>
      <c r="B1523" s="14">
        <v>793</v>
      </c>
      <c r="C1523" s="15" t="s">
        <v>24</v>
      </c>
      <c r="D1523" s="15" t="s">
        <v>345</v>
      </c>
      <c r="E1523" s="15" t="s">
        <v>713</v>
      </c>
      <c r="F1523" s="15" t="s">
        <v>48</v>
      </c>
      <c r="G1523" s="120">
        <f t="shared" si="289"/>
        <v>10400</v>
      </c>
      <c r="H1523" s="120">
        <f t="shared" si="289"/>
        <v>11200</v>
      </c>
      <c r="I1523" s="120">
        <f t="shared" si="289"/>
        <v>116800</v>
      </c>
      <c r="J1523" s="192"/>
    </row>
    <row r="1524" spans="1:12" s="50" customFormat="1" ht="25.5">
      <c r="A1524" s="16" t="s">
        <v>49</v>
      </c>
      <c r="B1524" s="14">
        <v>793</v>
      </c>
      <c r="C1524" s="15" t="s">
        <v>24</v>
      </c>
      <c r="D1524" s="15" t="s">
        <v>345</v>
      </c>
      <c r="E1524" s="15" t="s">
        <v>713</v>
      </c>
      <c r="F1524" s="15" t="s">
        <v>50</v>
      </c>
      <c r="G1524" s="120">
        <f>'прил 7'!G1098</f>
        <v>10400</v>
      </c>
      <c r="H1524" s="120">
        <f>'прил 7'!H1098</f>
        <v>11200</v>
      </c>
      <c r="I1524" s="120">
        <f>'прил 7'!I1098</f>
        <v>116800</v>
      </c>
      <c r="J1524" s="192"/>
    </row>
    <row r="1525" spans="1:12" hidden="1">
      <c r="A1525" s="16" t="s">
        <v>162</v>
      </c>
      <c r="B1525" s="14">
        <v>793</v>
      </c>
      <c r="C1525" s="15" t="s">
        <v>24</v>
      </c>
      <c r="D1525" s="15" t="s">
        <v>30</v>
      </c>
      <c r="E1525" s="15" t="s">
        <v>160</v>
      </c>
      <c r="F1525" s="15"/>
      <c r="G1525" s="120">
        <f t="shared" ref="G1525:I1526" si="290">G1526</f>
        <v>0</v>
      </c>
      <c r="H1525" s="120">
        <f t="shared" si="290"/>
        <v>0</v>
      </c>
      <c r="I1525" s="120">
        <f t="shared" si="290"/>
        <v>0</v>
      </c>
    </row>
    <row r="1526" spans="1:12" hidden="1">
      <c r="A1526" s="16" t="s">
        <v>95</v>
      </c>
      <c r="B1526" s="14">
        <v>793</v>
      </c>
      <c r="C1526" s="15" t="s">
        <v>24</v>
      </c>
      <c r="D1526" s="15" t="s">
        <v>30</v>
      </c>
      <c r="E1526" s="15" t="s">
        <v>160</v>
      </c>
      <c r="F1526" s="15" t="s">
        <v>96</v>
      </c>
      <c r="G1526" s="120">
        <f t="shared" si="290"/>
        <v>0</v>
      </c>
      <c r="H1526" s="120">
        <f t="shared" si="290"/>
        <v>0</v>
      </c>
      <c r="I1526" s="120">
        <f t="shared" si="290"/>
        <v>0</v>
      </c>
    </row>
    <row r="1527" spans="1:12" hidden="1">
      <c r="A1527" s="16" t="s">
        <v>353</v>
      </c>
      <c r="B1527" s="14">
        <v>793</v>
      </c>
      <c r="C1527" s="15" t="s">
        <v>24</v>
      </c>
      <c r="D1527" s="15" t="s">
        <v>30</v>
      </c>
      <c r="E1527" s="15" t="s">
        <v>160</v>
      </c>
      <c r="F1527" s="15" t="s">
        <v>354</v>
      </c>
      <c r="G1527" s="120">
        <f>'прил 7'!G935</f>
        <v>0</v>
      </c>
      <c r="H1527" s="120">
        <f>'прил 7'!AG935</f>
        <v>0</v>
      </c>
      <c r="I1527" s="120">
        <f>'прил 7'!AH935</f>
        <v>0</v>
      </c>
    </row>
    <row r="1528" spans="1:12" s="23" customFormat="1" ht="14.25" customHeight="1">
      <c r="A1528" s="36" t="s">
        <v>703</v>
      </c>
      <c r="B1528" s="38"/>
      <c r="C1528" s="38"/>
      <c r="D1528" s="38"/>
      <c r="E1528" s="38"/>
      <c r="F1528" s="38"/>
      <c r="G1528" s="127">
        <f>G13+G1220</f>
        <v>1693561408.4699998</v>
      </c>
      <c r="H1528" s="127">
        <f>H13+H1220</f>
        <v>1709224436.5300002</v>
      </c>
      <c r="I1528" s="127">
        <f>I13+I1220</f>
        <v>2194467213.0700002</v>
      </c>
      <c r="J1528" s="22"/>
      <c r="L1528" s="22">
        <f>G1321+H1321+I1321+G1299+H1299+I1299+G1290+H1290+I1290+G1282+H1282+I1282+G1233+H1233+I1233+G1229+H1229+I1229+G1051+H1051+I1051+G778+H778+I778+G633+H633+I633+G72+H72+I72</f>
        <v>266749815.13</v>
      </c>
    </row>
    <row r="1529" spans="1:12" s="18" customFormat="1" hidden="1">
      <c r="A1529" s="16"/>
      <c r="B1529" s="14"/>
      <c r="C1529" s="15"/>
      <c r="D1529" s="15"/>
      <c r="E1529" s="15"/>
      <c r="F1529" s="15"/>
      <c r="G1529" s="120"/>
      <c r="H1529" s="120"/>
      <c r="I1529" s="120"/>
      <c r="J1529" s="17"/>
    </row>
    <row r="1530" spans="1:12" s="18" customFormat="1" hidden="1">
      <c r="A1530" s="16"/>
      <c r="B1530" s="14"/>
      <c r="C1530" s="15"/>
      <c r="D1530" s="15"/>
      <c r="E1530" s="15"/>
      <c r="F1530" s="15"/>
      <c r="G1530" s="120"/>
      <c r="H1530" s="120"/>
      <c r="I1530" s="120"/>
      <c r="J1530" s="17"/>
    </row>
    <row r="1531" spans="1:12" hidden="1"/>
    <row r="1532" spans="1:12" hidden="1">
      <c r="G1532" s="122">
        <v>1303746913.27</v>
      </c>
      <c r="H1532" s="122">
        <v>1303746913.27</v>
      </c>
      <c r="I1532" s="122">
        <v>1303746913.27</v>
      </c>
    </row>
    <row r="1533" spans="1:12" ht="21.75" hidden="1" customHeight="1">
      <c r="G1533" s="122">
        <f>G1528-G1532</f>
        <v>389814495.19999981</v>
      </c>
      <c r="H1533" s="122">
        <f>H1528-H1532</f>
        <v>405477523.26000023</v>
      </c>
      <c r="I1533" s="122">
        <f>I1528-I1532</f>
        <v>890720299.80000019</v>
      </c>
    </row>
    <row r="1534" spans="1:12" hidden="1"/>
    <row r="1535" spans="1:12" hidden="1">
      <c r="G1535" s="122" t="e">
        <f>G33+G125+G306+G492+G658+#REF!+#REF!+#REF!+G1008+G1375+G1487</f>
        <v>#REF!</v>
      </c>
      <c r="H1535" s="122" t="e">
        <f>H33+H125+H306+H492+H658+#REF!+#REF!+#REF!+H1008+H1375+H1487</f>
        <v>#REF!</v>
      </c>
      <c r="I1535" s="122" t="e">
        <f>I33+I125+I306+I492+I658+#REF!+#REF!+#REF!+I1008+I1375+I1487</f>
        <v>#REF!</v>
      </c>
    </row>
    <row r="1536" spans="1:12" hidden="1">
      <c r="B1536" s="1"/>
      <c r="C1536" s="1"/>
      <c r="D1536" s="1"/>
      <c r="E1536" s="1"/>
      <c r="F1536" s="1"/>
    </row>
    <row r="1537" spans="2:9" hidden="1">
      <c r="B1537" s="1"/>
      <c r="C1537" s="1"/>
      <c r="D1537" s="1"/>
      <c r="E1537" s="1"/>
      <c r="F1537" s="1"/>
      <c r="G1537" s="122">
        <f>'прил 7'!G2097-'прил 8'!G1528</f>
        <v>0</v>
      </c>
      <c r="H1537" s="122">
        <f>H1528-'прил 7'!H2097</f>
        <v>0</v>
      </c>
      <c r="I1537" s="122">
        <f>I1528-'прил 7'!I2097</f>
        <v>0</v>
      </c>
    </row>
    <row r="1538" spans="2:9" hidden="1">
      <c r="B1538" s="1"/>
      <c r="C1538" s="1"/>
      <c r="D1538" s="1"/>
      <c r="E1538" s="1"/>
      <c r="F1538" s="1"/>
      <c r="G1538" s="122" t="e">
        <f>G1535-G1375</f>
        <v>#REF!</v>
      </c>
      <c r="H1538" s="122" t="e">
        <f>H1535-H1375</f>
        <v>#REF!</v>
      </c>
      <c r="I1538" s="122" t="e">
        <f>I1535-I1375</f>
        <v>#REF!</v>
      </c>
    </row>
    <row r="1539" spans="2:9" hidden="1">
      <c r="B1539" s="1"/>
      <c r="C1539" s="1"/>
      <c r="D1539" s="1"/>
      <c r="E1539" s="1"/>
      <c r="F1539" s="1"/>
    </row>
  </sheetData>
  <mergeCells count="20">
    <mergeCell ref="B1:D1"/>
    <mergeCell ref="E1:G1"/>
    <mergeCell ref="B2:G2"/>
    <mergeCell ref="G9:I9"/>
    <mergeCell ref="B3:D3"/>
    <mergeCell ref="E3:G3"/>
    <mergeCell ref="B4:G4"/>
    <mergeCell ref="A9:A11"/>
    <mergeCell ref="A7:I7"/>
    <mergeCell ref="B5:D5"/>
    <mergeCell ref="E5:G5"/>
    <mergeCell ref="B6:G6"/>
    <mergeCell ref="G10:G11"/>
    <mergeCell ref="D10:D11"/>
    <mergeCell ref="B10:B11"/>
    <mergeCell ref="C10:C11"/>
    <mergeCell ref="F9:F11"/>
    <mergeCell ref="E9:E11"/>
    <mergeCell ref="H10:H11"/>
    <mergeCell ref="I10:I11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6 </vt:lpstr>
      <vt:lpstr>прил 7</vt:lpstr>
      <vt:lpstr>прил 8</vt:lpstr>
      <vt:lpstr>'прил 6 '!Область_печати</vt:lpstr>
      <vt:lpstr>'прил 7'!Область_печати</vt:lpstr>
      <vt:lpstr>'прил 8'!Область_печати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2020-04-29T11:04:03Z</cp:lastPrinted>
  <dcterms:created xsi:type="dcterms:W3CDTF">2014-11-17T05:43:53Z</dcterms:created>
  <dcterms:modified xsi:type="dcterms:W3CDTF">2020-04-29T11:04:24Z</dcterms:modified>
</cp:coreProperties>
</file>