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9600" windowHeight="12150"/>
  </bookViews>
  <sheets>
    <sheet name="Прил_доходы" sheetId="11" r:id="rId1"/>
    <sheet name="ПЗ" sheetId="9" r:id="rId2"/>
  </sheets>
  <definedNames>
    <definedName name="А134" localSheetId="1">#REF!</definedName>
    <definedName name="А134" localSheetId="0">#REF!</definedName>
    <definedName name="А134">#REF!</definedName>
    <definedName name="_xlnm.Print_Titles" localSheetId="1">ПЗ!$16:$17</definedName>
    <definedName name="_xlnm.Print_Titles" localSheetId="0">Прил_доходы!$23:$24</definedName>
    <definedName name="_xlnm.Print_Area" localSheetId="1">ПЗ!$A$1:$O$114</definedName>
    <definedName name="ыкенывкне" localSheetId="1">#REF!</definedName>
    <definedName name="ыкенывкне" localSheetId="0">#REF!</definedName>
    <definedName name="ыкенывкне">#REF!</definedName>
  </definedNames>
  <calcPr calcId="124519"/>
</workbook>
</file>

<file path=xl/calcChain.xml><?xml version="1.0" encoding="utf-8"?>
<calcChain xmlns="http://schemas.openxmlformats.org/spreadsheetml/2006/main">
  <c r="O98" i="9"/>
  <c r="K98"/>
  <c r="I98"/>
  <c r="P97"/>
  <c r="O97"/>
  <c r="K97"/>
  <c r="O105" i="11"/>
  <c r="I105"/>
  <c r="K105" s="1"/>
  <c r="P104"/>
  <c r="O104"/>
  <c r="K104"/>
  <c r="O106" i="9"/>
  <c r="O113" i="11"/>
  <c r="O119"/>
  <c r="J119"/>
  <c r="K119" s="1"/>
  <c r="E119"/>
  <c r="G119" s="1"/>
  <c r="O118"/>
  <c r="K118"/>
  <c r="E118"/>
  <c r="G118" s="1"/>
  <c r="O117"/>
  <c r="I117"/>
  <c r="K117" s="1"/>
  <c r="E117"/>
  <c r="G117" s="1"/>
  <c r="O116"/>
  <c r="K116"/>
  <c r="O115"/>
  <c r="I115"/>
  <c r="K115" s="1"/>
  <c r="O114"/>
  <c r="K114"/>
  <c r="O112"/>
  <c r="O111"/>
  <c r="O110"/>
  <c r="O109"/>
  <c r="O108"/>
  <c r="O107"/>
  <c r="O106"/>
  <c r="K106"/>
  <c r="O103"/>
  <c r="K103"/>
  <c r="E103"/>
  <c r="G103" s="1"/>
  <c r="O102"/>
  <c r="I102"/>
  <c r="K102" s="1"/>
  <c r="E102"/>
  <c r="G102" s="1"/>
  <c r="O101"/>
  <c r="K101"/>
  <c r="D101"/>
  <c r="E101" s="1"/>
  <c r="N100"/>
  <c r="M100"/>
  <c r="L100"/>
  <c r="J100"/>
  <c r="H100"/>
  <c r="F100"/>
  <c r="C100"/>
  <c r="O99"/>
  <c r="I99"/>
  <c r="J99" s="1"/>
  <c r="E99"/>
  <c r="O98"/>
  <c r="E98"/>
  <c r="G98" s="1"/>
  <c r="I98" s="1"/>
  <c r="K98" s="1"/>
  <c r="O97"/>
  <c r="E97"/>
  <c r="G97" s="1"/>
  <c r="I97" s="1"/>
  <c r="K97" s="1"/>
  <c r="O96"/>
  <c r="E96"/>
  <c r="G96" s="1"/>
  <c r="I96" s="1"/>
  <c r="K96" s="1"/>
  <c r="O95"/>
  <c r="E95"/>
  <c r="G95" s="1"/>
  <c r="I95" s="1"/>
  <c r="K95" s="1"/>
  <c r="O94"/>
  <c r="E94"/>
  <c r="G94" s="1"/>
  <c r="I94" s="1"/>
  <c r="K94" s="1"/>
  <c r="O93"/>
  <c r="E93"/>
  <c r="G93" s="1"/>
  <c r="I93" s="1"/>
  <c r="O92"/>
  <c r="E92"/>
  <c r="G92" s="1"/>
  <c r="I92" s="1"/>
  <c r="M91"/>
  <c r="O91" s="1"/>
  <c r="E91"/>
  <c r="G91" s="1"/>
  <c r="I91" s="1"/>
  <c r="K91" s="1"/>
  <c r="O90"/>
  <c r="E90"/>
  <c r="G90" s="1"/>
  <c r="I90" s="1"/>
  <c r="K90" s="1"/>
  <c r="O89"/>
  <c r="E89"/>
  <c r="G89" s="1"/>
  <c r="I89" s="1"/>
  <c r="K89" s="1"/>
  <c r="O88"/>
  <c r="E88"/>
  <c r="G88" s="1"/>
  <c r="I88" s="1"/>
  <c r="K88" s="1"/>
  <c r="O87"/>
  <c r="E87"/>
  <c r="G87" s="1"/>
  <c r="I87" s="1"/>
  <c r="K87" s="1"/>
  <c r="O86"/>
  <c r="E86"/>
  <c r="G86" s="1"/>
  <c r="N85"/>
  <c r="M85"/>
  <c r="L85"/>
  <c r="H85"/>
  <c r="F85"/>
  <c r="E85"/>
  <c r="D85"/>
  <c r="C85"/>
  <c r="O84"/>
  <c r="O83"/>
  <c r="K83"/>
  <c r="O82"/>
  <c r="K82"/>
  <c r="O81"/>
  <c r="K81"/>
  <c r="O80"/>
  <c r="K80"/>
  <c r="O79"/>
  <c r="K79"/>
  <c r="O78"/>
  <c r="K78"/>
  <c r="O77"/>
  <c r="I77"/>
  <c r="K77" s="1"/>
  <c r="O76"/>
  <c r="E76"/>
  <c r="G76" s="1"/>
  <c r="I76" s="1"/>
  <c r="K76" s="1"/>
  <c r="O75"/>
  <c r="I75"/>
  <c r="K75" s="1"/>
  <c r="E75"/>
  <c r="O74"/>
  <c r="I74"/>
  <c r="K74" s="1"/>
  <c r="O73"/>
  <c r="I73"/>
  <c r="K73" s="1"/>
  <c r="O72"/>
  <c r="E72"/>
  <c r="G72" s="1"/>
  <c r="I72" s="1"/>
  <c r="K72" s="1"/>
  <c r="O71"/>
  <c r="G71"/>
  <c r="I71" s="1"/>
  <c r="K71" s="1"/>
  <c r="E71"/>
  <c r="O70"/>
  <c r="I70"/>
  <c r="K70" s="1"/>
  <c r="O69"/>
  <c r="G69"/>
  <c r="I69" s="1"/>
  <c r="K69" s="1"/>
  <c r="O68"/>
  <c r="G68"/>
  <c r="I68" s="1"/>
  <c r="K68" s="1"/>
  <c r="O67"/>
  <c r="I67"/>
  <c r="K67" s="1"/>
  <c r="G67"/>
  <c r="O66"/>
  <c r="E66"/>
  <c r="G66" s="1"/>
  <c r="I66" s="1"/>
  <c r="K66" s="1"/>
  <c r="O65"/>
  <c r="I65"/>
  <c r="K65" s="1"/>
  <c r="O64"/>
  <c r="I64"/>
  <c r="K64" s="1"/>
  <c r="O63"/>
  <c r="I63"/>
  <c r="J63" s="1"/>
  <c r="K63" s="1"/>
  <c r="O62"/>
  <c r="G62"/>
  <c r="I62" s="1"/>
  <c r="K62" s="1"/>
  <c r="O61"/>
  <c r="K61"/>
  <c r="I61"/>
  <c r="O60"/>
  <c r="G60"/>
  <c r="I60" s="1"/>
  <c r="K60" s="1"/>
  <c r="O59"/>
  <c r="G59"/>
  <c r="I59" s="1"/>
  <c r="K59" s="1"/>
  <c r="O58"/>
  <c r="G58"/>
  <c r="I58" s="1"/>
  <c r="K58" s="1"/>
  <c r="O57"/>
  <c r="I57"/>
  <c r="K57" s="1"/>
  <c r="O56"/>
  <c r="E56"/>
  <c r="N55"/>
  <c r="M55"/>
  <c r="L55"/>
  <c r="H55"/>
  <c r="F55"/>
  <c r="D55"/>
  <c r="C55"/>
  <c r="O54"/>
  <c r="O53"/>
  <c r="K53"/>
  <c r="K52" s="1"/>
  <c r="E53"/>
  <c r="G53" s="1"/>
  <c r="G52" s="1"/>
  <c r="N52"/>
  <c r="M52"/>
  <c r="L52"/>
  <c r="J52"/>
  <c r="I52"/>
  <c r="H52"/>
  <c r="F52"/>
  <c r="D52"/>
  <c r="C52"/>
  <c r="O49"/>
  <c r="K49"/>
  <c r="O48"/>
  <c r="K48"/>
  <c r="O47"/>
  <c r="O46" s="1"/>
  <c r="K47"/>
  <c r="E47"/>
  <c r="E46" s="1"/>
  <c r="N46"/>
  <c r="M46"/>
  <c r="L46"/>
  <c r="J46"/>
  <c r="I46"/>
  <c r="G46"/>
  <c r="C46"/>
  <c r="O45"/>
  <c r="K45"/>
  <c r="M44"/>
  <c r="O44" s="1"/>
  <c r="O43" s="1"/>
  <c r="I44"/>
  <c r="K44" s="1"/>
  <c r="N43"/>
  <c r="L43"/>
  <c r="J43"/>
  <c r="H43"/>
  <c r="G43"/>
  <c r="E43"/>
  <c r="C43"/>
  <c r="O42"/>
  <c r="O41" s="1"/>
  <c r="K42"/>
  <c r="N41"/>
  <c r="M41"/>
  <c r="L41"/>
  <c r="J41"/>
  <c r="I41"/>
  <c r="G41"/>
  <c r="E41"/>
  <c r="C41"/>
  <c r="O40"/>
  <c r="K40"/>
  <c r="O39"/>
  <c r="K39"/>
  <c r="O38"/>
  <c r="K38"/>
  <c r="O37"/>
  <c r="K37"/>
  <c r="O36"/>
  <c r="N36"/>
  <c r="M36"/>
  <c r="L36"/>
  <c r="J36"/>
  <c r="I36"/>
  <c r="G36"/>
  <c r="E36"/>
  <c r="C36"/>
  <c r="O35"/>
  <c r="K35"/>
  <c r="O34"/>
  <c r="K34"/>
  <c r="O33"/>
  <c r="K33"/>
  <c r="O32"/>
  <c r="O31" s="1"/>
  <c r="K32"/>
  <c r="N31"/>
  <c r="M31"/>
  <c r="L31"/>
  <c r="J31"/>
  <c r="I31"/>
  <c r="G31"/>
  <c r="E31"/>
  <c r="C31"/>
  <c r="O30"/>
  <c r="K30"/>
  <c r="O29"/>
  <c r="N29"/>
  <c r="M29"/>
  <c r="L29"/>
  <c r="J29"/>
  <c r="I29"/>
  <c r="G29"/>
  <c r="E29"/>
  <c r="C29"/>
  <c r="O28"/>
  <c r="O27" s="1"/>
  <c r="I28"/>
  <c r="K28" s="1"/>
  <c r="N27"/>
  <c r="M27"/>
  <c r="L27"/>
  <c r="J27"/>
  <c r="J26" s="1"/>
  <c r="H27"/>
  <c r="H26" s="1"/>
  <c r="E26" l="1"/>
  <c r="O85"/>
  <c r="I27"/>
  <c r="K29"/>
  <c r="N26"/>
  <c r="C51"/>
  <c r="C50" s="1"/>
  <c r="F51"/>
  <c r="F50" s="1"/>
  <c r="F121" s="1"/>
  <c r="L51"/>
  <c r="L50" s="1"/>
  <c r="O52"/>
  <c r="E55"/>
  <c r="O100"/>
  <c r="K27"/>
  <c r="L26"/>
  <c r="K36"/>
  <c r="M51"/>
  <c r="M50" s="1"/>
  <c r="E100"/>
  <c r="K100"/>
  <c r="C26"/>
  <c r="K31"/>
  <c r="K41"/>
  <c r="K46"/>
  <c r="H51"/>
  <c r="H50" s="1"/>
  <c r="H121" s="1"/>
  <c r="O55"/>
  <c r="K99"/>
  <c r="D100"/>
  <c r="D51" s="1"/>
  <c r="D50" s="1"/>
  <c r="D121" s="1"/>
  <c r="G26"/>
  <c r="L121"/>
  <c r="N51"/>
  <c r="N50" s="1"/>
  <c r="N121" s="1"/>
  <c r="O51"/>
  <c r="O50" s="1"/>
  <c r="I86"/>
  <c r="G85"/>
  <c r="J93"/>
  <c r="K93" s="1"/>
  <c r="P55"/>
  <c r="O26"/>
  <c r="J92"/>
  <c r="C121"/>
  <c r="I43"/>
  <c r="K43" s="1"/>
  <c r="M43"/>
  <c r="M26" s="1"/>
  <c r="E52"/>
  <c r="E51" s="1"/>
  <c r="E50" s="1"/>
  <c r="E121" s="1"/>
  <c r="G56"/>
  <c r="G101"/>
  <c r="G100" s="1"/>
  <c r="I100"/>
  <c r="J85" l="1"/>
  <c r="O121"/>
  <c r="K86"/>
  <c r="I85"/>
  <c r="K85" s="1"/>
  <c r="I26"/>
  <c r="K26" s="1"/>
  <c r="K92"/>
  <c r="M121"/>
  <c r="G55"/>
  <c r="G51" s="1"/>
  <c r="G50" s="1"/>
  <c r="G121" s="1"/>
  <c r="I56"/>
  <c r="J56" l="1"/>
  <c r="J55" s="1"/>
  <c r="J51" s="1"/>
  <c r="J50" s="1"/>
  <c r="J121" s="1"/>
  <c r="I55"/>
  <c r="I51" s="1"/>
  <c r="I50" s="1"/>
  <c r="I121" s="1"/>
  <c r="K56"/>
  <c r="K55" s="1"/>
  <c r="K51" s="1"/>
  <c r="K50" s="1"/>
  <c r="K121" s="1"/>
  <c r="M45" i="9" l="1"/>
  <c r="N45"/>
  <c r="O47"/>
  <c r="O42" l="1"/>
  <c r="O28"/>
  <c r="O41"/>
  <c r="O95"/>
  <c r="O96"/>
  <c r="O99"/>
  <c r="O100"/>
  <c r="O101"/>
  <c r="O102"/>
  <c r="O103"/>
  <c r="O104"/>
  <c r="O105"/>
  <c r="O107"/>
  <c r="O108"/>
  <c r="O109"/>
  <c r="O94"/>
  <c r="O111"/>
  <c r="O112"/>
  <c r="O110"/>
  <c r="O92"/>
  <c r="O91"/>
  <c r="O90"/>
  <c r="O89"/>
  <c r="O88"/>
  <c r="O87"/>
  <c r="O86"/>
  <c r="O85"/>
  <c r="O83"/>
  <c r="O82"/>
  <c r="O81"/>
  <c r="O80"/>
  <c r="O79"/>
  <c r="N48"/>
  <c r="M48"/>
  <c r="O77"/>
  <c r="O76"/>
  <c r="O75"/>
  <c r="O74"/>
  <c r="O73"/>
  <c r="O72"/>
  <c r="O71"/>
  <c r="O70"/>
  <c r="O69"/>
  <c r="O68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6"/>
  <c r="O45" s="1"/>
  <c r="O40"/>
  <c r="O39" s="1"/>
  <c r="O38"/>
  <c r="O35"/>
  <c r="O34" s="1"/>
  <c r="O33"/>
  <c r="O32"/>
  <c r="O31"/>
  <c r="O30"/>
  <c r="O27"/>
  <c r="O26"/>
  <c r="O25"/>
  <c r="O23"/>
  <c r="O21"/>
  <c r="O20" s="1"/>
  <c r="O93"/>
  <c r="N93"/>
  <c r="N78"/>
  <c r="N39"/>
  <c r="N36"/>
  <c r="N34"/>
  <c r="O29"/>
  <c r="N29"/>
  <c r="O24"/>
  <c r="N24"/>
  <c r="O22"/>
  <c r="N22"/>
  <c r="N20"/>
  <c r="M84"/>
  <c r="O84" s="1"/>
  <c r="N19" l="1"/>
  <c r="O48"/>
  <c r="Q48" s="1"/>
  <c r="P57"/>
  <c r="P48"/>
  <c r="O78"/>
  <c r="N44"/>
  <c r="N43" s="1"/>
  <c r="N114" s="1"/>
  <c r="N116" s="1"/>
  <c r="J93"/>
  <c r="M93"/>
  <c r="P93" s="1"/>
  <c r="M37"/>
  <c r="O37" s="1"/>
  <c r="O36" s="1"/>
  <c r="O19" s="1"/>
  <c r="L93"/>
  <c r="E85"/>
  <c r="G85" s="1"/>
  <c r="I85" s="1"/>
  <c r="L48"/>
  <c r="K109"/>
  <c r="L45"/>
  <c r="M78"/>
  <c r="M39"/>
  <c r="P39" s="1"/>
  <c r="M36"/>
  <c r="M34"/>
  <c r="P34" s="1"/>
  <c r="M20"/>
  <c r="P20" s="1"/>
  <c r="M29"/>
  <c r="P29" s="1"/>
  <c r="M24"/>
  <c r="P24" s="1"/>
  <c r="M22"/>
  <c r="P22" s="1"/>
  <c r="L78"/>
  <c r="L39"/>
  <c r="L36"/>
  <c r="L34"/>
  <c r="L29"/>
  <c r="L24"/>
  <c r="L22"/>
  <c r="L20"/>
  <c r="J112"/>
  <c r="K99"/>
  <c r="K107"/>
  <c r="K71"/>
  <c r="K72"/>
  <c r="K73"/>
  <c r="K74"/>
  <c r="K75"/>
  <c r="K76"/>
  <c r="P78" l="1"/>
  <c r="O44"/>
  <c r="O43" s="1"/>
  <c r="L44"/>
  <c r="L43" s="1"/>
  <c r="M44"/>
  <c r="M43" s="1"/>
  <c r="L19"/>
  <c r="M19"/>
  <c r="P19" s="1"/>
  <c r="J85"/>
  <c r="K85" s="1"/>
  <c r="K23"/>
  <c r="K25"/>
  <c r="K26"/>
  <c r="K27"/>
  <c r="K28"/>
  <c r="K30"/>
  <c r="K31"/>
  <c r="K32"/>
  <c r="K33"/>
  <c r="K35"/>
  <c r="K38"/>
  <c r="K40"/>
  <c r="K41"/>
  <c r="K42"/>
  <c r="K46"/>
  <c r="K45" s="1"/>
  <c r="K94"/>
  <c r="K96"/>
  <c r="K111"/>
  <c r="K112"/>
  <c r="M114" l="1"/>
  <c r="M116" s="1"/>
  <c r="L114"/>
  <c r="L116" s="1"/>
  <c r="O114"/>
  <c r="O116" s="1"/>
  <c r="P43"/>
  <c r="O115" l="1"/>
  <c r="I110"/>
  <c r="K110" s="1"/>
  <c r="J45"/>
  <c r="J39"/>
  <c r="J36"/>
  <c r="J34"/>
  <c r="J29"/>
  <c r="J24"/>
  <c r="J22"/>
  <c r="J20"/>
  <c r="I58"/>
  <c r="K58" s="1"/>
  <c r="I57"/>
  <c r="K57" s="1"/>
  <c r="I56"/>
  <c r="H93"/>
  <c r="H48"/>
  <c r="I68"/>
  <c r="K68" s="1"/>
  <c r="I92"/>
  <c r="I108"/>
  <c r="K108" s="1"/>
  <c r="J92" l="1"/>
  <c r="K92" s="1"/>
  <c r="J56"/>
  <c r="K56" s="1"/>
  <c r="J19"/>
  <c r="H20"/>
  <c r="I21"/>
  <c r="I20" l="1"/>
  <c r="K20" s="1"/>
  <c r="K21"/>
  <c r="H36"/>
  <c r="H19" s="1"/>
  <c r="G36"/>
  <c r="I37"/>
  <c r="I36" l="1"/>
  <c r="K36" s="1"/>
  <c r="K37"/>
  <c r="I95"/>
  <c r="I93" s="1"/>
  <c r="I70"/>
  <c r="K70" s="1"/>
  <c r="I67"/>
  <c r="K67" s="1"/>
  <c r="I66"/>
  <c r="K66" s="1"/>
  <c r="I63"/>
  <c r="K63" s="1"/>
  <c r="I60"/>
  <c r="K60" s="1"/>
  <c r="I54"/>
  <c r="K54" s="1"/>
  <c r="I50"/>
  <c r="K50" s="1"/>
  <c r="K95" l="1"/>
  <c r="H78"/>
  <c r="H45"/>
  <c r="I39"/>
  <c r="K39" s="1"/>
  <c r="I34"/>
  <c r="K34" s="1"/>
  <c r="I29"/>
  <c r="K29" s="1"/>
  <c r="I24"/>
  <c r="K24" s="1"/>
  <c r="I22"/>
  <c r="K22" s="1"/>
  <c r="G53"/>
  <c r="I53" s="1"/>
  <c r="K53" s="1"/>
  <c r="G52"/>
  <c r="I52" s="1"/>
  <c r="K52" s="1"/>
  <c r="C22"/>
  <c r="E22"/>
  <c r="G22"/>
  <c r="C24"/>
  <c r="E24"/>
  <c r="G24"/>
  <c r="C29"/>
  <c r="E29"/>
  <c r="G29"/>
  <c r="C34"/>
  <c r="E34"/>
  <c r="G34"/>
  <c r="C36"/>
  <c r="E36"/>
  <c r="C39"/>
  <c r="G39"/>
  <c r="E40"/>
  <c r="E39" s="1"/>
  <c r="C45"/>
  <c r="D45"/>
  <c r="F45"/>
  <c r="E46"/>
  <c r="G46" s="1"/>
  <c r="C48"/>
  <c r="D48"/>
  <c r="F48"/>
  <c r="E49"/>
  <c r="G49" s="1"/>
  <c r="I49" s="1"/>
  <c r="G51"/>
  <c r="I51" s="1"/>
  <c r="K51" s="1"/>
  <c r="G55"/>
  <c r="I55" s="1"/>
  <c r="K55" s="1"/>
  <c r="E59"/>
  <c r="G59" s="1"/>
  <c r="I59" s="1"/>
  <c r="K59" s="1"/>
  <c r="G60"/>
  <c r="G61"/>
  <c r="I61" s="1"/>
  <c r="K61" s="1"/>
  <c r="G62"/>
  <c r="I62" s="1"/>
  <c r="K62" s="1"/>
  <c r="E64"/>
  <c r="G64" s="1"/>
  <c r="I64" s="1"/>
  <c r="K64" s="1"/>
  <c r="E65"/>
  <c r="G65" s="1"/>
  <c r="I65" s="1"/>
  <c r="K65" s="1"/>
  <c r="E68"/>
  <c r="E69"/>
  <c r="G69" s="1"/>
  <c r="I69" s="1"/>
  <c r="K69" s="1"/>
  <c r="C78"/>
  <c r="D78"/>
  <c r="F78"/>
  <c r="E79"/>
  <c r="E80"/>
  <c r="G80" s="1"/>
  <c r="I80" s="1"/>
  <c r="K80" s="1"/>
  <c r="E81"/>
  <c r="G81" s="1"/>
  <c r="I81" s="1"/>
  <c r="K81" s="1"/>
  <c r="E82"/>
  <c r="G82" s="1"/>
  <c r="I82" s="1"/>
  <c r="K82" s="1"/>
  <c r="E83"/>
  <c r="G83" s="1"/>
  <c r="I83" s="1"/>
  <c r="K83" s="1"/>
  <c r="E84"/>
  <c r="G84" s="1"/>
  <c r="I84" s="1"/>
  <c r="K84" s="1"/>
  <c r="E86"/>
  <c r="G86" s="1"/>
  <c r="I86" s="1"/>
  <c r="E87"/>
  <c r="G87" s="1"/>
  <c r="I87" s="1"/>
  <c r="K87" s="1"/>
  <c r="E88"/>
  <c r="G88" s="1"/>
  <c r="I88" s="1"/>
  <c r="K88" s="1"/>
  <c r="E89"/>
  <c r="G89" s="1"/>
  <c r="I89" s="1"/>
  <c r="K89" s="1"/>
  <c r="E90"/>
  <c r="G90" s="1"/>
  <c r="I90" s="1"/>
  <c r="K90" s="1"/>
  <c r="E91"/>
  <c r="G91" s="1"/>
  <c r="I91" s="1"/>
  <c r="K91" s="1"/>
  <c r="E92"/>
  <c r="C93"/>
  <c r="F93"/>
  <c r="D94"/>
  <c r="E94" s="1"/>
  <c r="E95"/>
  <c r="G95" s="1"/>
  <c r="E96"/>
  <c r="G96" s="1"/>
  <c r="E110"/>
  <c r="G110" s="1"/>
  <c r="E111"/>
  <c r="G111" s="1"/>
  <c r="E112"/>
  <c r="G112" s="1"/>
  <c r="K93" l="1"/>
  <c r="J86"/>
  <c r="J78" s="1"/>
  <c r="I48"/>
  <c r="J49"/>
  <c r="J48" s="1"/>
  <c r="H44"/>
  <c r="H43" s="1"/>
  <c r="G45"/>
  <c r="G48"/>
  <c r="I19"/>
  <c r="K19" s="1"/>
  <c r="E45"/>
  <c r="C44"/>
  <c r="C43" s="1"/>
  <c r="E19"/>
  <c r="E48"/>
  <c r="C19"/>
  <c r="E78"/>
  <c r="F44"/>
  <c r="F43" s="1"/>
  <c r="F114" s="1"/>
  <c r="G19"/>
  <c r="G94"/>
  <c r="G93" s="1"/>
  <c r="E93"/>
  <c r="G79"/>
  <c r="I79" s="1"/>
  <c r="K79" s="1"/>
  <c r="D93"/>
  <c r="D44" s="1"/>
  <c r="D43" s="1"/>
  <c r="D114" s="1"/>
  <c r="J44" l="1"/>
  <c r="J43" s="1"/>
  <c r="J114" s="1"/>
  <c r="J116" s="1"/>
  <c r="K49"/>
  <c r="K48" s="1"/>
  <c r="K86"/>
  <c r="H114"/>
  <c r="G78"/>
  <c r="G44" s="1"/>
  <c r="E44"/>
  <c r="E43" s="1"/>
  <c r="C114"/>
  <c r="G43" l="1"/>
  <c r="G114" s="1"/>
  <c r="E114"/>
  <c r="I45" l="1"/>
  <c r="I78" l="1"/>
  <c r="K78" s="1"/>
  <c r="K44" l="1"/>
  <c r="K43" s="1"/>
  <c r="I44"/>
  <c r="I43" s="1"/>
  <c r="I114" s="1"/>
  <c r="I116" s="1"/>
  <c r="K114" l="1"/>
  <c r="K116" s="1"/>
</calcChain>
</file>

<file path=xl/sharedStrings.xml><?xml version="1.0" encoding="utf-8"?>
<sst xmlns="http://schemas.openxmlformats.org/spreadsheetml/2006/main" count="433" uniqueCount="167">
  <si>
    <t xml:space="preserve"> НАЛОГОВЫЕ И НЕНАЛОГОВЫЕ ДОХОДЫ</t>
  </si>
  <si>
    <t xml:space="preserve"> 1 00 00000 00 0000 000</t>
  </si>
  <si>
    <t>НАЛОГИ НА ПРИБЫЛЬ, ДОХОДЫ</t>
  </si>
  <si>
    <t>1 01 00000 00 0000 000</t>
  </si>
  <si>
    <t>Налог на доходы физических лиц</t>
  </si>
  <si>
    <t>1 01 02000 01 0000 110</t>
  </si>
  <si>
    <t>НАЛОГИ НА ТОВАРЫ (РАБОТЫ, УСЛУГИ), РЕАЛИЗУЕМЫЕ НА ТЕРРИТОРИИ РОССИЙСКОЙ ФЕДЕРАЦИИ</t>
  </si>
  <si>
    <t>1 03 00000 00 0000 000</t>
  </si>
  <si>
    <t>Акцизы по подакцизным товарам (продукции), производимым на территории Российской Федерации</t>
  </si>
  <si>
    <t>1 03 02000 01 0000 110</t>
  </si>
  <si>
    <t>НАЛОГИ НА СОВОКУПНЫЙ ДОХОД</t>
  </si>
  <si>
    <t>1 05 00000 00 0000 000</t>
  </si>
  <si>
    <t>Единый налог на вмененный доход для отдельных видов деятельности</t>
  </si>
  <si>
    <t>1 05 02000 02 0000 110</t>
  </si>
  <si>
    <t>Единый сельскохозяйственный налог</t>
  </si>
  <si>
    <t>1 05 03000 01 0000 110</t>
  </si>
  <si>
    <t>Налог, взимаемый в связи с применением патентной системы налогообложения</t>
  </si>
  <si>
    <t>1 05 04000 02 0000 110</t>
  </si>
  <si>
    <t>ГОСУДАРСТВЕННАЯ ПОШЛИНА</t>
  </si>
  <si>
    <t>1 08 00000 00 0000 000</t>
  </si>
  <si>
    <t>ДОХОДЫ ОТ ИСПОЛЬЗОВАНИЯ ИМУЩЕСТВА, НАХОДЯЩЕГОСЯ В ГОСУДАРСТВЕННОЙ И МУНИЦИПАЛЬНОЙ СОБСТВЕННОСТИ</t>
  </si>
  <si>
    <t>1 11 00000 00 0000 000</t>
  </si>
  <si>
    <t>Доходы, получаемые в виде арендной платы за земельные участки, государственная собственность на которые не разграничена</t>
  </si>
  <si>
    <t>1 11 05013 00 0000 120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</si>
  <si>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
</t>
  </si>
  <si>
    <t>1 11 05025 05 0000 120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</si>
  <si>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</si>
  <si>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1 11 05075 05 0000 120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</si>
  <si>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</si>
  <si>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1 11 09045 05 0000 120</t>
  </si>
  <si>
    <t>ПЛАТЕЖИ ПРИ ПОЛЬЗОВАНИИ ПРИРОДНЫМИ РЕСУРСАМИ</t>
  </si>
  <si>
    <t>1 12 00000 00 0000 000</t>
  </si>
  <si>
    <t>Плата за негативное воздействие на окружающую среду</t>
  </si>
  <si>
    <t>1 12 01000 01 0000 120</t>
  </si>
  <si>
    <t>ДОХОДЫ ОТ ОКАЗАНИЯ ПЛАТНЫХ УСЛУГ И КОМПЕНСАЦИИ ЗАТРАТ ГОСУДАРСТВА</t>
  </si>
  <si>
    <t>1 13 00000 00 0000 000</t>
  </si>
  <si>
    <t>Доходы от компенсации затрат государства</t>
  </si>
  <si>
    <t>1 13 02000 00 0000 130</t>
  </si>
  <si>
    <t>ДОХОДЫ ОТ ПРОДАЖИ МАТЕРИАЛЬНЫХ И НЕМАТЕРИАЛЬНЫХ АКТИВОВ</t>
  </si>
  <si>
    <t>1 14 00000 00 0000 000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</si>
  <si>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</si>
  <si>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1 14 02000 00 0000 000</t>
  </si>
  <si>
    <t>Доходы от продажи земельных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</si>
  <si>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1 14 06000 00 0000 430</t>
  </si>
  <si>
    <t>ШТРАФЫ, САНКЦИИ, ВОЗМЕЩЕНИЕ УЩЕРБА</t>
  </si>
  <si>
    <t>1 16 00000 00 0000 000</t>
  </si>
  <si>
    <t>БЕЗВОЗМЕЗДНЫЕ ПОСТУПЛЕНИЯ</t>
  </si>
  <si>
    <t>2 00 00000 00 0000 000</t>
  </si>
  <si>
    <t>2 02 00000 00 000 0000</t>
  </si>
  <si>
    <t>Дотации  бюджетам субъектов  Россйской Федерации и муниципальных образований</t>
  </si>
  <si>
    <t>Субсидии от других бюджетов бюджетной системы Российской Федерации</t>
  </si>
  <si>
    <t>Субсидии на обеспечение питанием обучающихся по программам начального общего, основного общего, среднего общего образования в муниципальных общеобразовательных организациях, проживающих в интернате</t>
  </si>
  <si>
    <t>Субсидии на развитие территориального общественного самоуправления в Архангельской области</t>
  </si>
  <si>
    <t>Субсидии на софинансирование вопросов местного значения</t>
  </si>
  <si>
    <t>Субсидии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</t>
  </si>
  <si>
    <t>Субвенции бюджетам субъектов Российской Федерации и муниципальных образований</t>
  </si>
  <si>
    <t>Субвенции на осуществление первичного воинского учета на территориях, где отсутствуют военные комиссариаты за счет средств федерального бюджета</t>
  </si>
  <si>
    <t>Субвенции на осуществление государственных полномочий в сфере охраны труда</t>
  </si>
  <si>
    <t>Субвенции на осуществление государственных полномочий в сфере административных правонарушений</t>
  </si>
  <si>
    <t>Субвенции на осуществление государственных полномочий по регистрации и учету граждан, имеющих право на получение жилищных субсидий в связи с переселением из районов Крайнего Севера и приравненных к ним местностей</t>
  </si>
  <si>
    <t>Субвенции на осуществление государственных полномочий по формированию торгового реестра</t>
  </si>
  <si>
    <t>Субвенции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</si>
  <si>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Прочие безвозмездные поступления от других бюджетов бюджетнойсистемы</t>
  </si>
  <si>
    <t xml:space="preserve">ВСЕГО ДОХОДОВ </t>
  </si>
  <si>
    <t>2 02 30024 05 0000 151</t>
  </si>
  <si>
    <t xml:space="preserve">Дотации на выравнивание бюджетной обеспеченности муниципальных районов </t>
  </si>
  <si>
    <t>Субсидии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проживающих и работающих в сельских населенных пунктах, рабочих поселках (поселках городского типа)</t>
  </si>
  <si>
    <t>Субвенции на компенсацию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</si>
  <si>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>Субвенции на реализацию образовательных программ</t>
  </si>
  <si>
    <t>Субвенция бюджету муниципального района для осуществление государственных полномочий по расчету и предоставлению дотаций из областного фонда финансовой поддержки</t>
  </si>
  <si>
    <t>Безвозмездные поступления от других бюджетов бюджетной системы Российской Федерации</t>
  </si>
  <si>
    <t xml:space="preserve">Субвенция бюджетам муниципальных образований Архангельской области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</t>
  </si>
  <si>
    <t>Иные межбюджетные трансферты бюджетам муниципальных образований Архангельской области на обеспечение равной доступности услуг общественного транспорта для категорий граждан, установленных статьями 2 и 4 Федерального закона от 12 января 1995 года № 5-ФЗ "О ветеранах"</t>
  </si>
  <si>
    <t>Субвенции на осуществление государственных полномочий на мероприятия по проведению оздоровительной кампании детей</t>
  </si>
  <si>
    <t>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соглашения между Министерством образования и науки Российской Федерации и Правительством Архангельской области  (ФБ)</t>
  </si>
  <si>
    <t>Единая субвенция бюджету МО  на осуществление государственных полномочий (по организации и осуществлению деятельности по опеке и попечительству; по созданию КДН)</t>
  </si>
  <si>
    <t>Сумма, рублей</t>
  </si>
  <si>
    <t>Код бюджетной классификации Российской Федерации</t>
  </si>
  <si>
    <t>Наименование доходов</t>
  </si>
  <si>
    <t>к решению сессии шестого созыва</t>
  </si>
  <si>
    <t>Приложение №4</t>
  </si>
  <si>
    <t>2 02 10000 00 0000 150</t>
  </si>
  <si>
    <t>2 02 15001 05 0000 150</t>
  </si>
  <si>
    <t>2 02 20000 00 0000 150</t>
  </si>
  <si>
    <t>2 02 30000 00 0000 150</t>
  </si>
  <si>
    <t>2 02 30024 05 0000 150</t>
  </si>
  <si>
    <t>2 02 30029 05 0000 150</t>
  </si>
  <si>
    <t>2 02 35118 00 0000 150</t>
  </si>
  <si>
    <t>2 02 35082 05 0000 150</t>
  </si>
  <si>
    <t>2 02 39999 05 0000 150</t>
  </si>
  <si>
    <t>2 02 40000 00 0000 150</t>
  </si>
  <si>
    <t>2 02 49999 05 0000 150</t>
  </si>
  <si>
    <t>Прогнозируемое поступление доходов бюджета МО "Устьянский муниципальный район"  2019 год</t>
  </si>
  <si>
    <t>Собрания депутатов № 49 от 21.12.2018г.</t>
  </si>
  <si>
    <t>2 02 35120 05 0000 150</t>
  </si>
  <si>
    <t>2 02 39998 05 0000 150</t>
  </si>
  <si>
    <t>Уточнение</t>
  </si>
  <si>
    <t>Сумма</t>
  </si>
  <si>
    <t>Субсидии МР на создание условий для обеспечения поселений и жителей городских округов услугами торговли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</si>
  <si>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</si>
  <si>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2 18 60010 00 0000 150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</si>
  <si>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</si>
  <si>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2 19 60010 00 0000 150</t>
  </si>
  <si>
    <t>Прочие безвозмездные поступления в бюджеты муниципальных районов</t>
  </si>
  <si>
    <t>207 05000 05 0000 150</t>
  </si>
  <si>
    <t>2 02 20216 05 0000 150</t>
  </si>
  <si>
    <t>2 02 29999 05 0000 150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</si>
  <si>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КРК</t>
    </r>
  </si>
  <si>
    <t>2 02 40014 05 0000 150</t>
  </si>
  <si>
    <t>Приложение №2</t>
  </si>
  <si>
    <t>Собрания депутатов №66 от 22.02.2019г.</t>
  </si>
  <si>
    <t>Субсидия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человек.</t>
  </si>
  <si>
    <t>2 02 25467 05 0000 151</t>
  </si>
  <si>
    <t>Субсидия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</si>
  <si>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2 02 25519 05 0000 151</t>
  </si>
  <si>
    <t>Субсидии бюджетам муниципальных районов на поддержку государственных программ субъектов РФ и муниципальных программ формирования современной городской среды</t>
  </si>
  <si>
    <t>2 02 25555 05 0000 151</t>
  </si>
  <si>
    <t>Субсидии бюджетам муниципальных районов на обустройство плоскостных спортивных сооружений муниципальных образований</t>
  </si>
  <si>
    <t>Субсидии бюджетам муниципальных районов на обустройство объектов городской инфраструктуры,парковых и рекреационных зон муниципальных образований</t>
  </si>
  <si>
    <t>Субсидии бюджетам муниципальных районов на софинансирование капитального ремонта крытых спортивных объектов муниципальных образований</t>
  </si>
  <si>
    <r>
      <t xml:space="preserve">Средства, передаваемые бюджетам муниципальных районов из бюджетов поселений по соглашениями </t>
    </r>
    <r>
      <rPr>
        <b/>
        <sz val="9"/>
        <rFont val="Times New Roman"/>
        <family val="1"/>
        <charset val="204"/>
      </rPr>
      <t>ГО ЧС</t>
    </r>
  </si>
  <si>
    <t xml:space="preserve">Субсидия на поддержку отрасли культуры (ГП АО "Культура Русского Севера 2013-2024гг" Государственная поддержка отрасли культуры </t>
  </si>
  <si>
    <t xml:space="preserve"> Субсидии на создание в общеобразовательных организациях,расположенных в с/местности,условий для занятий физкультурой и спортом</t>
  </si>
  <si>
    <t>2 02 25097 05 0000 150</t>
  </si>
  <si>
    <t>Субсидии бюджету муниципального района на реализацию мероприятий по обеспечению жильем молодых семей (ФБ)</t>
  </si>
  <si>
    <t>2 02 25497 05 0000 150</t>
  </si>
  <si>
    <t>2 02 25 567 05 0000 151</t>
  </si>
  <si>
    <t>Субсидии бюджетам муниципальных районов на реализацию мероприятий по устойчивому развитию сельских территорий  (ФБ)</t>
  </si>
  <si>
    <t>Субсидии бюджетам муниципальных районов на реализацию мероприятий по устойчивому развитию сельских территорий  (ОБ)</t>
  </si>
  <si>
    <t>Субсидии бюджету муниципального района на реализацию мероприятий по обеспечению жильем молодых семей (областной бюджет)</t>
  </si>
  <si>
    <t>Субсидии бюджету МР на оснащение муниципальных общеобразовательных организаций специальными транспортными средствами для перевозки детей</t>
  </si>
  <si>
    <t>Субсидии бюджету МР на капитальный ремонт зданий дошкольных общеобразовательных организаций</t>
  </si>
  <si>
    <t>Субсидия на ремонт автомобильных дорог общего пользования местного значения в муниципальных районах и городских округах Архангельской области</t>
  </si>
  <si>
    <t xml:space="preserve">    Доходы от оказания платных услуг (работ)</t>
  </si>
  <si>
    <t>1 13 01000 00 0000 130</t>
  </si>
  <si>
    <t xml:space="preserve">Межбюджетные трансферты,передаваемые бюджету муниц.района на решение вопросов дорожной деятельности (дорожный фонд- остатки) </t>
  </si>
  <si>
    <t>Приложение №1</t>
  </si>
  <si>
    <t>Собрания депутатов № 113 от 28.06.2019г.</t>
  </si>
  <si>
    <t>Собрания депутатов №94  от 26.04.2019г.</t>
  </si>
  <si>
    <t>Субсидии на установку и обслуживание систем видеонаблюдений в муниципальных образовательных организациях</t>
  </si>
  <si>
    <t>Субсидии на установку ограждений территорий муниципальных образовательных организаций</t>
  </si>
  <si>
    <t>Субсидии на реализацию муниципальных программ поддержки социально ориентированных некоммерческих организаций</t>
  </si>
  <si>
    <t>Субсидия бюджету МО на реализацию мероприятий в сфере обращения с отходами производства и потребления, ТКО</t>
  </si>
  <si>
    <t>Субсидии бюджету МО на реализацию мероприятий по содействию трудоустройству несовершеннолетних граждан на территории АО</t>
  </si>
  <si>
    <t>Субсидии бюджету  муниципальных районов на комплектование книжных фондов библиотек МО АО</t>
  </si>
  <si>
    <t xml:space="preserve">Субсидии бюджетам муниципальных районов в рамках  ГП АО "Культура Русского Севера (2013-2024гг) на ремонт зданий муниципальных учреждений культуры </t>
  </si>
  <si>
    <t>Иные межбюджетные трансферты из резервного фонда Правительства АО для МБОУ "ОСОШ №1" (ремонт спортзала)</t>
  </si>
  <si>
    <t>Иные межбюджетные трансферты бюджету МО в целях поощрения за прирост поступления в областной бюджет налога по упрощеной системе налогообложения</t>
  </si>
  <si>
    <t>2</t>
  </si>
  <si>
    <t>Прогнозируемое поступление доходов бюджета  МО "Устьянский муниципальный район"  2019 год</t>
  </si>
  <si>
    <t xml:space="preserve">  Субсидия бюджету МО на укрепление материально-технической базы муниц.дошкольных образовательных учреждений</t>
  </si>
  <si>
    <t>Субвенция бюджету МО на возмещение расходов,связанных с реализ.мер соц.поддержки по предостав.компенсации расходов на оплату жилых помещений, отопления и освещения педагогическим работникам  образовательных организаций в сельских населенных пунктах...</t>
  </si>
  <si>
    <t>Межбюджетные трансферты,передаваемые бюджету мун.района на мероприятия в сфере обращ.с ТКО п.Октябрьский за счет средств бюджета МО "Октябрьское"</t>
  </si>
  <si>
    <t>Иные межбюджетные трансферты из резервного фонда Правительства АО для приобретения книг для библиотек</t>
  </si>
  <si>
    <t>Иные межбюджетные трансферты из резервного фонда Правительства АО на ремонт кровли здания д/с Аленушка</t>
  </si>
  <si>
    <t>Иные межбюджетные трансферты из резервного фонда Правительства АО на ремонт крыши Творческой гостиной в д.Вежа МО "Березницкое"</t>
  </si>
  <si>
    <t>Иные межбюджетные трансферты из резервного фонда Правительства АО на замену пожарной двери и окон в ДШИ "Радуга"</t>
  </si>
  <si>
    <t>Иные межбюджетные трансферты из резервного фонда Правительства АО на приобретение костюмов для МБУК "Октябрьский ЦДК"</t>
  </si>
  <si>
    <t>Иные межбюджетные трансферты из резервного фонда Правительства АО на ремонт туалетных комнат в Малодорском доме культуры</t>
  </si>
  <si>
    <t>Дотация на поддержку мер по обеспечению сбалансированности местных бюджетов</t>
  </si>
  <si>
    <t>2 02 15002 05 0000 151</t>
  </si>
  <si>
    <t>Иные межбюджетные трансферты из резервного фонда Правительства АО на разработку проектной документации для лыжероллерной трассы для ОСШ №2</t>
  </si>
  <si>
    <t>Иные межбюджетные трансферты бюджету МО на софинансирование  работ по обустройству  плоскостных спортивных сооружений, объектов город. инфрастр. и парковых и рекреационных зон мун образований от МО Киземское</t>
  </si>
  <si>
    <t>Иные межбюджетные трансферты бюджету МО  на софинансирование работ по ремонту автомобильных дорог п.Октябрьский за счет средств бюджета МО "Октябрьское"</t>
  </si>
  <si>
    <t>Собрания депутатов № 163 от 20.12.2019г.</t>
  </si>
  <si>
    <t>Собрания депутатов № 153 от 22.11.2019г.</t>
  </si>
  <si>
    <t>Собрания депутатов № 127 от 20.09.2019г.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</si>
</sst>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13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2"/>
      <charset val="204"/>
    </font>
    <font>
      <sz val="10"/>
      <name val="Times New Roman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7030A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3" fillId="0" borderId="0" xfId="3" applyFont="1" applyFill="1"/>
    <xf numFmtId="0" fontId="6" fillId="0" borderId="3" xfId="3" applyFont="1" applyFill="1" applyBorder="1" applyAlignment="1">
      <alignment horizontal="center" vertical="center"/>
    </xf>
    <xf numFmtId="49" fontId="6" fillId="0" borderId="1" xfId="3" applyNumberFormat="1" applyFont="1" applyFill="1" applyBorder="1" applyAlignment="1">
      <alignment horizontal="center" vertical="center" wrapText="1"/>
    </xf>
    <xf numFmtId="0" fontId="7" fillId="0" borderId="0" xfId="3" applyFont="1" applyFill="1"/>
    <xf numFmtId="49" fontId="3" fillId="0" borderId="0" xfId="3" applyNumberFormat="1" applyFont="1" applyFill="1"/>
    <xf numFmtId="4" fontId="3" fillId="0" borderId="0" xfId="3" applyNumberFormat="1" applyFont="1" applyFill="1" applyAlignment="1">
      <alignment horizontal="right" indent="1"/>
    </xf>
    <xf numFmtId="0" fontId="6" fillId="0" borderId="1" xfId="3" applyFont="1" applyFill="1" applyBorder="1" applyAlignment="1">
      <alignment horizontal="center" vertical="center"/>
    </xf>
    <xf numFmtId="4" fontId="3" fillId="2" borderId="0" xfId="3" applyNumberFormat="1" applyFont="1" applyFill="1" applyAlignment="1">
      <alignment horizontal="right" indent="1"/>
    </xf>
    <xf numFmtId="0" fontId="6" fillId="2" borderId="3" xfId="3" applyFont="1" applyFill="1" applyBorder="1" applyAlignment="1">
      <alignment horizontal="center" vertical="center"/>
    </xf>
    <xf numFmtId="0" fontId="6" fillId="2" borderId="1" xfId="3" applyFont="1" applyFill="1" applyBorder="1" applyAlignment="1">
      <alignment horizontal="center" vertical="center"/>
    </xf>
    <xf numFmtId="0" fontId="3" fillId="2" borderId="0" xfId="3" applyFont="1" applyFill="1"/>
    <xf numFmtId="4" fontId="3" fillId="2" borderId="0" xfId="3" applyNumberFormat="1" applyFont="1" applyFill="1"/>
    <xf numFmtId="0" fontId="3" fillId="0" borderId="0" xfId="3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center" vertical="center"/>
    </xf>
    <xf numFmtId="4" fontId="3" fillId="0" borderId="0" xfId="3" applyNumberFormat="1" applyFont="1" applyFill="1" applyAlignment="1">
      <alignment horizontal="right"/>
    </xf>
    <xf numFmtId="4" fontId="7" fillId="0" borderId="2" xfId="3" applyNumberFormat="1" applyFont="1" applyFill="1" applyBorder="1" applyAlignment="1">
      <alignment horizontal="right"/>
    </xf>
    <xf numFmtId="0" fontId="3" fillId="0" borderId="0" xfId="3" applyFont="1" applyFill="1" applyAlignment="1">
      <alignment horizontal="center"/>
    </xf>
    <xf numFmtId="0" fontId="9" fillId="0" borderId="1" xfId="0" applyFont="1" applyBorder="1" applyAlignment="1">
      <alignment horizontal="justify" vertical="top" wrapText="1"/>
    </xf>
    <xf numFmtId="0" fontId="3" fillId="0" borderId="0" xfId="3" applyFont="1" applyFill="1" applyAlignment="1"/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4" fontId="11" fillId="0" borderId="0" xfId="3" applyNumberFormat="1" applyFont="1" applyFill="1" applyAlignment="1">
      <alignment vertical="center"/>
    </xf>
    <xf numFmtId="0" fontId="7" fillId="0" borderId="1" xfId="3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horizontal="center" vertical="center"/>
    </xf>
    <xf numFmtId="4" fontId="7" fillId="2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 indent="1"/>
    </xf>
    <xf numFmtId="4" fontId="7" fillId="0" borderId="1" xfId="3" applyNumberFormat="1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left" vertical="center" wrapText="1" indent="1"/>
    </xf>
    <xf numFmtId="49" fontId="3" fillId="0" borderId="1" xfId="3" applyNumberFormat="1" applyFont="1" applyFill="1" applyBorder="1" applyAlignment="1">
      <alignment horizontal="center" vertical="center"/>
    </xf>
    <xf numFmtId="4" fontId="3" fillId="2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 indent="1"/>
    </xf>
    <xf numFmtId="4" fontId="3" fillId="0" borderId="1" xfId="3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left" vertical="center" wrapText="1"/>
    </xf>
    <xf numFmtId="49" fontId="7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left" vertical="center" wrapText="1"/>
    </xf>
    <xf numFmtId="4" fontId="3" fillId="2" borderId="1" xfId="3" applyNumberFormat="1" applyFont="1" applyFill="1" applyBorder="1" applyAlignment="1">
      <alignment horizontal="right" vertical="center"/>
    </xf>
    <xf numFmtId="0" fontId="3" fillId="0" borderId="1" xfId="3" applyNumberFormat="1" applyFont="1" applyFill="1" applyBorder="1" applyAlignment="1">
      <alignment horizontal="left" vertical="center" wrapText="1" indent="1"/>
    </xf>
    <xf numFmtId="4" fontId="9" fillId="0" borderId="1" xfId="3" applyNumberFormat="1" applyFont="1" applyFill="1" applyBorder="1" applyAlignment="1">
      <alignment horizontal="left" wrapText="1"/>
    </xf>
    <xf numFmtId="4" fontId="7" fillId="3" borderId="1" xfId="3" applyNumberFormat="1" applyFont="1" applyFill="1" applyBorder="1" applyAlignment="1">
      <alignment horizontal="right" vertical="center" indent="1"/>
    </xf>
    <xf numFmtId="4" fontId="7" fillId="2" borderId="1" xfId="3" applyNumberFormat="1" applyFont="1" applyFill="1" applyBorder="1" applyAlignment="1">
      <alignment horizontal="right" vertical="center"/>
    </xf>
    <xf numFmtId="4" fontId="7" fillId="2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 indent="1"/>
    </xf>
    <xf numFmtId="4" fontId="7" fillId="0" borderId="1" xfId="3" applyNumberFormat="1" applyFont="1" applyFill="1" applyBorder="1" applyAlignment="1">
      <alignment horizontal="right"/>
    </xf>
    <xf numFmtId="4" fontId="10" fillId="0" borderId="0" xfId="3" applyNumberFormat="1" applyFont="1" applyFill="1" applyAlignment="1">
      <alignment vertical="center"/>
    </xf>
    <xf numFmtId="4" fontId="12" fillId="0" borderId="1" xfId="3" applyNumberFormat="1" applyFont="1" applyFill="1" applyBorder="1" applyAlignment="1">
      <alignment horizontal="right" vertical="center"/>
    </xf>
    <xf numFmtId="0" fontId="6" fillId="0" borderId="3" xfId="3" applyFont="1" applyFill="1" applyBorder="1" applyAlignment="1">
      <alignment horizontal="left" vertical="top"/>
    </xf>
    <xf numFmtId="0" fontId="7" fillId="0" borderId="1" xfId="3" applyFont="1" applyFill="1" applyBorder="1" applyAlignment="1">
      <alignment horizontal="left" vertical="top" wrapText="1"/>
    </xf>
    <xf numFmtId="0" fontId="3" fillId="0" borderId="1" xfId="3" applyFont="1" applyFill="1" applyBorder="1" applyAlignment="1">
      <alignment horizontal="left" vertical="top" wrapText="1" indent="1"/>
    </xf>
    <xf numFmtId="0" fontId="3" fillId="0" borderId="1" xfId="3" applyFont="1" applyFill="1" applyBorder="1" applyAlignment="1">
      <alignment horizontal="left" vertical="top" wrapText="1"/>
    </xf>
    <xf numFmtId="0" fontId="3" fillId="0" borderId="1" xfId="3" applyNumberFormat="1" applyFont="1" applyFill="1" applyBorder="1" applyAlignment="1">
      <alignment horizontal="left" vertical="top" wrapText="1" indent="1"/>
    </xf>
    <xf numFmtId="4" fontId="9" fillId="0" borderId="1" xfId="3" applyNumberFormat="1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0" xfId="3" applyFont="1" applyFill="1" applyAlignment="1">
      <alignment horizontal="left" vertical="top"/>
    </xf>
    <xf numFmtId="4" fontId="3" fillId="0" borderId="1" xfId="3" applyNumberFormat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right" vertical="center" wrapText="1"/>
    </xf>
    <xf numFmtId="0" fontId="0" fillId="0" borderId="0" xfId="0" applyAlignment="1"/>
    <xf numFmtId="4" fontId="3" fillId="2" borderId="0" xfId="1" applyNumberFormat="1" applyFont="1" applyFill="1" applyBorder="1" applyAlignment="1">
      <alignment horizontal="right" vertical="center"/>
    </xf>
    <xf numFmtId="0" fontId="5" fillId="0" borderId="4" xfId="3" applyFont="1" applyFill="1" applyBorder="1" applyAlignment="1">
      <alignment horizontal="center" wrapText="1"/>
    </xf>
    <xf numFmtId="4" fontId="3" fillId="2" borderId="1" xfId="3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right" vertical="center"/>
    </xf>
    <xf numFmtId="4" fontId="10" fillId="0" borderId="0" xfId="3" applyNumberFormat="1" applyFont="1" applyFill="1" applyAlignment="1">
      <alignment horizontal="center" vertical="center"/>
    </xf>
    <xf numFmtId="0" fontId="10" fillId="0" borderId="0" xfId="3" applyFont="1" applyFill="1" applyAlignment="1">
      <alignment horizontal="center" vertical="center"/>
    </xf>
    <xf numFmtId="4" fontId="3" fillId="2" borderId="1" xfId="3" applyNumberFormat="1" applyFont="1" applyFill="1" applyBorder="1" applyAlignment="1">
      <alignment horizontal="center" vertical="center"/>
    </xf>
    <xf numFmtId="4" fontId="3" fillId="0" borderId="1" xfId="3" applyNumberFormat="1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" fontId="3" fillId="0" borderId="5" xfId="3" applyNumberFormat="1" applyFont="1" applyFill="1" applyBorder="1" applyAlignment="1">
      <alignment horizontal="center" vertical="center" wrapText="1"/>
    </xf>
    <xf numFmtId="4" fontId="3" fillId="0" borderId="6" xfId="3" applyNumberFormat="1" applyFont="1" applyFill="1" applyBorder="1" applyAlignment="1">
      <alignment horizontal="center" vertical="center" wrapText="1"/>
    </xf>
    <xf numFmtId="0" fontId="5" fillId="0" borderId="0" xfId="3" applyFont="1" applyFill="1" applyBorder="1" applyAlignment="1">
      <alignment horizontal="center" wrapText="1"/>
    </xf>
    <xf numFmtId="4" fontId="10" fillId="0" borderId="7" xfId="3" applyNumberFormat="1" applyFont="1" applyFill="1" applyBorder="1" applyAlignment="1">
      <alignment horizontal="center" vertical="center"/>
    </xf>
    <xf numFmtId="4" fontId="3" fillId="2" borderId="5" xfId="3" applyNumberFormat="1" applyFont="1" applyFill="1" applyBorder="1" applyAlignment="1">
      <alignment horizontal="center" vertical="center" wrapText="1"/>
    </xf>
    <xf numFmtId="4" fontId="3" fillId="2" borderId="6" xfId="3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top" wrapText="1"/>
    </xf>
    <xf numFmtId="49" fontId="3" fillId="0" borderId="5" xfId="3" applyNumberFormat="1" applyFont="1" applyFill="1" applyBorder="1" applyAlignment="1">
      <alignment horizontal="center" vertical="center" wrapText="1"/>
    </xf>
    <xf numFmtId="49" fontId="3" fillId="0" borderId="6" xfId="3" applyNumberFormat="1" applyFont="1" applyFill="1" applyBorder="1" applyAlignment="1">
      <alignment horizontal="center" vertical="center" wrapText="1"/>
    </xf>
    <xf numFmtId="4" fontId="3" fillId="2" borderId="5" xfId="3" applyNumberFormat="1" applyFont="1" applyFill="1" applyBorder="1" applyAlignment="1">
      <alignment horizontal="center" vertical="center"/>
    </xf>
    <xf numFmtId="4" fontId="3" fillId="2" borderId="6" xfId="3" applyNumberFormat="1" applyFont="1" applyFill="1" applyBorder="1" applyAlignment="1">
      <alignment horizontal="center" vertical="center"/>
    </xf>
    <xf numFmtId="4" fontId="3" fillId="0" borderId="5" xfId="3" applyNumberFormat="1" applyFont="1" applyFill="1" applyBorder="1" applyAlignment="1">
      <alignment horizontal="center" vertical="center"/>
    </xf>
    <xf numFmtId="4" fontId="3" fillId="0" borderId="6" xfId="3" applyNumberFormat="1" applyFont="1" applyFill="1" applyBorder="1" applyAlignment="1">
      <alignment horizontal="center" vertical="center"/>
    </xf>
  </cellXfs>
  <cellStyles count="9">
    <cellStyle name="Обычный" xfId="0" builtinId="0"/>
    <cellStyle name="Обычный 2" xfId="3"/>
    <cellStyle name="Обычный 3" xfId="4"/>
    <cellStyle name="Обычный 3 2" xfId="5"/>
    <cellStyle name="Обычный_Приложение 5 - прогноз доходов" xfId="1"/>
    <cellStyle name="Процентный 2" xfId="6"/>
    <cellStyle name="Процентный 3" xfId="7"/>
    <cellStyle name="Финансовый 2" xfId="2"/>
    <cellStyle name="Финансовый 3" xfId="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22"/>
  <sheetViews>
    <sheetView tabSelected="1" zoomScaleSheetLayoutView="100" workbookViewId="0">
      <selection activeCell="P16" sqref="P16"/>
    </sheetView>
  </sheetViews>
  <sheetFormatPr defaultColWidth="9.140625" defaultRowHeight="12.75"/>
  <cols>
    <col min="1" max="1" width="53.28515625" style="19" customWidth="1"/>
    <col min="2" max="2" width="20.1406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7" style="6" hidden="1" customWidth="1"/>
    <col min="10" max="10" width="14.28515625" style="6" hidden="1" customWidth="1"/>
    <col min="11" max="11" width="17" style="6" hidden="1" customWidth="1"/>
    <col min="12" max="12" width="14.85546875" style="13" hidden="1" customWidth="1"/>
    <col min="13" max="13" width="14.42578125" style="13" hidden="1" customWidth="1"/>
    <col min="14" max="14" width="15.5703125" style="6" hidden="1" customWidth="1"/>
    <col min="15" max="15" width="16.140625" style="14" customWidth="1"/>
    <col min="16" max="16" width="11.42578125" style="1" customWidth="1"/>
    <col min="17" max="16384" width="9.140625" style="1"/>
  </cols>
  <sheetData>
    <row r="1" spans="1:15" ht="12.75" customHeight="1">
      <c r="A1" s="56" t="s">
        <v>136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12.75" customHeight="1">
      <c r="A2" s="56" t="s">
        <v>79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15" ht="12.75" customHeight="1">
      <c r="A3" s="58" t="s">
        <v>164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15" ht="12.75" customHeight="1">
      <c r="A4" s="56" t="s">
        <v>136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</row>
    <row r="5" spans="1:15" ht="12.75" customHeight="1">
      <c r="A5" s="56" t="s">
        <v>79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5" ht="12.75" customHeight="1">
      <c r="A6" s="58" t="s">
        <v>165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</row>
    <row r="7" spans="1:15" ht="12.75" customHeight="1">
      <c r="A7" s="56" t="s">
        <v>136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</row>
    <row r="8" spans="1:15" ht="12.75" customHeight="1">
      <c r="A8" s="56" t="s">
        <v>79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1:15" ht="12.75" customHeight="1">
      <c r="A9" s="58" t="s">
        <v>166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</row>
    <row r="10" spans="1:15" ht="12.75" customHeight="1">
      <c r="A10" s="56" t="s">
        <v>136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57"/>
    </row>
    <row r="11" spans="1:15" ht="12.75" customHeight="1">
      <c r="A11" s="56" t="s">
        <v>79</v>
      </c>
      <c r="B11" s="57"/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</row>
    <row r="12" spans="1:15" ht="12.75" customHeight="1">
      <c r="A12" s="58" t="s">
        <v>137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3" spans="1:15" ht="12.75" customHeight="1">
      <c r="A13" s="56" t="s">
        <v>80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</row>
    <row r="14" spans="1:15" ht="12.75" customHeight="1">
      <c r="A14" s="56" t="s">
        <v>79</v>
      </c>
      <c r="B14" s="57"/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</row>
    <row r="15" spans="1:15" ht="12.75" customHeight="1">
      <c r="A15" s="58" t="s">
        <v>138</v>
      </c>
      <c r="B15" s="57"/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</row>
    <row r="16" spans="1:15" ht="12.75" customHeight="1">
      <c r="A16" s="56" t="s">
        <v>109</v>
      </c>
      <c r="B16" s="56"/>
      <c r="C16" s="56"/>
      <c r="D16" s="56"/>
      <c r="E16" s="56"/>
      <c r="F16" s="61"/>
      <c r="G16" s="61"/>
      <c r="H16" s="57"/>
      <c r="I16" s="57"/>
      <c r="J16" s="57"/>
      <c r="K16" s="57"/>
      <c r="L16" s="57"/>
      <c r="M16" s="57"/>
      <c r="N16" s="57"/>
      <c r="O16" s="57"/>
    </row>
    <row r="17" spans="1:15" ht="12.75" customHeight="1">
      <c r="A17" s="56" t="s">
        <v>79</v>
      </c>
      <c r="B17" s="56"/>
      <c r="C17" s="56"/>
      <c r="D17" s="56"/>
      <c r="E17" s="56"/>
      <c r="F17" s="61"/>
      <c r="G17" s="61"/>
      <c r="H17" s="57"/>
      <c r="I17" s="57"/>
      <c r="J17" s="57"/>
      <c r="K17" s="57"/>
      <c r="L17" s="57"/>
      <c r="M17" s="57"/>
      <c r="N17" s="57"/>
      <c r="O17" s="57"/>
    </row>
    <row r="18" spans="1:15" ht="12.75" customHeight="1">
      <c r="A18" s="58" t="s">
        <v>110</v>
      </c>
      <c r="B18" s="58"/>
      <c r="C18" s="58"/>
      <c r="D18" s="58"/>
      <c r="E18" s="58"/>
      <c r="F18" s="62"/>
      <c r="G18" s="62"/>
      <c r="H18" s="57"/>
      <c r="I18" s="57"/>
      <c r="J18" s="57"/>
      <c r="K18" s="57"/>
      <c r="L18" s="57"/>
      <c r="M18" s="57"/>
      <c r="N18" s="57"/>
      <c r="O18" s="57"/>
    </row>
    <row r="19" spans="1:15" ht="12.75" customHeight="1">
      <c r="A19" s="56" t="s">
        <v>80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</row>
    <row r="20" spans="1:15" ht="12.75" customHeight="1">
      <c r="A20" s="56" t="s">
        <v>79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</row>
    <row r="21" spans="1:15" ht="12.75" customHeight="1">
      <c r="A21" s="58" t="s">
        <v>93</v>
      </c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57"/>
    </row>
    <row r="22" spans="1:15" ht="37.5" customHeight="1">
      <c r="A22" s="59" t="s">
        <v>149</v>
      </c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</row>
    <row r="23" spans="1:15" ht="12.75" customHeight="1">
      <c r="A23" s="67" t="s">
        <v>78</v>
      </c>
      <c r="B23" s="68" t="s">
        <v>77</v>
      </c>
      <c r="C23" s="60" t="s">
        <v>76</v>
      </c>
      <c r="D23" s="65" t="s">
        <v>96</v>
      </c>
      <c r="E23" s="60" t="s">
        <v>97</v>
      </c>
      <c r="F23" s="65" t="s">
        <v>96</v>
      </c>
      <c r="G23" s="60" t="s">
        <v>97</v>
      </c>
      <c r="H23" s="66" t="s">
        <v>96</v>
      </c>
      <c r="I23" s="55" t="s">
        <v>97</v>
      </c>
      <c r="J23" s="55" t="s">
        <v>96</v>
      </c>
      <c r="K23" s="55" t="s">
        <v>97</v>
      </c>
      <c r="L23" s="55" t="s">
        <v>96</v>
      </c>
      <c r="M23" s="55" t="s">
        <v>97</v>
      </c>
      <c r="N23" s="55" t="s">
        <v>96</v>
      </c>
      <c r="O23" s="55" t="s">
        <v>97</v>
      </c>
    </row>
    <row r="24" spans="1:15" ht="12.75" customHeight="1">
      <c r="A24" s="67"/>
      <c r="B24" s="68"/>
      <c r="C24" s="60"/>
      <c r="D24" s="65"/>
      <c r="E24" s="60"/>
      <c r="F24" s="65"/>
      <c r="G24" s="60"/>
      <c r="H24" s="66"/>
      <c r="I24" s="55"/>
      <c r="J24" s="55"/>
      <c r="K24" s="55"/>
      <c r="L24" s="55"/>
      <c r="M24" s="55"/>
      <c r="N24" s="55"/>
      <c r="O24" s="55"/>
    </row>
    <row r="25" spans="1:15" s="17" customFormat="1" ht="10.5" customHeight="1">
      <c r="A25" s="7">
        <v>1</v>
      </c>
      <c r="B25" s="3" t="s">
        <v>148</v>
      </c>
      <c r="C25" s="10"/>
      <c r="D25" s="10"/>
      <c r="E25" s="10"/>
      <c r="F25" s="10"/>
      <c r="G25" s="10"/>
      <c r="H25" s="7"/>
      <c r="I25" s="7">
        <v>3</v>
      </c>
      <c r="J25" s="7">
        <v>4</v>
      </c>
      <c r="K25" s="7">
        <v>5</v>
      </c>
      <c r="L25" s="7">
        <v>4</v>
      </c>
      <c r="M25" s="7">
        <v>5</v>
      </c>
      <c r="N25" s="7">
        <v>4</v>
      </c>
      <c r="O25" s="7">
        <v>5</v>
      </c>
    </row>
    <row r="26" spans="1:15" s="4" customFormat="1">
      <c r="A26" s="24" t="s">
        <v>0</v>
      </c>
      <c r="B26" s="25" t="s">
        <v>1</v>
      </c>
      <c r="C26" s="26">
        <f>C27+C29+C31+C35+C36+C41+C43+C46+C49</f>
        <v>201376279</v>
      </c>
      <c r="D26" s="26"/>
      <c r="E26" s="26">
        <f t="shared" ref="E26:J26" si="0">E27+E29+E31+E35+E36+E41+E43+E46+E49</f>
        <v>201678779</v>
      </c>
      <c r="F26" s="26"/>
      <c r="G26" s="26">
        <f t="shared" si="0"/>
        <v>201678779</v>
      </c>
      <c r="H26" s="27">
        <f t="shared" si="0"/>
        <v>16002363.060000001</v>
      </c>
      <c r="I26" s="28">
        <f t="shared" si="0"/>
        <v>217681142.06</v>
      </c>
      <c r="J26" s="28">
        <f t="shared" si="0"/>
        <v>9086450.2799999993</v>
      </c>
      <c r="K26" s="28">
        <f>SUM(I26:J26)</f>
        <v>226767592.34</v>
      </c>
      <c r="L26" s="28">
        <f t="shared" ref="L26:N26" si="1">L27+L29+L31+L35+L36+L41+L43+L46+L49</f>
        <v>19951.560000000001</v>
      </c>
      <c r="M26" s="28">
        <f>M27+M29+M31+M35+M36+M41+M43+M46+M49</f>
        <v>226787543.90000001</v>
      </c>
      <c r="N26" s="28">
        <f t="shared" si="1"/>
        <v>0</v>
      </c>
      <c r="O26" s="28">
        <f>O27+O29+O31+O35+O36+O41+O43+O46+O49</f>
        <v>226787543.90000001</v>
      </c>
    </row>
    <row r="27" spans="1:15" s="4" customFormat="1">
      <c r="A27" s="24" t="s">
        <v>2</v>
      </c>
      <c r="B27" s="25" t="s">
        <v>3</v>
      </c>
      <c r="C27" s="26">
        <v>133094588</v>
      </c>
      <c r="D27" s="26"/>
      <c r="E27" s="26">
        <v>133094588</v>
      </c>
      <c r="F27" s="26"/>
      <c r="G27" s="26">
        <v>133094588</v>
      </c>
      <c r="H27" s="27">
        <f>H28</f>
        <v>15946000</v>
      </c>
      <c r="I27" s="28">
        <f>I28</f>
        <v>149040588</v>
      </c>
      <c r="J27" s="28">
        <f t="shared" ref="J27" si="2">J28</f>
        <v>9086450.2799999993</v>
      </c>
      <c r="K27" s="28">
        <f t="shared" ref="K27:K97" si="3">SUM(I27:J27)</f>
        <v>158127038.28</v>
      </c>
      <c r="L27" s="28">
        <f t="shared" ref="L27:N27" si="4">L28</f>
        <v>0</v>
      </c>
      <c r="M27" s="28">
        <f>M28</f>
        <v>158127038.28</v>
      </c>
      <c r="N27" s="28">
        <f t="shared" si="4"/>
        <v>0</v>
      </c>
      <c r="O27" s="28">
        <f>O28</f>
        <v>158127038.28</v>
      </c>
    </row>
    <row r="28" spans="1:15">
      <c r="A28" s="29" t="s">
        <v>4</v>
      </c>
      <c r="B28" s="30" t="s">
        <v>5</v>
      </c>
      <c r="C28" s="31">
        <v>133094588</v>
      </c>
      <c r="D28" s="31"/>
      <c r="E28" s="31">
        <v>133094588</v>
      </c>
      <c r="F28" s="31"/>
      <c r="G28" s="31">
        <v>133094588</v>
      </c>
      <c r="H28" s="32">
        <v>15946000</v>
      </c>
      <c r="I28" s="33">
        <f>133094588+H28</f>
        <v>149040588</v>
      </c>
      <c r="J28" s="33">
        <v>9086450.2799999993</v>
      </c>
      <c r="K28" s="33">
        <f t="shared" si="3"/>
        <v>158127038.28</v>
      </c>
      <c r="L28" s="33"/>
      <c r="M28" s="33">
        <v>158127038.28</v>
      </c>
      <c r="N28" s="33"/>
      <c r="O28" s="33">
        <f>M28+N28</f>
        <v>158127038.28</v>
      </c>
    </row>
    <row r="29" spans="1:15" s="4" customFormat="1" ht="38.25">
      <c r="A29" s="34" t="s">
        <v>6</v>
      </c>
      <c r="B29" s="35" t="s">
        <v>7</v>
      </c>
      <c r="C29" s="26">
        <f>C30</f>
        <v>22554241</v>
      </c>
      <c r="D29" s="26"/>
      <c r="E29" s="26">
        <f t="shared" ref="E29:J29" si="5">E30</f>
        <v>22554241</v>
      </c>
      <c r="F29" s="26"/>
      <c r="G29" s="26">
        <f t="shared" si="5"/>
        <v>22554241</v>
      </c>
      <c r="H29" s="27"/>
      <c r="I29" s="28">
        <f t="shared" si="5"/>
        <v>22554241</v>
      </c>
      <c r="J29" s="28">
        <f t="shared" si="5"/>
        <v>0</v>
      </c>
      <c r="K29" s="28">
        <f t="shared" si="3"/>
        <v>22554241</v>
      </c>
      <c r="L29" s="28">
        <f t="shared" ref="L29:N29" si="6">L30</f>
        <v>0</v>
      </c>
      <c r="M29" s="28">
        <f>M30</f>
        <v>22554241</v>
      </c>
      <c r="N29" s="28">
        <f t="shared" si="6"/>
        <v>0</v>
      </c>
      <c r="O29" s="28">
        <f>O30</f>
        <v>22554241</v>
      </c>
    </row>
    <row r="30" spans="1:15" ht="25.5">
      <c r="A30" s="29" t="s">
        <v>8</v>
      </c>
      <c r="B30" s="30" t="s">
        <v>9</v>
      </c>
      <c r="C30" s="31">
        <v>22554241</v>
      </c>
      <c r="D30" s="31"/>
      <c r="E30" s="31">
        <v>22554241</v>
      </c>
      <c r="F30" s="31"/>
      <c r="G30" s="31">
        <v>22554241</v>
      </c>
      <c r="H30" s="32"/>
      <c r="I30" s="33">
        <v>22554241</v>
      </c>
      <c r="J30" s="33"/>
      <c r="K30" s="33">
        <f t="shared" si="3"/>
        <v>22554241</v>
      </c>
      <c r="L30" s="33"/>
      <c r="M30" s="33">
        <v>22554241</v>
      </c>
      <c r="N30" s="33"/>
      <c r="O30" s="33">
        <f>M30+N30</f>
        <v>22554241</v>
      </c>
    </row>
    <row r="31" spans="1:15" s="4" customFormat="1">
      <c r="A31" s="34" t="s">
        <v>10</v>
      </c>
      <c r="B31" s="35" t="s">
        <v>11</v>
      </c>
      <c r="C31" s="26">
        <f>SUM(C32:C34)</f>
        <v>23509450</v>
      </c>
      <c r="D31" s="26"/>
      <c r="E31" s="26">
        <f t="shared" ref="E31:G31" si="7">SUM(E32:E34)</f>
        <v>23509450</v>
      </c>
      <c r="F31" s="26"/>
      <c r="G31" s="26">
        <f t="shared" si="7"/>
        <v>23509450</v>
      </c>
      <c r="H31" s="27"/>
      <c r="I31" s="28">
        <f t="shared" ref="I31:J31" si="8">SUM(I32:I34)</f>
        <v>23509450</v>
      </c>
      <c r="J31" s="28">
        <f t="shared" si="8"/>
        <v>0</v>
      </c>
      <c r="K31" s="28">
        <f t="shared" si="3"/>
        <v>23509450</v>
      </c>
      <c r="L31" s="28">
        <f t="shared" ref="L31:N31" si="9">SUM(L32:L34)</f>
        <v>0</v>
      </c>
      <c r="M31" s="28">
        <f>SUM(M32:M34)</f>
        <v>23509450</v>
      </c>
      <c r="N31" s="28">
        <f t="shared" si="9"/>
        <v>0</v>
      </c>
      <c r="O31" s="28">
        <f>SUM(O32:O34)</f>
        <v>23509450</v>
      </c>
    </row>
    <row r="32" spans="1:15" ht="25.5">
      <c r="A32" s="29" t="s">
        <v>12</v>
      </c>
      <c r="B32" s="30" t="s">
        <v>13</v>
      </c>
      <c r="C32" s="31">
        <v>23430815</v>
      </c>
      <c r="D32" s="31"/>
      <c r="E32" s="31">
        <v>23430815</v>
      </c>
      <c r="F32" s="31"/>
      <c r="G32" s="31">
        <v>23430815</v>
      </c>
      <c r="H32" s="32"/>
      <c r="I32" s="33">
        <v>23430815</v>
      </c>
      <c r="J32" s="33"/>
      <c r="K32" s="33">
        <f t="shared" si="3"/>
        <v>23430815</v>
      </c>
      <c r="L32" s="33"/>
      <c r="M32" s="33">
        <v>23430815</v>
      </c>
      <c r="N32" s="33"/>
      <c r="O32" s="33">
        <f t="shared" ref="O32:O34" si="10">M32+N32</f>
        <v>23430815</v>
      </c>
    </row>
    <row r="33" spans="1:15">
      <c r="A33" s="29" t="s">
        <v>14</v>
      </c>
      <c r="B33" s="30" t="s">
        <v>15</v>
      </c>
      <c r="C33" s="31">
        <v>10576</v>
      </c>
      <c r="D33" s="31"/>
      <c r="E33" s="31">
        <v>10576</v>
      </c>
      <c r="F33" s="31"/>
      <c r="G33" s="31">
        <v>10576</v>
      </c>
      <c r="H33" s="32"/>
      <c r="I33" s="33">
        <v>10576</v>
      </c>
      <c r="J33" s="33"/>
      <c r="K33" s="33">
        <f t="shared" si="3"/>
        <v>10576</v>
      </c>
      <c r="L33" s="33"/>
      <c r="M33" s="33">
        <v>10576</v>
      </c>
      <c r="N33" s="33"/>
      <c r="O33" s="33">
        <f t="shared" si="10"/>
        <v>10576</v>
      </c>
    </row>
    <row r="34" spans="1:15" ht="25.5">
      <c r="A34" s="29" t="s">
        <v>16</v>
      </c>
      <c r="B34" s="30" t="s">
        <v>17</v>
      </c>
      <c r="C34" s="31">
        <v>68059</v>
      </c>
      <c r="D34" s="31"/>
      <c r="E34" s="31">
        <v>68059</v>
      </c>
      <c r="F34" s="31"/>
      <c r="G34" s="31">
        <v>68059</v>
      </c>
      <c r="H34" s="32"/>
      <c r="I34" s="33">
        <v>68059</v>
      </c>
      <c r="J34" s="33"/>
      <c r="K34" s="33">
        <f t="shared" si="3"/>
        <v>68059</v>
      </c>
      <c r="L34" s="33"/>
      <c r="M34" s="33">
        <v>68059</v>
      </c>
      <c r="N34" s="33"/>
      <c r="O34" s="33">
        <f t="shared" si="10"/>
        <v>68059</v>
      </c>
    </row>
    <row r="35" spans="1:15" s="4" customFormat="1">
      <c r="A35" s="34" t="s">
        <v>18</v>
      </c>
      <c r="B35" s="35" t="s">
        <v>19</v>
      </c>
      <c r="C35" s="26">
        <v>3712000</v>
      </c>
      <c r="D35" s="26"/>
      <c r="E35" s="26">
        <v>3712000</v>
      </c>
      <c r="F35" s="26"/>
      <c r="G35" s="26">
        <v>3712000</v>
      </c>
      <c r="H35" s="27"/>
      <c r="I35" s="28">
        <v>3712000</v>
      </c>
      <c r="J35" s="28">
        <v>0</v>
      </c>
      <c r="K35" s="28">
        <f t="shared" si="3"/>
        <v>3712000</v>
      </c>
      <c r="L35" s="28">
        <v>0</v>
      </c>
      <c r="M35" s="28">
        <v>3712000</v>
      </c>
      <c r="N35" s="28">
        <v>0</v>
      </c>
      <c r="O35" s="28">
        <f>SUM(L35:N35)</f>
        <v>3712000</v>
      </c>
    </row>
    <row r="36" spans="1:15" s="4" customFormat="1" ht="38.25">
      <c r="A36" s="34" t="s">
        <v>20</v>
      </c>
      <c r="B36" s="35" t="s">
        <v>21</v>
      </c>
      <c r="C36" s="26">
        <f>SUM(C37:C40)</f>
        <v>13164000</v>
      </c>
      <c r="D36" s="26"/>
      <c r="E36" s="26">
        <f t="shared" ref="E36:G36" si="11">SUM(E37:E40)</f>
        <v>13164000</v>
      </c>
      <c r="F36" s="26"/>
      <c r="G36" s="26">
        <f t="shared" si="11"/>
        <v>13164000</v>
      </c>
      <c r="H36" s="27"/>
      <c r="I36" s="28">
        <f t="shared" ref="I36:J36" si="12">SUM(I37:I40)</f>
        <v>13164000</v>
      </c>
      <c r="J36" s="28">
        <f t="shared" si="12"/>
        <v>0</v>
      </c>
      <c r="K36" s="28">
        <f t="shared" si="3"/>
        <v>13164000</v>
      </c>
      <c r="L36" s="28">
        <f t="shared" ref="L36:N36" si="13">SUM(L37:L40)</f>
        <v>0</v>
      </c>
      <c r="M36" s="28">
        <f>SUM(M37:M40)</f>
        <v>13164000</v>
      </c>
      <c r="N36" s="28">
        <f t="shared" si="13"/>
        <v>0</v>
      </c>
      <c r="O36" s="28">
        <f>SUM(O37:O40)</f>
        <v>13164000</v>
      </c>
    </row>
    <row r="37" spans="1:15" ht="39" customHeight="1">
      <c r="A37" s="29" t="s">
        <v>22</v>
      </c>
      <c r="B37" s="30" t="s">
        <v>23</v>
      </c>
      <c r="C37" s="31">
        <v>9525000</v>
      </c>
      <c r="D37" s="31"/>
      <c r="E37" s="31">
        <v>9525000</v>
      </c>
      <c r="F37" s="31"/>
      <c r="G37" s="31">
        <v>9525000</v>
      </c>
      <c r="H37" s="32"/>
      <c r="I37" s="33">
        <v>9525000</v>
      </c>
      <c r="J37" s="33"/>
      <c r="K37" s="33">
        <f t="shared" si="3"/>
        <v>9525000</v>
      </c>
      <c r="L37" s="33"/>
      <c r="M37" s="33">
        <v>9525000</v>
      </c>
      <c r="N37" s="33"/>
      <c r="O37" s="33">
        <f t="shared" ref="O37:O40" si="14">M37+N37</f>
        <v>9525000</v>
      </c>
    </row>
    <row r="38" spans="1:15" ht="39" customHeight="1">
      <c r="A38" s="29" t="s">
        <v>24</v>
      </c>
      <c r="B38" s="30" t="s">
        <v>25</v>
      </c>
      <c r="C38" s="31">
        <v>88000</v>
      </c>
      <c r="D38" s="31"/>
      <c r="E38" s="31">
        <v>88000</v>
      </c>
      <c r="F38" s="31"/>
      <c r="G38" s="31">
        <v>88000</v>
      </c>
      <c r="H38" s="32"/>
      <c r="I38" s="33">
        <v>88000</v>
      </c>
      <c r="J38" s="33"/>
      <c r="K38" s="33">
        <f t="shared" si="3"/>
        <v>88000</v>
      </c>
      <c r="L38" s="33"/>
      <c r="M38" s="33">
        <v>88000</v>
      </c>
      <c r="N38" s="33"/>
      <c r="O38" s="33">
        <f t="shared" si="14"/>
        <v>88000</v>
      </c>
    </row>
    <row r="39" spans="1:15" ht="39" customHeight="1">
      <c r="A39" s="29" t="s">
        <v>26</v>
      </c>
      <c r="B39" s="30" t="s">
        <v>27</v>
      </c>
      <c r="C39" s="31">
        <v>668000</v>
      </c>
      <c r="D39" s="31"/>
      <c r="E39" s="31">
        <v>668000</v>
      </c>
      <c r="F39" s="31"/>
      <c r="G39" s="31">
        <v>668000</v>
      </c>
      <c r="H39" s="32"/>
      <c r="I39" s="33">
        <v>668000</v>
      </c>
      <c r="J39" s="33"/>
      <c r="K39" s="33">
        <f t="shared" si="3"/>
        <v>668000</v>
      </c>
      <c r="L39" s="33"/>
      <c r="M39" s="33">
        <v>668000</v>
      </c>
      <c r="N39" s="33"/>
      <c r="O39" s="33">
        <f t="shared" si="14"/>
        <v>668000</v>
      </c>
    </row>
    <row r="40" spans="1:15" ht="39" customHeight="1">
      <c r="A40" s="29" t="s">
        <v>28</v>
      </c>
      <c r="B40" s="30" t="s">
        <v>29</v>
      </c>
      <c r="C40" s="31">
        <v>2883000</v>
      </c>
      <c r="D40" s="31"/>
      <c r="E40" s="31">
        <v>2883000</v>
      </c>
      <c r="F40" s="31"/>
      <c r="G40" s="31">
        <v>2883000</v>
      </c>
      <c r="H40" s="32"/>
      <c r="I40" s="33">
        <v>2883000</v>
      </c>
      <c r="J40" s="33"/>
      <c r="K40" s="33">
        <f t="shared" si="3"/>
        <v>2883000</v>
      </c>
      <c r="L40" s="33"/>
      <c r="M40" s="33">
        <v>2883000</v>
      </c>
      <c r="N40" s="33"/>
      <c r="O40" s="33">
        <f t="shared" si="14"/>
        <v>2883000</v>
      </c>
    </row>
    <row r="41" spans="1:15" s="4" customFormat="1" ht="25.5">
      <c r="A41" s="34" t="s">
        <v>30</v>
      </c>
      <c r="B41" s="35" t="s">
        <v>31</v>
      </c>
      <c r="C41" s="26">
        <f>C42</f>
        <v>407000</v>
      </c>
      <c r="D41" s="26"/>
      <c r="E41" s="26">
        <f t="shared" ref="E41:J41" si="15">E42</f>
        <v>407000</v>
      </c>
      <c r="F41" s="26"/>
      <c r="G41" s="26">
        <f t="shared" si="15"/>
        <v>407000</v>
      </c>
      <c r="H41" s="27"/>
      <c r="I41" s="28">
        <f t="shared" si="15"/>
        <v>407000</v>
      </c>
      <c r="J41" s="28">
        <f t="shared" si="15"/>
        <v>0</v>
      </c>
      <c r="K41" s="28">
        <f t="shared" si="3"/>
        <v>407000</v>
      </c>
      <c r="L41" s="28">
        <f t="shared" ref="L41:N41" si="16">L42</f>
        <v>0</v>
      </c>
      <c r="M41" s="28">
        <f>M42</f>
        <v>407000</v>
      </c>
      <c r="N41" s="28">
        <f t="shared" si="16"/>
        <v>0</v>
      </c>
      <c r="O41" s="28">
        <f>O42</f>
        <v>407000</v>
      </c>
    </row>
    <row r="42" spans="1:15">
      <c r="A42" s="29" t="s">
        <v>32</v>
      </c>
      <c r="B42" s="30" t="s">
        <v>33</v>
      </c>
      <c r="C42" s="31">
        <v>407000</v>
      </c>
      <c r="D42" s="31"/>
      <c r="E42" s="31">
        <v>407000</v>
      </c>
      <c r="F42" s="31"/>
      <c r="G42" s="31">
        <v>407000</v>
      </c>
      <c r="H42" s="32"/>
      <c r="I42" s="33">
        <v>407000</v>
      </c>
      <c r="J42" s="33"/>
      <c r="K42" s="33">
        <f t="shared" si="3"/>
        <v>407000</v>
      </c>
      <c r="L42" s="33"/>
      <c r="M42" s="33">
        <v>407000</v>
      </c>
      <c r="N42" s="33"/>
      <c r="O42" s="33">
        <f>M42+N42</f>
        <v>407000</v>
      </c>
    </row>
    <row r="43" spans="1:15" s="4" customFormat="1" ht="25.5">
      <c r="A43" s="34" t="s">
        <v>34</v>
      </c>
      <c r="B43" s="35" t="s">
        <v>35</v>
      </c>
      <c r="C43" s="26">
        <f>C45</f>
        <v>325000</v>
      </c>
      <c r="D43" s="26"/>
      <c r="E43" s="26">
        <f t="shared" ref="E43" si="17">E45</f>
        <v>325000</v>
      </c>
      <c r="F43" s="26"/>
      <c r="G43" s="26">
        <f>SUM(G44:G45)</f>
        <v>325000</v>
      </c>
      <c r="H43" s="27">
        <f t="shared" ref="H43" si="18">SUM(H44:H45)</f>
        <v>56363.06</v>
      </c>
      <c r="I43" s="28">
        <f>SUM(I44:I45)</f>
        <v>381363.06</v>
      </c>
      <c r="J43" s="28">
        <f t="shared" ref="J43" si="19">SUM(J44:J45)</f>
        <v>0</v>
      </c>
      <c r="K43" s="28">
        <f t="shared" si="3"/>
        <v>381363.06</v>
      </c>
      <c r="L43" s="28">
        <f t="shared" ref="L43:N43" si="20">SUM(L44:L45)</f>
        <v>19951.560000000001</v>
      </c>
      <c r="M43" s="28">
        <f>SUM(M44:M45)</f>
        <v>401314.62</v>
      </c>
      <c r="N43" s="28">
        <f t="shared" si="20"/>
        <v>0</v>
      </c>
      <c r="O43" s="28">
        <f>SUM(O44:O45)</f>
        <v>401314.62</v>
      </c>
    </row>
    <row r="44" spans="1:15" s="4" customFormat="1" ht="14.25" customHeight="1">
      <c r="A44" s="36" t="s">
        <v>133</v>
      </c>
      <c r="B44" s="30" t="s">
        <v>134</v>
      </c>
      <c r="C44" s="26"/>
      <c r="D44" s="26"/>
      <c r="E44" s="26"/>
      <c r="F44" s="26"/>
      <c r="G44" s="26"/>
      <c r="H44" s="32">
        <v>56363.06</v>
      </c>
      <c r="I44" s="33">
        <f>H44</f>
        <v>56363.06</v>
      </c>
      <c r="J44" s="33"/>
      <c r="K44" s="33">
        <f t="shared" si="3"/>
        <v>56363.06</v>
      </c>
      <c r="L44" s="33">
        <v>19951.560000000001</v>
      </c>
      <c r="M44" s="33">
        <f>56363.06+L44</f>
        <v>76314.62</v>
      </c>
      <c r="N44" s="33"/>
      <c r="O44" s="33">
        <f t="shared" ref="O44:O45" si="21">M44+N44</f>
        <v>76314.62</v>
      </c>
    </row>
    <row r="45" spans="1:15">
      <c r="A45" s="29" t="s">
        <v>36</v>
      </c>
      <c r="B45" s="30" t="s">
        <v>37</v>
      </c>
      <c r="C45" s="31">
        <v>325000</v>
      </c>
      <c r="D45" s="31"/>
      <c r="E45" s="31">
        <v>325000</v>
      </c>
      <c r="F45" s="31"/>
      <c r="G45" s="31">
        <v>325000</v>
      </c>
      <c r="H45" s="32"/>
      <c r="I45" s="33">
        <v>325000</v>
      </c>
      <c r="J45" s="33"/>
      <c r="K45" s="33">
        <f t="shared" si="3"/>
        <v>325000</v>
      </c>
      <c r="L45" s="33"/>
      <c r="M45" s="33">
        <v>325000</v>
      </c>
      <c r="N45" s="33"/>
      <c r="O45" s="33">
        <f t="shared" si="21"/>
        <v>325000</v>
      </c>
    </row>
    <row r="46" spans="1:15" s="4" customFormat="1" ht="25.5">
      <c r="A46" s="34" t="s">
        <v>38</v>
      </c>
      <c r="B46" s="35" t="s">
        <v>39</v>
      </c>
      <c r="C46" s="26">
        <f>SUM(C47:C48)</f>
        <v>2102000</v>
      </c>
      <c r="D46" s="26"/>
      <c r="E46" s="26">
        <f>SUM(E47:E48)</f>
        <v>2404500</v>
      </c>
      <c r="F46" s="26"/>
      <c r="G46" s="26">
        <f>SUM(G47:G48)</f>
        <v>2404500</v>
      </c>
      <c r="H46" s="27"/>
      <c r="I46" s="28">
        <f>SUM(I47:I48)</f>
        <v>2404500</v>
      </c>
      <c r="J46" s="28">
        <f t="shared" ref="J46" si="22">SUM(J47:J48)</f>
        <v>0</v>
      </c>
      <c r="K46" s="28">
        <f t="shared" si="3"/>
        <v>2404500</v>
      </c>
      <c r="L46" s="28">
        <f t="shared" ref="L46:N46" si="23">SUM(L47:L48)</f>
        <v>0</v>
      </c>
      <c r="M46" s="28">
        <f>SUM(M47:M48)</f>
        <v>2404500</v>
      </c>
      <c r="N46" s="28">
        <f t="shared" si="23"/>
        <v>0</v>
      </c>
      <c r="O46" s="28">
        <f>SUM(O47:O48)</f>
        <v>2404500</v>
      </c>
    </row>
    <row r="47" spans="1:15" ht="26.25" customHeight="1">
      <c r="A47" s="29" t="s">
        <v>40</v>
      </c>
      <c r="B47" s="30" t="s">
        <v>41</v>
      </c>
      <c r="C47" s="31">
        <v>1602000</v>
      </c>
      <c r="D47" s="31">
        <v>302500</v>
      </c>
      <c r="E47" s="31">
        <f>SUM(C47:D47)</f>
        <v>1904500</v>
      </c>
      <c r="F47" s="31"/>
      <c r="G47" s="31">
        <v>1904500</v>
      </c>
      <c r="H47" s="32"/>
      <c r="I47" s="33">
        <v>1904500</v>
      </c>
      <c r="J47" s="33"/>
      <c r="K47" s="33">
        <f t="shared" si="3"/>
        <v>1904500</v>
      </c>
      <c r="L47" s="33"/>
      <c r="M47" s="33">
        <v>1904500</v>
      </c>
      <c r="N47" s="33"/>
      <c r="O47" s="33">
        <f t="shared" ref="O47" si="24">M47+N47</f>
        <v>1904500</v>
      </c>
    </row>
    <row r="48" spans="1:15" ht="26.25" customHeight="1">
      <c r="A48" s="29" t="s">
        <v>42</v>
      </c>
      <c r="B48" s="30" t="s">
        <v>43</v>
      </c>
      <c r="C48" s="31">
        <v>500000</v>
      </c>
      <c r="D48" s="31"/>
      <c r="E48" s="31">
        <v>500000</v>
      </c>
      <c r="F48" s="31"/>
      <c r="G48" s="31">
        <v>500000</v>
      </c>
      <c r="H48" s="32"/>
      <c r="I48" s="33">
        <v>500000</v>
      </c>
      <c r="J48" s="33"/>
      <c r="K48" s="33">
        <f t="shared" si="3"/>
        <v>500000</v>
      </c>
      <c r="L48" s="33"/>
      <c r="M48" s="33">
        <v>500000</v>
      </c>
      <c r="N48" s="33"/>
      <c r="O48" s="33">
        <f>M48+N48</f>
        <v>500000</v>
      </c>
    </row>
    <row r="49" spans="1:16" s="4" customFormat="1">
      <c r="A49" s="34" t="s">
        <v>44</v>
      </c>
      <c r="B49" s="35" t="s">
        <v>45</v>
      </c>
      <c r="C49" s="26">
        <v>2508000</v>
      </c>
      <c r="D49" s="26"/>
      <c r="E49" s="26">
        <v>2508000</v>
      </c>
      <c r="F49" s="26"/>
      <c r="G49" s="26">
        <v>2508000</v>
      </c>
      <c r="H49" s="27"/>
      <c r="I49" s="28">
        <v>2508000</v>
      </c>
      <c r="J49" s="28">
        <v>0</v>
      </c>
      <c r="K49" s="28">
        <f t="shared" si="3"/>
        <v>2508000</v>
      </c>
      <c r="L49" s="28">
        <v>0</v>
      </c>
      <c r="M49" s="28">
        <v>2508000</v>
      </c>
      <c r="N49" s="28">
        <v>0</v>
      </c>
      <c r="O49" s="28">
        <f>SUM(L49:N49)</f>
        <v>2508000</v>
      </c>
    </row>
    <row r="50" spans="1:16" s="4" customFormat="1">
      <c r="A50" s="34" t="s">
        <v>46</v>
      </c>
      <c r="B50" s="35" t="s">
        <v>47</v>
      </c>
      <c r="C50" s="26">
        <f>C51</f>
        <v>999113912</v>
      </c>
      <c r="D50" s="26">
        <f t="shared" ref="D50:O50" si="25">D51+D117+D118+D119</f>
        <v>-665735.55999999982</v>
      </c>
      <c r="E50" s="26">
        <f t="shared" si="25"/>
        <v>998448176.44000006</v>
      </c>
      <c r="F50" s="26">
        <f t="shared" si="25"/>
        <v>16307665.769999998</v>
      </c>
      <c r="G50" s="26">
        <f t="shared" si="25"/>
        <v>1014755842.2099999</v>
      </c>
      <c r="H50" s="27">
        <f t="shared" si="25"/>
        <v>53107169.32</v>
      </c>
      <c r="I50" s="28">
        <f t="shared" si="25"/>
        <v>1067863011.53</v>
      </c>
      <c r="J50" s="28">
        <f t="shared" si="25"/>
        <v>22234487.640000001</v>
      </c>
      <c r="K50" s="28">
        <f t="shared" si="25"/>
        <v>1090097499.1699996</v>
      </c>
      <c r="L50" s="28">
        <f t="shared" si="25"/>
        <v>10016813.07</v>
      </c>
      <c r="M50" s="28">
        <f t="shared" si="25"/>
        <v>1100114312.2399998</v>
      </c>
      <c r="N50" s="28">
        <f t="shared" si="25"/>
        <v>54431372.090000004</v>
      </c>
      <c r="O50" s="28">
        <f t="shared" si="25"/>
        <v>1154545684.3299997</v>
      </c>
    </row>
    <row r="51" spans="1:16" ht="25.5">
      <c r="A51" s="29" t="s">
        <v>70</v>
      </c>
      <c r="B51" s="30" t="s">
        <v>48</v>
      </c>
      <c r="C51" s="31">
        <f t="shared" ref="C51:O51" si="26">C52+C55+C85+C100</f>
        <v>999113912</v>
      </c>
      <c r="D51" s="31">
        <f t="shared" si="26"/>
        <v>614594</v>
      </c>
      <c r="E51" s="31">
        <f t="shared" si="26"/>
        <v>999728506</v>
      </c>
      <c r="F51" s="31">
        <f t="shared" si="26"/>
        <v>15101057.039999999</v>
      </c>
      <c r="G51" s="31">
        <f t="shared" si="26"/>
        <v>1014829563.04</v>
      </c>
      <c r="H51" s="32">
        <f t="shared" si="26"/>
        <v>47788168.219999999</v>
      </c>
      <c r="I51" s="33">
        <f t="shared" si="26"/>
        <v>1062617731.26</v>
      </c>
      <c r="J51" s="33">
        <f t="shared" si="26"/>
        <v>22265811</v>
      </c>
      <c r="K51" s="33">
        <f t="shared" si="26"/>
        <v>1084883542.2599998</v>
      </c>
      <c r="L51" s="33">
        <f t="shared" si="26"/>
        <v>10016813.07</v>
      </c>
      <c r="M51" s="33">
        <f t="shared" si="26"/>
        <v>1094900355.3299999</v>
      </c>
      <c r="N51" s="33">
        <f t="shared" si="26"/>
        <v>54431372.090000004</v>
      </c>
      <c r="O51" s="33">
        <f t="shared" si="26"/>
        <v>1149331727.4199998</v>
      </c>
    </row>
    <row r="52" spans="1:16" s="4" customFormat="1" ht="25.5">
      <c r="A52" s="34" t="s">
        <v>49</v>
      </c>
      <c r="B52" s="35" t="s">
        <v>81</v>
      </c>
      <c r="C52" s="26">
        <f>C53</f>
        <v>50669100</v>
      </c>
      <c r="D52" s="26">
        <f t="shared" ref="D52:J52" si="27">D53</f>
        <v>0</v>
      </c>
      <c r="E52" s="26">
        <f t="shared" si="27"/>
        <v>50669100</v>
      </c>
      <c r="F52" s="26">
        <f t="shared" si="27"/>
        <v>0</v>
      </c>
      <c r="G52" s="26">
        <f t="shared" si="27"/>
        <v>50669100</v>
      </c>
      <c r="H52" s="27">
        <f t="shared" si="27"/>
        <v>0</v>
      </c>
      <c r="I52" s="28">
        <f t="shared" si="27"/>
        <v>50669100</v>
      </c>
      <c r="J52" s="28">
        <f t="shared" si="27"/>
        <v>0</v>
      </c>
      <c r="K52" s="28">
        <f>K53</f>
        <v>50669100</v>
      </c>
      <c r="L52" s="28">
        <f t="shared" ref="L52" si="28">L53</f>
        <v>0</v>
      </c>
      <c r="M52" s="28">
        <f t="shared" ref="M52:N52" si="29">SUM(M53:M54)</f>
        <v>50669100</v>
      </c>
      <c r="N52" s="28">
        <f t="shared" si="29"/>
        <v>37460200</v>
      </c>
      <c r="O52" s="28">
        <f>SUM(O53:O54)</f>
        <v>88129300</v>
      </c>
    </row>
    <row r="53" spans="1:16" ht="25.5">
      <c r="A53" s="29" t="s">
        <v>65</v>
      </c>
      <c r="B53" s="30" t="s">
        <v>82</v>
      </c>
      <c r="C53" s="31">
        <v>50669100</v>
      </c>
      <c r="D53" s="31"/>
      <c r="E53" s="31">
        <f>SUM(C53:D53)</f>
        <v>50669100</v>
      </c>
      <c r="F53" s="31"/>
      <c r="G53" s="31">
        <f>SUM(E53:F53)</f>
        <v>50669100</v>
      </c>
      <c r="H53" s="32"/>
      <c r="I53" s="33">
        <v>50669100</v>
      </c>
      <c r="J53" s="33"/>
      <c r="K53" s="33">
        <f t="shared" si="3"/>
        <v>50669100</v>
      </c>
      <c r="L53" s="33"/>
      <c r="M53" s="33">
        <v>50669100</v>
      </c>
      <c r="N53" s="33">
        <v>-2533500</v>
      </c>
      <c r="O53" s="33">
        <f>M53+N53</f>
        <v>48135600</v>
      </c>
    </row>
    <row r="54" spans="1:16" ht="25.5">
      <c r="A54" s="29" t="s">
        <v>159</v>
      </c>
      <c r="B54" s="30" t="s">
        <v>160</v>
      </c>
      <c r="C54" s="31"/>
      <c r="D54" s="31"/>
      <c r="E54" s="31"/>
      <c r="F54" s="31"/>
      <c r="G54" s="31"/>
      <c r="H54" s="32"/>
      <c r="I54" s="33"/>
      <c r="J54" s="33"/>
      <c r="K54" s="33"/>
      <c r="L54" s="33"/>
      <c r="M54" s="33"/>
      <c r="N54" s="33">
        <v>39993700</v>
      </c>
      <c r="O54" s="33">
        <f>M54+N54</f>
        <v>39993700</v>
      </c>
    </row>
    <row r="55" spans="1:16" s="4" customFormat="1" ht="25.5">
      <c r="A55" s="34" t="s">
        <v>50</v>
      </c>
      <c r="B55" s="35" t="s">
        <v>83</v>
      </c>
      <c r="C55" s="26">
        <f>SUM(C56:C76)</f>
        <v>303626600</v>
      </c>
      <c r="D55" s="26">
        <f t="shared" ref="D55:F55" si="30">SUM(D56:D76)</f>
        <v>542900</v>
      </c>
      <c r="E55" s="26">
        <f t="shared" si="30"/>
        <v>304169500</v>
      </c>
      <c r="F55" s="26">
        <f t="shared" si="30"/>
        <v>15071057.039999999</v>
      </c>
      <c r="G55" s="26">
        <f>SUM(G56:G77)</f>
        <v>319240557.04000002</v>
      </c>
      <c r="H55" s="27">
        <f>SUM(H56:H83)</f>
        <v>44639675.100000001</v>
      </c>
      <c r="I55" s="28">
        <f>SUM(I56:I83)</f>
        <v>363880232.13999999</v>
      </c>
      <c r="J55" s="28">
        <f t="shared" ref="J55:O55" si="31">SUM(J56:J84)</f>
        <v>9691311</v>
      </c>
      <c r="K55" s="28">
        <f t="shared" si="31"/>
        <v>373571543.13999999</v>
      </c>
      <c r="L55" s="28">
        <f t="shared" si="31"/>
        <v>7661707.0700000003</v>
      </c>
      <c r="M55" s="28">
        <f t="shared" si="31"/>
        <v>381233250.20999998</v>
      </c>
      <c r="N55" s="28">
        <f t="shared" si="31"/>
        <v>1715872.09</v>
      </c>
      <c r="O55" s="28">
        <f t="shared" si="31"/>
        <v>382949122.30000001</v>
      </c>
      <c r="P55" s="45">
        <f>381233250.21-O55</f>
        <v>-1715872.0900000334</v>
      </c>
    </row>
    <row r="56" spans="1:16" ht="40.5" customHeight="1">
      <c r="A56" s="29" t="s">
        <v>54</v>
      </c>
      <c r="B56" s="30" t="s">
        <v>105</v>
      </c>
      <c r="C56" s="31">
        <v>1988400</v>
      </c>
      <c r="D56" s="31"/>
      <c r="E56" s="31">
        <f t="shared" ref="E56:E76" si="32">SUM(C56:D56)</f>
        <v>1988400</v>
      </c>
      <c r="F56" s="31"/>
      <c r="G56" s="31">
        <f t="shared" ref="G56:G76" si="33">SUM(E56:F56)</f>
        <v>1988400</v>
      </c>
      <c r="H56" s="32"/>
      <c r="I56" s="33">
        <f>G56</f>
        <v>1988400</v>
      </c>
      <c r="J56" s="33">
        <f>3976800-I56</f>
        <v>1988400</v>
      </c>
      <c r="K56" s="33">
        <f t="shared" si="3"/>
        <v>3976800</v>
      </c>
      <c r="L56" s="33"/>
      <c r="M56" s="33">
        <v>3976800</v>
      </c>
      <c r="N56" s="33"/>
      <c r="O56" s="33">
        <f t="shared" ref="O56:O99" si="34">M56+N56</f>
        <v>3976800</v>
      </c>
    </row>
    <row r="57" spans="1:16" ht="37.5" customHeight="1">
      <c r="A57" s="29" t="s">
        <v>122</v>
      </c>
      <c r="B57" s="30" t="s">
        <v>123</v>
      </c>
      <c r="C57" s="31"/>
      <c r="D57" s="31"/>
      <c r="E57" s="31"/>
      <c r="F57" s="31"/>
      <c r="G57" s="31"/>
      <c r="H57" s="32">
        <v>1721000</v>
      </c>
      <c r="I57" s="33">
        <f>H57</f>
        <v>1721000</v>
      </c>
      <c r="J57" s="33"/>
      <c r="K57" s="33">
        <f t="shared" si="3"/>
        <v>1721000</v>
      </c>
      <c r="L57" s="33"/>
      <c r="M57" s="33">
        <v>1721000</v>
      </c>
      <c r="N57" s="33"/>
      <c r="O57" s="33">
        <f t="shared" si="34"/>
        <v>1721000</v>
      </c>
    </row>
    <row r="58" spans="1:16" ht="51">
      <c r="A58" s="29" t="s">
        <v>111</v>
      </c>
      <c r="B58" s="30" t="s">
        <v>112</v>
      </c>
      <c r="C58" s="31"/>
      <c r="D58" s="31"/>
      <c r="E58" s="31"/>
      <c r="F58" s="31">
        <v>627327.5</v>
      </c>
      <c r="G58" s="31">
        <f t="shared" si="33"/>
        <v>627327.5</v>
      </c>
      <c r="H58" s="32"/>
      <c r="I58" s="33">
        <f>G58</f>
        <v>627327.5</v>
      </c>
      <c r="J58" s="33"/>
      <c r="K58" s="33">
        <f t="shared" si="3"/>
        <v>627327.5</v>
      </c>
      <c r="L58" s="33"/>
      <c r="M58" s="33">
        <v>627327.5</v>
      </c>
      <c r="N58" s="33"/>
      <c r="O58" s="33">
        <f t="shared" si="34"/>
        <v>627327.5</v>
      </c>
    </row>
    <row r="59" spans="1:16" ht="51" customHeight="1">
      <c r="A59" s="29" t="s">
        <v>113</v>
      </c>
      <c r="B59" s="30" t="s">
        <v>114</v>
      </c>
      <c r="C59" s="31"/>
      <c r="D59" s="31"/>
      <c r="E59" s="31"/>
      <c r="F59" s="31">
        <v>35437.75</v>
      </c>
      <c r="G59" s="31">
        <f t="shared" si="33"/>
        <v>35437.75</v>
      </c>
      <c r="H59" s="32"/>
      <c r="I59" s="33">
        <f t="shared" ref="I59:I60" si="35">G59</f>
        <v>35437.75</v>
      </c>
      <c r="J59" s="33"/>
      <c r="K59" s="37">
        <f t="shared" si="3"/>
        <v>35437.75</v>
      </c>
      <c r="L59" s="33"/>
      <c r="M59" s="37">
        <v>35437.75</v>
      </c>
      <c r="N59" s="33"/>
      <c r="O59" s="33">
        <f t="shared" si="34"/>
        <v>35437.75</v>
      </c>
    </row>
    <row r="60" spans="1:16" ht="30" customHeight="1">
      <c r="A60" s="29" t="s">
        <v>121</v>
      </c>
      <c r="B60" s="30" t="s">
        <v>114</v>
      </c>
      <c r="C60" s="31"/>
      <c r="D60" s="31"/>
      <c r="E60" s="31"/>
      <c r="F60" s="31">
        <v>3025698.79</v>
      </c>
      <c r="G60" s="31">
        <f t="shared" si="33"/>
        <v>3025698.79</v>
      </c>
      <c r="H60" s="32"/>
      <c r="I60" s="33">
        <f t="shared" si="35"/>
        <v>3025698.79</v>
      </c>
      <c r="J60" s="33"/>
      <c r="K60" s="37">
        <f t="shared" si="3"/>
        <v>3025698.79</v>
      </c>
      <c r="L60" s="33"/>
      <c r="M60" s="37">
        <v>3025698.79</v>
      </c>
      <c r="N60" s="33"/>
      <c r="O60" s="33">
        <f t="shared" si="34"/>
        <v>3025698.79</v>
      </c>
    </row>
    <row r="61" spans="1:16" ht="30" customHeight="1">
      <c r="A61" s="29" t="s">
        <v>124</v>
      </c>
      <c r="B61" s="30" t="s">
        <v>125</v>
      </c>
      <c r="C61" s="31"/>
      <c r="D61" s="31"/>
      <c r="E61" s="31"/>
      <c r="F61" s="31"/>
      <c r="G61" s="31"/>
      <c r="H61" s="32">
        <v>13724638.9</v>
      </c>
      <c r="I61" s="33">
        <f>H61</f>
        <v>13724638.9</v>
      </c>
      <c r="J61" s="33"/>
      <c r="K61" s="33">
        <f t="shared" si="3"/>
        <v>13724638.9</v>
      </c>
      <c r="L61" s="33"/>
      <c r="M61" s="33">
        <v>13724638.9</v>
      </c>
      <c r="N61" s="33"/>
      <c r="O61" s="33">
        <f t="shared" si="34"/>
        <v>13724638.9</v>
      </c>
    </row>
    <row r="62" spans="1:16" ht="38.25">
      <c r="A62" s="29" t="s">
        <v>115</v>
      </c>
      <c r="B62" s="30" t="s">
        <v>116</v>
      </c>
      <c r="C62" s="31"/>
      <c r="D62" s="31"/>
      <c r="E62" s="31"/>
      <c r="F62" s="31">
        <v>8669593</v>
      </c>
      <c r="G62" s="31">
        <f t="shared" si="33"/>
        <v>8669593</v>
      </c>
      <c r="H62" s="32"/>
      <c r="I62" s="33">
        <f>G62</f>
        <v>8669593</v>
      </c>
      <c r="J62" s="33"/>
      <c r="K62" s="33">
        <f t="shared" si="3"/>
        <v>8669593</v>
      </c>
      <c r="L62" s="33"/>
      <c r="M62" s="33">
        <v>8669593</v>
      </c>
      <c r="N62" s="33">
        <v>-1602.71</v>
      </c>
      <c r="O62" s="33">
        <f t="shared" si="34"/>
        <v>8667990.2899999991</v>
      </c>
    </row>
    <row r="63" spans="1:16" ht="42" customHeight="1">
      <c r="A63" s="29" t="s">
        <v>127</v>
      </c>
      <c r="B63" s="30" t="s">
        <v>126</v>
      </c>
      <c r="C63" s="31"/>
      <c r="D63" s="31"/>
      <c r="E63" s="31"/>
      <c r="F63" s="31"/>
      <c r="G63" s="31"/>
      <c r="H63" s="32">
        <v>5836584.2400000002</v>
      </c>
      <c r="I63" s="33">
        <f>H63</f>
        <v>5836584.2400000002</v>
      </c>
      <c r="J63" s="33">
        <f>6036584.24-I63</f>
        <v>200000</v>
      </c>
      <c r="K63" s="33">
        <f t="shared" si="3"/>
        <v>6036584.2400000002</v>
      </c>
      <c r="L63" s="33"/>
      <c r="M63" s="33">
        <v>6036584.2400000002</v>
      </c>
      <c r="N63" s="33">
        <v>1132733.04</v>
      </c>
      <c r="O63" s="33">
        <f t="shared" si="34"/>
        <v>7169317.2800000003</v>
      </c>
    </row>
    <row r="64" spans="1:16" ht="31.5" customHeight="1">
      <c r="A64" s="29" t="s">
        <v>128</v>
      </c>
      <c r="B64" s="30" t="s">
        <v>106</v>
      </c>
      <c r="C64" s="31"/>
      <c r="D64" s="31"/>
      <c r="E64" s="31"/>
      <c r="F64" s="31"/>
      <c r="G64" s="31"/>
      <c r="H64" s="32">
        <v>3012973.46</v>
      </c>
      <c r="I64" s="33">
        <f>H64</f>
        <v>3012973.46</v>
      </c>
      <c r="J64" s="33"/>
      <c r="K64" s="33">
        <f t="shared" si="3"/>
        <v>3012973.46</v>
      </c>
      <c r="L64" s="33"/>
      <c r="M64" s="33">
        <v>3012973.46</v>
      </c>
      <c r="N64" s="33">
        <v>584741.76</v>
      </c>
      <c r="O64" s="33">
        <f t="shared" si="34"/>
        <v>3597715.2199999997</v>
      </c>
    </row>
    <row r="65" spans="1:15" ht="39.75" customHeight="1">
      <c r="A65" s="29" t="s">
        <v>129</v>
      </c>
      <c r="B65" s="30" t="s">
        <v>106</v>
      </c>
      <c r="C65" s="31"/>
      <c r="D65" s="31"/>
      <c r="E65" s="31"/>
      <c r="F65" s="31"/>
      <c r="G65" s="31"/>
      <c r="H65" s="32">
        <v>118507.5</v>
      </c>
      <c r="I65" s="33">
        <f>H65</f>
        <v>118507.5</v>
      </c>
      <c r="J65" s="33"/>
      <c r="K65" s="33">
        <f t="shared" si="3"/>
        <v>118507.5</v>
      </c>
      <c r="L65" s="33"/>
      <c r="M65" s="33">
        <v>118507.5</v>
      </c>
      <c r="N65" s="33"/>
      <c r="O65" s="33">
        <f t="shared" si="34"/>
        <v>118507.5</v>
      </c>
    </row>
    <row r="66" spans="1:15" ht="25.5">
      <c r="A66" s="29" t="s">
        <v>98</v>
      </c>
      <c r="B66" s="30" t="s">
        <v>106</v>
      </c>
      <c r="C66" s="31"/>
      <c r="D66" s="31">
        <v>264000</v>
      </c>
      <c r="E66" s="31">
        <f t="shared" si="32"/>
        <v>264000</v>
      </c>
      <c r="F66" s="31"/>
      <c r="G66" s="31">
        <f t="shared" si="33"/>
        <v>264000</v>
      </c>
      <c r="H66" s="32"/>
      <c r="I66" s="33">
        <f t="shared" ref="I66" si="36">G66</f>
        <v>264000</v>
      </c>
      <c r="J66" s="33"/>
      <c r="K66" s="33">
        <f t="shared" si="3"/>
        <v>264000</v>
      </c>
      <c r="L66" s="33"/>
      <c r="M66" s="33">
        <v>264000</v>
      </c>
      <c r="N66" s="33"/>
      <c r="O66" s="33">
        <f t="shared" si="34"/>
        <v>264000</v>
      </c>
    </row>
    <row r="67" spans="1:15" ht="38.25">
      <c r="A67" s="29" t="s">
        <v>117</v>
      </c>
      <c r="B67" s="30" t="s">
        <v>106</v>
      </c>
      <c r="C67" s="31"/>
      <c r="D67" s="31"/>
      <c r="E67" s="31"/>
      <c r="F67" s="31">
        <v>1080000</v>
      </c>
      <c r="G67" s="31">
        <f t="shared" si="33"/>
        <v>1080000</v>
      </c>
      <c r="H67" s="32">
        <v>1752400</v>
      </c>
      <c r="I67" s="33">
        <f>1080000+H67</f>
        <v>2832400</v>
      </c>
      <c r="J67" s="33"/>
      <c r="K67" s="33">
        <f t="shared" si="3"/>
        <v>2832400</v>
      </c>
      <c r="L67" s="33"/>
      <c r="M67" s="33">
        <v>2832400</v>
      </c>
      <c r="N67" s="33"/>
      <c r="O67" s="33">
        <f t="shared" si="34"/>
        <v>2832400</v>
      </c>
    </row>
    <row r="68" spans="1:15" ht="38.25">
      <c r="A68" s="29" t="s">
        <v>118</v>
      </c>
      <c r="B68" s="30" t="s">
        <v>106</v>
      </c>
      <c r="C68" s="31"/>
      <c r="D68" s="31"/>
      <c r="E68" s="31"/>
      <c r="F68" s="31">
        <v>438000</v>
      </c>
      <c r="G68" s="31">
        <f t="shared" si="33"/>
        <v>438000</v>
      </c>
      <c r="H68" s="32"/>
      <c r="I68" s="33">
        <f>G68</f>
        <v>438000</v>
      </c>
      <c r="J68" s="33"/>
      <c r="K68" s="33">
        <f t="shared" si="3"/>
        <v>438000</v>
      </c>
      <c r="L68" s="33"/>
      <c r="M68" s="33">
        <v>438000</v>
      </c>
      <c r="N68" s="33"/>
      <c r="O68" s="33">
        <f t="shared" si="34"/>
        <v>438000</v>
      </c>
    </row>
    <row r="69" spans="1:15" ht="38.25">
      <c r="A69" s="29" t="s">
        <v>119</v>
      </c>
      <c r="B69" s="30" t="s">
        <v>106</v>
      </c>
      <c r="C69" s="31"/>
      <c r="D69" s="31"/>
      <c r="E69" s="31"/>
      <c r="F69" s="31">
        <v>1195000</v>
      </c>
      <c r="G69" s="31">
        <f t="shared" si="33"/>
        <v>1195000</v>
      </c>
      <c r="H69" s="32"/>
      <c r="I69" s="33">
        <f>G69</f>
        <v>1195000</v>
      </c>
      <c r="J69" s="33"/>
      <c r="K69" s="33">
        <f t="shared" si="3"/>
        <v>1195000</v>
      </c>
      <c r="L69" s="33"/>
      <c r="M69" s="33">
        <v>1195000</v>
      </c>
      <c r="N69" s="33"/>
      <c r="O69" s="33">
        <f t="shared" si="34"/>
        <v>1195000</v>
      </c>
    </row>
    <row r="70" spans="1:15" ht="28.5" customHeight="1">
      <c r="A70" s="29" t="s">
        <v>144</v>
      </c>
      <c r="B70" s="30" t="s">
        <v>106</v>
      </c>
      <c r="C70" s="31"/>
      <c r="D70" s="31"/>
      <c r="E70" s="31"/>
      <c r="F70" s="31"/>
      <c r="G70" s="31"/>
      <c r="H70" s="32">
        <v>252800</v>
      </c>
      <c r="I70" s="33">
        <f>H70</f>
        <v>252800</v>
      </c>
      <c r="J70" s="33"/>
      <c r="K70" s="33">
        <f t="shared" si="3"/>
        <v>252800</v>
      </c>
      <c r="L70" s="33"/>
      <c r="M70" s="33">
        <v>252800</v>
      </c>
      <c r="N70" s="33"/>
      <c r="O70" s="33">
        <f t="shared" si="34"/>
        <v>252800</v>
      </c>
    </row>
    <row r="71" spans="1:15" ht="54" customHeight="1">
      <c r="A71" s="29" t="s">
        <v>66</v>
      </c>
      <c r="B71" s="30" t="s">
        <v>106</v>
      </c>
      <c r="C71" s="31">
        <v>20800</v>
      </c>
      <c r="D71" s="31"/>
      <c r="E71" s="31">
        <f t="shared" si="32"/>
        <v>20800</v>
      </c>
      <c r="F71" s="31"/>
      <c r="G71" s="31">
        <f t="shared" si="33"/>
        <v>20800</v>
      </c>
      <c r="H71" s="32"/>
      <c r="I71" s="33">
        <f>G71</f>
        <v>20800</v>
      </c>
      <c r="J71" s="33"/>
      <c r="K71" s="33">
        <f t="shared" si="3"/>
        <v>20800</v>
      </c>
      <c r="L71" s="33"/>
      <c r="M71" s="33">
        <v>20800</v>
      </c>
      <c r="N71" s="33"/>
      <c r="O71" s="33">
        <f t="shared" si="34"/>
        <v>20800</v>
      </c>
    </row>
    <row r="72" spans="1:15" ht="63.75">
      <c r="A72" s="29" t="s">
        <v>51</v>
      </c>
      <c r="B72" s="30" t="s">
        <v>106</v>
      </c>
      <c r="C72" s="31">
        <v>223400</v>
      </c>
      <c r="D72" s="31"/>
      <c r="E72" s="31">
        <f t="shared" si="32"/>
        <v>223400</v>
      </c>
      <c r="F72" s="31"/>
      <c r="G72" s="31">
        <f t="shared" si="33"/>
        <v>223400</v>
      </c>
      <c r="H72" s="32"/>
      <c r="I72" s="33">
        <f>G72</f>
        <v>223400</v>
      </c>
      <c r="J72" s="33"/>
      <c r="K72" s="33">
        <f t="shared" si="3"/>
        <v>223400</v>
      </c>
      <c r="L72" s="33"/>
      <c r="M72" s="33">
        <v>223400</v>
      </c>
      <c r="N72" s="33"/>
      <c r="O72" s="33">
        <f t="shared" si="34"/>
        <v>223400</v>
      </c>
    </row>
    <row r="73" spans="1:15" ht="41.25" customHeight="1">
      <c r="A73" s="29" t="s">
        <v>130</v>
      </c>
      <c r="B73" s="30" t="s">
        <v>106</v>
      </c>
      <c r="C73" s="31"/>
      <c r="D73" s="31"/>
      <c r="E73" s="31"/>
      <c r="F73" s="31"/>
      <c r="G73" s="31"/>
      <c r="H73" s="32">
        <v>1000000</v>
      </c>
      <c r="I73" s="33">
        <f>H73</f>
        <v>1000000</v>
      </c>
      <c r="J73" s="33"/>
      <c r="K73" s="33">
        <f t="shared" si="3"/>
        <v>1000000</v>
      </c>
      <c r="L73" s="33"/>
      <c r="M73" s="33">
        <v>1000000</v>
      </c>
      <c r="N73" s="33"/>
      <c r="O73" s="33">
        <f t="shared" si="34"/>
        <v>1000000</v>
      </c>
    </row>
    <row r="74" spans="1:15" ht="27.75" customHeight="1">
      <c r="A74" s="29" t="s">
        <v>131</v>
      </c>
      <c r="B74" s="30" t="s">
        <v>106</v>
      </c>
      <c r="C74" s="31"/>
      <c r="D74" s="31"/>
      <c r="E74" s="31"/>
      <c r="F74" s="31"/>
      <c r="G74" s="31"/>
      <c r="H74" s="32">
        <v>1400000</v>
      </c>
      <c r="I74" s="33">
        <f>H74</f>
        <v>1400000</v>
      </c>
      <c r="J74" s="33"/>
      <c r="K74" s="33">
        <f t="shared" si="3"/>
        <v>1400000</v>
      </c>
      <c r="L74" s="33"/>
      <c r="M74" s="33">
        <v>1400000</v>
      </c>
      <c r="N74" s="33"/>
      <c r="O74" s="33">
        <f t="shared" si="34"/>
        <v>1400000</v>
      </c>
    </row>
    <row r="75" spans="1:15" ht="27" customHeight="1">
      <c r="A75" s="38" t="s">
        <v>52</v>
      </c>
      <c r="B75" s="30" t="s">
        <v>106</v>
      </c>
      <c r="C75" s="31">
        <v>1116900</v>
      </c>
      <c r="D75" s="31">
        <v>278900</v>
      </c>
      <c r="E75" s="31">
        <f t="shared" si="32"/>
        <v>1395800</v>
      </c>
      <c r="F75" s="31"/>
      <c r="G75" s="31">
        <v>1395800</v>
      </c>
      <c r="H75" s="32"/>
      <c r="I75" s="33">
        <f>G75</f>
        <v>1395800</v>
      </c>
      <c r="J75" s="33"/>
      <c r="K75" s="33">
        <f t="shared" si="3"/>
        <v>1395800</v>
      </c>
      <c r="L75" s="33"/>
      <c r="M75" s="33">
        <v>1395800</v>
      </c>
      <c r="N75" s="33"/>
      <c r="O75" s="33">
        <f t="shared" si="34"/>
        <v>1395800</v>
      </c>
    </row>
    <row r="76" spans="1:15" ht="15.75" customHeight="1">
      <c r="A76" s="29" t="s">
        <v>53</v>
      </c>
      <c r="B76" s="30" t="s">
        <v>106</v>
      </c>
      <c r="C76" s="31">
        <v>300277100</v>
      </c>
      <c r="D76" s="31"/>
      <c r="E76" s="31">
        <f t="shared" si="32"/>
        <v>300277100</v>
      </c>
      <c r="F76" s="31"/>
      <c r="G76" s="31">
        <f t="shared" si="33"/>
        <v>300277100</v>
      </c>
      <c r="H76" s="32"/>
      <c r="I76" s="33">
        <f>G76</f>
        <v>300277100</v>
      </c>
      <c r="J76" s="33"/>
      <c r="K76" s="33">
        <f t="shared" si="3"/>
        <v>300277100</v>
      </c>
      <c r="L76" s="33"/>
      <c r="M76" s="33">
        <v>300277100</v>
      </c>
      <c r="N76" s="33"/>
      <c r="O76" s="33">
        <f t="shared" si="34"/>
        <v>300277100</v>
      </c>
    </row>
    <row r="77" spans="1:15" ht="40.5" customHeight="1">
      <c r="A77" s="29" t="s">
        <v>132</v>
      </c>
      <c r="B77" s="30" t="s">
        <v>106</v>
      </c>
      <c r="C77" s="31"/>
      <c r="D77" s="31"/>
      <c r="E77" s="31"/>
      <c r="F77" s="31"/>
      <c r="G77" s="31"/>
      <c r="H77" s="32">
        <v>15820771</v>
      </c>
      <c r="I77" s="33">
        <f>H77</f>
        <v>15820771</v>
      </c>
      <c r="J77" s="33"/>
      <c r="K77" s="33">
        <f t="shared" si="3"/>
        <v>15820771</v>
      </c>
      <c r="L77" s="33"/>
      <c r="M77" s="33">
        <v>15820771</v>
      </c>
      <c r="N77" s="33"/>
      <c r="O77" s="33">
        <f t="shared" si="34"/>
        <v>15820771</v>
      </c>
    </row>
    <row r="78" spans="1:15" ht="40.5" customHeight="1">
      <c r="A78" s="29" t="s">
        <v>145</v>
      </c>
      <c r="B78" s="30" t="s">
        <v>106</v>
      </c>
      <c r="C78" s="31"/>
      <c r="D78" s="31"/>
      <c r="E78" s="31"/>
      <c r="F78" s="31"/>
      <c r="G78" s="31"/>
      <c r="H78" s="32"/>
      <c r="I78" s="33"/>
      <c r="J78" s="33">
        <v>647572</v>
      </c>
      <c r="K78" s="33">
        <f t="shared" si="3"/>
        <v>647572</v>
      </c>
      <c r="L78" s="33"/>
      <c r="M78" s="33">
        <v>647572</v>
      </c>
      <c r="N78" s="33"/>
      <c r="O78" s="33">
        <f t="shared" si="34"/>
        <v>647572</v>
      </c>
    </row>
    <row r="79" spans="1:15" ht="40.5" customHeight="1">
      <c r="A79" s="29" t="s">
        <v>143</v>
      </c>
      <c r="B79" s="30" t="s">
        <v>106</v>
      </c>
      <c r="C79" s="31"/>
      <c r="D79" s="31"/>
      <c r="E79" s="31"/>
      <c r="F79" s="31"/>
      <c r="G79" s="31"/>
      <c r="H79" s="32"/>
      <c r="I79" s="33"/>
      <c r="J79" s="33">
        <v>600000</v>
      </c>
      <c r="K79" s="33">
        <f t="shared" si="3"/>
        <v>600000</v>
      </c>
      <c r="L79" s="33"/>
      <c r="M79" s="33">
        <v>600000</v>
      </c>
      <c r="N79" s="33"/>
      <c r="O79" s="33">
        <f t="shared" si="34"/>
        <v>600000</v>
      </c>
    </row>
    <row r="80" spans="1:15" ht="38.25">
      <c r="A80" s="29" t="s">
        <v>139</v>
      </c>
      <c r="B80" s="30" t="s">
        <v>106</v>
      </c>
      <c r="C80" s="31"/>
      <c r="D80" s="31"/>
      <c r="E80" s="31"/>
      <c r="F80" s="31"/>
      <c r="G80" s="31"/>
      <c r="H80" s="32"/>
      <c r="I80" s="33"/>
      <c r="J80" s="33">
        <v>576799</v>
      </c>
      <c r="K80" s="33">
        <f t="shared" si="3"/>
        <v>576799</v>
      </c>
      <c r="L80" s="33"/>
      <c r="M80" s="33">
        <v>576799</v>
      </c>
      <c r="N80" s="33"/>
      <c r="O80" s="33">
        <f t="shared" si="34"/>
        <v>576799</v>
      </c>
    </row>
    <row r="81" spans="1:15" ht="26.25" customHeight="1">
      <c r="A81" s="29" t="s">
        <v>140</v>
      </c>
      <c r="B81" s="30" t="s">
        <v>106</v>
      </c>
      <c r="C81" s="31"/>
      <c r="D81" s="31"/>
      <c r="E81" s="31"/>
      <c r="F81" s="31"/>
      <c r="G81" s="31"/>
      <c r="H81" s="32"/>
      <c r="I81" s="33"/>
      <c r="J81" s="33">
        <v>380000</v>
      </c>
      <c r="K81" s="33">
        <f t="shared" si="3"/>
        <v>380000</v>
      </c>
      <c r="L81" s="33"/>
      <c r="M81" s="33">
        <v>380000</v>
      </c>
      <c r="N81" s="33"/>
      <c r="O81" s="33">
        <f t="shared" si="34"/>
        <v>380000</v>
      </c>
    </row>
    <row r="82" spans="1:15" ht="26.25" customHeight="1">
      <c r="A82" s="29" t="s">
        <v>141</v>
      </c>
      <c r="B82" s="30" t="s">
        <v>106</v>
      </c>
      <c r="C82" s="31"/>
      <c r="D82" s="31"/>
      <c r="E82" s="31"/>
      <c r="F82" s="31"/>
      <c r="G82" s="31"/>
      <c r="H82" s="32"/>
      <c r="I82" s="33"/>
      <c r="J82" s="33">
        <v>298540</v>
      </c>
      <c r="K82" s="33">
        <f t="shared" si="3"/>
        <v>298540</v>
      </c>
      <c r="L82" s="33"/>
      <c r="M82" s="33">
        <v>298540</v>
      </c>
      <c r="N82" s="33"/>
      <c r="O82" s="33">
        <f t="shared" si="34"/>
        <v>298540</v>
      </c>
    </row>
    <row r="83" spans="1:15" ht="26.25" customHeight="1">
      <c r="A83" s="29" t="s">
        <v>142</v>
      </c>
      <c r="B83" s="30" t="s">
        <v>106</v>
      </c>
      <c r="C83" s="31"/>
      <c r="D83" s="31"/>
      <c r="E83" s="31"/>
      <c r="F83" s="31"/>
      <c r="G83" s="31"/>
      <c r="H83" s="32"/>
      <c r="I83" s="33"/>
      <c r="J83" s="33">
        <v>5000000</v>
      </c>
      <c r="K83" s="33">
        <f t="shared" si="3"/>
        <v>5000000</v>
      </c>
      <c r="L83" s="33"/>
      <c r="M83" s="33">
        <v>5000000</v>
      </c>
      <c r="N83" s="33"/>
      <c r="O83" s="33">
        <f t="shared" si="34"/>
        <v>5000000</v>
      </c>
    </row>
    <row r="84" spans="1:15" ht="36" customHeight="1">
      <c r="A84" s="39" t="s">
        <v>150</v>
      </c>
      <c r="B84" s="30" t="s">
        <v>106</v>
      </c>
      <c r="C84" s="31"/>
      <c r="D84" s="31"/>
      <c r="E84" s="31"/>
      <c r="F84" s="31"/>
      <c r="G84" s="31"/>
      <c r="H84" s="32"/>
      <c r="I84" s="33"/>
      <c r="J84" s="33"/>
      <c r="K84" s="33"/>
      <c r="L84" s="33">
        <v>7661707.0700000003</v>
      </c>
      <c r="M84" s="33">
        <v>7661707.0700000003</v>
      </c>
      <c r="N84" s="33"/>
      <c r="O84" s="33">
        <f t="shared" si="34"/>
        <v>7661707.0700000003</v>
      </c>
    </row>
    <row r="85" spans="1:15" s="4" customFormat="1" ht="25.5">
      <c r="A85" s="34" t="s">
        <v>55</v>
      </c>
      <c r="B85" s="35" t="s">
        <v>84</v>
      </c>
      <c r="C85" s="26">
        <f t="shared" ref="C85:G85" si="37">SUM(C86:C99)</f>
        <v>644652012</v>
      </c>
      <c r="D85" s="26">
        <f t="shared" si="37"/>
        <v>-12</v>
      </c>
      <c r="E85" s="26">
        <f t="shared" si="37"/>
        <v>644652000</v>
      </c>
      <c r="F85" s="26">
        <f t="shared" si="37"/>
        <v>0</v>
      </c>
      <c r="G85" s="26">
        <f t="shared" si="37"/>
        <v>644652000</v>
      </c>
      <c r="H85" s="27">
        <f t="shared" ref="H85:J85" si="38">SUM(H86:H99)</f>
        <v>0</v>
      </c>
      <c r="I85" s="28">
        <f t="shared" si="38"/>
        <v>644652000</v>
      </c>
      <c r="J85" s="28">
        <f t="shared" si="38"/>
        <v>9532100</v>
      </c>
      <c r="K85" s="28">
        <f t="shared" si="3"/>
        <v>654184100</v>
      </c>
      <c r="L85" s="28">
        <f t="shared" ref="L85:N85" si="39">SUM(L86:L99)</f>
        <v>160225</v>
      </c>
      <c r="M85" s="28">
        <f>SUM(M86:M99)</f>
        <v>654344325</v>
      </c>
      <c r="N85" s="28">
        <f t="shared" si="39"/>
        <v>14480300</v>
      </c>
      <c r="O85" s="28">
        <f>SUM(O86:O99)</f>
        <v>668824625</v>
      </c>
    </row>
    <row r="86" spans="1:15" ht="51">
      <c r="A86" s="29" t="s">
        <v>69</v>
      </c>
      <c r="B86" s="30" t="s">
        <v>64</v>
      </c>
      <c r="C86" s="31">
        <v>5907800</v>
      </c>
      <c r="D86" s="31"/>
      <c r="E86" s="31">
        <f t="shared" ref="E86:E99" si="40">SUM(C86:D86)</f>
        <v>5907800</v>
      </c>
      <c r="F86" s="31"/>
      <c r="G86" s="31">
        <f t="shared" ref="G86:G98" si="41">SUM(E86:F86)</f>
        <v>5907800</v>
      </c>
      <c r="H86" s="32"/>
      <c r="I86" s="33">
        <f>G86</f>
        <v>5907800</v>
      </c>
      <c r="J86" s="33"/>
      <c r="K86" s="33">
        <f t="shared" si="3"/>
        <v>5907800</v>
      </c>
      <c r="L86" s="33"/>
      <c r="M86" s="33">
        <v>5907800</v>
      </c>
      <c r="N86" s="33"/>
      <c r="O86" s="33">
        <f t="shared" si="34"/>
        <v>5907800</v>
      </c>
    </row>
    <row r="87" spans="1:15" ht="25.5">
      <c r="A87" s="29" t="s">
        <v>57</v>
      </c>
      <c r="B87" s="30" t="s">
        <v>85</v>
      </c>
      <c r="C87" s="31">
        <v>281500</v>
      </c>
      <c r="D87" s="31"/>
      <c r="E87" s="31">
        <f t="shared" si="40"/>
        <v>281500</v>
      </c>
      <c r="F87" s="31"/>
      <c r="G87" s="31">
        <f t="shared" si="41"/>
        <v>281500</v>
      </c>
      <c r="H87" s="32"/>
      <c r="I87" s="33">
        <f>G87</f>
        <v>281500</v>
      </c>
      <c r="J87" s="33"/>
      <c r="K87" s="33">
        <f t="shared" si="3"/>
        <v>281500</v>
      </c>
      <c r="L87" s="33"/>
      <c r="M87" s="33">
        <v>281500</v>
      </c>
      <c r="N87" s="33"/>
      <c r="O87" s="33">
        <f t="shared" si="34"/>
        <v>281500</v>
      </c>
    </row>
    <row r="88" spans="1:15" ht="25.5">
      <c r="A88" s="29" t="s">
        <v>58</v>
      </c>
      <c r="B88" s="30" t="s">
        <v>85</v>
      </c>
      <c r="C88" s="31">
        <v>1012500</v>
      </c>
      <c r="D88" s="31"/>
      <c r="E88" s="31">
        <f t="shared" si="40"/>
        <v>1012500</v>
      </c>
      <c r="F88" s="31"/>
      <c r="G88" s="31">
        <f t="shared" si="41"/>
        <v>1012500</v>
      </c>
      <c r="H88" s="32"/>
      <c r="I88" s="33">
        <f t="shared" ref="I88:I99" si="42">G88</f>
        <v>1012500</v>
      </c>
      <c r="J88" s="33"/>
      <c r="K88" s="33">
        <f t="shared" si="3"/>
        <v>1012500</v>
      </c>
      <c r="L88" s="33"/>
      <c r="M88" s="33">
        <v>1012500</v>
      </c>
      <c r="N88" s="33"/>
      <c r="O88" s="33">
        <f t="shared" si="34"/>
        <v>1012500</v>
      </c>
    </row>
    <row r="89" spans="1:15" ht="51">
      <c r="A89" s="29" t="s">
        <v>59</v>
      </c>
      <c r="B89" s="30" t="s">
        <v>85</v>
      </c>
      <c r="C89" s="31">
        <v>10000</v>
      </c>
      <c r="D89" s="31"/>
      <c r="E89" s="31">
        <f t="shared" si="40"/>
        <v>10000</v>
      </c>
      <c r="F89" s="31"/>
      <c r="G89" s="31">
        <f t="shared" si="41"/>
        <v>10000</v>
      </c>
      <c r="H89" s="32"/>
      <c r="I89" s="33">
        <f t="shared" si="42"/>
        <v>10000</v>
      </c>
      <c r="J89" s="33"/>
      <c r="K89" s="33">
        <f t="shared" si="3"/>
        <v>10000</v>
      </c>
      <c r="L89" s="33"/>
      <c r="M89" s="33">
        <v>10000</v>
      </c>
      <c r="N89" s="33"/>
      <c r="O89" s="33">
        <f t="shared" si="34"/>
        <v>10000</v>
      </c>
    </row>
    <row r="90" spans="1:15" ht="25.5">
      <c r="A90" s="29" t="s">
        <v>60</v>
      </c>
      <c r="B90" s="30" t="s">
        <v>85</v>
      </c>
      <c r="C90" s="31">
        <v>25000</v>
      </c>
      <c r="D90" s="31"/>
      <c r="E90" s="31">
        <f t="shared" si="40"/>
        <v>25000</v>
      </c>
      <c r="F90" s="31"/>
      <c r="G90" s="31">
        <f t="shared" si="41"/>
        <v>25000</v>
      </c>
      <c r="H90" s="32"/>
      <c r="I90" s="33">
        <f t="shared" si="42"/>
        <v>25000</v>
      </c>
      <c r="J90" s="33"/>
      <c r="K90" s="33">
        <f t="shared" si="3"/>
        <v>25000</v>
      </c>
      <c r="L90" s="33"/>
      <c r="M90" s="33">
        <v>25000</v>
      </c>
      <c r="N90" s="33"/>
      <c r="O90" s="33">
        <f t="shared" si="34"/>
        <v>25000</v>
      </c>
    </row>
    <row r="91" spans="1:15" ht="38.25">
      <c r="A91" s="29" t="s">
        <v>73</v>
      </c>
      <c r="B91" s="30" t="s">
        <v>85</v>
      </c>
      <c r="C91" s="31">
        <v>5396200</v>
      </c>
      <c r="D91" s="31"/>
      <c r="E91" s="31">
        <f t="shared" si="40"/>
        <v>5396200</v>
      </c>
      <c r="F91" s="31"/>
      <c r="G91" s="31">
        <f t="shared" si="41"/>
        <v>5396200</v>
      </c>
      <c r="H91" s="32"/>
      <c r="I91" s="33">
        <f t="shared" si="42"/>
        <v>5396200</v>
      </c>
      <c r="J91" s="33"/>
      <c r="K91" s="33">
        <f t="shared" si="3"/>
        <v>5396200</v>
      </c>
      <c r="L91" s="33">
        <v>160225</v>
      </c>
      <c r="M91" s="33">
        <f>5396200+L91</f>
        <v>5556425</v>
      </c>
      <c r="N91" s="33"/>
      <c r="O91" s="46">
        <f t="shared" si="34"/>
        <v>5556425</v>
      </c>
    </row>
    <row r="92" spans="1:15" ht="66" customHeight="1">
      <c r="A92" s="29" t="s">
        <v>151</v>
      </c>
      <c r="B92" s="30" t="s">
        <v>85</v>
      </c>
      <c r="C92" s="31">
        <v>47332200</v>
      </c>
      <c r="D92" s="31"/>
      <c r="E92" s="31">
        <f t="shared" ref="E92" si="43">SUM(C92:D92)</f>
        <v>47332200</v>
      </c>
      <c r="F92" s="31"/>
      <c r="G92" s="31">
        <f t="shared" si="41"/>
        <v>47332200</v>
      </c>
      <c r="H92" s="32"/>
      <c r="I92" s="33">
        <f t="shared" si="42"/>
        <v>47332200</v>
      </c>
      <c r="J92" s="33">
        <f>48904700-I92</f>
        <v>1572500</v>
      </c>
      <c r="K92" s="33">
        <f t="shared" ref="K92" si="44">SUM(I92:J92)</f>
        <v>48904700</v>
      </c>
      <c r="L92" s="33"/>
      <c r="M92" s="33">
        <v>48904700</v>
      </c>
      <c r="N92" s="33">
        <v>2962700</v>
      </c>
      <c r="O92" s="33">
        <f t="shared" si="34"/>
        <v>51867400</v>
      </c>
    </row>
    <row r="93" spans="1:15" ht="51">
      <c r="A93" s="29" t="s">
        <v>67</v>
      </c>
      <c r="B93" s="30" t="s">
        <v>86</v>
      </c>
      <c r="C93" s="31">
        <v>7063900</v>
      </c>
      <c r="D93" s="31"/>
      <c r="E93" s="31">
        <f t="shared" si="40"/>
        <v>7063900</v>
      </c>
      <c r="F93" s="31"/>
      <c r="G93" s="31">
        <f t="shared" si="41"/>
        <v>7063900</v>
      </c>
      <c r="H93" s="32"/>
      <c r="I93" s="33">
        <f t="shared" si="42"/>
        <v>7063900</v>
      </c>
      <c r="J93" s="33">
        <f>10600500-I93</f>
        <v>3536600</v>
      </c>
      <c r="K93" s="33">
        <f t="shared" si="3"/>
        <v>10600500</v>
      </c>
      <c r="L93" s="33"/>
      <c r="M93" s="33">
        <v>10600500</v>
      </c>
      <c r="N93" s="33">
        <v>421400</v>
      </c>
      <c r="O93" s="33">
        <f t="shared" si="34"/>
        <v>11021900</v>
      </c>
    </row>
    <row r="94" spans="1:15" ht="117.75" customHeight="1">
      <c r="A94" s="29" t="s">
        <v>74</v>
      </c>
      <c r="B94" s="30" t="s">
        <v>88</v>
      </c>
      <c r="C94" s="31">
        <v>3987200</v>
      </c>
      <c r="D94" s="31"/>
      <c r="E94" s="31">
        <f t="shared" si="40"/>
        <v>3987200</v>
      </c>
      <c r="F94" s="31"/>
      <c r="G94" s="31">
        <f t="shared" si="41"/>
        <v>3987200</v>
      </c>
      <c r="H94" s="32"/>
      <c r="I94" s="33">
        <f t="shared" si="42"/>
        <v>3987200</v>
      </c>
      <c r="J94" s="33"/>
      <c r="K94" s="33">
        <f t="shared" si="3"/>
        <v>3987200</v>
      </c>
      <c r="L94" s="33"/>
      <c r="M94" s="33">
        <v>3987200</v>
      </c>
      <c r="N94" s="33"/>
      <c r="O94" s="33">
        <f t="shared" si="34"/>
        <v>3987200</v>
      </c>
    </row>
    <row r="95" spans="1:15" ht="38.25">
      <c r="A95" s="29" t="s">
        <v>56</v>
      </c>
      <c r="B95" s="30" t="s">
        <v>87</v>
      </c>
      <c r="C95" s="31">
        <v>2888900</v>
      </c>
      <c r="D95" s="31"/>
      <c r="E95" s="31">
        <f t="shared" si="40"/>
        <v>2888900</v>
      </c>
      <c r="F95" s="31"/>
      <c r="G95" s="31">
        <f t="shared" si="41"/>
        <v>2888900</v>
      </c>
      <c r="H95" s="32"/>
      <c r="I95" s="33">
        <f t="shared" si="42"/>
        <v>2888900</v>
      </c>
      <c r="J95" s="33"/>
      <c r="K95" s="33">
        <f t="shared" si="3"/>
        <v>2888900</v>
      </c>
      <c r="L95" s="33"/>
      <c r="M95" s="33">
        <v>2888900</v>
      </c>
      <c r="N95" s="33"/>
      <c r="O95" s="33">
        <f t="shared" si="34"/>
        <v>2888900</v>
      </c>
    </row>
    <row r="96" spans="1:15" ht="63.75">
      <c r="A96" s="29" t="s">
        <v>71</v>
      </c>
      <c r="B96" s="30" t="s">
        <v>94</v>
      </c>
      <c r="C96" s="31">
        <v>9600</v>
      </c>
      <c r="D96" s="31"/>
      <c r="E96" s="31">
        <f t="shared" si="40"/>
        <v>9600</v>
      </c>
      <c r="F96" s="31"/>
      <c r="G96" s="31">
        <f t="shared" si="41"/>
        <v>9600</v>
      </c>
      <c r="H96" s="32"/>
      <c r="I96" s="33">
        <f t="shared" si="42"/>
        <v>9600</v>
      </c>
      <c r="J96" s="33"/>
      <c r="K96" s="33">
        <f t="shared" si="3"/>
        <v>9600</v>
      </c>
      <c r="L96" s="33"/>
      <c r="M96" s="33">
        <v>9600</v>
      </c>
      <c r="N96" s="33"/>
      <c r="O96" s="33">
        <f t="shared" si="34"/>
        <v>9600</v>
      </c>
    </row>
    <row r="97" spans="1:16" ht="51">
      <c r="A97" s="29" t="s">
        <v>75</v>
      </c>
      <c r="B97" s="30" t="s">
        <v>95</v>
      </c>
      <c r="C97" s="31">
        <v>4785400</v>
      </c>
      <c r="D97" s="31"/>
      <c r="E97" s="31">
        <f t="shared" si="40"/>
        <v>4785400</v>
      </c>
      <c r="F97" s="31"/>
      <c r="G97" s="31">
        <f t="shared" si="41"/>
        <v>4785400</v>
      </c>
      <c r="H97" s="32"/>
      <c r="I97" s="33">
        <f t="shared" si="42"/>
        <v>4785400</v>
      </c>
      <c r="J97" s="33"/>
      <c r="K97" s="33">
        <f t="shared" si="3"/>
        <v>4785400</v>
      </c>
      <c r="L97" s="33"/>
      <c r="M97" s="33">
        <v>4785400</v>
      </c>
      <c r="N97" s="33"/>
      <c r="O97" s="33">
        <f t="shared" si="34"/>
        <v>4785400</v>
      </c>
    </row>
    <row r="98" spans="1:16" ht="63.75">
      <c r="A98" s="29" t="s">
        <v>61</v>
      </c>
      <c r="B98" s="30" t="s">
        <v>89</v>
      </c>
      <c r="C98" s="31">
        <v>9079300</v>
      </c>
      <c r="D98" s="31"/>
      <c r="E98" s="31">
        <f t="shared" si="40"/>
        <v>9079300</v>
      </c>
      <c r="F98" s="31"/>
      <c r="G98" s="31">
        <f t="shared" si="41"/>
        <v>9079300</v>
      </c>
      <c r="H98" s="32"/>
      <c r="I98" s="33">
        <f t="shared" si="42"/>
        <v>9079300</v>
      </c>
      <c r="J98" s="33"/>
      <c r="K98" s="33">
        <f t="shared" ref="K98:K119" si="45">SUM(I98:J98)</f>
        <v>9079300</v>
      </c>
      <c r="L98" s="33"/>
      <c r="M98" s="33">
        <v>9079300</v>
      </c>
      <c r="N98" s="33"/>
      <c r="O98" s="33">
        <f t="shared" si="34"/>
        <v>9079300</v>
      </c>
    </row>
    <row r="99" spans="1:16">
      <c r="A99" s="29" t="s">
        <v>68</v>
      </c>
      <c r="B99" s="30" t="s">
        <v>89</v>
      </c>
      <c r="C99" s="31">
        <v>556872512</v>
      </c>
      <c r="D99" s="31">
        <v>-12</v>
      </c>
      <c r="E99" s="31">
        <f t="shared" si="40"/>
        <v>556872500</v>
      </c>
      <c r="F99" s="31"/>
      <c r="G99" s="31">
        <v>556872500</v>
      </c>
      <c r="H99" s="32"/>
      <c r="I99" s="33">
        <f t="shared" si="42"/>
        <v>556872500</v>
      </c>
      <c r="J99" s="33">
        <f>561295500-I99</f>
        <v>4423000</v>
      </c>
      <c r="K99" s="33">
        <f t="shared" si="45"/>
        <v>561295500</v>
      </c>
      <c r="L99" s="33"/>
      <c r="M99" s="33">
        <v>561295500</v>
      </c>
      <c r="N99" s="33">
        <v>11096200</v>
      </c>
      <c r="O99" s="33">
        <f t="shared" si="34"/>
        <v>572391700</v>
      </c>
    </row>
    <row r="100" spans="1:16" s="4" customFormat="1" ht="25.5">
      <c r="A100" s="34" t="s">
        <v>62</v>
      </c>
      <c r="B100" s="35" t="s">
        <v>90</v>
      </c>
      <c r="C100" s="26">
        <f>SUM(C101:C103)</f>
        <v>166200</v>
      </c>
      <c r="D100" s="26">
        <f t="shared" ref="D100:F100" si="46">SUM(D101:D103)</f>
        <v>71706</v>
      </c>
      <c r="E100" s="26">
        <f t="shared" si="46"/>
        <v>237906</v>
      </c>
      <c r="F100" s="26">
        <f t="shared" si="46"/>
        <v>30000</v>
      </c>
      <c r="G100" s="26">
        <f>SUM(G101:G115)</f>
        <v>267906</v>
      </c>
      <c r="H100" s="40">
        <f t="shared" ref="H100" si="47">SUM(H101:H115)</f>
        <v>3148493.12</v>
      </c>
      <c r="I100" s="41">
        <f>SUM(I101:I116)</f>
        <v>3416399.12</v>
      </c>
      <c r="J100" s="41">
        <f t="shared" ref="J100:K100" si="48">SUM(J101:J116)</f>
        <v>3042400</v>
      </c>
      <c r="K100" s="41">
        <f t="shared" si="48"/>
        <v>6458799.1200000001</v>
      </c>
      <c r="L100" s="41">
        <f>SUM(L101:L116)</f>
        <v>2194881</v>
      </c>
      <c r="M100" s="41">
        <f>SUM(M101:M116)</f>
        <v>8653680.120000001</v>
      </c>
      <c r="N100" s="41">
        <f>SUM(N101:N116)</f>
        <v>775000</v>
      </c>
      <c r="O100" s="41">
        <f>SUM(O101:O116)</f>
        <v>9428680.1199999992</v>
      </c>
    </row>
    <row r="101" spans="1:16" s="4" customFormat="1" ht="25.5">
      <c r="A101" s="29" t="s">
        <v>107</v>
      </c>
      <c r="B101" s="30" t="s">
        <v>108</v>
      </c>
      <c r="C101" s="26"/>
      <c r="D101" s="31">
        <f>68793+2913</f>
        <v>71706</v>
      </c>
      <c r="E101" s="31">
        <f>SUM(C101:D101)</f>
        <v>71706</v>
      </c>
      <c r="F101" s="31"/>
      <c r="G101" s="31">
        <f t="shared" ref="G101:G102" si="49">SUM(E101:F101)</f>
        <v>71706</v>
      </c>
      <c r="H101" s="32"/>
      <c r="I101" s="33">
        <v>71706</v>
      </c>
      <c r="J101" s="33"/>
      <c r="K101" s="33">
        <f t="shared" si="45"/>
        <v>71706</v>
      </c>
      <c r="L101" s="33"/>
      <c r="M101" s="33">
        <v>71706</v>
      </c>
      <c r="N101" s="33"/>
      <c r="O101" s="33">
        <f>SUM(M101:N101)</f>
        <v>71706</v>
      </c>
    </row>
    <row r="102" spans="1:16" s="4" customFormat="1" ht="25.5">
      <c r="A102" s="29" t="s">
        <v>120</v>
      </c>
      <c r="B102" s="30" t="s">
        <v>108</v>
      </c>
      <c r="C102" s="26"/>
      <c r="D102" s="31"/>
      <c r="E102" s="31">
        <f>SUM(C102:D102)</f>
        <v>0</v>
      </c>
      <c r="F102" s="31">
        <v>30000</v>
      </c>
      <c r="G102" s="31">
        <f t="shared" si="49"/>
        <v>30000</v>
      </c>
      <c r="H102" s="32">
        <v>5000</v>
      </c>
      <c r="I102" s="33">
        <f>30000+H102</f>
        <v>35000</v>
      </c>
      <c r="J102" s="33"/>
      <c r="K102" s="33">
        <f t="shared" si="45"/>
        <v>35000</v>
      </c>
      <c r="L102" s="33"/>
      <c r="M102" s="33">
        <v>35000</v>
      </c>
      <c r="N102" s="33"/>
      <c r="O102" s="33">
        <f t="shared" ref="O102:O116" si="50">SUM(M102:N102)</f>
        <v>35000</v>
      </c>
    </row>
    <row r="103" spans="1:16" ht="65.25" customHeight="1">
      <c r="A103" s="29" t="s">
        <v>72</v>
      </c>
      <c r="B103" s="30" t="s">
        <v>91</v>
      </c>
      <c r="C103" s="31">
        <v>166200</v>
      </c>
      <c r="D103" s="31"/>
      <c r="E103" s="31">
        <f>SUM(C103:D103)</f>
        <v>166200</v>
      </c>
      <c r="F103" s="31"/>
      <c r="G103" s="31">
        <f>SUM(E103:F103)</f>
        <v>166200</v>
      </c>
      <c r="H103" s="32"/>
      <c r="I103" s="33">
        <v>166200</v>
      </c>
      <c r="J103" s="33"/>
      <c r="K103" s="33">
        <f t="shared" si="45"/>
        <v>166200</v>
      </c>
      <c r="L103" s="33"/>
      <c r="M103" s="33">
        <v>166200</v>
      </c>
      <c r="N103" s="33"/>
      <c r="O103" s="33">
        <f t="shared" si="50"/>
        <v>166200</v>
      </c>
    </row>
    <row r="104" spans="1:16" ht="67.5" customHeight="1">
      <c r="A104" s="29" t="s">
        <v>162</v>
      </c>
      <c r="B104" s="30" t="s">
        <v>91</v>
      </c>
      <c r="C104" s="31"/>
      <c r="D104" s="31"/>
      <c r="E104" s="31"/>
      <c r="F104" s="31"/>
      <c r="G104" s="31"/>
      <c r="H104" s="32"/>
      <c r="I104" s="33"/>
      <c r="J104" s="33">
        <v>615306</v>
      </c>
      <c r="K104" s="33">
        <f t="shared" ref="K104:K105" si="51">SUM(I104:J104)</f>
        <v>615306</v>
      </c>
      <c r="L104" s="33"/>
      <c r="M104" s="33">
        <v>615306</v>
      </c>
      <c r="N104" s="46"/>
      <c r="O104" s="46">
        <f t="shared" ref="O104:O105" si="52">M104+N104</f>
        <v>615306</v>
      </c>
      <c r="P104" s="63">
        <f>SUM(O104:O105)</f>
        <v>2743306</v>
      </c>
    </row>
    <row r="105" spans="1:16" ht="44.25" customHeight="1">
      <c r="A105" s="29" t="s">
        <v>163</v>
      </c>
      <c r="B105" s="30" t="s">
        <v>91</v>
      </c>
      <c r="C105" s="31"/>
      <c r="D105" s="31"/>
      <c r="E105" s="31"/>
      <c r="F105" s="31"/>
      <c r="G105" s="31"/>
      <c r="H105" s="32">
        <v>2128000</v>
      </c>
      <c r="I105" s="33">
        <f>H105</f>
        <v>2128000</v>
      </c>
      <c r="J105" s="33"/>
      <c r="K105" s="33">
        <f t="shared" si="51"/>
        <v>2128000</v>
      </c>
      <c r="L105" s="33"/>
      <c r="M105" s="33">
        <v>2128000</v>
      </c>
      <c r="N105" s="46"/>
      <c r="O105" s="46">
        <f t="shared" si="52"/>
        <v>2128000</v>
      </c>
      <c r="P105" s="64"/>
    </row>
    <row r="106" spans="1:16" ht="39" customHeight="1">
      <c r="A106" s="29" t="s">
        <v>146</v>
      </c>
      <c r="B106" s="30" t="s">
        <v>91</v>
      </c>
      <c r="C106" s="31"/>
      <c r="D106" s="31"/>
      <c r="E106" s="31"/>
      <c r="F106" s="31"/>
      <c r="G106" s="31"/>
      <c r="H106" s="32"/>
      <c r="I106" s="33"/>
      <c r="J106" s="33">
        <v>1047994</v>
      </c>
      <c r="K106" s="33">
        <f t="shared" si="45"/>
        <v>1047994</v>
      </c>
      <c r="L106" s="33"/>
      <c r="M106" s="33">
        <v>1047994</v>
      </c>
      <c r="N106" s="33"/>
      <c r="O106" s="33">
        <f t="shared" si="50"/>
        <v>1047994</v>
      </c>
    </row>
    <row r="107" spans="1:16" ht="30" customHeight="1">
      <c r="A107" s="18" t="s">
        <v>154</v>
      </c>
      <c r="B107" s="30" t="s">
        <v>91</v>
      </c>
      <c r="C107" s="31"/>
      <c r="D107" s="31"/>
      <c r="E107" s="31"/>
      <c r="F107" s="31"/>
      <c r="G107" s="31"/>
      <c r="H107" s="32"/>
      <c r="I107" s="33"/>
      <c r="J107" s="33"/>
      <c r="K107" s="33"/>
      <c r="L107" s="33">
        <v>338843</v>
      </c>
      <c r="M107" s="33">
        <v>338843</v>
      </c>
      <c r="N107" s="33"/>
      <c r="O107" s="33">
        <f t="shared" si="50"/>
        <v>338843</v>
      </c>
    </row>
    <row r="108" spans="1:16" ht="30" customHeight="1">
      <c r="A108" s="18" t="s">
        <v>153</v>
      </c>
      <c r="B108" s="30" t="s">
        <v>91</v>
      </c>
      <c r="C108" s="31"/>
      <c r="D108" s="31"/>
      <c r="E108" s="31"/>
      <c r="F108" s="31"/>
      <c r="G108" s="31"/>
      <c r="H108" s="32"/>
      <c r="I108" s="33"/>
      <c r="J108" s="33"/>
      <c r="K108" s="33"/>
      <c r="L108" s="33">
        <v>72774</v>
      </c>
      <c r="M108" s="33">
        <v>72774</v>
      </c>
      <c r="N108" s="33"/>
      <c r="O108" s="33">
        <f t="shared" si="50"/>
        <v>72774</v>
      </c>
    </row>
    <row r="109" spans="1:16" ht="39" customHeight="1">
      <c r="A109" s="18" t="s">
        <v>155</v>
      </c>
      <c r="B109" s="30" t="s">
        <v>91</v>
      </c>
      <c r="C109" s="31"/>
      <c r="D109" s="31"/>
      <c r="E109" s="31"/>
      <c r="F109" s="31"/>
      <c r="G109" s="31"/>
      <c r="H109" s="32"/>
      <c r="I109" s="33"/>
      <c r="J109" s="33"/>
      <c r="K109" s="33"/>
      <c r="L109" s="33">
        <v>300000</v>
      </c>
      <c r="M109" s="33">
        <v>300000</v>
      </c>
      <c r="N109" s="33"/>
      <c r="O109" s="33">
        <f t="shared" si="50"/>
        <v>300000</v>
      </c>
    </row>
    <row r="110" spans="1:16" ht="37.5" customHeight="1">
      <c r="A110" s="18" t="s">
        <v>158</v>
      </c>
      <c r="B110" s="30" t="s">
        <v>91</v>
      </c>
      <c r="C110" s="31"/>
      <c r="D110" s="31"/>
      <c r="E110" s="31"/>
      <c r="F110" s="31"/>
      <c r="G110" s="31"/>
      <c r="H110" s="32"/>
      <c r="I110" s="33"/>
      <c r="J110" s="33"/>
      <c r="K110" s="33"/>
      <c r="L110" s="33">
        <v>484608</v>
      </c>
      <c r="M110" s="33">
        <v>484608</v>
      </c>
      <c r="N110" s="33"/>
      <c r="O110" s="33">
        <f t="shared" si="50"/>
        <v>484608</v>
      </c>
    </row>
    <row r="111" spans="1:16" ht="36.75" customHeight="1">
      <c r="A111" s="18" t="s">
        <v>156</v>
      </c>
      <c r="B111" s="30" t="s">
        <v>91</v>
      </c>
      <c r="C111" s="31"/>
      <c r="D111" s="31"/>
      <c r="E111" s="31"/>
      <c r="F111" s="31"/>
      <c r="G111" s="31"/>
      <c r="H111" s="32"/>
      <c r="I111" s="33"/>
      <c r="J111" s="33"/>
      <c r="K111" s="33"/>
      <c r="L111" s="33">
        <v>748656</v>
      </c>
      <c r="M111" s="33">
        <v>748656</v>
      </c>
      <c r="N111" s="33"/>
      <c r="O111" s="33">
        <f t="shared" si="50"/>
        <v>748656</v>
      </c>
    </row>
    <row r="112" spans="1:16" ht="36.75" customHeight="1">
      <c r="A112" s="18" t="s">
        <v>157</v>
      </c>
      <c r="B112" s="30" t="s">
        <v>91</v>
      </c>
      <c r="C112" s="31"/>
      <c r="D112" s="31"/>
      <c r="E112" s="31"/>
      <c r="F112" s="31"/>
      <c r="G112" s="31"/>
      <c r="H112" s="32"/>
      <c r="I112" s="33"/>
      <c r="J112" s="33"/>
      <c r="K112" s="33"/>
      <c r="L112" s="33">
        <v>250000</v>
      </c>
      <c r="M112" s="33">
        <v>250000</v>
      </c>
      <c r="N112" s="33"/>
      <c r="O112" s="33">
        <f t="shared" si="50"/>
        <v>250000</v>
      </c>
    </row>
    <row r="113" spans="1:15" ht="36" customHeight="1">
      <c r="A113" s="18" t="s">
        <v>161</v>
      </c>
      <c r="B113" s="30" t="s">
        <v>91</v>
      </c>
      <c r="C113" s="31"/>
      <c r="D113" s="31"/>
      <c r="E113" s="31"/>
      <c r="F113" s="31"/>
      <c r="G113" s="31"/>
      <c r="H113" s="32"/>
      <c r="I113" s="33"/>
      <c r="J113" s="33"/>
      <c r="K113" s="33"/>
      <c r="L113" s="33"/>
      <c r="M113" s="33"/>
      <c r="N113" s="33">
        <v>775000</v>
      </c>
      <c r="O113" s="33">
        <f t="shared" si="50"/>
        <v>775000</v>
      </c>
    </row>
    <row r="114" spans="1:15" ht="41.25" customHeight="1">
      <c r="A114" s="29" t="s">
        <v>147</v>
      </c>
      <c r="B114" s="30" t="s">
        <v>91</v>
      </c>
      <c r="C114" s="31"/>
      <c r="D114" s="31"/>
      <c r="E114" s="31"/>
      <c r="F114" s="31"/>
      <c r="G114" s="31"/>
      <c r="H114" s="32"/>
      <c r="I114" s="33"/>
      <c r="J114" s="33">
        <v>1079100</v>
      </c>
      <c r="K114" s="33">
        <f t="shared" si="45"/>
        <v>1079100</v>
      </c>
      <c r="L114" s="33"/>
      <c r="M114" s="33">
        <v>1079100</v>
      </c>
      <c r="N114" s="33"/>
      <c r="O114" s="33">
        <f t="shared" si="50"/>
        <v>1079100</v>
      </c>
    </row>
    <row r="115" spans="1:15" ht="42" customHeight="1">
      <c r="A115" s="29" t="s">
        <v>135</v>
      </c>
      <c r="B115" s="30" t="s">
        <v>91</v>
      </c>
      <c r="C115" s="31"/>
      <c r="D115" s="31"/>
      <c r="E115" s="31"/>
      <c r="F115" s="31"/>
      <c r="G115" s="31"/>
      <c r="H115" s="32">
        <v>1015493.12</v>
      </c>
      <c r="I115" s="33">
        <f>H115</f>
        <v>1015493.12</v>
      </c>
      <c r="J115" s="33"/>
      <c r="K115" s="33">
        <f t="shared" si="45"/>
        <v>1015493.12</v>
      </c>
      <c r="L115" s="33"/>
      <c r="M115" s="37">
        <v>1015493.12</v>
      </c>
      <c r="N115" s="33"/>
      <c r="O115" s="33">
        <f t="shared" si="50"/>
        <v>1015493.12</v>
      </c>
    </row>
    <row r="116" spans="1:15" ht="39.75" customHeight="1">
      <c r="A116" s="29" t="s">
        <v>152</v>
      </c>
      <c r="B116" s="30" t="s">
        <v>91</v>
      </c>
      <c r="C116" s="31"/>
      <c r="D116" s="31"/>
      <c r="E116" s="31"/>
      <c r="F116" s="31"/>
      <c r="G116" s="31"/>
      <c r="H116" s="32">
        <v>2128000</v>
      </c>
      <c r="I116" s="33"/>
      <c r="J116" s="33">
        <v>300000</v>
      </c>
      <c r="K116" s="33">
        <f t="shared" ref="K116" si="53">SUM(I116:J116)</f>
        <v>300000</v>
      </c>
      <c r="L116" s="33"/>
      <c r="M116" s="37">
        <v>300000</v>
      </c>
      <c r="N116" s="33"/>
      <c r="O116" s="33">
        <f t="shared" si="50"/>
        <v>300000</v>
      </c>
    </row>
    <row r="117" spans="1:15" ht="25.5">
      <c r="A117" s="29" t="s">
        <v>103</v>
      </c>
      <c r="B117" s="35" t="s">
        <v>104</v>
      </c>
      <c r="C117" s="31"/>
      <c r="D117" s="31"/>
      <c r="E117" s="26">
        <f t="shared" ref="E117:E119" si="54">SUM(C117:D117)</f>
        <v>0</v>
      </c>
      <c r="F117" s="31"/>
      <c r="G117" s="26">
        <f t="shared" ref="G117:G119" si="55">SUM(E117:F117)</f>
        <v>0</v>
      </c>
      <c r="H117" s="32">
        <v>5319001.0999999996</v>
      </c>
      <c r="I117" s="28">
        <f>SUM(H117:H117)</f>
        <v>5319001.0999999996</v>
      </c>
      <c r="J117" s="28">
        <v>0</v>
      </c>
      <c r="K117" s="28">
        <f t="shared" si="45"/>
        <v>5319001.0999999996</v>
      </c>
      <c r="L117" s="28">
        <v>0</v>
      </c>
      <c r="M117" s="28">
        <v>5319001.0999999996</v>
      </c>
      <c r="N117" s="28">
        <v>0</v>
      </c>
      <c r="O117" s="28">
        <f>M117+N117</f>
        <v>5319001.0999999996</v>
      </c>
    </row>
    <row r="118" spans="1:15" s="4" customFormat="1" ht="27" customHeight="1">
      <c r="A118" s="34" t="s">
        <v>99</v>
      </c>
      <c r="B118" s="35" t="s">
        <v>100</v>
      </c>
      <c r="C118" s="26"/>
      <c r="D118" s="26">
        <v>747348.87</v>
      </c>
      <c r="E118" s="26">
        <f t="shared" si="54"/>
        <v>747348.87</v>
      </c>
      <c r="F118" s="26">
        <v>-740732.38</v>
      </c>
      <c r="G118" s="26">
        <f t="shared" si="55"/>
        <v>6616.4899999999907</v>
      </c>
      <c r="H118" s="27"/>
      <c r="I118" s="28">
        <v>6616.49</v>
      </c>
      <c r="J118" s="28"/>
      <c r="K118" s="28">
        <f t="shared" si="45"/>
        <v>6616.49</v>
      </c>
      <c r="L118" s="28"/>
      <c r="M118" s="28">
        <v>6616.49</v>
      </c>
      <c r="N118" s="28"/>
      <c r="O118" s="28">
        <f t="shared" ref="O118:O119" si="56">M118+N118</f>
        <v>6616.49</v>
      </c>
    </row>
    <row r="119" spans="1:15" s="4" customFormat="1" ht="25.5" customHeight="1">
      <c r="A119" s="34" t="s">
        <v>101</v>
      </c>
      <c r="B119" s="35" t="s">
        <v>102</v>
      </c>
      <c r="C119" s="26"/>
      <c r="D119" s="26">
        <v>-2027678.43</v>
      </c>
      <c r="E119" s="26">
        <f t="shared" si="54"/>
        <v>-2027678.43</v>
      </c>
      <c r="F119" s="26">
        <v>1947341.11</v>
      </c>
      <c r="G119" s="26">
        <f t="shared" si="55"/>
        <v>-80337.319999999832</v>
      </c>
      <c r="H119" s="27"/>
      <c r="I119" s="28">
        <v>-80337.320000000007</v>
      </c>
      <c r="J119" s="28">
        <f>-111660.68+80337.32</f>
        <v>-31323.359999999986</v>
      </c>
      <c r="K119" s="28">
        <f t="shared" si="45"/>
        <v>-111660.68</v>
      </c>
      <c r="L119" s="28"/>
      <c r="M119" s="28">
        <v>-111660.68</v>
      </c>
      <c r="N119" s="28"/>
      <c r="O119" s="28">
        <f t="shared" si="56"/>
        <v>-111660.68</v>
      </c>
    </row>
    <row r="120" spans="1:15" ht="10.5" customHeight="1">
      <c r="A120" s="36"/>
      <c r="B120" s="30"/>
      <c r="C120" s="31"/>
      <c r="D120" s="31"/>
      <c r="E120" s="31"/>
      <c r="F120" s="31"/>
      <c r="G120" s="31"/>
      <c r="H120" s="32"/>
      <c r="I120" s="33"/>
      <c r="J120" s="33"/>
      <c r="K120" s="33"/>
      <c r="L120" s="33"/>
      <c r="M120" s="33"/>
      <c r="N120" s="33"/>
      <c r="O120" s="33"/>
    </row>
    <row r="121" spans="1:15" s="4" customFormat="1">
      <c r="A121" s="34" t="s">
        <v>63</v>
      </c>
      <c r="B121" s="35"/>
      <c r="C121" s="42">
        <f>C50+C26</f>
        <v>1200490191</v>
      </c>
      <c r="D121" s="42">
        <f>D50+D26</f>
        <v>-665735.55999999982</v>
      </c>
      <c r="E121" s="42">
        <f t="shared" ref="E121:H121" si="57">E50+E26</f>
        <v>1200126955.4400001</v>
      </c>
      <c r="F121" s="42">
        <f>F50+F26</f>
        <v>16307665.769999998</v>
      </c>
      <c r="G121" s="42">
        <f t="shared" si="57"/>
        <v>1216434621.21</v>
      </c>
      <c r="H121" s="43">
        <f t="shared" si="57"/>
        <v>69109532.379999995</v>
      </c>
      <c r="I121" s="44">
        <f>I50+I26</f>
        <v>1285544153.5899999</v>
      </c>
      <c r="J121" s="44">
        <f t="shared" ref="J121:O121" si="58">J50+J26</f>
        <v>31320937.920000002</v>
      </c>
      <c r="K121" s="44">
        <f t="shared" si="58"/>
        <v>1316865091.5099995</v>
      </c>
      <c r="L121" s="44">
        <f t="shared" si="58"/>
        <v>10036764.630000001</v>
      </c>
      <c r="M121" s="44">
        <f t="shared" si="58"/>
        <v>1326901856.1399999</v>
      </c>
      <c r="N121" s="44">
        <f t="shared" si="58"/>
        <v>54431372.090000004</v>
      </c>
      <c r="O121" s="44">
        <f t="shared" si="58"/>
        <v>1381333228.2299998</v>
      </c>
    </row>
    <row r="122" spans="1:15">
      <c r="N122" s="16"/>
    </row>
  </sheetData>
  <mergeCells count="38">
    <mergeCell ref="P104:P105"/>
    <mergeCell ref="N23:N24"/>
    <mergeCell ref="O23:O24"/>
    <mergeCell ref="A12:O12"/>
    <mergeCell ref="A13:O13"/>
    <mergeCell ref="A14:O14"/>
    <mergeCell ref="F23:F24"/>
    <mergeCell ref="G23:G24"/>
    <mergeCell ref="H23:H24"/>
    <mergeCell ref="I23:I24"/>
    <mergeCell ref="J23:J24"/>
    <mergeCell ref="K23:K24"/>
    <mergeCell ref="A23:A24"/>
    <mergeCell ref="B23:B24"/>
    <mergeCell ref="C23:C24"/>
    <mergeCell ref="D23:D24"/>
    <mergeCell ref="A19:O19"/>
    <mergeCell ref="A7:O7"/>
    <mergeCell ref="A8:O8"/>
    <mergeCell ref="A9:O9"/>
    <mergeCell ref="A10:O10"/>
    <mergeCell ref="A11:O11"/>
    <mergeCell ref="L23:L24"/>
    <mergeCell ref="M23:M24"/>
    <mergeCell ref="A1:O1"/>
    <mergeCell ref="A2:O2"/>
    <mergeCell ref="A3:O3"/>
    <mergeCell ref="A22:O22"/>
    <mergeCell ref="E23:E24"/>
    <mergeCell ref="A20:O20"/>
    <mergeCell ref="A21:O21"/>
    <mergeCell ref="A4:O4"/>
    <mergeCell ref="A5:O5"/>
    <mergeCell ref="A6:O6"/>
    <mergeCell ref="A15:O15"/>
    <mergeCell ref="A16:O16"/>
    <mergeCell ref="A17:O17"/>
    <mergeCell ref="A18:O18"/>
  </mergeCells>
  <pageMargins left="0.8" right="0.31496062992125984" top="0.15748031496062992" bottom="0.23622047244094491" header="0.19685039370078741" footer="0.19685039370078741"/>
  <pageSetup paperSize="9" firstPageNumber="44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116"/>
  <sheetViews>
    <sheetView topLeftCell="A15" zoomScaleSheetLayoutView="100" workbookViewId="0">
      <selection activeCell="O114" sqref="O114"/>
    </sheetView>
  </sheetViews>
  <sheetFormatPr defaultColWidth="9.140625" defaultRowHeight="12.75"/>
  <cols>
    <col min="1" max="1" width="46.140625" style="54" customWidth="1"/>
    <col min="2" max="2" width="21.42578125" style="5" customWidth="1"/>
    <col min="3" max="3" width="17.28515625" style="8" hidden="1" customWidth="1"/>
    <col min="4" max="4" width="13.5703125" style="8" hidden="1" customWidth="1"/>
    <col min="5" max="5" width="16.85546875" style="8" hidden="1" customWidth="1"/>
    <col min="6" max="6" width="13.42578125" style="8" hidden="1" customWidth="1"/>
    <col min="7" max="7" width="16.28515625" style="8" hidden="1" customWidth="1"/>
    <col min="8" max="8" width="9.7109375" style="6" hidden="1" customWidth="1"/>
    <col min="9" max="9" width="14.85546875" style="15" hidden="1" customWidth="1"/>
    <col min="10" max="10" width="13.42578125" style="15" hidden="1" customWidth="1"/>
    <col min="11" max="11" width="14.85546875" style="15" hidden="1" customWidth="1"/>
    <col min="12" max="12" width="14.5703125" style="15" hidden="1" customWidth="1"/>
    <col min="13" max="13" width="14.85546875" style="15" customWidth="1"/>
    <col min="14" max="14" width="14.5703125" style="15" customWidth="1"/>
    <col min="15" max="15" width="14.85546875" style="15" customWidth="1"/>
    <col min="16" max="16" width="12.140625" style="20" customWidth="1"/>
    <col min="17" max="17" width="12.140625" style="1" customWidth="1"/>
    <col min="18" max="16384" width="9.140625" style="1"/>
  </cols>
  <sheetData>
    <row r="1" spans="1:15" ht="15" hidden="1" customHeight="1">
      <c r="A1" s="71" t="s">
        <v>92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5" hidden="1" customHeight="1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6.5" hidden="1" customHeight="1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</row>
    <row r="4" spans="1:15" ht="20.25" hidden="1" customHeight="1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</row>
    <row r="5" spans="1:15" ht="23.25" hidden="1" customHeight="1">
      <c r="A5" s="71"/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</row>
    <row r="6" spans="1:15" ht="15" hidden="1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5.25" hidden="1" customHeight="1">
      <c r="A7" s="71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</row>
    <row r="8" spans="1:15" ht="15" hidden="1" customHeight="1">
      <c r="A8" s="71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</row>
    <row r="9" spans="1:15" ht="15" hidden="1" customHeight="1">
      <c r="A9" s="71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</row>
    <row r="10" spans="1:15" ht="15" hidden="1" customHeight="1">
      <c r="A10" s="71"/>
      <c r="B10" s="71"/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</row>
    <row r="11" spans="1:15" ht="5.25" hidden="1" customHeight="1">
      <c r="A11" s="71"/>
      <c r="B11" s="71"/>
      <c r="C11" s="71"/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</row>
    <row r="12" spans="1:15" ht="15" hidden="1" customHeight="1">
      <c r="A12" s="71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</row>
    <row r="13" spans="1:15" ht="15" hidden="1" customHeight="1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</row>
    <row r="14" spans="1:15" ht="15" hidden="1" customHeigh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</row>
    <row r="15" spans="1:15" ht="15.75" customHeight="1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</row>
    <row r="16" spans="1:15" ht="12.75" customHeight="1">
      <c r="A16" s="75" t="s">
        <v>78</v>
      </c>
      <c r="B16" s="76" t="s">
        <v>77</v>
      </c>
      <c r="C16" s="73" t="s">
        <v>76</v>
      </c>
      <c r="D16" s="78" t="s">
        <v>96</v>
      </c>
      <c r="E16" s="73" t="s">
        <v>97</v>
      </c>
      <c r="F16" s="78" t="s">
        <v>96</v>
      </c>
      <c r="G16" s="73" t="s">
        <v>97</v>
      </c>
      <c r="H16" s="80" t="s">
        <v>96</v>
      </c>
      <c r="I16" s="69" t="s">
        <v>97</v>
      </c>
      <c r="J16" s="69" t="s">
        <v>96</v>
      </c>
      <c r="K16" s="69" t="s">
        <v>97</v>
      </c>
      <c r="L16" s="69" t="s">
        <v>96</v>
      </c>
      <c r="M16" s="69" t="s">
        <v>97</v>
      </c>
      <c r="N16" s="69" t="s">
        <v>96</v>
      </c>
      <c r="O16" s="69" t="s">
        <v>97</v>
      </c>
    </row>
    <row r="17" spans="1:16" ht="12.75" customHeight="1">
      <c r="A17" s="75"/>
      <c r="B17" s="77"/>
      <c r="C17" s="74"/>
      <c r="D17" s="79"/>
      <c r="E17" s="74"/>
      <c r="F17" s="79"/>
      <c r="G17" s="74"/>
      <c r="H17" s="81"/>
      <c r="I17" s="70"/>
      <c r="J17" s="70"/>
      <c r="K17" s="70"/>
      <c r="L17" s="70"/>
      <c r="M17" s="70"/>
      <c r="N17" s="70"/>
      <c r="O17" s="70"/>
    </row>
    <row r="18" spans="1:16" s="17" customFormat="1" ht="10.5" customHeight="1">
      <c r="A18" s="47">
        <v>1</v>
      </c>
      <c r="B18" s="3" t="s">
        <v>148</v>
      </c>
      <c r="C18" s="9"/>
      <c r="D18" s="9"/>
      <c r="E18" s="10"/>
      <c r="F18" s="9"/>
      <c r="G18" s="10"/>
      <c r="H18" s="2"/>
      <c r="I18" s="7">
        <v>3</v>
      </c>
      <c r="J18" s="7">
        <v>4</v>
      </c>
      <c r="K18" s="7">
        <v>5</v>
      </c>
      <c r="L18" s="7">
        <v>4</v>
      </c>
      <c r="M18" s="7">
        <v>5</v>
      </c>
      <c r="N18" s="7">
        <v>4</v>
      </c>
      <c r="O18" s="7">
        <v>5</v>
      </c>
      <c r="P18" s="21"/>
    </row>
    <row r="19" spans="1:16" s="4" customFormat="1">
      <c r="A19" s="48" t="s">
        <v>0</v>
      </c>
      <c r="B19" s="25" t="s">
        <v>1</v>
      </c>
      <c r="C19" s="26">
        <f>C20+C22+C24+C28+C29+C34+C36+C39+C42</f>
        <v>201376279</v>
      </c>
      <c r="D19" s="26"/>
      <c r="E19" s="26">
        <f t="shared" ref="E19:I19" si="0">E20+E22+E24+E28+E29+E34+E36+E39+E42</f>
        <v>201678779</v>
      </c>
      <c r="F19" s="26"/>
      <c r="G19" s="26">
        <f t="shared" si="0"/>
        <v>201678779</v>
      </c>
      <c r="H19" s="27">
        <f t="shared" si="0"/>
        <v>16002363.060000001</v>
      </c>
      <c r="I19" s="28">
        <f t="shared" si="0"/>
        <v>217681142.06</v>
      </c>
      <c r="J19" s="28">
        <f t="shared" ref="J19" si="1">J20+J22+J24+J28+J29+J34+J36+J39+J42</f>
        <v>9086450.2799999993</v>
      </c>
      <c r="K19" s="28">
        <f>SUM(I19:J19)</f>
        <v>226767592.34</v>
      </c>
      <c r="L19" s="28">
        <f t="shared" ref="L19:N19" si="2">L20+L22+L24+L28+L29+L34+L36+L39+L42</f>
        <v>19951.560000000001</v>
      </c>
      <c r="M19" s="28">
        <f>M20+M22+M24+M28+M29+M34+M36+M39+M42</f>
        <v>226787543.90000001</v>
      </c>
      <c r="N19" s="28">
        <f t="shared" si="2"/>
        <v>0</v>
      </c>
      <c r="O19" s="28">
        <f>O20+O22+O24+O28+O29+O34+O36+O39+O42</f>
        <v>226787543.90000001</v>
      </c>
      <c r="P19" s="23">
        <f>M19+N19-O19</f>
        <v>0</v>
      </c>
    </row>
    <row r="20" spans="1:16" s="4" customFormat="1">
      <c r="A20" s="48" t="s">
        <v>2</v>
      </c>
      <c r="B20" s="25" t="s">
        <v>3</v>
      </c>
      <c r="C20" s="26">
        <v>133094588</v>
      </c>
      <c r="D20" s="26"/>
      <c r="E20" s="26">
        <v>133094588</v>
      </c>
      <c r="F20" s="26"/>
      <c r="G20" s="26">
        <v>133094588</v>
      </c>
      <c r="H20" s="27">
        <f>H21</f>
        <v>15946000</v>
      </c>
      <c r="I20" s="28">
        <f>I21</f>
        <v>149040588</v>
      </c>
      <c r="J20" s="28">
        <f t="shared" ref="J20" si="3">J21</f>
        <v>9086450.2799999993</v>
      </c>
      <c r="K20" s="28">
        <f t="shared" ref="K20:K90" si="4">SUM(I20:J20)</f>
        <v>158127038.28</v>
      </c>
      <c r="L20" s="28">
        <f t="shared" ref="L20:N20" si="5">L21</f>
        <v>0</v>
      </c>
      <c r="M20" s="28">
        <f>M21</f>
        <v>158127038.28</v>
      </c>
      <c r="N20" s="28">
        <f t="shared" si="5"/>
        <v>0</v>
      </c>
      <c r="O20" s="28">
        <f>O21</f>
        <v>158127038.28</v>
      </c>
      <c r="P20" s="23">
        <f>M20+N20-O20</f>
        <v>0</v>
      </c>
    </row>
    <row r="21" spans="1:16">
      <c r="A21" s="49" t="s">
        <v>4</v>
      </c>
      <c r="B21" s="30" t="s">
        <v>5</v>
      </c>
      <c r="C21" s="31">
        <v>133094588</v>
      </c>
      <c r="D21" s="31"/>
      <c r="E21" s="31">
        <v>133094588</v>
      </c>
      <c r="F21" s="31"/>
      <c r="G21" s="31">
        <v>133094588</v>
      </c>
      <c r="H21" s="32">
        <v>15946000</v>
      </c>
      <c r="I21" s="33">
        <f>133094588+H21</f>
        <v>149040588</v>
      </c>
      <c r="J21" s="33">
        <v>9086450.2799999993</v>
      </c>
      <c r="K21" s="33">
        <f t="shared" si="4"/>
        <v>158127038.28</v>
      </c>
      <c r="L21" s="33"/>
      <c r="M21" s="33">
        <v>158127038.28</v>
      </c>
      <c r="N21" s="33"/>
      <c r="O21" s="33">
        <f>M21+N21</f>
        <v>158127038.28</v>
      </c>
    </row>
    <row r="22" spans="1:16" s="4" customFormat="1" ht="38.25">
      <c r="A22" s="48" t="s">
        <v>6</v>
      </c>
      <c r="B22" s="35" t="s">
        <v>7</v>
      </c>
      <c r="C22" s="26">
        <f>C23</f>
        <v>22554241</v>
      </c>
      <c r="D22" s="26"/>
      <c r="E22" s="26">
        <f t="shared" ref="E22:J22" si="6">E23</f>
        <v>22554241</v>
      </c>
      <c r="F22" s="26"/>
      <c r="G22" s="26">
        <f t="shared" si="6"/>
        <v>22554241</v>
      </c>
      <c r="H22" s="27"/>
      <c r="I22" s="28">
        <f t="shared" si="6"/>
        <v>22554241</v>
      </c>
      <c r="J22" s="28">
        <f t="shared" si="6"/>
        <v>0</v>
      </c>
      <c r="K22" s="28">
        <f t="shared" si="4"/>
        <v>22554241</v>
      </c>
      <c r="L22" s="28">
        <f t="shared" ref="L22:N22" si="7">L23</f>
        <v>0</v>
      </c>
      <c r="M22" s="28">
        <f>M23</f>
        <v>22554241</v>
      </c>
      <c r="N22" s="28">
        <f t="shared" si="7"/>
        <v>0</v>
      </c>
      <c r="O22" s="28">
        <f>O23</f>
        <v>22554241</v>
      </c>
      <c r="P22" s="23">
        <f>M22+N22-O22</f>
        <v>0</v>
      </c>
    </row>
    <row r="23" spans="1:16" ht="38.25">
      <c r="A23" s="49" t="s">
        <v>8</v>
      </c>
      <c r="B23" s="30" t="s">
        <v>9</v>
      </c>
      <c r="C23" s="31">
        <v>22554241</v>
      </c>
      <c r="D23" s="31"/>
      <c r="E23" s="31">
        <v>22554241</v>
      </c>
      <c r="F23" s="31"/>
      <c r="G23" s="31">
        <v>22554241</v>
      </c>
      <c r="H23" s="32"/>
      <c r="I23" s="33">
        <v>22554241</v>
      </c>
      <c r="J23" s="33"/>
      <c r="K23" s="33">
        <f t="shared" si="4"/>
        <v>22554241</v>
      </c>
      <c r="L23" s="33"/>
      <c r="M23" s="33">
        <v>22554241</v>
      </c>
      <c r="N23" s="33"/>
      <c r="O23" s="33">
        <f>M23+N23</f>
        <v>22554241</v>
      </c>
    </row>
    <row r="24" spans="1:16" s="4" customFormat="1">
      <c r="A24" s="48" t="s">
        <v>10</v>
      </c>
      <c r="B24" s="35" t="s">
        <v>11</v>
      </c>
      <c r="C24" s="26">
        <f>SUM(C25:C27)</f>
        <v>23509450</v>
      </c>
      <c r="D24" s="26"/>
      <c r="E24" s="26">
        <f t="shared" ref="E24:G24" si="8">SUM(E25:E27)</f>
        <v>23509450</v>
      </c>
      <c r="F24" s="26"/>
      <c r="G24" s="26">
        <f t="shared" si="8"/>
        <v>23509450</v>
      </c>
      <c r="H24" s="27"/>
      <c r="I24" s="28">
        <f t="shared" ref="I24:J24" si="9">SUM(I25:I27)</f>
        <v>23509450</v>
      </c>
      <c r="J24" s="28">
        <f t="shared" si="9"/>
        <v>0</v>
      </c>
      <c r="K24" s="28">
        <f t="shared" si="4"/>
        <v>23509450</v>
      </c>
      <c r="L24" s="28">
        <f t="shared" ref="L24:N24" si="10">SUM(L25:L27)</f>
        <v>0</v>
      </c>
      <c r="M24" s="28">
        <f>SUM(M25:M27)</f>
        <v>23509450</v>
      </c>
      <c r="N24" s="28">
        <f t="shared" si="10"/>
        <v>0</v>
      </c>
      <c r="O24" s="28">
        <f>SUM(O25:O27)</f>
        <v>23509450</v>
      </c>
      <c r="P24" s="23">
        <f>M24+N24-O24</f>
        <v>0</v>
      </c>
    </row>
    <row r="25" spans="1:16" ht="25.5">
      <c r="A25" s="49" t="s">
        <v>12</v>
      </c>
      <c r="B25" s="30" t="s">
        <v>13</v>
      </c>
      <c r="C25" s="31">
        <v>23430815</v>
      </c>
      <c r="D25" s="31"/>
      <c r="E25" s="31">
        <v>23430815</v>
      </c>
      <c r="F25" s="31"/>
      <c r="G25" s="31">
        <v>23430815</v>
      </c>
      <c r="H25" s="32"/>
      <c r="I25" s="33">
        <v>23430815</v>
      </c>
      <c r="J25" s="33"/>
      <c r="K25" s="33">
        <f t="shared" si="4"/>
        <v>23430815</v>
      </c>
      <c r="L25" s="33"/>
      <c r="M25" s="33">
        <v>23430815</v>
      </c>
      <c r="N25" s="33"/>
      <c r="O25" s="33">
        <f t="shared" ref="O25:O27" si="11">M25+N25</f>
        <v>23430815</v>
      </c>
    </row>
    <row r="26" spans="1:16">
      <c r="A26" s="49" t="s">
        <v>14</v>
      </c>
      <c r="B26" s="30" t="s">
        <v>15</v>
      </c>
      <c r="C26" s="31">
        <v>10576</v>
      </c>
      <c r="D26" s="31"/>
      <c r="E26" s="31">
        <v>10576</v>
      </c>
      <c r="F26" s="31"/>
      <c r="G26" s="31">
        <v>10576</v>
      </c>
      <c r="H26" s="32"/>
      <c r="I26" s="33">
        <v>10576</v>
      </c>
      <c r="J26" s="33"/>
      <c r="K26" s="33">
        <f t="shared" si="4"/>
        <v>10576</v>
      </c>
      <c r="L26" s="33"/>
      <c r="M26" s="33">
        <v>10576</v>
      </c>
      <c r="N26" s="33"/>
      <c r="O26" s="33">
        <f t="shared" si="11"/>
        <v>10576</v>
      </c>
    </row>
    <row r="27" spans="1:16" ht="25.5">
      <c r="A27" s="49" t="s">
        <v>16</v>
      </c>
      <c r="B27" s="30" t="s">
        <v>17</v>
      </c>
      <c r="C27" s="31">
        <v>68059</v>
      </c>
      <c r="D27" s="31"/>
      <c r="E27" s="31">
        <v>68059</v>
      </c>
      <c r="F27" s="31"/>
      <c r="G27" s="31">
        <v>68059</v>
      </c>
      <c r="H27" s="32"/>
      <c r="I27" s="33">
        <v>68059</v>
      </c>
      <c r="J27" s="33"/>
      <c r="K27" s="33">
        <f t="shared" si="4"/>
        <v>68059</v>
      </c>
      <c r="L27" s="33"/>
      <c r="M27" s="33">
        <v>68059</v>
      </c>
      <c r="N27" s="33"/>
      <c r="O27" s="33">
        <f t="shared" si="11"/>
        <v>68059</v>
      </c>
    </row>
    <row r="28" spans="1:16" s="4" customFormat="1">
      <c r="A28" s="48" t="s">
        <v>18</v>
      </c>
      <c r="B28" s="35" t="s">
        <v>19</v>
      </c>
      <c r="C28" s="26">
        <v>3712000</v>
      </c>
      <c r="D28" s="26"/>
      <c r="E28" s="26">
        <v>3712000</v>
      </c>
      <c r="F28" s="26"/>
      <c r="G28" s="26">
        <v>3712000</v>
      </c>
      <c r="H28" s="27"/>
      <c r="I28" s="28">
        <v>3712000</v>
      </c>
      <c r="J28" s="28">
        <v>0</v>
      </c>
      <c r="K28" s="28">
        <f t="shared" si="4"/>
        <v>3712000</v>
      </c>
      <c r="L28" s="28">
        <v>0</v>
      </c>
      <c r="M28" s="28">
        <v>3712000</v>
      </c>
      <c r="N28" s="28">
        <v>0</v>
      </c>
      <c r="O28" s="28">
        <f>SUM(L28:N28)</f>
        <v>3712000</v>
      </c>
      <c r="P28" s="22"/>
    </row>
    <row r="29" spans="1:16" s="4" customFormat="1" ht="38.25">
      <c r="A29" s="48" t="s">
        <v>20</v>
      </c>
      <c r="B29" s="35" t="s">
        <v>21</v>
      </c>
      <c r="C29" s="26">
        <f>SUM(C30:C33)</f>
        <v>13164000</v>
      </c>
      <c r="D29" s="26"/>
      <c r="E29" s="26">
        <f t="shared" ref="E29:G29" si="12">SUM(E30:E33)</f>
        <v>13164000</v>
      </c>
      <c r="F29" s="26"/>
      <c r="G29" s="26">
        <f t="shared" si="12"/>
        <v>13164000</v>
      </c>
      <c r="H29" s="27"/>
      <c r="I29" s="28">
        <f t="shared" ref="I29:J29" si="13">SUM(I30:I33)</f>
        <v>13164000</v>
      </c>
      <c r="J29" s="28">
        <f t="shared" si="13"/>
        <v>0</v>
      </c>
      <c r="K29" s="28">
        <f t="shared" si="4"/>
        <v>13164000</v>
      </c>
      <c r="L29" s="28">
        <f t="shared" ref="L29:N29" si="14">SUM(L30:L33)</f>
        <v>0</v>
      </c>
      <c r="M29" s="28">
        <f>SUM(M30:M33)</f>
        <v>13164000</v>
      </c>
      <c r="N29" s="28">
        <f t="shared" si="14"/>
        <v>0</v>
      </c>
      <c r="O29" s="28">
        <f>SUM(O30:O33)</f>
        <v>13164000</v>
      </c>
      <c r="P29" s="23">
        <f>M29+N29-O29</f>
        <v>0</v>
      </c>
    </row>
    <row r="30" spans="1:16" ht="39" customHeight="1">
      <c r="A30" s="49" t="s">
        <v>22</v>
      </c>
      <c r="B30" s="30" t="s">
        <v>23</v>
      </c>
      <c r="C30" s="31">
        <v>9525000</v>
      </c>
      <c r="D30" s="31"/>
      <c r="E30" s="31">
        <v>9525000</v>
      </c>
      <c r="F30" s="31"/>
      <c r="G30" s="31">
        <v>9525000</v>
      </c>
      <c r="H30" s="32"/>
      <c r="I30" s="33">
        <v>9525000</v>
      </c>
      <c r="J30" s="33"/>
      <c r="K30" s="33">
        <f t="shared" si="4"/>
        <v>9525000</v>
      </c>
      <c r="L30" s="33"/>
      <c r="M30" s="33">
        <v>9525000</v>
      </c>
      <c r="N30" s="33"/>
      <c r="O30" s="33">
        <f t="shared" ref="O30:O33" si="15">M30+N30</f>
        <v>9525000</v>
      </c>
    </row>
    <row r="31" spans="1:16" ht="39" customHeight="1">
      <c r="A31" s="49" t="s">
        <v>24</v>
      </c>
      <c r="B31" s="30" t="s">
        <v>25</v>
      </c>
      <c r="C31" s="31">
        <v>88000</v>
      </c>
      <c r="D31" s="31"/>
      <c r="E31" s="31">
        <v>88000</v>
      </c>
      <c r="F31" s="31"/>
      <c r="G31" s="31">
        <v>88000</v>
      </c>
      <c r="H31" s="32"/>
      <c r="I31" s="33">
        <v>88000</v>
      </c>
      <c r="J31" s="33"/>
      <c r="K31" s="33">
        <f t="shared" si="4"/>
        <v>88000</v>
      </c>
      <c r="L31" s="33"/>
      <c r="M31" s="33">
        <v>88000</v>
      </c>
      <c r="N31" s="33"/>
      <c r="O31" s="33">
        <f t="shared" si="15"/>
        <v>88000</v>
      </c>
    </row>
    <row r="32" spans="1:16" ht="39" customHeight="1">
      <c r="A32" s="49" t="s">
        <v>26</v>
      </c>
      <c r="B32" s="30" t="s">
        <v>27</v>
      </c>
      <c r="C32" s="31">
        <v>668000</v>
      </c>
      <c r="D32" s="31"/>
      <c r="E32" s="31">
        <v>668000</v>
      </c>
      <c r="F32" s="31"/>
      <c r="G32" s="31">
        <v>668000</v>
      </c>
      <c r="H32" s="32"/>
      <c r="I32" s="33">
        <v>668000</v>
      </c>
      <c r="J32" s="33"/>
      <c r="K32" s="33">
        <f t="shared" si="4"/>
        <v>668000</v>
      </c>
      <c r="L32" s="33"/>
      <c r="M32" s="33">
        <v>668000</v>
      </c>
      <c r="N32" s="33"/>
      <c r="O32" s="33">
        <f t="shared" si="15"/>
        <v>668000</v>
      </c>
    </row>
    <row r="33" spans="1:17" ht="39" customHeight="1">
      <c r="A33" s="49" t="s">
        <v>28</v>
      </c>
      <c r="B33" s="30" t="s">
        <v>29</v>
      </c>
      <c r="C33" s="31">
        <v>2883000</v>
      </c>
      <c r="D33" s="31"/>
      <c r="E33" s="31">
        <v>2883000</v>
      </c>
      <c r="F33" s="31"/>
      <c r="G33" s="31">
        <v>2883000</v>
      </c>
      <c r="H33" s="32"/>
      <c r="I33" s="33">
        <v>2883000</v>
      </c>
      <c r="J33" s="33"/>
      <c r="K33" s="33">
        <f t="shared" si="4"/>
        <v>2883000</v>
      </c>
      <c r="L33" s="33"/>
      <c r="M33" s="33">
        <v>2883000</v>
      </c>
      <c r="N33" s="33"/>
      <c r="O33" s="33">
        <f t="shared" si="15"/>
        <v>2883000</v>
      </c>
    </row>
    <row r="34" spans="1:17" s="4" customFormat="1" ht="25.5">
      <c r="A34" s="48" t="s">
        <v>30</v>
      </c>
      <c r="B34" s="35" t="s">
        <v>31</v>
      </c>
      <c r="C34" s="26">
        <f>C35</f>
        <v>407000</v>
      </c>
      <c r="D34" s="26"/>
      <c r="E34" s="26">
        <f t="shared" ref="E34:J34" si="16">E35</f>
        <v>407000</v>
      </c>
      <c r="F34" s="26"/>
      <c r="G34" s="26">
        <f t="shared" si="16"/>
        <v>407000</v>
      </c>
      <c r="H34" s="27"/>
      <c r="I34" s="28">
        <f t="shared" si="16"/>
        <v>407000</v>
      </c>
      <c r="J34" s="28">
        <f t="shared" si="16"/>
        <v>0</v>
      </c>
      <c r="K34" s="28">
        <f t="shared" si="4"/>
        <v>407000</v>
      </c>
      <c r="L34" s="28">
        <f t="shared" ref="L34:N34" si="17">L35</f>
        <v>0</v>
      </c>
      <c r="M34" s="28">
        <f>M35</f>
        <v>407000</v>
      </c>
      <c r="N34" s="28">
        <f t="shared" si="17"/>
        <v>0</v>
      </c>
      <c r="O34" s="28">
        <f>O35</f>
        <v>407000</v>
      </c>
      <c r="P34" s="23">
        <f>M34+N34-O34</f>
        <v>0</v>
      </c>
    </row>
    <row r="35" spans="1:17" ht="25.5">
      <c r="A35" s="49" t="s">
        <v>32</v>
      </c>
      <c r="B35" s="30" t="s">
        <v>33</v>
      </c>
      <c r="C35" s="31">
        <v>407000</v>
      </c>
      <c r="D35" s="31"/>
      <c r="E35" s="31">
        <v>407000</v>
      </c>
      <c r="F35" s="31"/>
      <c r="G35" s="31">
        <v>407000</v>
      </c>
      <c r="H35" s="32"/>
      <c r="I35" s="33">
        <v>407000</v>
      </c>
      <c r="J35" s="33"/>
      <c r="K35" s="33">
        <f t="shared" si="4"/>
        <v>407000</v>
      </c>
      <c r="L35" s="33"/>
      <c r="M35" s="33">
        <v>407000</v>
      </c>
      <c r="N35" s="33"/>
      <c r="O35" s="33">
        <f>M35+N35</f>
        <v>407000</v>
      </c>
    </row>
    <row r="36" spans="1:17" s="4" customFormat="1" ht="25.5">
      <c r="A36" s="48" t="s">
        <v>34</v>
      </c>
      <c r="B36" s="35" t="s">
        <v>35</v>
      </c>
      <c r="C36" s="26">
        <f>C38</f>
        <v>325000</v>
      </c>
      <c r="D36" s="26"/>
      <c r="E36" s="26">
        <f t="shared" ref="E36" si="18">E38</f>
        <v>325000</v>
      </c>
      <c r="F36" s="26"/>
      <c r="G36" s="26">
        <f>SUM(G37:G38)</f>
        <v>325000</v>
      </c>
      <c r="H36" s="27">
        <f t="shared" ref="H36" si="19">SUM(H37:H38)</f>
        <v>56363.06</v>
      </c>
      <c r="I36" s="28">
        <f>SUM(I37:I38)</f>
        <v>381363.06</v>
      </c>
      <c r="J36" s="28">
        <f t="shared" ref="J36" si="20">SUM(J37:J38)</f>
        <v>0</v>
      </c>
      <c r="K36" s="28">
        <f t="shared" si="4"/>
        <v>381363.06</v>
      </c>
      <c r="L36" s="28">
        <f t="shared" ref="L36:N36" si="21">SUM(L37:L38)</f>
        <v>19951.560000000001</v>
      </c>
      <c r="M36" s="28">
        <f>SUM(M37:M38)</f>
        <v>401314.62</v>
      </c>
      <c r="N36" s="28">
        <f t="shared" si="21"/>
        <v>0</v>
      </c>
      <c r="O36" s="28">
        <f>SUM(O37:O38)</f>
        <v>401314.62</v>
      </c>
      <c r="P36" s="22"/>
    </row>
    <row r="37" spans="1:17" s="4" customFormat="1" ht="14.25" customHeight="1">
      <c r="A37" s="50" t="s">
        <v>133</v>
      </c>
      <c r="B37" s="30" t="s">
        <v>134</v>
      </c>
      <c r="C37" s="26"/>
      <c r="D37" s="26"/>
      <c r="E37" s="26"/>
      <c r="F37" s="26"/>
      <c r="G37" s="26"/>
      <c r="H37" s="32">
        <v>56363.06</v>
      </c>
      <c r="I37" s="33">
        <f>H37</f>
        <v>56363.06</v>
      </c>
      <c r="J37" s="33"/>
      <c r="K37" s="33">
        <f t="shared" si="4"/>
        <v>56363.06</v>
      </c>
      <c r="L37" s="33">
        <v>19951.560000000001</v>
      </c>
      <c r="M37" s="33">
        <f>56363.06+L37</f>
        <v>76314.62</v>
      </c>
      <c r="N37" s="33"/>
      <c r="O37" s="33">
        <f t="shared" ref="O37:O38" si="22">M37+N37</f>
        <v>76314.62</v>
      </c>
      <c r="P37" s="22"/>
    </row>
    <row r="38" spans="1:17">
      <c r="A38" s="49" t="s">
        <v>36</v>
      </c>
      <c r="B38" s="30" t="s">
        <v>37</v>
      </c>
      <c r="C38" s="31">
        <v>325000</v>
      </c>
      <c r="D38" s="31"/>
      <c r="E38" s="31">
        <v>325000</v>
      </c>
      <c r="F38" s="31"/>
      <c r="G38" s="31">
        <v>325000</v>
      </c>
      <c r="H38" s="32"/>
      <c r="I38" s="33">
        <v>325000</v>
      </c>
      <c r="J38" s="33"/>
      <c r="K38" s="33">
        <f t="shared" si="4"/>
        <v>325000</v>
      </c>
      <c r="L38" s="33"/>
      <c r="M38" s="33">
        <v>325000</v>
      </c>
      <c r="N38" s="33"/>
      <c r="O38" s="33">
        <f t="shared" si="22"/>
        <v>325000</v>
      </c>
    </row>
    <row r="39" spans="1:17" s="4" customFormat="1" ht="25.5">
      <c r="A39" s="48" t="s">
        <v>38</v>
      </c>
      <c r="B39" s="35" t="s">
        <v>39</v>
      </c>
      <c r="C39" s="26">
        <f>SUM(C40:C41)</f>
        <v>2102000</v>
      </c>
      <c r="D39" s="26"/>
      <c r="E39" s="26">
        <f>SUM(E40:E41)</f>
        <v>2404500</v>
      </c>
      <c r="F39" s="26"/>
      <c r="G39" s="26">
        <f>SUM(G40:G41)</f>
        <v>2404500</v>
      </c>
      <c r="H39" s="27"/>
      <c r="I39" s="28">
        <f>SUM(I40:I41)</f>
        <v>2404500</v>
      </c>
      <c r="J39" s="28">
        <f t="shared" ref="J39" si="23">SUM(J40:J41)</f>
        <v>0</v>
      </c>
      <c r="K39" s="28">
        <f t="shared" si="4"/>
        <v>2404500</v>
      </c>
      <c r="L39" s="28">
        <f t="shared" ref="L39:N39" si="24">SUM(L40:L41)</f>
        <v>0</v>
      </c>
      <c r="M39" s="28">
        <f>SUM(M40:M41)</f>
        <v>2404500</v>
      </c>
      <c r="N39" s="28">
        <f t="shared" si="24"/>
        <v>0</v>
      </c>
      <c r="O39" s="28">
        <f>SUM(O40:O41)</f>
        <v>2404500</v>
      </c>
      <c r="P39" s="23">
        <f>M39+N39-O39</f>
        <v>0</v>
      </c>
    </row>
    <row r="40" spans="1:17" ht="26.25" customHeight="1">
      <c r="A40" s="49" t="s">
        <v>40</v>
      </c>
      <c r="B40" s="30" t="s">
        <v>41</v>
      </c>
      <c r="C40" s="31">
        <v>1602000</v>
      </c>
      <c r="D40" s="31">
        <v>302500</v>
      </c>
      <c r="E40" s="31">
        <f>SUM(C40:D40)</f>
        <v>1904500</v>
      </c>
      <c r="F40" s="31"/>
      <c r="G40" s="31">
        <v>1904500</v>
      </c>
      <c r="H40" s="32"/>
      <c r="I40" s="33">
        <v>1904500</v>
      </c>
      <c r="J40" s="33"/>
      <c r="K40" s="33">
        <f t="shared" si="4"/>
        <v>1904500</v>
      </c>
      <c r="L40" s="33"/>
      <c r="M40" s="33">
        <v>1904500</v>
      </c>
      <c r="N40" s="33"/>
      <c r="O40" s="33">
        <f t="shared" ref="O40" si="25">M40+N40</f>
        <v>1904500</v>
      </c>
    </row>
    <row r="41" spans="1:17" ht="26.25" customHeight="1">
      <c r="A41" s="49" t="s">
        <v>42</v>
      </c>
      <c r="B41" s="30" t="s">
        <v>43</v>
      </c>
      <c r="C41" s="31">
        <v>500000</v>
      </c>
      <c r="D41" s="31"/>
      <c r="E41" s="31">
        <v>500000</v>
      </c>
      <c r="F41" s="31"/>
      <c r="G41" s="31">
        <v>500000</v>
      </c>
      <c r="H41" s="32"/>
      <c r="I41" s="33">
        <v>500000</v>
      </c>
      <c r="J41" s="33"/>
      <c r="K41" s="33">
        <f t="shared" si="4"/>
        <v>500000</v>
      </c>
      <c r="L41" s="33"/>
      <c r="M41" s="33">
        <v>500000</v>
      </c>
      <c r="N41" s="33"/>
      <c r="O41" s="33">
        <f>M41+N41</f>
        <v>500000</v>
      </c>
    </row>
    <row r="42" spans="1:17" s="4" customFormat="1">
      <c r="A42" s="48" t="s">
        <v>44</v>
      </c>
      <c r="B42" s="35" t="s">
        <v>45</v>
      </c>
      <c r="C42" s="26">
        <v>2508000</v>
      </c>
      <c r="D42" s="26"/>
      <c r="E42" s="26">
        <v>2508000</v>
      </c>
      <c r="F42" s="26"/>
      <c r="G42" s="26">
        <v>2508000</v>
      </c>
      <c r="H42" s="27"/>
      <c r="I42" s="28">
        <v>2508000</v>
      </c>
      <c r="J42" s="28">
        <v>0</v>
      </c>
      <c r="K42" s="28">
        <f t="shared" si="4"/>
        <v>2508000</v>
      </c>
      <c r="L42" s="28">
        <v>0</v>
      </c>
      <c r="M42" s="28">
        <v>2508000</v>
      </c>
      <c r="N42" s="28">
        <v>0</v>
      </c>
      <c r="O42" s="28">
        <f>SUM(L42:N42)</f>
        <v>2508000</v>
      </c>
      <c r="P42" s="22"/>
    </row>
    <row r="43" spans="1:17" s="4" customFormat="1">
      <c r="A43" s="48" t="s">
        <v>46</v>
      </c>
      <c r="B43" s="35" t="s">
        <v>47</v>
      </c>
      <c r="C43" s="26">
        <f>C44</f>
        <v>999113912</v>
      </c>
      <c r="D43" s="26">
        <f t="shared" ref="D43:O43" si="26">D44+D110+D111+D112</f>
        <v>-665735.55999999982</v>
      </c>
      <c r="E43" s="26">
        <f t="shared" si="26"/>
        <v>998448176.44000006</v>
      </c>
      <c r="F43" s="26">
        <f t="shared" si="26"/>
        <v>16307665.769999998</v>
      </c>
      <c r="G43" s="26">
        <f t="shared" si="26"/>
        <v>1014755842.2099999</v>
      </c>
      <c r="H43" s="27">
        <f t="shared" si="26"/>
        <v>53107169.32</v>
      </c>
      <c r="I43" s="28">
        <f t="shared" si="26"/>
        <v>1067863011.53</v>
      </c>
      <c r="J43" s="28">
        <f t="shared" si="26"/>
        <v>22234487.640000001</v>
      </c>
      <c r="K43" s="28">
        <f t="shared" si="26"/>
        <v>1090097499.1699996</v>
      </c>
      <c r="L43" s="28">
        <f t="shared" si="26"/>
        <v>10016813.07</v>
      </c>
      <c r="M43" s="28">
        <f t="shared" si="26"/>
        <v>1100114312.2399998</v>
      </c>
      <c r="N43" s="28">
        <f t="shared" si="26"/>
        <v>54431372.090000004</v>
      </c>
      <c r="O43" s="28">
        <f t="shared" si="26"/>
        <v>1154545684.3299997</v>
      </c>
      <c r="P43" s="23">
        <f>1114117812.24-O43</f>
        <v>-40427872.089999676</v>
      </c>
    </row>
    <row r="44" spans="1:17" ht="25.5">
      <c r="A44" s="49" t="s">
        <v>70</v>
      </c>
      <c r="B44" s="30" t="s">
        <v>48</v>
      </c>
      <c r="C44" s="31">
        <f t="shared" ref="C44:O44" si="27">C45+C48+C78+C93</f>
        <v>999113912</v>
      </c>
      <c r="D44" s="31">
        <f t="shared" si="27"/>
        <v>614594</v>
      </c>
      <c r="E44" s="31">
        <f t="shared" si="27"/>
        <v>999728506</v>
      </c>
      <c r="F44" s="31">
        <f t="shared" si="27"/>
        <v>15101057.039999999</v>
      </c>
      <c r="G44" s="31">
        <f t="shared" si="27"/>
        <v>1014829563.04</v>
      </c>
      <c r="H44" s="32">
        <f t="shared" si="27"/>
        <v>47788168.219999999</v>
      </c>
      <c r="I44" s="33">
        <f t="shared" si="27"/>
        <v>1062617731.26</v>
      </c>
      <c r="J44" s="33">
        <f t="shared" si="27"/>
        <v>22265811</v>
      </c>
      <c r="K44" s="33">
        <f t="shared" si="27"/>
        <v>1084883542.2599998</v>
      </c>
      <c r="L44" s="33">
        <f t="shared" si="27"/>
        <v>10016813.07</v>
      </c>
      <c r="M44" s="33">
        <f t="shared" si="27"/>
        <v>1094900355.3299999</v>
      </c>
      <c r="N44" s="33">
        <f t="shared" si="27"/>
        <v>54431372.090000004</v>
      </c>
      <c r="O44" s="33">
        <f t="shared" si="27"/>
        <v>1149331727.4199998</v>
      </c>
    </row>
    <row r="45" spans="1:17" s="4" customFormat="1" ht="25.5">
      <c r="A45" s="48" t="s">
        <v>49</v>
      </c>
      <c r="B45" s="35" t="s">
        <v>81</v>
      </c>
      <c r="C45" s="26">
        <f>C46</f>
        <v>50669100</v>
      </c>
      <c r="D45" s="26">
        <f t="shared" ref="D45:J45" si="28">D46</f>
        <v>0</v>
      </c>
      <c r="E45" s="26">
        <f t="shared" si="28"/>
        <v>50669100</v>
      </c>
      <c r="F45" s="26">
        <f t="shared" si="28"/>
        <v>0</v>
      </c>
      <c r="G45" s="26">
        <f t="shared" si="28"/>
        <v>50669100</v>
      </c>
      <c r="H45" s="27">
        <f t="shared" si="28"/>
        <v>0</v>
      </c>
      <c r="I45" s="28">
        <f t="shared" si="28"/>
        <v>50669100</v>
      </c>
      <c r="J45" s="28">
        <f t="shared" si="28"/>
        <v>0</v>
      </c>
      <c r="K45" s="28">
        <f>K46</f>
        <v>50669100</v>
      </c>
      <c r="L45" s="28">
        <f t="shared" ref="L45" si="29">L46</f>
        <v>0</v>
      </c>
      <c r="M45" s="28">
        <f t="shared" ref="M45:N45" si="30">SUM(M46:M47)</f>
        <v>50669100</v>
      </c>
      <c r="N45" s="28">
        <f t="shared" si="30"/>
        <v>37460200</v>
      </c>
      <c r="O45" s="28">
        <f>SUM(O46:O47)</f>
        <v>88129300</v>
      </c>
      <c r="P45" s="22"/>
    </row>
    <row r="46" spans="1:17" ht="25.5">
      <c r="A46" s="49" t="s">
        <v>65</v>
      </c>
      <c r="B46" s="30" t="s">
        <v>82</v>
      </c>
      <c r="C46" s="31">
        <v>50669100</v>
      </c>
      <c r="D46" s="31"/>
      <c r="E46" s="31">
        <f>SUM(C46:D46)</f>
        <v>50669100</v>
      </c>
      <c r="F46" s="31"/>
      <c r="G46" s="31">
        <f>SUM(E46:F46)</f>
        <v>50669100</v>
      </c>
      <c r="H46" s="32"/>
      <c r="I46" s="33">
        <v>50669100</v>
      </c>
      <c r="J46" s="33"/>
      <c r="K46" s="33">
        <f t="shared" si="4"/>
        <v>50669100</v>
      </c>
      <c r="L46" s="33"/>
      <c r="M46" s="33">
        <v>50669100</v>
      </c>
      <c r="N46" s="33">
        <v>-2533500</v>
      </c>
      <c r="O46" s="33">
        <f>M46+N46</f>
        <v>48135600</v>
      </c>
    </row>
    <row r="47" spans="1:17" ht="25.5">
      <c r="A47" s="49" t="s">
        <v>159</v>
      </c>
      <c r="B47" s="30" t="s">
        <v>160</v>
      </c>
      <c r="C47" s="31"/>
      <c r="D47" s="31"/>
      <c r="E47" s="31"/>
      <c r="F47" s="31"/>
      <c r="G47" s="31"/>
      <c r="H47" s="32"/>
      <c r="I47" s="33"/>
      <c r="J47" s="33"/>
      <c r="K47" s="33"/>
      <c r="L47" s="33"/>
      <c r="M47" s="33"/>
      <c r="N47" s="33">
        <v>39993700</v>
      </c>
      <c r="O47" s="33">
        <f>M47+N47</f>
        <v>39993700</v>
      </c>
    </row>
    <row r="48" spans="1:17" s="4" customFormat="1" ht="25.5">
      <c r="A48" s="48" t="s">
        <v>50</v>
      </c>
      <c r="B48" s="35" t="s">
        <v>83</v>
      </c>
      <c r="C48" s="26">
        <f>SUM(C49:C69)</f>
        <v>303626600</v>
      </c>
      <c r="D48" s="26">
        <f t="shared" ref="D48:E48" si="31">SUM(D49:D69)</f>
        <v>542900</v>
      </c>
      <c r="E48" s="26">
        <f t="shared" si="31"/>
        <v>304169500</v>
      </c>
      <c r="F48" s="26">
        <f t="shared" ref="F48" si="32">SUM(F49:F69)</f>
        <v>15071057.039999999</v>
      </c>
      <c r="G48" s="26">
        <f>SUM(G49:G70)</f>
        <v>319240557.04000002</v>
      </c>
      <c r="H48" s="27">
        <f>SUM(H49:H76)</f>
        <v>44639675.100000001</v>
      </c>
      <c r="I48" s="28">
        <f>SUM(I49:I76)</f>
        <v>363880232.13999999</v>
      </c>
      <c r="J48" s="28">
        <f t="shared" ref="J48:O48" si="33">SUM(J49:J77)</f>
        <v>9691311</v>
      </c>
      <c r="K48" s="28">
        <f t="shared" si="33"/>
        <v>373571543.13999999</v>
      </c>
      <c r="L48" s="28">
        <f t="shared" si="33"/>
        <v>7661707.0700000003</v>
      </c>
      <c r="M48" s="28">
        <f t="shared" si="33"/>
        <v>381233250.20999998</v>
      </c>
      <c r="N48" s="28">
        <f t="shared" si="33"/>
        <v>1715872.09</v>
      </c>
      <c r="O48" s="28">
        <f t="shared" si="33"/>
        <v>382949122.30000001</v>
      </c>
      <c r="P48" s="23">
        <f>SUM(M48:N48)-O48</f>
        <v>0</v>
      </c>
      <c r="Q48" s="45">
        <f>381233250.21-O48</f>
        <v>-1715872.0900000334</v>
      </c>
    </row>
    <row r="49" spans="1:16" ht="40.5" customHeight="1">
      <c r="A49" s="49" t="s">
        <v>54</v>
      </c>
      <c r="B49" s="30" t="s">
        <v>105</v>
      </c>
      <c r="C49" s="31">
        <v>1988400</v>
      </c>
      <c r="D49" s="31"/>
      <c r="E49" s="31">
        <f t="shared" ref="E49:E69" si="34">SUM(C49:D49)</f>
        <v>1988400</v>
      </c>
      <c r="F49" s="31"/>
      <c r="G49" s="31">
        <f t="shared" ref="G49:G69" si="35">SUM(E49:F49)</f>
        <v>1988400</v>
      </c>
      <c r="H49" s="32"/>
      <c r="I49" s="33">
        <f>G49</f>
        <v>1988400</v>
      </c>
      <c r="J49" s="33">
        <f>3976800-I49</f>
        <v>1988400</v>
      </c>
      <c r="K49" s="33">
        <f t="shared" si="4"/>
        <v>3976800</v>
      </c>
      <c r="L49" s="33"/>
      <c r="M49" s="33">
        <v>3976800</v>
      </c>
      <c r="N49" s="33"/>
      <c r="O49" s="33">
        <f t="shared" ref="O49:O92" si="36">M49+N49</f>
        <v>3976800</v>
      </c>
      <c r="P49" s="1"/>
    </row>
    <row r="50" spans="1:16" ht="37.5" customHeight="1">
      <c r="A50" s="49" t="s">
        <v>122</v>
      </c>
      <c r="B50" s="30" t="s">
        <v>123</v>
      </c>
      <c r="C50" s="31"/>
      <c r="D50" s="31"/>
      <c r="E50" s="31"/>
      <c r="F50" s="31"/>
      <c r="G50" s="31"/>
      <c r="H50" s="32">
        <v>1721000</v>
      </c>
      <c r="I50" s="33">
        <f>H50</f>
        <v>1721000</v>
      </c>
      <c r="J50" s="33"/>
      <c r="K50" s="33">
        <f t="shared" si="4"/>
        <v>1721000</v>
      </c>
      <c r="L50" s="33"/>
      <c r="M50" s="33">
        <v>1721000</v>
      </c>
      <c r="N50" s="33"/>
      <c r="O50" s="33">
        <f t="shared" si="36"/>
        <v>1721000</v>
      </c>
    </row>
    <row r="51" spans="1:16" ht="51">
      <c r="A51" s="49" t="s">
        <v>111</v>
      </c>
      <c r="B51" s="30" t="s">
        <v>112</v>
      </c>
      <c r="C51" s="31"/>
      <c r="D51" s="31"/>
      <c r="E51" s="31"/>
      <c r="F51" s="31">
        <v>627327.5</v>
      </c>
      <c r="G51" s="31">
        <f t="shared" si="35"/>
        <v>627327.5</v>
      </c>
      <c r="H51" s="32"/>
      <c r="I51" s="33">
        <f>G51</f>
        <v>627327.5</v>
      </c>
      <c r="J51" s="33"/>
      <c r="K51" s="33">
        <f t="shared" si="4"/>
        <v>627327.5</v>
      </c>
      <c r="L51" s="33"/>
      <c r="M51" s="33">
        <v>627327.5</v>
      </c>
      <c r="N51" s="33"/>
      <c r="O51" s="33">
        <f t="shared" si="36"/>
        <v>627327.5</v>
      </c>
    </row>
    <row r="52" spans="1:16" ht="51" customHeight="1">
      <c r="A52" s="49" t="s">
        <v>113</v>
      </c>
      <c r="B52" s="30" t="s">
        <v>114</v>
      </c>
      <c r="C52" s="31"/>
      <c r="D52" s="31"/>
      <c r="E52" s="31"/>
      <c r="F52" s="31">
        <v>35437.75</v>
      </c>
      <c r="G52" s="31">
        <f t="shared" si="35"/>
        <v>35437.75</v>
      </c>
      <c r="H52" s="32"/>
      <c r="I52" s="33">
        <f t="shared" ref="I52:I53" si="37">G52</f>
        <v>35437.75</v>
      </c>
      <c r="J52" s="33"/>
      <c r="K52" s="37">
        <f t="shared" si="4"/>
        <v>35437.75</v>
      </c>
      <c r="L52" s="33"/>
      <c r="M52" s="37">
        <v>35437.75</v>
      </c>
      <c r="N52" s="33"/>
      <c r="O52" s="33">
        <f t="shared" si="36"/>
        <v>35437.75</v>
      </c>
    </row>
    <row r="53" spans="1:16" ht="30" customHeight="1">
      <c r="A53" s="49" t="s">
        <v>121</v>
      </c>
      <c r="B53" s="30" t="s">
        <v>114</v>
      </c>
      <c r="C53" s="31"/>
      <c r="D53" s="31"/>
      <c r="E53" s="31"/>
      <c r="F53" s="31">
        <v>3025698.79</v>
      </c>
      <c r="G53" s="31">
        <f t="shared" si="35"/>
        <v>3025698.79</v>
      </c>
      <c r="H53" s="32"/>
      <c r="I53" s="33">
        <f t="shared" si="37"/>
        <v>3025698.79</v>
      </c>
      <c r="J53" s="33"/>
      <c r="K53" s="37">
        <f t="shared" si="4"/>
        <v>3025698.79</v>
      </c>
      <c r="L53" s="33"/>
      <c r="M53" s="37">
        <v>3025698.79</v>
      </c>
      <c r="N53" s="33"/>
      <c r="O53" s="33">
        <f t="shared" si="36"/>
        <v>3025698.79</v>
      </c>
    </row>
    <row r="54" spans="1:16" ht="30" customHeight="1">
      <c r="A54" s="49" t="s">
        <v>124</v>
      </c>
      <c r="B54" s="30" t="s">
        <v>125</v>
      </c>
      <c r="C54" s="31"/>
      <c r="D54" s="31"/>
      <c r="E54" s="31"/>
      <c r="F54" s="31"/>
      <c r="G54" s="31"/>
      <c r="H54" s="32">
        <v>13724638.9</v>
      </c>
      <c r="I54" s="33">
        <f>H54</f>
        <v>13724638.9</v>
      </c>
      <c r="J54" s="33"/>
      <c r="K54" s="33">
        <f t="shared" si="4"/>
        <v>13724638.9</v>
      </c>
      <c r="L54" s="33"/>
      <c r="M54" s="33">
        <v>13724638.9</v>
      </c>
      <c r="N54" s="33"/>
      <c r="O54" s="33">
        <f t="shared" si="36"/>
        <v>13724638.9</v>
      </c>
    </row>
    <row r="55" spans="1:16" ht="51">
      <c r="A55" s="49" t="s">
        <v>115</v>
      </c>
      <c r="B55" s="30" t="s">
        <v>116</v>
      </c>
      <c r="C55" s="31"/>
      <c r="D55" s="31"/>
      <c r="E55" s="31"/>
      <c r="F55" s="31">
        <v>8669593</v>
      </c>
      <c r="G55" s="31">
        <f t="shared" si="35"/>
        <v>8669593</v>
      </c>
      <c r="H55" s="32"/>
      <c r="I55" s="33">
        <f>G55</f>
        <v>8669593</v>
      </c>
      <c r="J55" s="33"/>
      <c r="K55" s="33">
        <f t="shared" si="4"/>
        <v>8669593</v>
      </c>
      <c r="L55" s="33"/>
      <c r="M55" s="33">
        <v>8669593</v>
      </c>
      <c r="N55" s="33">
        <v>-1602.71</v>
      </c>
      <c r="O55" s="33">
        <f t="shared" si="36"/>
        <v>8667990.2899999991</v>
      </c>
    </row>
    <row r="56" spans="1:16" ht="42" customHeight="1">
      <c r="A56" s="49" t="s">
        <v>127</v>
      </c>
      <c r="B56" s="30" t="s">
        <v>126</v>
      </c>
      <c r="C56" s="31"/>
      <c r="D56" s="31"/>
      <c r="E56" s="31"/>
      <c r="F56" s="31"/>
      <c r="G56" s="31"/>
      <c r="H56" s="32">
        <v>5836584.2400000002</v>
      </c>
      <c r="I56" s="33">
        <f>H56</f>
        <v>5836584.2400000002</v>
      </c>
      <c r="J56" s="33">
        <f>6036584.24-I56</f>
        <v>200000</v>
      </c>
      <c r="K56" s="33">
        <f t="shared" si="4"/>
        <v>6036584.2400000002</v>
      </c>
      <c r="L56" s="33"/>
      <c r="M56" s="33">
        <v>6036584.2400000002</v>
      </c>
      <c r="N56" s="33">
        <v>1132733.04</v>
      </c>
      <c r="O56" s="33">
        <f t="shared" si="36"/>
        <v>7169317.2800000003</v>
      </c>
    </row>
    <row r="57" spans="1:16" ht="31.5" customHeight="1">
      <c r="A57" s="49" t="s">
        <v>128</v>
      </c>
      <c r="B57" s="30" t="s">
        <v>106</v>
      </c>
      <c r="C57" s="31"/>
      <c r="D57" s="31"/>
      <c r="E57" s="31"/>
      <c r="F57" s="31"/>
      <c r="G57" s="31"/>
      <c r="H57" s="32">
        <v>3012973.46</v>
      </c>
      <c r="I57" s="33">
        <f>H57</f>
        <v>3012973.46</v>
      </c>
      <c r="J57" s="33"/>
      <c r="K57" s="33">
        <f t="shared" si="4"/>
        <v>3012973.46</v>
      </c>
      <c r="L57" s="33"/>
      <c r="M57" s="33">
        <v>3012973.46</v>
      </c>
      <c r="N57" s="33">
        <v>584741.76</v>
      </c>
      <c r="O57" s="33">
        <f t="shared" si="36"/>
        <v>3597715.2199999997</v>
      </c>
      <c r="P57" s="72">
        <f>SUM(O57:O77)</f>
        <v>344000911.79000002</v>
      </c>
    </row>
    <row r="58" spans="1:16" ht="39.75" customHeight="1">
      <c r="A58" s="49" t="s">
        <v>129</v>
      </c>
      <c r="B58" s="30" t="s">
        <v>106</v>
      </c>
      <c r="C58" s="31"/>
      <c r="D58" s="31"/>
      <c r="E58" s="31"/>
      <c r="F58" s="31"/>
      <c r="G58" s="31"/>
      <c r="H58" s="32">
        <v>118507.5</v>
      </c>
      <c r="I58" s="33">
        <f>H58</f>
        <v>118507.5</v>
      </c>
      <c r="J58" s="33"/>
      <c r="K58" s="33">
        <f t="shared" si="4"/>
        <v>118507.5</v>
      </c>
      <c r="L58" s="33"/>
      <c r="M58" s="33">
        <v>118507.5</v>
      </c>
      <c r="N58" s="33"/>
      <c r="O58" s="33">
        <f t="shared" si="36"/>
        <v>118507.5</v>
      </c>
      <c r="P58" s="72"/>
    </row>
    <row r="59" spans="1:16" ht="38.25">
      <c r="A59" s="49" t="s">
        <v>98</v>
      </c>
      <c r="B59" s="30" t="s">
        <v>106</v>
      </c>
      <c r="C59" s="31"/>
      <c r="D59" s="31">
        <v>264000</v>
      </c>
      <c r="E59" s="31">
        <f t="shared" si="34"/>
        <v>264000</v>
      </c>
      <c r="F59" s="31"/>
      <c r="G59" s="31">
        <f t="shared" si="35"/>
        <v>264000</v>
      </c>
      <c r="H59" s="32"/>
      <c r="I59" s="33">
        <f t="shared" ref="I59" si="38">G59</f>
        <v>264000</v>
      </c>
      <c r="J59" s="33"/>
      <c r="K59" s="33">
        <f t="shared" si="4"/>
        <v>264000</v>
      </c>
      <c r="L59" s="33"/>
      <c r="M59" s="33">
        <v>264000</v>
      </c>
      <c r="N59" s="33"/>
      <c r="O59" s="33">
        <f t="shared" si="36"/>
        <v>264000</v>
      </c>
      <c r="P59" s="72"/>
    </row>
    <row r="60" spans="1:16" ht="38.25">
      <c r="A60" s="49" t="s">
        <v>117</v>
      </c>
      <c r="B60" s="30" t="s">
        <v>106</v>
      </c>
      <c r="C60" s="31"/>
      <c r="D60" s="31"/>
      <c r="E60" s="31"/>
      <c r="F60" s="31">
        <v>1080000</v>
      </c>
      <c r="G60" s="31">
        <f t="shared" si="35"/>
        <v>1080000</v>
      </c>
      <c r="H60" s="32">
        <v>1752400</v>
      </c>
      <c r="I60" s="33">
        <f>1080000+H60</f>
        <v>2832400</v>
      </c>
      <c r="J60" s="33"/>
      <c r="K60" s="33">
        <f t="shared" si="4"/>
        <v>2832400</v>
      </c>
      <c r="L60" s="33"/>
      <c r="M60" s="33">
        <v>2832400</v>
      </c>
      <c r="N60" s="33"/>
      <c r="O60" s="33">
        <f t="shared" si="36"/>
        <v>2832400</v>
      </c>
      <c r="P60" s="72"/>
    </row>
    <row r="61" spans="1:16" ht="51">
      <c r="A61" s="49" t="s">
        <v>118</v>
      </c>
      <c r="B61" s="30" t="s">
        <v>106</v>
      </c>
      <c r="C61" s="31"/>
      <c r="D61" s="31"/>
      <c r="E61" s="31"/>
      <c r="F61" s="31">
        <v>438000</v>
      </c>
      <c r="G61" s="31">
        <f t="shared" si="35"/>
        <v>438000</v>
      </c>
      <c r="H61" s="32"/>
      <c r="I61" s="33">
        <f>G61</f>
        <v>438000</v>
      </c>
      <c r="J61" s="33"/>
      <c r="K61" s="33">
        <f t="shared" si="4"/>
        <v>438000</v>
      </c>
      <c r="L61" s="33"/>
      <c r="M61" s="33">
        <v>438000</v>
      </c>
      <c r="N61" s="33"/>
      <c r="O61" s="33">
        <f t="shared" si="36"/>
        <v>438000</v>
      </c>
      <c r="P61" s="72"/>
    </row>
    <row r="62" spans="1:16" ht="38.25">
      <c r="A62" s="49" t="s">
        <v>119</v>
      </c>
      <c r="B62" s="30" t="s">
        <v>106</v>
      </c>
      <c r="C62" s="31"/>
      <c r="D62" s="31"/>
      <c r="E62" s="31"/>
      <c r="F62" s="31">
        <v>1195000</v>
      </c>
      <c r="G62" s="31">
        <f t="shared" si="35"/>
        <v>1195000</v>
      </c>
      <c r="H62" s="32"/>
      <c r="I62" s="33">
        <f>G62</f>
        <v>1195000</v>
      </c>
      <c r="J62" s="33"/>
      <c r="K62" s="33">
        <f t="shared" si="4"/>
        <v>1195000</v>
      </c>
      <c r="L62" s="33"/>
      <c r="M62" s="33">
        <v>1195000</v>
      </c>
      <c r="N62" s="33"/>
      <c r="O62" s="33">
        <f t="shared" si="36"/>
        <v>1195000</v>
      </c>
      <c r="P62" s="72"/>
    </row>
    <row r="63" spans="1:16" ht="28.5" customHeight="1">
      <c r="A63" s="49" t="s">
        <v>144</v>
      </c>
      <c r="B63" s="30" t="s">
        <v>106</v>
      </c>
      <c r="C63" s="31"/>
      <c r="D63" s="31"/>
      <c r="E63" s="31"/>
      <c r="F63" s="31"/>
      <c r="G63" s="31"/>
      <c r="H63" s="32">
        <v>252800</v>
      </c>
      <c r="I63" s="33">
        <f>H63</f>
        <v>252800</v>
      </c>
      <c r="J63" s="33"/>
      <c r="K63" s="33">
        <f t="shared" si="4"/>
        <v>252800</v>
      </c>
      <c r="L63" s="33"/>
      <c r="M63" s="33">
        <v>252800</v>
      </c>
      <c r="N63" s="33"/>
      <c r="O63" s="33">
        <f t="shared" si="36"/>
        <v>252800</v>
      </c>
      <c r="P63" s="72"/>
    </row>
    <row r="64" spans="1:16" ht="54" customHeight="1">
      <c r="A64" s="49" t="s">
        <v>66</v>
      </c>
      <c r="B64" s="30" t="s">
        <v>106</v>
      </c>
      <c r="C64" s="31">
        <v>20800</v>
      </c>
      <c r="D64" s="31"/>
      <c r="E64" s="31">
        <f t="shared" si="34"/>
        <v>20800</v>
      </c>
      <c r="F64" s="31"/>
      <c r="G64" s="31">
        <f t="shared" si="35"/>
        <v>20800</v>
      </c>
      <c r="H64" s="32"/>
      <c r="I64" s="33">
        <f>G64</f>
        <v>20800</v>
      </c>
      <c r="J64" s="33"/>
      <c r="K64" s="33">
        <f t="shared" si="4"/>
        <v>20800</v>
      </c>
      <c r="L64" s="33"/>
      <c r="M64" s="33">
        <v>20800</v>
      </c>
      <c r="N64" s="33"/>
      <c r="O64" s="33">
        <f t="shared" si="36"/>
        <v>20800</v>
      </c>
      <c r="P64" s="72"/>
    </row>
    <row r="65" spans="1:16" ht="63.75">
      <c r="A65" s="49" t="s">
        <v>51</v>
      </c>
      <c r="B65" s="30" t="s">
        <v>106</v>
      </c>
      <c r="C65" s="31">
        <v>223400</v>
      </c>
      <c r="D65" s="31"/>
      <c r="E65" s="31">
        <f t="shared" si="34"/>
        <v>223400</v>
      </c>
      <c r="F65" s="31"/>
      <c r="G65" s="31">
        <f t="shared" si="35"/>
        <v>223400</v>
      </c>
      <c r="H65" s="32"/>
      <c r="I65" s="33">
        <f>G65</f>
        <v>223400</v>
      </c>
      <c r="J65" s="33"/>
      <c r="K65" s="33">
        <f t="shared" si="4"/>
        <v>223400</v>
      </c>
      <c r="L65" s="33"/>
      <c r="M65" s="33">
        <v>223400</v>
      </c>
      <c r="N65" s="33"/>
      <c r="O65" s="33">
        <f t="shared" si="36"/>
        <v>223400</v>
      </c>
      <c r="P65" s="72"/>
    </row>
    <row r="66" spans="1:16" ht="41.25" customHeight="1">
      <c r="A66" s="49" t="s">
        <v>130</v>
      </c>
      <c r="B66" s="30" t="s">
        <v>106</v>
      </c>
      <c r="C66" s="31"/>
      <c r="D66" s="31"/>
      <c r="E66" s="31"/>
      <c r="F66" s="31"/>
      <c r="G66" s="31"/>
      <c r="H66" s="32">
        <v>1000000</v>
      </c>
      <c r="I66" s="33">
        <f>H66</f>
        <v>1000000</v>
      </c>
      <c r="J66" s="33"/>
      <c r="K66" s="33">
        <f t="shared" si="4"/>
        <v>1000000</v>
      </c>
      <c r="L66" s="33"/>
      <c r="M66" s="33">
        <v>1000000</v>
      </c>
      <c r="N66" s="33"/>
      <c r="O66" s="33">
        <f t="shared" si="36"/>
        <v>1000000</v>
      </c>
      <c r="P66" s="72"/>
    </row>
    <row r="67" spans="1:16" ht="27.75" customHeight="1">
      <c r="A67" s="49" t="s">
        <v>131</v>
      </c>
      <c r="B67" s="30" t="s">
        <v>106</v>
      </c>
      <c r="C67" s="31"/>
      <c r="D67" s="31"/>
      <c r="E67" s="31"/>
      <c r="F67" s="31"/>
      <c r="G67" s="31"/>
      <c r="H67" s="32">
        <v>1400000</v>
      </c>
      <c r="I67" s="33">
        <f>H67</f>
        <v>1400000</v>
      </c>
      <c r="J67" s="33"/>
      <c r="K67" s="33">
        <f t="shared" si="4"/>
        <v>1400000</v>
      </c>
      <c r="L67" s="33"/>
      <c r="M67" s="33">
        <v>1400000</v>
      </c>
      <c r="N67" s="33"/>
      <c r="O67" s="33">
        <f t="shared" si="36"/>
        <v>1400000</v>
      </c>
      <c r="P67" s="72"/>
    </row>
    <row r="68" spans="1:16" ht="27" customHeight="1">
      <c r="A68" s="51" t="s">
        <v>52</v>
      </c>
      <c r="B68" s="30" t="s">
        <v>106</v>
      </c>
      <c r="C68" s="31">
        <v>1116900</v>
      </c>
      <c r="D68" s="31">
        <v>278900</v>
      </c>
      <c r="E68" s="31">
        <f t="shared" si="34"/>
        <v>1395800</v>
      </c>
      <c r="F68" s="31"/>
      <c r="G68" s="31">
        <v>1395800</v>
      </c>
      <c r="H68" s="32"/>
      <c r="I68" s="33">
        <f>G68</f>
        <v>1395800</v>
      </c>
      <c r="J68" s="33"/>
      <c r="K68" s="33">
        <f t="shared" si="4"/>
        <v>1395800</v>
      </c>
      <c r="L68" s="33"/>
      <c r="M68" s="33">
        <v>1395800</v>
      </c>
      <c r="N68" s="33"/>
      <c r="O68" s="33">
        <f t="shared" si="36"/>
        <v>1395800</v>
      </c>
      <c r="P68" s="72"/>
    </row>
    <row r="69" spans="1:16" ht="15.75" customHeight="1">
      <c r="A69" s="49" t="s">
        <v>53</v>
      </c>
      <c r="B69" s="30" t="s">
        <v>106</v>
      </c>
      <c r="C69" s="31">
        <v>300277100</v>
      </c>
      <c r="D69" s="31"/>
      <c r="E69" s="31">
        <f t="shared" si="34"/>
        <v>300277100</v>
      </c>
      <c r="F69" s="31"/>
      <c r="G69" s="31">
        <f t="shared" si="35"/>
        <v>300277100</v>
      </c>
      <c r="H69" s="32"/>
      <c r="I69" s="33">
        <f>G69</f>
        <v>300277100</v>
      </c>
      <c r="J69" s="33"/>
      <c r="K69" s="33">
        <f t="shared" si="4"/>
        <v>300277100</v>
      </c>
      <c r="L69" s="33"/>
      <c r="M69" s="33">
        <v>300277100</v>
      </c>
      <c r="N69" s="33"/>
      <c r="O69" s="33">
        <f t="shared" si="36"/>
        <v>300277100</v>
      </c>
      <c r="P69" s="72"/>
    </row>
    <row r="70" spans="1:16" ht="40.5" customHeight="1">
      <c r="A70" s="49" t="s">
        <v>132</v>
      </c>
      <c r="B70" s="30" t="s">
        <v>106</v>
      </c>
      <c r="C70" s="31"/>
      <c r="D70" s="31"/>
      <c r="E70" s="31"/>
      <c r="F70" s="31"/>
      <c r="G70" s="31"/>
      <c r="H70" s="32">
        <v>15820771</v>
      </c>
      <c r="I70" s="33">
        <f>H70</f>
        <v>15820771</v>
      </c>
      <c r="J70" s="33"/>
      <c r="K70" s="33">
        <f t="shared" si="4"/>
        <v>15820771</v>
      </c>
      <c r="L70" s="33"/>
      <c r="M70" s="33">
        <v>15820771</v>
      </c>
      <c r="N70" s="33"/>
      <c r="O70" s="33">
        <f t="shared" si="36"/>
        <v>15820771</v>
      </c>
      <c r="P70" s="72"/>
    </row>
    <row r="71" spans="1:16" ht="40.5" customHeight="1">
      <c r="A71" s="49" t="s">
        <v>145</v>
      </c>
      <c r="B71" s="30" t="s">
        <v>106</v>
      </c>
      <c r="C71" s="31"/>
      <c r="D71" s="31"/>
      <c r="E71" s="31"/>
      <c r="F71" s="31"/>
      <c r="G71" s="31"/>
      <c r="H71" s="32"/>
      <c r="I71" s="33"/>
      <c r="J71" s="33">
        <v>647572</v>
      </c>
      <c r="K71" s="33">
        <f t="shared" si="4"/>
        <v>647572</v>
      </c>
      <c r="L71" s="33"/>
      <c r="M71" s="33">
        <v>647572</v>
      </c>
      <c r="N71" s="33"/>
      <c r="O71" s="33">
        <f t="shared" si="36"/>
        <v>647572</v>
      </c>
      <c r="P71" s="72"/>
    </row>
    <row r="72" spans="1:16" ht="40.5" customHeight="1">
      <c r="A72" s="49" t="s">
        <v>143</v>
      </c>
      <c r="B72" s="30" t="s">
        <v>106</v>
      </c>
      <c r="C72" s="31"/>
      <c r="D72" s="31"/>
      <c r="E72" s="31"/>
      <c r="F72" s="31"/>
      <c r="G72" s="31"/>
      <c r="H72" s="32"/>
      <c r="I72" s="33"/>
      <c r="J72" s="33">
        <v>600000</v>
      </c>
      <c r="K72" s="33">
        <f t="shared" si="4"/>
        <v>600000</v>
      </c>
      <c r="L72" s="33"/>
      <c r="M72" s="33">
        <v>600000</v>
      </c>
      <c r="N72" s="33"/>
      <c r="O72" s="33">
        <f t="shared" si="36"/>
        <v>600000</v>
      </c>
      <c r="P72" s="72"/>
    </row>
    <row r="73" spans="1:16" ht="38.25">
      <c r="A73" s="49" t="s">
        <v>139</v>
      </c>
      <c r="B73" s="30" t="s">
        <v>106</v>
      </c>
      <c r="C73" s="31"/>
      <c r="D73" s="31"/>
      <c r="E73" s="31"/>
      <c r="F73" s="31"/>
      <c r="G73" s="31"/>
      <c r="H73" s="32"/>
      <c r="I73" s="33"/>
      <c r="J73" s="33">
        <v>576799</v>
      </c>
      <c r="K73" s="33">
        <f t="shared" si="4"/>
        <v>576799</v>
      </c>
      <c r="L73" s="33"/>
      <c r="M73" s="33">
        <v>576799</v>
      </c>
      <c r="N73" s="33"/>
      <c r="O73" s="33">
        <f t="shared" si="36"/>
        <v>576799</v>
      </c>
      <c r="P73" s="72"/>
    </row>
    <row r="74" spans="1:16" ht="26.25" customHeight="1">
      <c r="A74" s="49" t="s">
        <v>140</v>
      </c>
      <c r="B74" s="30" t="s">
        <v>106</v>
      </c>
      <c r="C74" s="31"/>
      <c r="D74" s="31"/>
      <c r="E74" s="31"/>
      <c r="F74" s="31"/>
      <c r="G74" s="31"/>
      <c r="H74" s="32"/>
      <c r="I74" s="33"/>
      <c r="J74" s="33">
        <v>380000</v>
      </c>
      <c r="K74" s="33">
        <f t="shared" si="4"/>
        <v>380000</v>
      </c>
      <c r="L74" s="33"/>
      <c r="M74" s="33">
        <v>380000</v>
      </c>
      <c r="N74" s="33"/>
      <c r="O74" s="33">
        <f t="shared" si="36"/>
        <v>380000</v>
      </c>
      <c r="P74" s="72"/>
    </row>
    <row r="75" spans="1:16" ht="26.25" customHeight="1">
      <c r="A75" s="49" t="s">
        <v>141</v>
      </c>
      <c r="B75" s="30" t="s">
        <v>106</v>
      </c>
      <c r="C75" s="31"/>
      <c r="D75" s="31"/>
      <c r="E75" s="31"/>
      <c r="F75" s="31"/>
      <c r="G75" s="31"/>
      <c r="H75" s="32"/>
      <c r="I75" s="33"/>
      <c r="J75" s="33">
        <v>298540</v>
      </c>
      <c r="K75" s="33">
        <f t="shared" si="4"/>
        <v>298540</v>
      </c>
      <c r="L75" s="33"/>
      <c r="M75" s="33">
        <v>298540</v>
      </c>
      <c r="N75" s="33"/>
      <c r="O75" s="33">
        <f t="shared" si="36"/>
        <v>298540</v>
      </c>
      <c r="P75" s="72"/>
    </row>
    <row r="76" spans="1:16" ht="26.25" customHeight="1">
      <c r="A76" s="49" t="s">
        <v>142</v>
      </c>
      <c r="B76" s="30" t="s">
        <v>106</v>
      </c>
      <c r="C76" s="31"/>
      <c r="D76" s="31"/>
      <c r="E76" s="31"/>
      <c r="F76" s="31"/>
      <c r="G76" s="31"/>
      <c r="H76" s="32"/>
      <c r="I76" s="33"/>
      <c r="J76" s="33">
        <v>5000000</v>
      </c>
      <c r="K76" s="33">
        <f t="shared" si="4"/>
        <v>5000000</v>
      </c>
      <c r="L76" s="33"/>
      <c r="M76" s="33">
        <v>5000000</v>
      </c>
      <c r="N76" s="33"/>
      <c r="O76" s="33">
        <f t="shared" si="36"/>
        <v>5000000</v>
      </c>
      <c r="P76" s="72"/>
    </row>
    <row r="77" spans="1:16" ht="36" customHeight="1">
      <c r="A77" s="52" t="s">
        <v>150</v>
      </c>
      <c r="B77" s="30" t="s">
        <v>106</v>
      </c>
      <c r="C77" s="31"/>
      <c r="D77" s="31"/>
      <c r="E77" s="31"/>
      <c r="F77" s="31"/>
      <c r="G77" s="31"/>
      <c r="H77" s="32"/>
      <c r="I77" s="33"/>
      <c r="J77" s="33"/>
      <c r="K77" s="33"/>
      <c r="L77" s="33">
        <v>7661707.0700000003</v>
      </c>
      <c r="M77" s="33">
        <v>7661707.0700000003</v>
      </c>
      <c r="N77" s="33"/>
      <c r="O77" s="33">
        <f t="shared" si="36"/>
        <v>7661707.0700000003</v>
      </c>
      <c r="P77" s="72"/>
    </row>
    <row r="78" spans="1:16" s="4" customFormat="1" ht="25.5">
      <c r="A78" s="48" t="s">
        <v>55</v>
      </c>
      <c r="B78" s="35" t="s">
        <v>84</v>
      </c>
      <c r="C78" s="26">
        <f t="shared" ref="C78:G78" si="39">SUM(C79:C92)</f>
        <v>644652012</v>
      </c>
      <c r="D78" s="26">
        <f t="shared" si="39"/>
        <v>-12</v>
      </c>
      <c r="E78" s="26">
        <f t="shared" si="39"/>
        <v>644652000</v>
      </c>
      <c r="F78" s="26">
        <f t="shared" si="39"/>
        <v>0</v>
      </c>
      <c r="G78" s="26">
        <f t="shared" si="39"/>
        <v>644652000</v>
      </c>
      <c r="H78" s="27">
        <f t="shared" ref="H78:I78" si="40">SUM(H79:H92)</f>
        <v>0</v>
      </c>
      <c r="I78" s="28">
        <f t="shared" si="40"/>
        <v>644652000</v>
      </c>
      <c r="J78" s="28">
        <f t="shared" ref="J78" si="41">SUM(J79:J92)</f>
        <v>9532100</v>
      </c>
      <c r="K78" s="28">
        <f t="shared" si="4"/>
        <v>654184100</v>
      </c>
      <c r="L78" s="28">
        <f t="shared" ref="L78:N78" si="42">SUM(L79:L92)</f>
        <v>160225</v>
      </c>
      <c r="M78" s="28">
        <f>SUM(M79:M92)</f>
        <v>654344325</v>
      </c>
      <c r="N78" s="28">
        <f t="shared" si="42"/>
        <v>14480300</v>
      </c>
      <c r="O78" s="28">
        <f>SUM(O79:O92)</f>
        <v>668824625</v>
      </c>
      <c r="P78" s="23">
        <f>SUM(M78:N78)-O78</f>
        <v>0</v>
      </c>
    </row>
    <row r="79" spans="1:16" ht="51">
      <c r="A79" s="49" t="s">
        <v>69</v>
      </c>
      <c r="B79" s="30" t="s">
        <v>64</v>
      </c>
      <c r="C79" s="31">
        <v>5907800</v>
      </c>
      <c r="D79" s="31"/>
      <c r="E79" s="31">
        <f t="shared" ref="E79:E92" si="43">SUM(C79:D79)</f>
        <v>5907800</v>
      </c>
      <c r="F79" s="31"/>
      <c r="G79" s="31">
        <f t="shared" ref="G79:G91" si="44">SUM(E79:F79)</f>
        <v>5907800</v>
      </c>
      <c r="H79" s="32"/>
      <c r="I79" s="33">
        <f>G79</f>
        <v>5907800</v>
      </c>
      <c r="J79" s="33"/>
      <c r="K79" s="33">
        <f t="shared" si="4"/>
        <v>5907800</v>
      </c>
      <c r="L79" s="33"/>
      <c r="M79" s="33">
        <v>5907800</v>
      </c>
      <c r="N79" s="33"/>
      <c r="O79" s="33">
        <f t="shared" si="36"/>
        <v>5907800</v>
      </c>
    </row>
    <row r="80" spans="1:16" ht="25.5">
      <c r="A80" s="49" t="s">
        <v>57</v>
      </c>
      <c r="B80" s="30" t="s">
        <v>85</v>
      </c>
      <c r="C80" s="31">
        <v>281500</v>
      </c>
      <c r="D80" s="31"/>
      <c r="E80" s="31">
        <f t="shared" si="43"/>
        <v>281500</v>
      </c>
      <c r="F80" s="31"/>
      <c r="G80" s="31">
        <f t="shared" si="44"/>
        <v>281500</v>
      </c>
      <c r="H80" s="32"/>
      <c r="I80" s="33">
        <f>G80</f>
        <v>281500</v>
      </c>
      <c r="J80" s="33"/>
      <c r="K80" s="33">
        <f t="shared" si="4"/>
        <v>281500</v>
      </c>
      <c r="L80" s="33"/>
      <c r="M80" s="33">
        <v>281500</v>
      </c>
      <c r="N80" s="33"/>
      <c r="O80" s="33">
        <f t="shared" si="36"/>
        <v>281500</v>
      </c>
    </row>
    <row r="81" spans="1:16" ht="38.25">
      <c r="A81" s="49" t="s">
        <v>58</v>
      </c>
      <c r="B81" s="30" t="s">
        <v>85</v>
      </c>
      <c r="C81" s="31">
        <v>1012500</v>
      </c>
      <c r="D81" s="31"/>
      <c r="E81" s="31">
        <f t="shared" si="43"/>
        <v>1012500</v>
      </c>
      <c r="F81" s="31"/>
      <c r="G81" s="31">
        <f t="shared" si="44"/>
        <v>1012500</v>
      </c>
      <c r="H81" s="32"/>
      <c r="I81" s="33">
        <f t="shared" ref="I81:I92" si="45">G81</f>
        <v>1012500</v>
      </c>
      <c r="J81" s="33"/>
      <c r="K81" s="33">
        <f t="shared" si="4"/>
        <v>1012500</v>
      </c>
      <c r="L81" s="33"/>
      <c r="M81" s="33">
        <v>1012500</v>
      </c>
      <c r="N81" s="33"/>
      <c r="O81" s="33">
        <f t="shared" si="36"/>
        <v>1012500</v>
      </c>
    </row>
    <row r="82" spans="1:16" ht="63.75">
      <c r="A82" s="49" t="s">
        <v>59</v>
      </c>
      <c r="B82" s="30" t="s">
        <v>85</v>
      </c>
      <c r="C82" s="31">
        <v>10000</v>
      </c>
      <c r="D82" s="31"/>
      <c r="E82" s="31">
        <f t="shared" si="43"/>
        <v>10000</v>
      </c>
      <c r="F82" s="31"/>
      <c r="G82" s="31">
        <f t="shared" si="44"/>
        <v>10000</v>
      </c>
      <c r="H82" s="32"/>
      <c r="I82" s="33">
        <f t="shared" si="45"/>
        <v>10000</v>
      </c>
      <c r="J82" s="33"/>
      <c r="K82" s="33">
        <f t="shared" si="4"/>
        <v>10000</v>
      </c>
      <c r="L82" s="33"/>
      <c r="M82" s="33">
        <v>10000</v>
      </c>
      <c r="N82" s="33"/>
      <c r="O82" s="33">
        <f t="shared" si="36"/>
        <v>10000</v>
      </c>
    </row>
    <row r="83" spans="1:16" ht="25.5">
      <c r="A83" s="49" t="s">
        <v>60</v>
      </c>
      <c r="B83" s="30" t="s">
        <v>85</v>
      </c>
      <c r="C83" s="31">
        <v>25000</v>
      </c>
      <c r="D83" s="31"/>
      <c r="E83" s="31">
        <f t="shared" si="43"/>
        <v>25000</v>
      </c>
      <c r="F83" s="31"/>
      <c r="G83" s="31">
        <f t="shared" si="44"/>
        <v>25000</v>
      </c>
      <c r="H83" s="32"/>
      <c r="I83" s="33">
        <f t="shared" si="45"/>
        <v>25000</v>
      </c>
      <c r="J83" s="33"/>
      <c r="K83" s="33">
        <f t="shared" si="4"/>
        <v>25000</v>
      </c>
      <c r="L83" s="33"/>
      <c r="M83" s="33">
        <v>25000</v>
      </c>
      <c r="N83" s="33"/>
      <c r="O83" s="33">
        <f t="shared" si="36"/>
        <v>25000</v>
      </c>
    </row>
    <row r="84" spans="1:16" ht="38.25">
      <c r="A84" s="49" t="s">
        <v>73</v>
      </c>
      <c r="B84" s="30" t="s">
        <v>85</v>
      </c>
      <c r="C84" s="31">
        <v>5396200</v>
      </c>
      <c r="D84" s="31"/>
      <c r="E84" s="31">
        <f t="shared" si="43"/>
        <v>5396200</v>
      </c>
      <c r="F84" s="31"/>
      <c r="G84" s="31">
        <f t="shared" si="44"/>
        <v>5396200</v>
      </c>
      <c r="H84" s="32"/>
      <c r="I84" s="33">
        <f t="shared" si="45"/>
        <v>5396200</v>
      </c>
      <c r="J84" s="33"/>
      <c r="K84" s="33">
        <f t="shared" si="4"/>
        <v>5396200</v>
      </c>
      <c r="L84" s="33">
        <v>160225</v>
      </c>
      <c r="M84" s="33">
        <f>5396200+L84</f>
        <v>5556425</v>
      </c>
      <c r="N84" s="33"/>
      <c r="O84" s="46">
        <f t="shared" si="36"/>
        <v>5556425</v>
      </c>
    </row>
    <row r="85" spans="1:16" ht="66" customHeight="1">
      <c r="A85" s="49" t="s">
        <v>151</v>
      </c>
      <c r="B85" s="30" t="s">
        <v>85</v>
      </c>
      <c r="C85" s="31">
        <v>47332200</v>
      </c>
      <c r="D85" s="31"/>
      <c r="E85" s="31">
        <f t="shared" ref="E85" si="46">SUM(C85:D85)</f>
        <v>47332200</v>
      </c>
      <c r="F85" s="31"/>
      <c r="G85" s="31">
        <f t="shared" ref="G85" si="47">SUM(E85:F85)</f>
        <v>47332200</v>
      </c>
      <c r="H85" s="32"/>
      <c r="I85" s="33">
        <f t="shared" ref="I85" si="48">G85</f>
        <v>47332200</v>
      </c>
      <c r="J85" s="33">
        <f>48904700-I85</f>
        <v>1572500</v>
      </c>
      <c r="K85" s="33">
        <f t="shared" ref="K85" si="49">SUM(I85:J85)</f>
        <v>48904700</v>
      </c>
      <c r="L85" s="33"/>
      <c r="M85" s="33">
        <v>48904700</v>
      </c>
      <c r="N85" s="33">
        <v>2962700</v>
      </c>
      <c r="O85" s="33">
        <f t="shared" si="36"/>
        <v>51867400</v>
      </c>
    </row>
    <row r="86" spans="1:16" ht="51">
      <c r="A86" s="49" t="s">
        <v>67</v>
      </c>
      <c r="B86" s="30" t="s">
        <v>86</v>
      </c>
      <c r="C86" s="31">
        <v>7063900</v>
      </c>
      <c r="D86" s="31"/>
      <c r="E86" s="31">
        <f t="shared" si="43"/>
        <v>7063900</v>
      </c>
      <c r="F86" s="31"/>
      <c r="G86" s="31">
        <f t="shared" si="44"/>
        <v>7063900</v>
      </c>
      <c r="H86" s="32"/>
      <c r="I86" s="33">
        <f t="shared" si="45"/>
        <v>7063900</v>
      </c>
      <c r="J86" s="33">
        <f>10600500-I86</f>
        <v>3536600</v>
      </c>
      <c r="K86" s="33">
        <f t="shared" si="4"/>
        <v>10600500</v>
      </c>
      <c r="L86" s="33"/>
      <c r="M86" s="33">
        <v>10600500</v>
      </c>
      <c r="N86" s="33">
        <v>421400</v>
      </c>
      <c r="O86" s="33">
        <f t="shared" si="36"/>
        <v>11021900</v>
      </c>
    </row>
    <row r="87" spans="1:16" ht="117.75" customHeight="1">
      <c r="A87" s="49" t="s">
        <v>74</v>
      </c>
      <c r="B87" s="30" t="s">
        <v>88</v>
      </c>
      <c r="C87" s="31">
        <v>3987200</v>
      </c>
      <c r="D87" s="31"/>
      <c r="E87" s="31">
        <f t="shared" si="43"/>
        <v>3987200</v>
      </c>
      <c r="F87" s="31"/>
      <c r="G87" s="31">
        <f t="shared" si="44"/>
        <v>3987200</v>
      </c>
      <c r="H87" s="32"/>
      <c r="I87" s="33">
        <f t="shared" si="45"/>
        <v>3987200</v>
      </c>
      <c r="J87" s="33"/>
      <c r="K87" s="33">
        <f t="shared" si="4"/>
        <v>3987200</v>
      </c>
      <c r="L87" s="33"/>
      <c r="M87" s="33">
        <v>3987200</v>
      </c>
      <c r="N87" s="33"/>
      <c r="O87" s="33">
        <f t="shared" si="36"/>
        <v>3987200</v>
      </c>
    </row>
    <row r="88" spans="1:16" ht="51">
      <c r="A88" s="49" t="s">
        <v>56</v>
      </c>
      <c r="B88" s="30" t="s">
        <v>87</v>
      </c>
      <c r="C88" s="31">
        <v>2888900</v>
      </c>
      <c r="D88" s="31"/>
      <c r="E88" s="31">
        <f t="shared" si="43"/>
        <v>2888900</v>
      </c>
      <c r="F88" s="31"/>
      <c r="G88" s="31">
        <f t="shared" si="44"/>
        <v>2888900</v>
      </c>
      <c r="H88" s="32"/>
      <c r="I88" s="33">
        <f t="shared" si="45"/>
        <v>2888900</v>
      </c>
      <c r="J88" s="33"/>
      <c r="K88" s="33">
        <f t="shared" si="4"/>
        <v>2888900</v>
      </c>
      <c r="L88" s="33"/>
      <c r="M88" s="33">
        <v>2888900</v>
      </c>
      <c r="N88" s="33"/>
      <c r="O88" s="33">
        <f t="shared" si="36"/>
        <v>2888900</v>
      </c>
    </row>
    <row r="89" spans="1:16" ht="63.75">
      <c r="A89" s="49" t="s">
        <v>71</v>
      </c>
      <c r="B89" s="30" t="s">
        <v>94</v>
      </c>
      <c r="C89" s="31">
        <v>9600</v>
      </c>
      <c r="D89" s="31"/>
      <c r="E89" s="31">
        <f t="shared" si="43"/>
        <v>9600</v>
      </c>
      <c r="F89" s="31"/>
      <c r="G89" s="31">
        <f t="shared" si="44"/>
        <v>9600</v>
      </c>
      <c r="H89" s="32"/>
      <c r="I89" s="33">
        <f t="shared" si="45"/>
        <v>9600</v>
      </c>
      <c r="J89" s="33"/>
      <c r="K89" s="33">
        <f t="shared" si="4"/>
        <v>9600</v>
      </c>
      <c r="L89" s="33"/>
      <c r="M89" s="33">
        <v>9600</v>
      </c>
      <c r="N89" s="33"/>
      <c r="O89" s="33">
        <f t="shared" si="36"/>
        <v>9600</v>
      </c>
    </row>
    <row r="90" spans="1:16" ht="51">
      <c r="A90" s="49" t="s">
        <v>75</v>
      </c>
      <c r="B90" s="30" t="s">
        <v>95</v>
      </c>
      <c r="C90" s="31">
        <v>4785400</v>
      </c>
      <c r="D90" s="31"/>
      <c r="E90" s="31">
        <f t="shared" si="43"/>
        <v>4785400</v>
      </c>
      <c r="F90" s="31"/>
      <c r="G90" s="31">
        <f t="shared" si="44"/>
        <v>4785400</v>
      </c>
      <c r="H90" s="32"/>
      <c r="I90" s="33">
        <f t="shared" si="45"/>
        <v>4785400</v>
      </c>
      <c r="J90" s="33"/>
      <c r="K90" s="33">
        <f t="shared" si="4"/>
        <v>4785400</v>
      </c>
      <c r="L90" s="33"/>
      <c r="M90" s="33">
        <v>4785400</v>
      </c>
      <c r="N90" s="33"/>
      <c r="O90" s="33">
        <f t="shared" si="36"/>
        <v>4785400</v>
      </c>
    </row>
    <row r="91" spans="1:16" ht="76.5">
      <c r="A91" s="49" t="s">
        <v>61</v>
      </c>
      <c r="B91" s="30" t="s">
        <v>89</v>
      </c>
      <c r="C91" s="31">
        <v>9079300</v>
      </c>
      <c r="D91" s="31"/>
      <c r="E91" s="31">
        <f t="shared" si="43"/>
        <v>9079300</v>
      </c>
      <c r="F91" s="31"/>
      <c r="G91" s="31">
        <f t="shared" si="44"/>
        <v>9079300</v>
      </c>
      <c r="H91" s="32"/>
      <c r="I91" s="33">
        <f t="shared" si="45"/>
        <v>9079300</v>
      </c>
      <c r="J91" s="33"/>
      <c r="K91" s="33">
        <f t="shared" ref="K91:K112" si="50">SUM(I91:J91)</f>
        <v>9079300</v>
      </c>
      <c r="L91" s="33"/>
      <c r="M91" s="33">
        <v>9079300</v>
      </c>
      <c r="N91" s="33"/>
      <c r="O91" s="33">
        <f t="shared" si="36"/>
        <v>9079300</v>
      </c>
    </row>
    <row r="92" spans="1:16" ht="25.5">
      <c r="A92" s="49" t="s">
        <v>68</v>
      </c>
      <c r="B92" s="30" t="s">
        <v>89</v>
      </c>
      <c r="C92" s="31">
        <v>556872512</v>
      </c>
      <c r="D92" s="31">
        <v>-12</v>
      </c>
      <c r="E92" s="31">
        <f t="shared" si="43"/>
        <v>556872500</v>
      </c>
      <c r="F92" s="31"/>
      <c r="G92" s="31">
        <v>556872500</v>
      </c>
      <c r="H92" s="32"/>
      <c r="I92" s="33">
        <f t="shared" si="45"/>
        <v>556872500</v>
      </c>
      <c r="J92" s="33">
        <f>561295500-I92</f>
        <v>4423000</v>
      </c>
      <c r="K92" s="33">
        <f t="shared" si="50"/>
        <v>561295500</v>
      </c>
      <c r="L92" s="33"/>
      <c r="M92" s="33">
        <v>561295500</v>
      </c>
      <c r="N92" s="33">
        <v>11096200</v>
      </c>
      <c r="O92" s="33">
        <f t="shared" si="36"/>
        <v>572391700</v>
      </c>
    </row>
    <row r="93" spans="1:16" s="4" customFormat="1" ht="25.5">
      <c r="A93" s="48" t="s">
        <v>62</v>
      </c>
      <c r="B93" s="35" t="s">
        <v>90</v>
      </c>
      <c r="C93" s="26">
        <f>SUM(C94:C96)</f>
        <v>166200</v>
      </c>
      <c r="D93" s="26">
        <f t="shared" ref="D93:E93" si="51">SUM(D94:D96)</f>
        <v>71706</v>
      </c>
      <c r="E93" s="26">
        <f t="shared" si="51"/>
        <v>237906</v>
      </c>
      <c r="F93" s="26">
        <f t="shared" ref="F93" si="52">SUM(F94:F96)</f>
        <v>30000</v>
      </c>
      <c r="G93" s="26">
        <f>SUM(G94:G108)</f>
        <v>267906</v>
      </c>
      <c r="H93" s="40">
        <f t="shared" ref="H93" si="53">SUM(H94:H108)</f>
        <v>3148493.12</v>
      </c>
      <c r="I93" s="41">
        <f>SUM(I94:I109)</f>
        <v>3416399.12</v>
      </c>
      <c r="J93" s="41">
        <f t="shared" ref="J93:K93" si="54">SUM(J94:J109)</f>
        <v>3042400</v>
      </c>
      <c r="K93" s="41">
        <f t="shared" si="54"/>
        <v>6458799.1200000001</v>
      </c>
      <c r="L93" s="41">
        <f>SUM(L94:L109)</f>
        <v>2194881</v>
      </c>
      <c r="M93" s="41">
        <f>SUM(M94:M109)</f>
        <v>8653680.120000001</v>
      </c>
      <c r="N93" s="41">
        <f>SUM(N94:N109)</f>
        <v>775000</v>
      </c>
      <c r="O93" s="41">
        <f>SUM(O94:O109)</f>
        <v>9428680.1199999992</v>
      </c>
      <c r="P93" s="23">
        <f>SUM(M93:N93)-O93</f>
        <v>0</v>
      </c>
    </row>
    <row r="94" spans="1:16" s="4" customFormat="1" ht="37.5">
      <c r="A94" s="49" t="s">
        <v>107</v>
      </c>
      <c r="B94" s="30" t="s">
        <v>108</v>
      </c>
      <c r="C94" s="26"/>
      <c r="D94" s="31">
        <f>68793+2913</f>
        <v>71706</v>
      </c>
      <c r="E94" s="31">
        <f>SUM(C94:D94)</f>
        <v>71706</v>
      </c>
      <c r="F94" s="31"/>
      <c r="G94" s="31">
        <f t="shared" ref="G94:G95" si="55">SUM(E94:F94)</f>
        <v>71706</v>
      </c>
      <c r="H94" s="32"/>
      <c r="I94" s="33">
        <v>71706</v>
      </c>
      <c r="J94" s="33"/>
      <c r="K94" s="33">
        <f t="shared" si="50"/>
        <v>71706</v>
      </c>
      <c r="L94" s="33"/>
      <c r="M94" s="33">
        <v>71706</v>
      </c>
      <c r="N94" s="33"/>
      <c r="O94" s="33">
        <f>SUM(M94:N94)</f>
        <v>71706</v>
      </c>
      <c r="P94" s="22"/>
    </row>
    <row r="95" spans="1:16" s="4" customFormat="1" ht="37.5">
      <c r="A95" s="49" t="s">
        <v>120</v>
      </c>
      <c r="B95" s="30" t="s">
        <v>108</v>
      </c>
      <c r="C95" s="26"/>
      <c r="D95" s="31"/>
      <c r="E95" s="31">
        <f>SUM(C95:D95)</f>
        <v>0</v>
      </c>
      <c r="F95" s="31">
        <v>30000</v>
      </c>
      <c r="G95" s="31">
        <f t="shared" si="55"/>
        <v>30000</v>
      </c>
      <c r="H95" s="32">
        <v>5000</v>
      </c>
      <c r="I95" s="33">
        <f>30000+H95</f>
        <v>35000</v>
      </c>
      <c r="J95" s="33"/>
      <c r="K95" s="33">
        <f t="shared" si="50"/>
        <v>35000</v>
      </c>
      <c r="L95" s="33"/>
      <c r="M95" s="33">
        <v>35000</v>
      </c>
      <c r="N95" s="33"/>
      <c r="O95" s="33">
        <f t="shared" ref="O95:O109" si="56">SUM(M95:N95)</f>
        <v>35000</v>
      </c>
      <c r="P95" s="22"/>
    </row>
    <row r="96" spans="1:16" ht="65.25" customHeight="1">
      <c r="A96" s="49" t="s">
        <v>72</v>
      </c>
      <c r="B96" s="30" t="s">
        <v>91</v>
      </c>
      <c r="C96" s="31">
        <v>166200</v>
      </c>
      <c r="D96" s="31"/>
      <c r="E96" s="31">
        <f>SUM(C96:D96)</f>
        <v>166200</v>
      </c>
      <c r="F96" s="31"/>
      <c r="G96" s="31">
        <f>SUM(E96:F96)</f>
        <v>166200</v>
      </c>
      <c r="H96" s="32"/>
      <c r="I96" s="33">
        <v>166200</v>
      </c>
      <c r="J96" s="33"/>
      <c r="K96" s="33">
        <f t="shared" si="50"/>
        <v>166200</v>
      </c>
      <c r="L96" s="33"/>
      <c r="M96" s="33">
        <v>166200</v>
      </c>
      <c r="N96" s="33"/>
      <c r="O96" s="33">
        <f t="shared" si="56"/>
        <v>166200</v>
      </c>
    </row>
    <row r="97" spans="1:16" ht="67.5" customHeight="1">
      <c r="A97" s="49" t="s">
        <v>162</v>
      </c>
      <c r="B97" s="30" t="s">
        <v>91</v>
      </c>
      <c r="C97" s="31"/>
      <c r="D97" s="31"/>
      <c r="E97" s="31"/>
      <c r="F97" s="31"/>
      <c r="G97" s="31"/>
      <c r="H97" s="32"/>
      <c r="I97" s="33"/>
      <c r="J97" s="33">
        <v>615306</v>
      </c>
      <c r="K97" s="33">
        <f t="shared" ref="K97:K98" si="57">SUM(I97:J97)</f>
        <v>615306</v>
      </c>
      <c r="L97" s="33"/>
      <c r="M97" s="33">
        <v>615306</v>
      </c>
      <c r="N97" s="46"/>
      <c r="O97" s="46">
        <f t="shared" ref="O97:O98" si="58">M97+N97</f>
        <v>615306</v>
      </c>
      <c r="P97" s="63">
        <f>SUM(O97:O98)</f>
        <v>2743306</v>
      </c>
    </row>
    <row r="98" spans="1:16" ht="53.25" customHeight="1">
      <c r="A98" s="49" t="s">
        <v>163</v>
      </c>
      <c r="B98" s="30" t="s">
        <v>91</v>
      </c>
      <c r="C98" s="31"/>
      <c r="D98" s="31"/>
      <c r="E98" s="31"/>
      <c r="F98" s="31"/>
      <c r="G98" s="31"/>
      <c r="H98" s="32">
        <v>2128000</v>
      </c>
      <c r="I98" s="33">
        <f>H98</f>
        <v>2128000</v>
      </c>
      <c r="J98" s="33"/>
      <c r="K98" s="33">
        <f t="shared" si="57"/>
        <v>2128000</v>
      </c>
      <c r="L98" s="33"/>
      <c r="M98" s="33">
        <v>2128000</v>
      </c>
      <c r="N98" s="46"/>
      <c r="O98" s="46">
        <f t="shared" si="58"/>
        <v>2128000</v>
      </c>
      <c r="P98" s="64"/>
    </row>
    <row r="99" spans="1:16" ht="39" customHeight="1">
      <c r="A99" s="49" t="s">
        <v>146</v>
      </c>
      <c r="B99" s="30" t="s">
        <v>91</v>
      </c>
      <c r="C99" s="31"/>
      <c r="D99" s="31"/>
      <c r="E99" s="31"/>
      <c r="F99" s="31"/>
      <c r="G99" s="31"/>
      <c r="H99" s="32"/>
      <c r="I99" s="33"/>
      <c r="J99" s="33">
        <v>1047994</v>
      </c>
      <c r="K99" s="33">
        <f t="shared" si="50"/>
        <v>1047994</v>
      </c>
      <c r="L99" s="33"/>
      <c r="M99" s="33">
        <v>1047994</v>
      </c>
      <c r="N99" s="33"/>
      <c r="O99" s="33">
        <f t="shared" si="56"/>
        <v>1047994</v>
      </c>
    </row>
    <row r="100" spans="1:16" ht="30" customHeight="1">
      <c r="A100" s="53" t="s">
        <v>154</v>
      </c>
      <c r="B100" s="30" t="s">
        <v>91</v>
      </c>
      <c r="C100" s="31"/>
      <c r="D100" s="31"/>
      <c r="E100" s="31"/>
      <c r="F100" s="31"/>
      <c r="G100" s="31"/>
      <c r="H100" s="32"/>
      <c r="I100" s="33"/>
      <c r="J100" s="33"/>
      <c r="K100" s="33"/>
      <c r="L100" s="33">
        <v>338843</v>
      </c>
      <c r="M100" s="33">
        <v>338843</v>
      </c>
      <c r="N100" s="33"/>
      <c r="O100" s="33">
        <f t="shared" si="56"/>
        <v>338843</v>
      </c>
    </row>
    <row r="101" spans="1:16" ht="30" customHeight="1">
      <c r="A101" s="53" t="s">
        <v>153</v>
      </c>
      <c r="B101" s="30" t="s">
        <v>91</v>
      </c>
      <c r="C101" s="31"/>
      <c r="D101" s="31"/>
      <c r="E101" s="31"/>
      <c r="F101" s="31"/>
      <c r="G101" s="31"/>
      <c r="H101" s="32"/>
      <c r="I101" s="33"/>
      <c r="J101" s="33"/>
      <c r="K101" s="33"/>
      <c r="L101" s="33">
        <v>72774</v>
      </c>
      <c r="M101" s="33">
        <v>72774</v>
      </c>
      <c r="N101" s="33"/>
      <c r="O101" s="33">
        <f t="shared" si="56"/>
        <v>72774</v>
      </c>
    </row>
    <row r="102" spans="1:16" ht="39" customHeight="1">
      <c r="A102" s="53" t="s">
        <v>155</v>
      </c>
      <c r="B102" s="30" t="s">
        <v>91</v>
      </c>
      <c r="C102" s="31"/>
      <c r="D102" s="31"/>
      <c r="E102" s="31"/>
      <c r="F102" s="31"/>
      <c r="G102" s="31"/>
      <c r="H102" s="32"/>
      <c r="I102" s="33"/>
      <c r="J102" s="33"/>
      <c r="K102" s="33"/>
      <c r="L102" s="33">
        <v>300000</v>
      </c>
      <c r="M102" s="33">
        <v>300000</v>
      </c>
      <c r="N102" s="33"/>
      <c r="O102" s="33">
        <f t="shared" si="56"/>
        <v>300000</v>
      </c>
    </row>
    <row r="103" spans="1:16" ht="37.5" customHeight="1">
      <c r="A103" s="53" t="s">
        <v>158</v>
      </c>
      <c r="B103" s="30" t="s">
        <v>91</v>
      </c>
      <c r="C103" s="31"/>
      <c r="D103" s="31"/>
      <c r="E103" s="31"/>
      <c r="F103" s="31"/>
      <c r="G103" s="31"/>
      <c r="H103" s="32"/>
      <c r="I103" s="33"/>
      <c r="J103" s="33"/>
      <c r="K103" s="33"/>
      <c r="L103" s="33">
        <v>484608</v>
      </c>
      <c r="M103" s="33">
        <v>484608</v>
      </c>
      <c r="N103" s="33"/>
      <c r="O103" s="33">
        <f t="shared" si="56"/>
        <v>484608</v>
      </c>
    </row>
    <row r="104" spans="1:16" ht="36.75" customHeight="1">
      <c r="A104" s="53" t="s">
        <v>156</v>
      </c>
      <c r="B104" s="30" t="s">
        <v>91</v>
      </c>
      <c r="C104" s="31"/>
      <c r="D104" s="31"/>
      <c r="E104" s="31"/>
      <c r="F104" s="31"/>
      <c r="G104" s="31"/>
      <c r="H104" s="32"/>
      <c r="I104" s="33"/>
      <c r="J104" s="33"/>
      <c r="K104" s="33"/>
      <c r="L104" s="33">
        <v>748656</v>
      </c>
      <c r="M104" s="33">
        <v>748656</v>
      </c>
      <c r="N104" s="33"/>
      <c r="O104" s="33">
        <f t="shared" si="56"/>
        <v>748656</v>
      </c>
    </row>
    <row r="105" spans="1:16" ht="36.75" customHeight="1">
      <c r="A105" s="53" t="s">
        <v>157</v>
      </c>
      <c r="B105" s="30" t="s">
        <v>91</v>
      </c>
      <c r="C105" s="31"/>
      <c r="D105" s="31"/>
      <c r="E105" s="31"/>
      <c r="F105" s="31"/>
      <c r="G105" s="31"/>
      <c r="H105" s="32"/>
      <c r="I105" s="33"/>
      <c r="J105" s="33"/>
      <c r="K105" s="33"/>
      <c r="L105" s="33">
        <v>250000</v>
      </c>
      <c r="M105" s="33">
        <v>250000</v>
      </c>
      <c r="N105" s="33"/>
      <c r="O105" s="33">
        <f t="shared" si="56"/>
        <v>250000</v>
      </c>
    </row>
    <row r="106" spans="1:16" ht="36" customHeight="1">
      <c r="A106" s="53" t="s">
        <v>161</v>
      </c>
      <c r="B106" s="30" t="s">
        <v>91</v>
      </c>
      <c r="C106" s="31"/>
      <c r="D106" s="31"/>
      <c r="E106" s="31"/>
      <c r="F106" s="31"/>
      <c r="G106" s="31"/>
      <c r="H106" s="32"/>
      <c r="I106" s="33"/>
      <c r="J106" s="33"/>
      <c r="K106" s="33"/>
      <c r="L106" s="33"/>
      <c r="M106" s="33"/>
      <c r="N106" s="33">
        <v>775000</v>
      </c>
      <c r="O106" s="33">
        <f t="shared" si="56"/>
        <v>775000</v>
      </c>
    </row>
    <row r="107" spans="1:16" ht="41.25" customHeight="1">
      <c r="A107" s="49" t="s">
        <v>147</v>
      </c>
      <c r="B107" s="30" t="s">
        <v>91</v>
      </c>
      <c r="C107" s="31"/>
      <c r="D107" s="31"/>
      <c r="E107" s="31"/>
      <c r="F107" s="31"/>
      <c r="G107" s="31"/>
      <c r="H107" s="32"/>
      <c r="I107" s="33"/>
      <c r="J107" s="33">
        <v>1079100</v>
      </c>
      <c r="K107" s="33">
        <f t="shared" si="50"/>
        <v>1079100</v>
      </c>
      <c r="L107" s="33"/>
      <c r="M107" s="33">
        <v>1079100</v>
      </c>
      <c r="N107" s="33"/>
      <c r="O107" s="33">
        <f t="shared" si="56"/>
        <v>1079100</v>
      </c>
    </row>
    <row r="108" spans="1:16" ht="42" customHeight="1">
      <c r="A108" s="49" t="s">
        <v>135</v>
      </c>
      <c r="B108" s="30" t="s">
        <v>91</v>
      </c>
      <c r="C108" s="31"/>
      <c r="D108" s="31"/>
      <c r="E108" s="31"/>
      <c r="F108" s="31"/>
      <c r="G108" s="31"/>
      <c r="H108" s="32">
        <v>1015493.12</v>
      </c>
      <c r="I108" s="33">
        <f>H108</f>
        <v>1015493.12</v>
      </c>
      <c r="J108" s="33"/>
      <c r="K108" s="33">
        <f t="shared" si="50"/>
        <v>1015493.12</v>
      </c>
      <c r="L108" s="33"/>
      <c r="M108" s="37">
        <v>1015493.12</v>
      </c>
      <c r="N108" s="33"/>
      <c r="O108" s="33">
        <f t="shared" si="56"/>
        <v>1015493.12</v>
      </c>
    </row>
    <row r="109" spans="1:16" ht="51.75" customHeight="1">
      <c r="A109" s="49" t="s">
        <v>152</v>
      </c>
      <c r="B109" s="30" t="s">
        <v>91</v>
      </c>
      <c r="C109" s="31"/>
      <c r="D109" s="31"/>
      <c r="E109" s="31"/>
      <c r="F109" s="31"/>
      <c r="G109" s="31"/>
      <c r="H109" s="32">
        <v>2128000</v>
      </c>
      <c r="I109" s="33"/>
      <c r="J109" s="33">
        <v>300000</v>
      </c>
      <c r="K109" s="33">
        <f t="shared" ref="K109" si="59">SUM(I109:J109)</f>
        <v>300000</v>
      </c>
      <c r="L109" s="33"/>
      <c r="M109" s="37">
        <v>300000</v>
      </c>
      <c r="N109" s="33"/>
      <c r="O109" s="33">
        <f t="shared" si="56"/>
        <v>300000</v>
      </c>
    </row>
    <row r="110" spans="1:16" ht="25.5">
      <c r="A110" s="49" t="s">
        <v>103</v>
      </c>
      <c r="B110" s="35" t="s">
        <v>104</v>
      </c>
      <c r="C110" s="31"/>
      <c r="D110" s="31"/>
      <c r="E110" s="26">
        <f t="shared" ref="E110:E112" si="60">SUM(C110:D110)</f>
        <v>0</v>
      </c>
      <c r="F110" s="31"/>
      <c r="G110" s="26">
        <f t="shared" ref="G110:G112" si="61">SUM(E110:F110)</f>
        <v>0</v>
      </c>
      <c r="H110" s="32">
        <v>5319001.0999999996</v>
      </c>
      <c r="I110" s="28">
        <f>SUM(H110:H110)</f>
        <v>5319001.0999999996</v>
      </c>
      <c r="J110" s="28">
        <v>0</v>
      </c>
      <c r="K110" s="28">
        <f t="shared" si="50"/>
        <v>5319001.0999999996</v>
      </c>
      <c r="L110" s="28">
        <v>0</v>
      </c>
      <c r="M110" s="28">
        <v>5319001.0999999996</v>
      </c>
      <c r="N110" s="28">
        <v>0</v>
      </c>
      <c r="O110" s="28">
        <f>M110+N110</f>
        <v>5319001.0999999996</v>
      </c>
    </row>
    <row r="111" spans="1:16" s="4" customFormat="1" ht="27" customHeight="1">
      <c r="A111" s="48" t="s">
        <v>99</v>
      </c>
      <c r="B111" s="35" t="s">
        <v>100</v>
      </c>
      <c r="C111" s="26"/>
      <c r="D111" s="26">
        <v>747348.87</v>
      </c>
      <c r="E111" s="26">
        <f t="shared" si="60"/>
        <v>747348.87</v>
      </c>
      <c r="F111" s="26">
        <v>-740732.38</v>
      </c>
      <c r="G111" s="26">
        <f t="shared" si="61"/>
        <v>6616.4899999999907</v>
      </c>
      <c r="H111" s="27"/>
      <c r="I111" s="28">
        <v>6616.49</v>
      </c>
      <c r="J111" s="28"/>
      <c r="K111" s="28">
        <f t="shared" si="50"/>
        <v>6616.49</v>
      </c>
      <c r="L111" s="28"/>
      <c r="M111" s="28">
        <v>6616.49</v>
      </c>
      <c r="N111" s="28"/>
      <c r="O111" s="28">
        <f t="shared" ref="O111:O112" si="62">M111+N111</f>
        <v>6616.49</v>
      </c>
      <c r="P111" s="22"/>
    </row>
    <row r="112" spans="1:16" s="4" customFormat="1" ht="25.5" customHeight="1">
      <c r="A112" s="48" t="s">
        <v>101</v>
      </c>
      <c r="B112" s="35" t="s">
        <v>102</v>
      </c>
      <c r="C112" s="26"/>
      <c r="D112" s="26">
        <v>-2027678.43</v>
      </c>
      <c r="E112" s="26">
        <f t="shared" si="60"/>
        <v>-2027678.43</v>
      </c>
      <c r="F112" s="26">
        <v>1947341.11</v>
      </c>
      <c r="G112" s="26">
        <f t="shared" si="61"/>
        <v>-80337.319999999832</v>
      </c>
      <c r="H112" s="27"/>
      <c r="I112" s="28">
        <v>-80337.320000000007</v>
      </c>
      <c r="J112" s="28">
        <f>-111660.68+80337.32</f>
        <v>-31323.359999999986</v>
      </c>
      <c r="K112" s="28">
        <f t="shared" si="50"/>
        <v>-111660.68</v>
      </c>
      <c r="L112" s="28"/>
      <c r="M112" s="28">
        <v>-111660.68</v>
      </c>
      <c r="N112" s="28"/>
      <c r="O112" s="28">
        <f t="shared" si="62"/>
        <v>-111660.68</v>
      </c>
      <c r="P112" s="22"/>
    </row>
    <row r="113" spans="1:16" ht="2.25" customHeight="1">
      <c r="A113" s="50"/>
      <c r="B113" s="30"/>
      <c r="C113" s="31"/>
      <c r="D113" s="31"/>
      <c r="E113" s="31"/>
      <c r="F113" s="31"/>
      <c r="G113" s="31"/>
      <c r="H113" s="32"/>
      <c r="I113" s="33"/>
      <c r="J113" s="33"/>
      <c r="K113" s="33"/>
      <c r="L113" s="33"/>
      <c r="M113" s="33"/>
      <c r="N113" s="33"/>
      <c r="O113" s="33"/>
    </row>
    <row r="114" spans="1:16" s="4" customFormat="1">
      <c r="A114" s="48" t="s">
        <v>63</v>
      </c>
      <c r="B114" s="35"/>
      <c r="C114" s="42">
        <f>C43+C19</f>
        <v>1200490191</v>
      </c>
      <c r="D114" s="42">
        <f>D43+D19</f>
        <v>-665735.55999999982</v>
      </c>
      <c r="E114" s="42">
        <f t="shared" ref="E114:H114" si="63">E43+E19</f>
        <v>1200126955.4400001</v>
      </c>
      <c r="F114" s="42">
        <f>F43+F19</f>
        <v>16307665.769999998</v>
      </c>
      <c r="G114" s="42">
        <f t="shared" si="63"/>
        <v>1216434621.21</v>
      </c>
      <c r="H114" s="43">
        <f t="shared" si="63"/>
        <v>69109532.379999995</v>
      </c>
      <c r="I114" s="44">
        <f>I43+I19</f>
        <v>1285544153.5899999</v>
      </c>
      <c r="J114" s="44">
        <f t="shared" ref="J114:K114" si="64">J43+J19</f>
        <v>31320937.920000002</v>
      </c>
      <c r="K114" s="44">
        <f t="shared" si="64"/>
        <v>1316865091.5099995</v>
      </c>
      <c r="L114" s="44">
        <f t="shared" ref="L114:M114" si="65">L43+L19</f>
        <v>10036764.630000001</v>
      </c>
      <c r="M114" s="44">
        <f t="shared" si="65"/>
        <v>1326901856.1399999</v>
      </c>
      <c r="N114" s="44">
        <f t="shared" ref="N114:O114" si="66">N43+N19</f>
        <v>54431372.090000004</v>
      </c>
      <c r="O114" s="44">
        <f t="shared" si="66"/>
        <v>1381333228.2299998</v>
      </c>
      <c r="P114" s="22"/>
    </row>
    <row r="115" spans="1:16">
      <c r="C115" s="11"/>
      <c r="D115" s="11"/>
      <c r="E115" s="11"/>
      <c r="F115" s="11"/>
      <c r="G115" s="12"/>
      <c r="H115" s="1"/>
      <c r="O115" s="15">
        <f>O114-M114</f>
        <v>54431372.089999914</v>
      </c>
    </row>
    <row r="116" spans="1:16" hidden="1">
      <c r="I116" s="15">
        <f t="shared" ref="I116:O116" si="67">I114-I43-I19</f>
        <v>0</v>
      </c>
      <c r="J116" s="15">
        <f t="shared" si="67"/>
        <v>0</v>
      </c>
      <c r="K116" s="15">
        <f t="shared" si="67"/>
        <v>0</v>
      </c>
      <c r="L116" s="15">
        <f t="shared" si="67"/>
        <v>5.2023096941411495E-10</v>
      </c>
      <c r="M116" s="15">
        <f t="shared" si="67"/>
        <v>0</v>
      </c>
      <c r="N116" s="15">
        <f t="shared" si="67"/>
        <v>0</v>
      </c>
      <c r="O116" s="15">
        <f t="shared" si="67"/>
        <v>0</v>
      </c>
    </row>
  </sheetData>
  <mergeCells count="18">
    <mergeCell ref="A1:O15"/>
    <mergeCell ref="P57:P77"/>
    <mergeCell ref="G16:G17"/>
    <mergeCell ref="A16:A17"/>
    <mergeCell ref="B16:B17"/>
    <mergeCell ref="C16:C17"/>
    <mergeCell ref="D16:D17"/>
    <mergeCell ref="H16:H17"/>
    <mergeCell ref="L16:L17"/>
    <mergeCell ref="M16:M17"/>
    <mergeCell ref="I16:I17"/>
    <mergeCell ref="E16:E17"/>
    <mergeCell ref="F16:F17"/>
    <mergeCell ref="J16:J17"/>
    <mergeCell ref="K16:K17"/>
    <mergeCell ref="P97:P98"/>
    <mergeCell ref="N16:N17"/>
    <mergeCell ref="O16:O17"/>
  </mergeCells>
  <pageMargins left="0.71" right="0.19685039370078741" top="0.15748031496062992" bottom="0.31496062992125984" header="0.19685039370078741" footer="0.19685039370078741"/>
  <pageSetup paperSize="9" scale="86" firstPageNumber="44" fitToHeight="4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Прил_доходы</vt:lpstr>
      <vt:lpstr>ПЗ</vt:lpstr>
      <vt:lpstr>ПЗ!Заголовки_для_печати</vt:lpstr>
      <vt:lpstr>Прил_доходы!Заголовки_для_печати</vt:lpstr>
      <vt:lpstr>ПЗ!Область_печати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2019-12-06T15:50:25Z</cp:lastPrinted>
  <dcterms:created xsi:type="dcterms:W3CDTF">2015-11-20T04:47:03Z</dcterms:created>
  <dcterms:modified xsi:type="dcterms:W3CDTF">2019-12-23T11:25:58Z</dcterms:modified>
</cp:coreProperties>
</file>