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РаспределениеДФ!$A$1:$M$14</definedName>
  </definedNames>
  <calcPr calcId="124519"/>
</workbook>
</file>

<file path=xl/calcChain.xml><?xml version="1.0" encoding="utf-8"?>
<calcChain xmlns="http://schemas.openxmlformats.org/spreadsheetml/2006/main">
  <c r="I9" i="1"/>
  <c r="C14"/>
  <c r="C13"/>
  <c r="C12"/>
  <c r="C11"/>
  <c r="C10"/>
  <c r="M9"/>
  <c r="K9"/>
  <c r="G9"/>
  <c r="E9"/>
  <c r="C9" l="1"/>
  <c r="F10"/>
  <c r="D10"/>
  <c r="H11"/>
  <c r="B11" s="1"/>
  <c r="B14"/>
  <c r="L12"/>
  <c r="F12"/>
  <c r="J12"/>
  <c r="J9" s="1"/>
  <c r="D12"/>
  <c r="H12"/>
  <c r="H9" s="1"/>
  <c r="B12" l="1"/>
  <c r="B10"/>
  <c r="F13"/>
  <c r="B13" s="1"/>
  <c r="L9"/>
  <c r="E27" i="2"/>
  <c r="D27"/>
  <c r="D18"/>
  <c r="C18" s="1"/>
  <c r="E25"/>
  <c r="C25" s="1"/>
  <c r="D31"/>
  <c r="C23"/>
  <c r="C16"/>
  <c r="D22"/>
  <c r="C22" s="1"/>
  <c r="D24"/>
  <c r="C24" s="1"/>
  <c r="E31"/>
  <c r="D29"/>
  <c r="C29" s="1"/>
  <c r="E20"/>
  <c r="C20" s="1"/>
  <c r="D19"/>
  <c r="E19"/>
  <c r="E30"/>
  <c r="C30" s="1"/>
  <c r="E28"/>
  <c r="C28" s="1"/>
  <c r="E26"/>
  <c r="C26" s="1"/>
  <c r="E17"/>
  <c r="C17"/>
  <c r="E21"/>
  <c r="C21" s="1"/>
  <c r="E15"/>
  <c r="D15"/>
  <c r="C2"/>
  <c r="D11"/>
  <c r="C10"/>
  <c r="E11"/>
  <c r="C7"/>
  <c r="E6"/>
  <c r="D6"/>
  <c r="D32"/>
  <c r="C8"/>
  <c r="C9"/>
  <c r="C27" l="1"/>
  <c r="C11"/>
  <c r="C3" s="1"/>
  <c r="D13" s="1"/>
  <c r="E32"/>
  <c r="C19"/>
  <c r="C32"/>
  <c r="C31"/>
  <c r="B9" i="1"/>
  <c r="F9"/>
  <c r="D9"/>
</calcChain>
</file>

<file path=xl/sharedStrings.xml><?xml version="1.0" encoding="utf-8"?>
<sst xmlns="http://schemas.openxmlformats.org/spreadsheetml/2006/main" count="68" uniqueCount="51">
  <si>
    <t>Муниципальный дорожный фонд</t>
  </si>
  <si>
    <t>В том числе</t>
  </si>
  <si>
    <t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них</t>
  </si>
  <si>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</si>
  <si>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</si>
  <si>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</si>
  <si>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</si>
  <si>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</si>
  <si>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</si>
  <si>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</si>
  <si>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</si>
  <si>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</si>
  <si>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</si>
  <si>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</si>
  <si>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</si>
  <si>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</si>
  <si>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</si>
  <si>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</si>
  <si>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</si>
  <si>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</si>
  <si>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</si>
  <si>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</si>
  <si>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</si>
  <si>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</si>
  <si>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</si>
  <si>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</si>
  <si>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</si>
  <si>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</si>
  <si>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</si>
  <si>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</si>
  <si>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</si>
  <si>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</si>
  <si>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</si>
  <si>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</si>
  <si>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</si>
  <si>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</si>
  <si>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</si>
  <si>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r>
      <t xml:space="preserve">На содержание, капитальный ремонт, ремонт и обустройство автомобильных дорог общего пользования местного значения </t>
    </r>
    <r>
      <rPr>
        <sz val="12"/>
        <color indexed="8"/>
        <rFont val="Times New Roman"/>
        <family val="1"/>
        <charset val="204"/>
      </rPr>
      <t xml:space="preserve"> вне границ населенных пунктов в границах муниципального района, включая обеспечение безопасности дорожного движения на них</t>
    </r>
  </si>
  <si>
    <t>Предоставление субсидий бюджетам городских поселений, входящих в состав муниципального образования "Устьянский муниципальный район"  в соответствии с пунктом 2 Порядка формирования и использования бюджетных ассигнований муниципального дорожного фонда  муниципального образования "Устьянский муниципальный район"</t>
  </si>
  <si>
    <t>в т.ч. за счет субсидий</t>
  </si>
  <si>
    <t>в т.ч.за счет остатка акциз на 01.01.2019года</t>
  </si>
  <si>
    <t>в т.ч.за счет остатка акциз на 01.01.2019г. Резерв</t>
  </si>
  <si>
    <t>в т.ч. за счет  иных межбюджетных трансфертов поступивших в виде остатков средств ликвидируемых муниципальных дорожных фондом сельских поселений на 01.01.2016г</t>
  </si>
  <si>
    <t>Гашение кредиторской задолженности прошлых лет,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 на них</t>
  </si>
  <si>
    <t>Гашение кредиторской задолженности прошлых лет,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 на них</t>
  </si>
  <si>
    <t>Приложение № 9</t>
  </si>
  <si>
    <t>Утверждено</t>
  </si>
  <si>
    <t>Исполнено</t>
  </si>
  <si>
    <t xml:space="preserve">           Отчет о распределении средств муниципального дорожного фонда  муниципального   образования "Устьянский муниципальный район" по направлениям  за 2019 год</t>
  </si>
  <si>
    <t>рублей</t>
  </si>
  <si>
    <t>к решению сессии шестого созыва Собрания депутатов №235 от 26 июня 2020 года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</si>
</sst>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4" fontId="5" fillId="3" borderId="0" xfId="0" applyNumberFormat="1" applyFont="1" applyFill="1"/>
    <xf numFmtId="4" fontId="9" fillId="3" borderId="1" xfId="0" applyNumberFormat="1" applyFont="1" applyFill="1" applyBorder="1" applyAlignment="1">
      <alignment horizontal="center" vertical="center" wrapText="1"/>
    </xf>
    <xf numFmtId="0" fontId="10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0" fillId="0" borderId="1" xfId="0" applyFont="1" applyFill="1" applyBorder="1"/>
    <xf numFmtId="0" fontId="8" fillId="3" borderId="1" xfId="0" applyFont="1" applyFill="1" applyBorder="1" applyAlignment="1">
      <alignment horizontal="right" wrapText="1"/>
    </xf>
    <xf numFmtId="4" fontId="8" fillId="3" borderId="1" xfId="0" applyNumberFormat="1" applyFont="1" applyFill="1" applyBorder="1" applyAlignment="1">
      <alignment horizontal="center" vertical="center" wrapText="1"/>
    </xf>
    <xf numFmtId="4" fontId="8" fillId="3" borderId="4" xfId="0" applyNumberFormat="1" applyFont="1" applyFill="1" applyBorder="1" applyAlignment="1">
      <alignment horizontal="center" vertical="center" wrapText="1"/>
    </xf>
    <xf numFmtId="4" fontId="9" fillId="3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wrapText="1"/>
    </xf>
    <xf numFmtId="0" fontId="10" fillId="0" borderId="0" xfId="0" applyFont="1" applyFill="1" applyBorder="1"/>
    <xf numFmtId="4" fontId="8" fillId="3" borderId="2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2" fillId="3" borderId="0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8" fillId="3" borderId="8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_TANY\_Work_Bud_Tany\&#1054;&#1090;&#1095;&#1077;&#1090;%20&#1086;&#1073;%20&#1080;&#1089;&#1087;&#1086;&#1083;&#1085;&#1077;&#1085;&#1080;&#1080;%202019%20&#1075;&#1086;&#1076;\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"/>
  <sheetViews>
    <sheetView tabSelected="1" view="pageBreakPreview" topLeftCell="B1" zoomScale="75" zoomScaleSheetLayoutView="75" workbookViewId="0">
      <selection activeCell="K4" sqref="K4"/>
    </sheetView>
  </sheetViews>
  <sheetFormatPr defaultRowHeight="18.75"/>
  <cols>
    <col min="1" max="1" width="28" style="7" customWidth="1"/>
    <col min="2" max="2" width="15.5703125" style="7" customWidth="1"/>
    <col min="3" max="3" width="17.5703125" style="7" customWidth="1"/>
    <col min="4" max="5" width="18.28515625" style="7" customWidth="1"/>
    <col min="6" max="6" width="16" style="7" customWidth="1"/>
    <col min="7" max="7" width="17.5703125" style="7" customWidth="1"/>
    <col min="8" max="8" width="16.7109375" style="7" customWidth="1"/>
    <col min="9" max="9" width="15.85546875" style="7" customWidth="1"/>
    <col min="10" max="10" width="19.28515625" style="7" customWidth="1"/>
    <col min="11" max="11" width="18.140625" style="7" customWidth="1"/>
    <col min="12" max="12" width="18.7109375" style="7" customWidth="1"/>
    <col min="13" max="13" width="16.7109375" style="7" customWidth="1"/>
    <col min="14" max="16384" width="9.140625" style="7"/>
  </cols>
  <sheetData>
    <row r="1" spans="1:13">
      <c r="K1" s="43" t="s">
        <v>45</v>
      </c>
      <c r="L1" s="43"/>
      <c r="M1" s="29"/>
    </row>
    <row r="2" spans="1:13" ht="45.75" customHeight="1">
      <c r="K2" s="44" t="s">
        <v>50</v>
      </c>
      <c r="L2" s="44"/>
      <c r="M2" s="30"/>
    </row>
    <row r="3" spans="1:13" ht="23.25" customHeight="1">
      <c r="A3" s="45" t="s">
        <v>48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ht="23.25" customHeight="1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 t="s">
        <v>49</v>
      </c>
    </row>
    <row r="5" spans="1:13" ht="18.75" customHeight="1">
      <c r="A5" s="49" t="s">
        <v>0</v>
      </c>
      <c r="B5" s="49"/>
      <c r="C5" s="50"/>
      <c r="D5" s="46" t="s">
        <v>1</v>
      </c>
      <c r="E5" s="47"/>
      <c r="F5" s="47"/>
      <c r="G5" s="47"/>
      <c r="H5" s="47"/>
      <c r="I5" s="47"/>
      <c r="J5" s="47"/>
      <c r="K5" s="47"/>
      <c r="L5" s="47"/>
      <c r="M5" s="48"/>
    </row>
    <row r="6" spans="1:13" ht="74.25" customHeight="1">
      <c r="A6" s="49"/>
      <c r="B6" s="49"/>
      <c r="C6" s="50"/>
      <c r="D6" s="49" t="s">
        <v>37</v>
      </c>
      <c r="E6" s="50"/>
      <c r="F6" s="49" t="s">
        <v>2</v>
      </c>
      <c r="G6" s="50"/>
      <c r="H6" s="51" t="s">
        <v>38</v>
      </c>
      <c r="I6" s="50"/>
      <c r="J6" s="51" t="s">
        <v>43</v>
      </c>
      <c r="K6" s="50"/>
      <c r="L6" s="51" t="s">
        <v>44</v>
      </c>
      <c r="M6" s="50"/>
    </row>
    <row r="7" spans="1:13" ht="147" customHeight="1">
      <c r="A7" s="49"/>
      <c r="B7" s="49"/>
      <c r="C7" s="50"/>
      <c r="D7" s="49"/>
      <c r="E7" s="50"/>
      <c r="F7" s="49"/>
      <c r="G7" s="50"/>
      <c r="H7" s="51"/>
      <c r="I7" s="50"/>
      <c r="J7" s="50"/>
      <c r="K7" s="50"/>
      <c r="L7" s="50"/>
      <c r="M7" s="50"/>
    </row>
    <row r="8" spans="1:13" ht="21.75" customHeight="1">
      <c r="A8" s="37"/>
      <c r="B8" s="37" t="s">
        <v>46</v>
      </c>
      <c r="C8" s="38" t="s">
        <v>47</v>
      </c>
      <c r="D8" s="37" t="s">
        <v>46</v>
      </c>
      <c r="E8" s="38" t="s">
        <v>47</v>
      </c>
      <c r="F8" s="37" t="s">
        <v>46</v>
      </c>
      <c r="G8" s="38" t="s">
        <v>47</v>
      </c>
      <c r="H8" s="37" t="s">
        <v>46</v>
      </c>
      <c r="I8" s="38" t="s">
        <v>47</v>
      </c>
      <c r="J8" s="37" t="s">
        <v>46</v>
      </c>
      <c r="K8" s="38" t="s">
        <v>47</v>
      </c>
      <c r="L8" s="37" t="s">
        <v>46</v>
      </c>
      <c r="M8" s="38" t="s">
        <v>47</v>
      </c>
    </row>
    <row r="9" spans="1:13" s="8" customFormat="1" ht="30.75" customHeight="1">
      <c r="A9" s="32" t="s">
        <v>3</v>
      </c>
      <c r="B9" s="33">
        <f>B10+B11+B12+B13+B14</f>
        <v>53998952.989999995</v>
      </c>
      <c r="C9" s="33">
        <f>E9+G9+I9+K9+M9</f>
        <v>41944700.949999996</v>
      </c>
      <c r="D9" s="33">
        <f>D10+D11+D12+D13</f>
        <v>9094582.3100000005</v>
      </c>
      <c r="E9" s="33">
        <f>5175731.93+1410550</f>
        <v>6586281.9299999997</v>
      </c>
      <c r="F9" s="33">
        <f>F10+F11+F12+F13+F14</f>
        <v>22889908.879999999</v>
      </c>
      <c r="G9" s="34">
        <f>5633661.08+9930039.27+556972.87</f>
        <v>16120673.219999999</v>
      </c>
      <c r="H9" s="34">
        <f>H10+H11+H12+H13</f>
        <v>21064571</v>
      </c>
      <c r="I9" s="34">
        <f>1988400+295000+18478955-2128000</f>
        <v>18634355</v>
      </c>
      <c r="J9" s="34">
        <f>J10+J11+J12+J13</f>
        <v>354665.8</v>
      </c>
      <c r="K9" s="34">
        <f>49500+206165.8</f>
        <v>255665.8</v>
      </c>
      <c r="L9" s="33">
        <f>L10+L11+L12+L13</f>
        <v>595225</v>
      </c>
      <c r="M9" s="33">
        <f>347725</f>
        <v>347725</v>
      </c>
    </row>
    <row r="10" spans="1:13" s="8" customFormat="1" ht="32.25" customHeight="1">
      <c r="A10" s="32" t="s">
        <v>4</v>
      </c>
      <c r="B10" s="33">
        <f>D10+F10+H10+J10+L10</f>
        <v>22554241</v>
      </c>
      <c r="C10" s="33">
        <f t="shared" ref="C10:C14" si="0">E10+G10+I10+K10+M10</f>
        <v>18298851.5</v>
      </c>
      <c r="D10" s="33">
        <f>10600621-2158710-542771.69-25020-200000</f>
        <v>7674119.3100000005</v>
      </c>
      <c r="E10" s="33">
        <v>5165818.93</v>
      </c>
      <c r="F10" s="33">
        <f>11953620+2158710+542771.69-123285.92+200000</f>
        <v>14731815.77</v>
      </c>
      <c r="G10" s="34">
        <v>12984726.65</v>
      </c>
      <c r="H10" s="34"/>
      <c r="I10" s="34"/>
      <c r="J10" s="34">
        <v>25020</v>
      </c>
      <c r="K10" s="34">
        <v>25020</v>
      </c>
      <c r="L10" s="33">
        <v>123285.92</v>
      </c>
      <c r="M10" s="33">
        <v>123285.92</v>
      </c>
    </row>
    <row r="11" spans="1:13" s="8" customFormat="1" ht="32.25" customHeight="1">
      <c r="A11" s="32" t="s">
        <v>39</v>
      </c>
      <c r="B11" s="33">
        <f>D11+F11+H11+J11+L11</f>
        <v>19797571</v>
      </c>
      <c r="C11" s="33">
        <f t="shared" si="0"/>
        <v>18634355</v>
      </c>
      <c r="D11" s="33"/>
      <c r="E11" s="33"/>
      <c r="F11" s="33"/>
      <c r="G11" s="34"/>
      <c r="H11" s="34">
        <f>1988400+15820771+1988400</f>
        <v>19797571</v>
      </c>
      <c r="I11" s="34">
        <v>18634355</v>
      </c>
      <c r="J11" s="34"/>
      <c r="K11" s="34"/>
      <c r="L11" s="33"/>
      <c r="M11" s="33"/>
    </row>
    <row r="12" spans="1:13" s="8" customFormat="1" ht="45.75" customHeight="1">
      <c r="A12" s="32" t="s">
        <v>40</v>
      </c>
      <c r="B12" s="33">
        <f>D12+F12+H12+J12+L12</f>
        <v>6068021.5799999991</v>
      </c>
      <c r="C12" s="33">
        <f t="shared" si="0"/>
        <v>4454521.58</v>
      </c>
      <c r="D12" s="33">
        <f>752736.8+997372-329645.8</f>
        <v>1420463</v>
      </c>
      <c r="E12" s="33">
        <v>1420463</v>
      </c>
      <c r="F12" s="33">
        <f>2241689.8+35585.88+773637.1-471939.08</f>
        <v>2578973.6999999997</v>
      </c>
      <c r="G12" s="34">
        <v>2578973.7000000002</v>
      </c>
      <c r="H12" s="34">
        <f>295000+972000</f>
        <v>1267000</v>
      </c>
      <c r="I12" s="34"/>
      <c r="J12" s="34">
        <f>329645.8</f>
        <v>329645.8</v>
      </c>
      <c r="K12" s="34">
        <v>230645.8</v>
      </c>
      <c r="L12" s="41">
        <f>471939.08</f>
        <v>471939.08</v>
      </c>
      <c r="M12" s="41">
        <v>224439.08</v>
      </c>
    </row>
    <row r="13" spans="1:13" s="8" customFormat="1" ht="42.75" customHeight="1">
      <c r="A13" s="32" t="s">
        <v>41</v>
      </c>
      <c r="B13" s="33">
        <f t="shared" ref="B13:B14" si="1">D13+F13+H13+J13+L13</f>
        <v>4563626.29</v>
      </c>
      <c r="C13" s="33">
        <f t="shared" si="0"/>
        <v>0</v>
      </c>
      <c r="D13" s="33"/>
      <c r="E13" s="33"/>
      <c r="F13" s="33">
        <f>7342221.27-35585.88-773637.1-997372-972000</f>
        <v>4563626.29</v>
      </c>
      <c r="G13" s="34"/>
      <c r="H13" s="34"/>
      <c r="I13" s="34"/>
      <c r="J13" s="34"/>
      <c r="K13" s="34"/>
      <c r="L13" s="33"/>
      <c r="M13" s="33"/>
    </row>
    <row r="14" spans="1:13" s="8" customFormat="1" ht="114" customHeight="1">
      <c r="A14" s="32" t="s">
        <v>42</v>
      </c>
      <c r="B14" s="33">
        <f t="shared" si="1"/>
        <v>1015493.12</v>
      </c>
      <c r="C14" s="33">
        <f t="shared" si="0"/>
        <v>556972.87</v>
      </c>
      <c r="D14" s="27"/>
      <c r="E14" s="27"/>
      <c r="F14" s="27">
        <v>1015493.12</v>
      </c>
      <c r="G14" s="35">
        <v>556972.87</v>
      </c>
      <c r="H14" s="35"/>
      <c r="I14" s="35"/>
      <c r="J14" s="35"/>
      <c r="K14" s="35"/>
      <c r="L14" s="27"/>
      <c r="M14" s="27"/>
    </row>
    <row r="15" spans="1:13" ht="34.5" customHeight="1">
      <c r="A15" s="31"/>
      <c r="B15" s="31"/>
      <c r="C15" s="31"/>
      <c r="D15" s="31"/>
      <c r="E15" s="31"/>
      <c r="F15" s="31"/>
      <c r="G15" s="36"/>
      <c r="H15" s="36"/>
      <c r="I15" s="36"/>
      <c r="J15" s="36"/>
      <c r="K15" s="36"/>
      <c r="L15" s="42"/>
      <c r="M15" s="40"/>
    </row>
    <row r="16" spans="1:13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</row>
    <row r="17" spans="2:3">
      <c r="B17" s="17"/>
      <c r="C17" s="17"/>
    </row>
    <row r="18" spans="2:3">
      <c r="B18" s="26"/>
      <c r="C18" s="26"/>
    </row>
  </sheetData>
  <mergeCells count="10">
    <mergeCell ref="K1:L1"/>
    <mergeCell ref="K2:L2"/>
    <mergeCell ref="A3:M3"/>
    <mergeCell ref="D5:M5"/>
    <mergeCell ref="D6:E7"/>
    <mergeCell ref="F6:G7"/>
    <mergeCell ref="J6:K7"/>
    <mergeCell ref="H6:I7"/>
    <mergeCell ref="L6:M7"/>
    <mergeCell ref="A5:C7"/>
  </mergeCells>
  <phoneticPr fontId="11" type="noConversion"/>
  <pageMargins left="0.38" right="0" top="0.62" bottom="0" header="0" footer="0"/>
  <pageSetup paperSize="9" scale="57" orientation="landscape" horizontalDpi="180" verticalDpi="180" r:id="rId1"/>
  <rowBreaks count="1" manualBreakCount="1">
    <brk id="1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RowHeight="12.75"/>
  <cols>
    <col min="1" max="1" width="4.42578125" style="3" customWidth="1"/>
    <col min="2" max="2" width="18" style="3" customWidth="1"/>
    <col min="3" max="3" width="12.28515625" style="3" customWidth="1"/>
    <col min="4" max="5" width="29.570312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16384" width="9.140625" style="3"/>
  </cols>
  <sheetData>
    <row r="1" spans="1:7" ht="18.75">
      <c r="B1" s="53" t="s">
        <v>5</v>
      </c>
      <c r="C1" s="53"/>
      <c r="D1" s="53"/>
      <c r="E1" s="53"/>
      <c r="F1" s="53"/>
    </row>
    <row r="2" spans="1:7">
      <c r="B2" s="10" t="s">
        <v>6</v>
      </c>
      <c r="C2" s="11">
        <f>[1]Остатки!$E$4</f>
        <v>1176432.2300000153</v>
      </c>
      <c r="D2" s="12" t="s">
        <v>7</v>
      </c>
      <c r="E2" s="12"/>
      <c r="G2" s="2"/>
    </row>
    <row r="3" spans="1:7">
      <c r="B3" s="10"/>
      <c r="C3" s="11">
        <f>C11-C2</f>
        <v>485635.76999998465</v>
      </c>
      <c r="D3" s="12" t="s">
        <v>27</v>
      </c>
      <c r="E3" s="12"/>
      <c r="G3" s="2"/>
    </row>
    <row r="4" spans="1:7">
      <c r="A4" s="54" t="s">
        <v>15</v>
      </c>
      <c r="B4" s="54"/>
      <c r="C4" s="54"/>
      <c r="D4" s="54"/>
      <c r="E4" s="54"/>
      <c r="F4" s="54"/>
    </row>
    <row r="5" spans="1:7">
      <c r="A5" s="55" t="s">
        <v>9</v>
      </c>
      <c r="B5" s="57" t="s">
        <v>10</v>
      </c>
      <c r="C5" s="57" t="s">
        <v>3</v>
      </c>
      <c r="D5" s="58" t="s">
        <v>8</v>
      </c>
      <c r="E5" s="58"/>
      <c r="F5" s="59" t="s">
        <v>11</v>
      </c>
    </row>
    <row r="6" spans="1:7" ht="98.25" customHeight="1">
      <c r="A6" s="56"/>
      <c r="B6" s="57"/>
      <c r="C6" s="57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60"/>
    </row>
    <row r="7" spans="1:7">
      <c r="A7" s="1">
        <v>1</v>
      </c>
      <c r="B7" s="14" t="s">
        <v>17</v>
      </c>
      <c r="C7" s="4">
        <f>SUM(D7:E7)</f>
        <v>867745</v>
      </c>
      <c r="D7" s="4">
        <v>867745</v>
      </c>
      <c r="E7" s="4">
        <v>0</v>
      </c>
      <c r="F7" s="25" t="s">
        <v>23</v>
      </c>
    </row>
    <row r="8" spans="1:7">
      <c r="A8" s="1">
        <v>2</v>
      </c>
      <c r="B8" s="14" t="s">
        <v>24</v>
      </c>
      <c r="C8" s="4">
        <f>SUM(D8:E8)</f>
        <v>95000</v>
      </c>
      <c r="D8" s="4">
        <v>0</v>
      </c>
      <c r="E8" s="4">
        <v>95000</v>
      </c>
      <c r="F8" s="25" t="s">
        <v>29</v>
      </c>
    </row>
    <row r="9" spans="1:7">
      <c r="A9" s="15">
        <v>3</v>
      </c>
      <c r="B9" s="16" t="s">
        <v>25</v>
      </c>
      <c r="C9" s="4">
        <f>SUM(D9:E9)</f>
        <v>200000</v>
      </c>
      <c r="D9" s="4">
        <v>200000</v>
      </c>
      <c r="E9" s="4">
        <v>0</v>
      </c>
      <c r="F9" s="25" t="s">
        <v>30</v>
      </c>
    </row>
    <row r="10" spans="1:7">
      <c r="A10" s="1">
        <v>4</v>
      </c>
      <c r="B10" s="14" t="s">
        <v>26</v>
      </c>
      <c r="C10" s="4">
        <f>SUM(D10:E10)</f>
        <v>499323</v>
      </c>
      <c r="D10" s="4">
        <v>318145</v>
      </c>
      <c r="E10" s="4">
        <v>181178</v>
      </c>
      <c r="F10" s="25" t="s">
        <v>31</v>
      </c>
    </row>
    <row r="11" spans="1:7">
      <c r="A11" s="5"/>
      <c r="B11" s="5" t="s">
        <v>3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28</v>
      </c>
      <c r="C13" s="18"/>
      <c r="D13" s="52">
        <f>[1]Остатки!$E$5-C3</f>
        <v>2367058.3400000152</v>
      </c>
      <c r="E13" s="52"/>
    </row>
    <row r="14" spans="1:7">
      <c r="B14" s="3" t="s">
        <v>32</v>
      </c>
    </row>
    <row r="15" spans="1:7">
      <c r="A15" s="5"/>
      <c r="B15" s="5"/>
      <c r="C15" s="5" t="s">
        <v>3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>
      <c r="A16" s="21">
        <v>1</v>
      </c>
      <c r="B16" s="22" t="s">
        <v>33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19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>
      <c r="A18" s="5">
        <v>3</v>
      </c>
      <c r="B18" s="19" t="s">
        <v>25</v>
      </c>
      <c r="C18" s="4">
        <f t="shared" si="0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34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>
      <c r="A20" s="5">
        <v>5</v>
      </c>
      <c r="B20" s="19" t="s">
        <v>16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>
      <c r="A21" s="5">
        <v>6</v>
      </c>
      <c r="B21" s="19" t="s">
        <v>12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>
      <c r="A22" s="5">
        <v>7</v>
      </c>
      <c r="B22" s="19" t="s">
        <v>13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>
      <c r="A23" s="21">
        <v>8</v>
      </c>
      <c r="B23" s="22" t="s">
        <v>35</v>
      </c>
      <c r="C23" s="6">
        <f t="shared" si="0"/>
        <v>0</v>
      </c>
      <c r="D23" s="6"/>
      <c r="E23" s="6"/>
      <c r="F23" s="24"/>
    </row>
    <row r="24" spans="1:6">
      <c r="A24" s="5">
        <v>9</v>
      </c>
      <c r="B24" s="19" t="s">
        <v>18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>
      <c r="A25" s="5">
        <v>10</v>
      </c>
      <c r="B25" s="19" t="s">
        <v>24</v>
      </c>
      <c r="C25" s="4">
        <f t="shared" si="0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20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>
      <c r="A27" s="5">
        <v>12</v>
      </c>
      <c r="B27" s="20" t="s">
        <v>36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21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>
      <c r="A29" s="5">
        <v>14</v>
      </c>
      <c r="B29" s="19" t="s">
        <v>14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>
      <c r="A30" s="5">
        <v>15</v>
      </c>
      <c r="B30" s="19" t="s">
        <v>22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>
      <c r="A31" s="5">
        <v>16</v>
      </c>
      <c r="B31" s="19" t="s">
        <v>17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>
      <c r="A32" s="5"/>
      <c r="B32" s="5" t="s">
        <v>3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11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2020-06-30T12:07:02Z</dcterms:modified>
</cp:coreProperties>
</file>