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4895" yWindow="-15" windowWidth="13950" windowHeight="12210" firstSheet="2" activeTab="4"/>
  </bookViews>
  <sheets>
    <sheet name="для руководства" sheetId="7" state="hidden" r:id="rId1"/>
    <sheet name="доходы по федер бюдж" sheetId="5" state="hidden" r:id="rId2"/>
    <sheet name="Прил.№2" sheetId="10" r:id="rId3"/>
    <sheet name="ПЗ" sheetId="12" r:id="rId4"/>
    <sheet name="СД" sheetId="16" r:id="rId5"/>
  </sheets>
  <definedNames>
    <definedName name="OLE_LINK1" localSheetId="0">'для руководства'!#REF!</definedName>
    <definedName name="OLE_LINK1" localSheetId="1">'доходы по федер бюдж'!#REF!</definedName>
    <definedName name="OLE_LINK1" localSheetId="3">ПЗ!#REF!</definedName>
    <definedName name="OLE_LINK1" localSheetId="2">Прил.№2!#REF!</definedName>
    <definedName name="OLE_LINK1" localSheetId="4">СД!#REF!</definedName>
    <definedName name="_xlnm.Print_Titles" localSheetId="0">'для руководства'!$10:$12</definedName>
    <definedName name="_xlnm.Print_Titles" localSheetId="1">'доходы по федер бюдж'!$10:$12</definedName>
    <definedName name="_xlnm.Print_Titles" localSheetId="3">ПЗ!$3:$4</definedName>
    <definedName name="_xlnm.Print_Titles" localSheetId="2">Прил.№2!$16:$17</definedName>
    <definedName name="_xlnm.Print_Titles" localSheetId="4">СД!$15:$16</definedName>
    <definedName name="_xlnm.Print_Area" localSheetId="0">'для руководства'!$A$1:$K$193</definedName>
    <definedName name="_xlnm.Print_Area" localSheetId="1">'доходы по федер бюдж'!$A$1:$K$193</definedName>
    <definedName name="_xlnm.Print_Area" localSheetId="3">ПЗ!$A$1:$AG$123</definedName>
    <definedName name="_xlnm.Print_Area" localSheetId="4">СД!$A$1:$E$135</definedName>
  </definedNames>
  <calcPr calcId="124519"/>
</workbook>
</file>

<file path=xl/calcChain.xml><?xml version="1.0" encoding="utf-8"?>
<calcChain xmlns="http://schemas.openxmlformats.org/spreadsheetml/2006/main">
  <c r="M116" i="12"/>
  <c r="M129" i="10"/>
  <c r="X115" i="12"/>
  <c r="M115"/>
  <c r="X114"/>
  <c r="M114"/>
  <c r="M83"/>
  <c r="W118"/>
  <c r="W104"/>
  <c r="W85"/>
  <c r="W46"/>
  <c r="W42"/>
  <c r="W40" s="1"/>
  <c r="W32"/>
  <c r="W29"/>
  <c r="W23"/>
  <c r="W19"/>
  <c r="W14"/>
  <c r="W11"/>
  <c r="W8"/>
  <c r="W6"/>
  <c r="L118"/>
  <c r="L104"/>
  <c r="L85"/>
  <c r="L46"/>
  <c r="L32"/>
  <c r="L29"/>
  <c r="L23"/>
  <c r="L19"/>
  <c r="L14"/>
  <c r="L11"/>
  <c r="L8"/>
  <c r="L6" s="1"/>
  <c r="X127" i="10"/>
  <c r="X128"/>
  <c r="X126"/>
  <c r="M96"/>
  <c r="W123" i="12" l="1"/>
  <c r="L42"/>
  <c r="L40" s="1"/>
  <c r="L123"/>
  <c r="M128" i="10"/>
  <c r="M127"/>
  <c r="W131"/>
  <c r="W117"/>
  <c r="W98"/>
  <c r="W59"/>
  <c r="W45"/>
  <c r="W42"/>
  <c r="W36"/>
  <c r="W32"/>
  <c r="W27"/>
  <c r="W24"/>
  <c r="W21"/>
  <c r="W19"/>
  <c r="L131"/>
  <c r="L117"/>
  <c r="L98"/>
  <c r="L59"/>
  <c r="L45"/>
  <c r="L42"/>
  <c r="L36"/>
  <c r="L32"/>
  <c r="L27"/>
  <c r="L24"/>
  <c r="L21"/>
  <c r="L19" s="1"/>
  <c r="K82" i="12"/>
  <c r="M82" s="1"/>
  <c r="K95" i="10"/>
  <c r="M95" s="1"/>
  <c r="W55" l="1"/>
  <c r="W53" s="1"/>
  <c r="W136"/>
  <c r="L55"/>
  <c r="L53" s="1"/>
  <c r="L136" s="1"/>
  <c r="K81" i="12"/>
  <c r="M81" s="1"/>
  <c r="K94" i="10"/>
  <c r="M94" s="1"/>
  <c r="K112" i="12"/>
  <c r="M112" s="1"/>
  <c r="K113"/>
  <c r="J118"/>
  <c r="J104"/>
  <c r="J85"/>
  <c r="J46"/>
  <c r="J32"/>
  <c r="J29"/>
  <c r="J23"/>
  <c r="J19"/>
  <c r="J14"/>
  <c r="J11"/>
  <c r="J8"/>
  <c r="J6"/>
  <c r="K125" i="10"/>
  <c r="M125" s="1"/>
  <c r="K126"/>
  <c r="M126" s="1"/>
  <c r="M113" i="12" l="1"/>
  <c r="J42"/>
  <c r="J40" s="1"/>
  <c r="J123" s="1"/>
  <c r="V132" i="10" l="1"/>
  <c r="X132" s="1"/>
  <c r="X131" s="1"/>
  <c r="J131"/>
  <c r="J117"/>
  <c r="J98"/>
  <c r="J59"/>
  <c r="J45"/>
  <c r="J42"/>
  <c r="J36"/>
  <c r="J32"/>
  <c r="J27"/>
  <c r="J24"/>
  <c r="J21"/>
  <c r="Q53" i="16"/>
  <c r="P53"/>
  <c r="Q55"/>
  <c r="P55"/>
  <c r="D58"/>
  <c r="P64" s="1"/>
  <c r="E58"/>
  <c r="Q64" s="1"/>
  <c r="V119" i="10"/>
  <c r="X119" s="1"/>
  <c r="V120"/>
  <c r="X120" s="1"/>
  <c r="T118"/>
  <c r="V118" s="1"/>
  <c r="X118" s="1"/>
  <c r="AF131"/>
  <c r="AF117"/>
  <c r="AF98"/>
  <c r="AG88"/>
  <c r="AF59"/>
  <c r="AF45"/>
  <c r="AF42"/>
  <c r="AF36"/>
  <c r="AF32"/>
  <c r="AF27"/>
  <c r="AF24"/>
  <c r="AF21"/>
  <c r="U131"/>
  <c r="U117"/>
  <c r="U98"/>
  <c r="U59"/>
  <c r="U45"/>
  <c r="U42"/>
  <c r="U36"/>
  <c r="U32"/>
  <c r="U27"/>
  <c r="U24"/>
  <c r="U21"/>
  <c r="V57" i="12"/>
  <c r="X57" s="1"/>
  <c r="P122"/>
  <c r="R122" s="1"/>
  <c r="T122" s="1"/>
  <c r="V122" s="1"/>
  <c r="X122" s="1"/>
  <c r="P121"/>
  <c r="R121" s="1"/>
  <c r="T121" s="1"/>
  <c r="V121" s="1"/>
  <c r="X121" s="1"/>
  <c r="P119"/>
  <c r="P118" s="1"/>
  <c r="S118"/>
  <c r="Q118"/>
  <c r="O118"/>
  <c r="N118"/>
  <c r="P112"/>
  <c r="R112" s="1"/>
  <c r="T112" s="1"/>
  <c r="V112" s="1"/>
  <c r="X112" s="1"/>
  <c r="P111"/>
  <c r="R111" s="1"/>
  <c r="T111" s="1"/>
  <c r="V111" s="1"/>
  <c r="X111" s="1"/>
  <c r="P110"/>
  <c r="R110" s="1"/>
  <c r="T110" s="1"/>
  <c r="V110" s="1"/>
  <c r="X110" s="1"/>
  <c r="P109"/>
  <c r="R109" s="1"/>
  <c r="T109" s="1"/>
  <c r="V109" s="1"/>
  <c r="X109" s="1"/>
  <c r="P108"/>
  <c r="R108" s="1"/>
  <c r="T108" s="1"/>
  <c r="V108" s="1"/>
  <c r="X108" s="1"/>
  <c r="T105"/>
  <c r="V105" s="1"/>
  <c r="X105" s="1"/>
  <c r="X104" s="1"/>
  <c r="S104"/>
  <c r="Q104"/>
  <c r="O104"/>
  <c r="N104"/>
  <c r="P102"/>
  <c r="R102" s="1"/>
  <c r="T102" s="1"/>
  <c r="V102" s="1"/>
  <c r="X102" s="1"/>
  <c r="R100"/>
  <c r="T100" s="1"/>
  <c r="V100" s="1"/>
  <c r="X100" s="1"/>
  <c r="P100"/>
  <c r="P99"/>
  <c r="R99" s="1"/>
  <c r="T99" s="1"/>
  <c r="V99" s="1"/>
  <c r="X99" s="1"/>
  <c r="P98"/>
  <c r="R98" s="1"/>
  <c r="T98" s="1"/>
  <c r="V98" s="1"/>
  <c r="X98" s="1"/>
  <c r="P97"/>
  <c r="R97" s="1"/>
  <c r="T97" s="1"/>
  <c r="V97" s="1"/>
  <c r="X97" s="1"/>
  <c r="P96"/>
  <c r="R96" s="1"/>
  <c r="T96" s="1"/>
  <c r="V96" s="1"/>
  <c r="X96" s="1"/>
  <c r="P95"/>
  <c r="R95" s="1"/>
  <c r="T95" s="1"/>
  <c r="V95" s="1"/>
  <c r="X95" s="1"/>
  <c r="P94"/>
  <c r="R94" s="1"/>
  <c r="T94" s="1"/>
  <c r="V94" s="1"/>
  <c r="X94" s="1"/>
  <c r="P91"/>
  <c r="R91" s="1"/>
  <c r="T91" s="1"/>
  <c r="V91" s="1"/>
  <c r="X91" s="1"/>
  <c r="P90"/>
  <c r="R90" s="1"/>
  <c r="T90" s="1"/>
  <c r="V90" s="1"/>
  <c r="X90" s="1"/>
  <c r="P89"/>
  <c r="P88"/>
  <c r="R88" s="1"/>
  <c r="T88" s="1"/>
  <c r="V88" s="1"/>
  <c r="X88" s="1"/>
  <c r="P87"/>
  <c r="R87" s="1"/>
  <c r="P86"/>
  <c r="R86" s="1"/>
  <c r="T86" s="1"/>
  <c r="V86" s="1"/>
  <c r="X86" s="1"/>
  <c r="S85"/>
  <c r="Q85"/>
  <c r="O85"/>
  <c r="N85"/>
  <c r="P74"/>
  <c r="R74" s="1"/>
  <c r="T74" s="1"/>
  <c r="V74" s="1"/>
  <c r="X74" s="1"/>
  <c r="P73"/>
  <c r="R73" s="1"/>
  <c r="T73" s="1"/>
  <c r="V73" s="1"/>
  <c r="X73" s="1"/>
  <c r="P72"/>
  <c r="R72" s="1"/>
  <c r="T72" s="1"/>
  <c r="V72" s="1"/>
  <c r="X72" s="1"/>
  <c r="N71"/>
  <c r="N46" s="1"/>
  <c r="P70"/>
  <c r="R70" s="1"/>
  <c r="T70" s="1"/>
  <c r="V70" s="1"/>
  <c r="X70" s="1"/>
  <c r="P68"/>
  <c r="R68" s="1"/>
  <c r="T68" s="1"/>
  <c r="V68" s="1"/>
  <c r="X68" s="1"/>
  <c r="P67"/>
  <c r="R67" s="1"/>
  <c r="T67" s="1"/>
  <c r="V67" s="1"/>
  <c r="X67" s="1"/>
  <c r="P63"/>
  <c r="R63" s="1"/>
  <c r="T63" s="1"/>
  <c r="V63" s="1"/>
  <c r="X63" s="1"/>
  <c r="P62"/>
  <c r="R62" s="1"/>
  <c r="T62" s="1"/>
  <c r="V62" s="1"/>
  <c r="X62" s="1"/>
  <c r="P61"/>
  <c r="R61" s="1"/>
  <c r="T61" s="1"/>
  <c r="V61" s="1"/>
  <c r="X61" s="1"/>
  <c r="P60"/>
  <c r="R60" s="1"/>
  <c r="T60" s="1"/>
  <c r="V60" s="1"/>
  <c r="X60" s="1"/>
  <c r="P58"/>
  <c r="R58" s="1"/>
  <c r="T58" s="1"/>
  <c r="V58" s="1"/>
  <c r="X58" s="1"/>
  <c r="P56"/>
  <c r="R56" s="1"/>
  <c r="T56" s="1"/>
  <c r="V56" s="1"/>
  <c r="X56" s="1"/>
  <c r="P55"/>
  <c r="R55" s="1"/>
  <c r="T55" s="1"/>
  <c r="V55" s="1"/>
  <c r="X55" s="1"/>
  <c r="P54"/>
  <c r="R54" s="1"/>
  <c r="T54" s="1"/>
  <c r="V54" s="1"/>
  <c r="X54" s="1"/>
  <c r="P53"/>
  <c r="R53" s="1"/>
  <c r="T53" s="1"/>
  <c r="V53" s="1"/>
  <c r="X53" s="1"/>
  <c r="R52"/>
  <c r="T52" s="1"/>
  <c r="V52" s="1"/>
  <c r="X52" s="1"/>
  <c r="P52"/>
  <c r="R51"/>
  <c r="T51" s="1"/>
  <c r="V51" s="1"/>
  <c r="X51" s="1"/>
  <c r="P51"/>
  <c r="P50"/>
  <c r="R50" s="1"/>
  <c r="P49"/>
  <c r="R49" s="1"/>
  <c r="T49" s="1"/>
  <c r="V49" s="1"/>
  <c r="X49" s="1"/>
  <c r="P48"/>
  <c r="R48" s="1"/>
  <c r="T48" s="1"/>
  <c r="V48" s="1"/>
  <c r="X48" s="1"/>
  <c r="P47"/>
  <c r="R47" s="1"/>
  <c r="T47" s="1"/>
  <c r="V47" s="1"/>
  <c r="X47" s="1"/>
  <c r="S46"/>
  <c r="Q46"/>
  <c r="Q42" s="1"/>
  <c r="Q40" s="1"/>
  <c r="O46"/>
  <c r="O42" s="1"/>
  <c r="O40" s="1"/>
  <c r="P44"/>
  <c r="R44" s="1"/>
  <c r="T44" s="1"/>
  <c r="V44" s="1"/>
  <c r="X44" s="1"/>
  <c r="N43"/>
  <c r="P43" s="1"/>
  <c r="R43" s="1"/>
  <c r="T43" s="1"/>
  <c r="V43" s="1"/>
  <c r="X43" s="1"/>
  <c r="P38"/>
  <c r="R38" s="1"/>
  <c r="T38" s="1"/>
  <c r="V38" s="1"/>
  <c r="X38" s="1"/>
  <c r="P36"/>
  <c r="R36" s="1"/>
  <c r="T36" s="1"/>
  <c r="V36" s="1"/>
  <c r="X36" s="1"/>
  <c r="P34"/>
  <c r="R34" s="1"/>
  <c r="P33"/>
  <c r="R33" s="1"/>
  <c r="T33" s="1"/>
  <c r="V33" s="1"/>
  <c r="X33" s="1"/>
  <c r="S32"/>
  <c r="Q32"/>
  <c r="O32"/>
  <c r="N32"/>
  <c r="P30"/>
  <c r="P29" s="1"/>
  <c r="S29"/>
  <c r="Q29"/>
  <c r="O29"/>
  <c r="N29"/>
  <c r="P27"/>
  <c r="R27" s="1"/>
  <c r="T27" s="1"/>
  <c r="V27" s="1"/>
  <c r="X27" s="1"/>
  <c r="P25"/>
  <c r="R25" s="1"/>
  <c r="T25" s="1"/>
  <c r="V25" s="1"/>
  <c r="X25" s="1"/>
  <c r="N24"/>
  <c r="P24" s="1"/>
  <c r="S23"/>
  <c r="Q23"/>
  <c r="O23"/>
  <c r="R21"/>
  <c r="T21" s="1"/>
  <c r="V21" s="1"/>
  <c r="X21" s="1"/>
  <c r="P21"/>
  <c r="N20"/>
  <c r="P20" s="1"/>
  <c r="S19"/>
  <c r="Q19"/>
  <c r="O19"/>
  <c r="N19"/>
  <c r="P17"/>
  <c r="R17" s="1"/>
  <c r="P16"/>
  <c r="R16" s="1"/>
  <c r="T16" s="1"/>
  <c r="V16" s="1"/>
  <c r="X16" s="1"/>
  <c r="P15"/>
  <c r="S14"/>
  <c r="Q14"/>
  <c r="O14"/>
  <c r="N14"/>
  <c r="P12"/>
  <c r="P11" s="1"/>
  <c r="S11"/>
  <c r="Q11"/>
  <c r="O11"/>
  <c r="N11"/>
  <c r="P9"/>
  <c r="P8" s="1"/>
  <c r="S8"/>
  <c r="Q8"/>
  <c r="O8"/>
  <c r="O6" s="1"/>
  <c r="N8"/>
  <c r="P14" l="1"/>
  <c r="R30"/>
  <c r="U55" i="10"/>
  <c r="U53" s="1"/>
  <c r="U136" s="1"/>
  <c r="AF19"/>
  <c r="J19"/>
  <c r="AF55"/>
  <c r="AF53" s="1"/>
  <c r="J55"/>
  <c r="J53" s="1"/>
  <c r="J136" s="1"/>
  <c r="P19" i="12"/>
  <c r="R20"/>
  <c r="T20" s="1"/>
  <c r="V104"/>
  <c r="Q6"/>
  <c r="Q123" s="1"/>
  <c r="R15"/>
  <c r="T15" s="1"/>
  <c r="V15" s="1"/>
  <c r="X15" s="1"/>
  <c r="X14" s="1"/>
  <c r="P71"/>
  <c r="R71" s="1"/>
  <c r="T71" s="1"/>
  <c r="V71" s="1"/>
  <c r="X71" s="1"/>
  <c r="P85"/>
  <c r="S42"/>
  <c r="S40" s="1"/>
  <c r="R9"/>
  <c r="R8" s="1"/>
  <c r="N42"/>
  <c r="N40" s="1"/>
  <c r="U19" i="10"/>
  <c r="T34" i="12"/>
  <c r="V34" s="1"/>
  <c r="R32"/>
  <c r="S6"/>
  <c r="S123" s="1"/>
  <c r="P46"/>
  <c r="P42" s="1"/>
  <c r="P40" s="1"/>
  <c r="P104"/>
  <c r="T9"/>
  <c r="R89"/>
  <c r="T89" s="1"/>
  <c r="V89" s="1"/>
  <c r="X89" s="1"/>
  <c r="R119"/>
  <c r="O123"/>
  <c r="T32"/>
  <c r="P32"/>
  <c r="R24"/>
  <c r="P23"/>
  <c r="T50"/>
  <c r="R46"/>
  <c r="R14"/>
  <c r="T17"/>
  <c r="V17" s="1"/>
  <c r="X17" s="1"/>
  <c r="T87"/>
  <c r="R85"/>
  <c r="T14"/>
  <c r="T104"/>
  <c r="R19"/>
  <c r="R104"/>
  <c r="R12"/>
  <c r="N23"/>
  <c r="N6" s="1"/>
  <c r="N123" s="1"/>
  <c r="P125" s="1"/>
  <c r="V32" l="1"/>
  <c r="X34"/>
  <c r="X32" s="1"/>
  <c r="T30"/>
  <c r="R29"/>
  <c r="AF136" i="10"/>
  <c r="R42" i="12"/>
  <c r="P6"/>
  <c r="V14"/>
  <c r="T85"/>
  <c r="V87"/>
  <c r="T46"/>
  <c r="T42" s="1"/>
  <c r="V50"/>
  <c r="T8"/>
  <c r="V9"/>
  <c r="T19"/>
  <c r="V20"/>
  <c r="R118"/>
  <c r="T119"/>
  <c r="T12"/>
  <c r="R11"/>
  <c r="T24"/>
  <c r="R23"/>
  <c r="P123"/>
  <c r="R125" s="1"/>
  <c r="P2"/>
  <c r="V19" l="1"/>
  <c r="X20"/>
  <c r="X19" s="1"/>
  <c r="V46"/>
  <c r="X50"/>
  <c r="X46" s="1"/>
  <c r="V85"/>
  <c r="X87"/>
  <c r="X85" s="1"/>
  <c r="T29"/>
  <c r="V30"/>
  <c r="R40"/>
  <c r="V8"/>
  <c r="X9"/>
  <c r="X8" s="1"/>
  <c r="T23"/>
  <c r="V24"/>
  <c r="T11"/>
  <c r="T6" s="1"/>
  <c r="V12"/>
  <c r="T118"/>
  <c r="T40" s="1"/>
  <c r="V119"/>
  <c r="R6"/>
  <c r="R123" s="1"/>
  <c r="T125" s="1"/>
  <c r="V29" l="1"/>
  <c r="X30"/>
  <c r="X29" s="1"/>
  <c r="V118"/>
  <c r="X119"/>
  <c r="X118" s="1"/>
  <c r="V11"/>
  <c r="X12"/>
  <c r="X11" s="1"/>
  <c r="V23"/>
  <c r="X24"/>
  <c r="X23" s="1"/>
  <c r="X42"/>
  <c r="X6"/>
  <c r="V42"/>
  <c r="R2"/>
  <c r="T123"/>
  <c r="T2"/>
  <c r="X40" l="1"/>
  <c r="V40"/>
  <c r="X123"/>
  <c r="AE57"/>
  <c r="AG57" s="1"/>
  <c r="AF118"/>
  <c r="AF104"/>
  <c r="AF85"/>
  <c r="AF46"/>
  <c r="AF32"/>
  <c r="AF29"/>
  <c r="AF23"/>
  <c r="AF19"/>
  <c r="AF14"/>
  <c r="AF11"/>
  <c r="AF8"/>
  <c r="U46"/>
  <c r="I101"/>
  <c r="K101" s="1"/>
  <c r="M101" s="1"/>
  <c r="AF6" l="1"/>
  <c r="AF42"/>
  <c r="AF40" s="1"/>
  <c r="H46"/>
  <c r="I76"/>
  <c r="K76" s="1"/>
  <c r="M76" s="1"/>
  <c r="I77"/>
  <c r="K77" s="1"/>
  <c r="M77" s="1"/>
  <c r="I78"/>
  <c r="K78" s="1"/>
  <c r="M78" s="1"/>
  <c r="I79"/>
  <c r="K79" s="1"/>
  <c r="M79" s="1"/>
  <c r="I80"/>
  <c r="K80" s="1"/>
  <c r="M80" s="1"/>
  <c r="AD118"/>
  <c r="AD104"/>
  <c r="AD85"/>
  <c r="AD46"/>
  <c r="AD32"/>
  <c r="AD29"/>
  <c r="AD23"/>
  <c r="AD19"/>
  <c r="AD14"/>
  <c r="AD11"/>
  <c r="AD8"/>
  <c r="U118"/>
  <c r="U104"/>
  <c r="U85"/>
  <c r="U32"/>
  <c r="U29"/>
  <c r="U23"/>
  <c r="U19"/>
  <c r="U14"/>
  <c r="U11"/>
  <c r="U8"/>
  <c r="H118"/>
  <c r="H104"/>
  <c r="H85"/>
  <c r="H32"/>
  <c r="H29"/>
  <c r="H23"/>
  <c r="H19"/>
  <c r="H14"/>
  <c r="H11"/>
  <c r="H8"/>
  <c r="H59" i="10"/>
  <c r="I90"/>
  <c r="K90" s="1"/>
  <c r="M90" s="1"/>
  <c r="I91"/>
  <c r="K91" s="1"/>
  <c r="M91" s="1"/>
  <c r="I92"/>
  <c r="K92" s="1"/>
  <c r="M92" s="1"/>
  <c r="I114"/>
  <c r="K114" s="1"/>
  <c r="M114" s="1"/>
  <c r="AF123" i="12" l="1"/>
  <c r="AD6"/>
  <c r="U6"/>
  <c r="H6"/>
  <c r="U42"/>
  <c r="U40" s="1"/>
  <c r="AD42"/>
  <c r="AD40" s="1"/>
  <c r="AD123" s="1"/>
  <c r="H42"/>
  <c r="H40" s="1"/>
  <c r="I89" i="10"/>
  <c r="K89" s="1"/>
  <c r="M89" s="1"/>
  <c r="H123" i="12" l="1"/>
  <c r="U123"/>
  <c r="V125" s="1"/>
  <c r="I93" i="10"/>
  <c r="K93" s="1"/>
  <c r="M93" s="1"/>
  <c r="AD131"/>
  <c r="AD117"/>
  <c r="AD98"/>
  <c r="AE88"/>
  <c r="AD59"/>
  <c r="AD45"/>
  <c r="AD42"/>
  <c r="AD36"/>
  <c r="AD32"/>
  <c r="AD27"/>
  <c r="AD24"/>
  <c r="AD21"/>
  <c r="S131"/>
  <c r="S117"/>
  <c r="S98"/>
  <c r="S59"/>
  <c r="S45"/>
  <c r="S42"/>
  <c r="S36"/>
  <c r="S32"/>
  <c r="S27"/>
  <c r="S24"/>
  <c r="S21"/>
  <c r="H131"/>
  <c r="H117"/>
  <c r="H98"/>
  <c r="H45"/>
  <c r="H42"/>
  <c r="H36"/>
  <c r="H32"/>
  <c r="H27"/>
  <c r="H24"/>
  <c r="H21"/>
  <c r="G88"/>
  <c r="I88" s="1"/>
  <c r="K88" s="1"/>
  <c r="M88" s="1"/>
  <c r="F46" i="12"/>
  <c r="G75"/>
  <c r="I75" s="1"/>
  <c r="K75" s="1"/>
  <c r="M75" s="1"/>
  <c r="AC88" i="10"/>
  <c r="AB118" i="12"/>
  <c r="AB104"/>
  <c r="AB85"/>
  <c r="AB46"/>
  <c r="AB32"/>
  <c r="AB29"/>
  <c r="AB23"/>
  <c r="AB19"/>
  <c r="AB14"/>
  <c r="AB11"/>
  <c r="AB8"/>
  <c r="F118"/>
  <c r="F104"/>
  <c r="F85"/>
  <c r="F32"/>
  <c r="F29"/>
  <c r="F23"/>
  <c r="F19"/>
  <c r="F14"/>
  <c r="F11"/>
  <c r="F8"/>
  <c r="S19" i="10" l="1"/>
  <c r="H19"/>
  <c r="AD55"/>
  <c r="S55"/>
  <c r="S53" s="1"/>
  <c r="S136" s="1"/>
  <c r="AD19"/>
  <c r="AD53"/>
  <c r="AB6" i="12"/>
  <c r="F6"/>
  <c r="H55" i="10"/>
  <c r="H53" s="1"/>
  <c r="H136" s="1"/>
  <c r="AB42" i="12"/>
  <c r="AB40" s="1"/>
  <c r="F42"/>
  <c r="F40" s="1"/>
  <c r="AD136" i="10" l="1"/>
  <c r="AB123" i="12"/>
  <c r="F123"/>
  <c r="AB131" i="10"/>
  <c r="AB117"/>
  <c r="AB98"/>
  <c r="AB59"/>
  <c r="AB45"/>
  <c r="AB42"/>
  <c r="AB36"/>
  <c r="AB32"/>
  <c r="AB27"/>
  <c r="AB24"/>
  <c r="AB21"/>
  <c r="Q131"/>
  <c r="Q117"/>
  <c r="Q98"/>
  <c r="Q59"/>
  <c r="Q45"/>
  <c r="Q42"/>
  <c r="Q36"/>
  <c r="Q32"/>
  <c r="Q27"/>
  <c r="Q24"/>
  <c r="Q21"/>
  <c r="F131"/>
  <c r="F117"/>
  <c r="F98"/>
  <c r="F59"/>
  <c r="F45"/>
  <c r="F42"/>
  <c r="F36"/>
  <c r="F32"/>
  <c r="F27"/>
  <c r="F24"/>
  <c r="F21"/>
  <c r="D119" i="12"/>
  <c r="E119" s="1"/>
  <c r="D132" i="10"/>
  <c r="D131" s="1"/>
  <c r="E107" i="12"/>
  <c r="G107" s="1"/>
  <c r="I107" s="1"/>
  <c r="K107" s="1"/>
  <c r="M107" s="1"/>
  <c r="E106"/>
  <c r="G106" s="1"/>
  <c r="I106" s="1"/>
  <c r="K106" s="1"/>
  <c r="M106" s="1"/>
  <c r="E119" i="10"/>
  <c r="G119" s="1"/>
  <c r="I119" s="1"/>
  <c r="K119" s="1"/>
  <c r="M119" s="1"/>
  <c r="E120"/>
  <c r="G120" s="1"/>
  <c r="I120" s="1"/>
  <c r="K120" s="1"/>
  <c r="M120" s="1"/>
  <c r="AA122" i="12"/>
  <c r="AC122" s="1"/>
  <c r="AE122" s="1"/>
  <c r="AG122" s="1"/>
  <c r="E122"/>
  <c r="G122" s="1"/>
  <c r="I122" s="1"/>
  <c r="K122" s="1"/>
  <c r="M122" s="1"/>
  <c r="AA121"/>
  <c r="AC121" s="1"/>
  <c r="AE121" s="1"/>
  <c r="AG121" s="1"/>
  <c r="E121"/>
  <c r="G121" s="1"/>
  <c r="I121" s="1"/>
  <c r="K121" s="1"/>
  <c r="M121" s="1"/>
  <c r="AA119"/>
  <c r="Z118"/>
  <c r="Y118"/>
  <c r="C118"/>
  <c r="E111"/>
  <c r="G111" s="1"/>
  <c r="I111" s="1"/>
  <c r="K111" s="1"/>
  <c r="M111" s="1"/>
  <c r="E110"/>
  <c r="G110" s="1"/>
  <c r="I110" s="1"/>
  <c r="K110" s="1"/>
  <c r="M110" s="1"/>
  <c r="AA109"/>
  <c r="E109"/>
  <c r="G109" s="1"/>
  <c r="I109" s="1"/>
  <c r="K109" s="1"/>
  <c r="M109" s="1"/>
  <c r="AA108"/>
  <c r="AC108" s="1"/>
  <c r="AE108" s="1"/>
  <c r="AG108" s="1"/>
  <c r="E108"/>
  <c r="G108" s="1"/>
  <c r="I108" s="1"/>
  <c r="K108" s="1"/>
  <c r="M108" s="1"/>
  <c r="E105"/>
  <c r="Z104"/>
  <c r="Y104"/>
  <c r="D104"/>
  <c r="C104"/>
  <c r="AA102"/>
  <c r="AC102" s="1"/>
  <c r="AE102" s="1"/>
  <c r="AG102" s="1"/>
  <c r="E102"/>
  <c r="G102" s="1"/>
  <c r="I102" s="1"/>
  <c r="K102" s="1"/>
  <c r="M102" s="1"/>
  <c r="AA100"/>
  <c r="AC100" s="1"/>
  <c r="AE100" s="1"/>
  <c r="AG100" s="1"/>
  <c r="E100"/>
  <c r="G100" s="1"/>
  <c r="I100" s="1"/>
  <c r="K100" s="1"/>
  <c r="M100" s="1"/>
  <c r="AA99"/>
  <c r="AC99" s="1"/>
  <c r="AE99" s="1"/>
  <c r="AG99" s="1"/>
  <c r="E99"/>
  <c r="G99" s="1"/>
  <c r="I99" s="1"/>
  <c r="K99" s="1"/>
  <c r="M99" s="1"/>
  <c r="AA98"/>
  <c r="AC98" s="1"/>
  <c r="AE98" s="1"/>
  <c r="AG98" s="1"/>
  <c r="E98"/>
  <c r="G98" s="1"/>
  <c r="I98" s="1"/>
  <c r="K98" s="1"/>
  <c r="M98" s="1"/>
  <c r="AA97"/>
  <c r="AC97" s="1"/>
  <c r="AE97" s="1"/>
  <c r="AG97" s="1"/>
  <c r="E97"/>
  <c r="G97" s="1"/>
  <c r="I97" s="1"/>
  <c r="K97" s="1"/>
  <c r="M97" s="1"/>
  <c r="AA96"/>
  <c r="AC96" s="1"/>
  <c r="AE96" s="1"/>
  <c r="AG96" s="1"/>
  <c r="E96"/>
  <c r="G96" s="1"/>
  <c r="I96" s="1"/>
  <c r="K96" s="1"/>
  <c r="M96" s="1"/>
  <c r="AA95"/>
  <c r="AC95" s="1"/>
  <c r="AE95" s="1"/>
  <c r="AG95" s="1"/>
  <c r="E95"/>
  <c r="G95" s="1"/>
  <c r="I95" s="1"/>
  <c r="K95" s="1"/>
  <c r="M95" s="1"/>
  <c r="AA94"/>
  <c r="AC94" s="1"/>
  <c r="AE94" s="1"/>
  <c r="AG94" s="1"/>
  <c r="E94"/>
  <c r="G94" s="1"/>
  <c r="I94" s="1"/>
  <c r="K94" s="1"/>
  <c r="M94" s="1"/>
  <c r="E93"/>
  <c r="G93" s="1"/>
  <c r="I93" s="1"/>
  <c r="K93" s="1"/>
  <c r="M93" s="1"/>
  <c r="E92"/>
  <c r="G92" s="1"/>
  <c r="I92" s="1"/>
  <c r="K92" s="1"/>
  <c r="M92" s="1"/>
  <c r="AA91"/>
  <c r="AC91" s="1"/>
  <c r="AE91" s="1"/>
  <c r="AG91" s="1"/>
  <c r="E91"/>
  <c r="G91" s="1"/>
  <c r="I91" s="1"/>
  <c r="K91" s="1"/>
  <c r="M91" s="1"/>
  <c r="AA90"/>
  <c r="AC90" s="1"/>
  <c r="AE90" s="1"/>
  <c r="AG90" s="1"/>
  <c r="E90"/>
  <c r="G90" s="1"/>
  <c r="I90" s="1"/>
  <c r="K90" s="1"/>
  <c r="M90" s="1"/>
  <c r="AA89"/>
  <c r="AC89" s="1"/>
  <c r="AE89" s="1"/>
  <c r="AG89" s="1"/>
  <c r="E89"/>
  <c r="G89" s="1"/>
  <c r="I89" s="1"/>
  <c r="K89" s="1"/>
  <c r="M89" s="1"/>
  <c r="AA88"/>
  <c r="AC88" s="1"/>
  <c r="AE88" s="1"/>
  <c r="AG88" s="1"/>
  <c r="E88"/>
  <c r="G88" s="1"/>
  <c r="I88" s="1"/>
  <c r="K88" s="1"/>
  <c r="M88" s="1"/>
  <c r="AA87"/>
  <c r="AC87" s="1"/>
  <c r="AE87" s="1"/>
  <c r="AG87" s="1"/>
  <c r="E87"/>
  <c r="G87" s="1"/>
  <c r="I87" s="1"/>
  <c r="K87" s="1"/>
  <c r="M87" s="1"/>
  <c r="AA86"/>
  <c r="AC86" s="1"/>
  <c r="E86"/>
  <c r="Z85"/>
  <c r="Y85"/>
  <c r="D85"/>
  <c r="C85"/>
  <c r="AA74"/>
  <c r="AC74" s="1"/>
  <c r="AE74" s="1"/>
  <c r="AG74" s="1"/>
  <c r="E74"/>
  <c r="G74" s="1"/>
  <c r="I74" s="1"/>
  <c r="K74" s="1"/>
  <c r="M74" s="1"/>
  <c r="AA73"/>
  <c r="AC73" s="1"/>
  <c r="AE73" s="1"/>
  <c r="AG73" s="1"/>
  <c r="E73"/>
  <c r="G73" s="1"/>
  <c r="I73" s="1"/>
  <c r="K73" s="1"/>
  <c r="M73" s="1"/>
  <c r="AA72"/>
  <c r="AC72" s="1"/>
  <c r="AE72" s="1"/>
  <c r="AG72" s="1"/>
  <c r="E72"/>
  <c r="G72" s="1"/>
  <c r="I72" s="1"/>
  <c r="K72" s="1"/>
  <c r="M72" s="1"/>
  <c r="Y71"/>
  <c r="AA71" s="1"/>
  <c r="AC71" s="1"/>
  <c r="AE71" s="1"/>
  <c r="AG71" s="1"/>
  <c r="E71"/>
  <c r="G71" s="1"/>
  <c r="I71" s="1"/>
  <c r="K71" s="1"/>
  <c r="M71" s="1"/>
  <c r="AA70"/>
  <c r="AC70" s="1"/>
  <c r="AE70" s="1"/>
  <c r="AG70" s="1"/>
  <c r="E70"/>
  <c r="G70" s="1"/>
  <c r="I70" s="1"/>
  <c r="K70" s="1"/>
  <c r="M70" s="1"/>
  <c r="E69"/>
  <c r="G69" s="1"/>
  <c r="I69" s="1"/>
  <c r="K69" s="1"/>
  <c r="M69" s="1"/>
  <c r="AA68"/>
  <c r="AC68" s="1"/>
  <c r="AE68" s="1"/>
  <c r="AG68" s="1"/>
  <c r="E68"/>
  <c r="G68" s="1"/>
  <c r="I68" s="1"/>
  <c r="K68" s="1"/>
  <c r="M68" s="1"/>
  <c r="AA67"/>
  <c r="AC67" s="1"/>
  <c r="AE67" s="1"/>
  <c r="AG67" s="1"/>
  <c r="E67"/>
  <c r="G67" s="1"/>
  <c r="I67" s="1"/>
  <c r="K67" s="1"/>
  <c r="M67" s="1"/>
  <c r="E66"/>
  <c r="G66" s="1"/>
  <c r="I66" s="1"/>
  <c r="K66" s="1"/>
  <c r="M66" s="1"/>
  <c r="E65"/>
  <c r="G65" s="1"/>
  <c r="I65" s="1"/>
  <c r="K65" s="1"/>
  <c r="M65" s="1"/>
  <c r="E64"/>
  <c r="G64" s="1"/>
  <c r="I64" s="1"/>
  <c r="K64" s="1"/>
  <c r="M64" s="1"/>
  <c r="AA63"/>
  <c r="AC63" s="1"/>
  <c r="AE63" s="1"/>
  <c r="AG63" s="1"/>
  <c r="E63"/>
  <c r="G63" s="1"/>
  <c r="I63" s="1"/>
  <c r="K63" s="1"/>
  <c r="M63" s="1"/>
  <c r="AA62"/>
  <c r="AC62" s="1"/>
  <c r="AE62" s="1"/>
  <c r="AG62" s="1"/>
  <c r="E62"/>
  <c r="G62" s="1"/>
  <c r="I62" s="1"/>
  <c r="K62" s="1"/>
  <c r="M62" s="1"/>
  <c r="AA61"/>
  <c r="AC61" s="1"/>
  <c r="AE61" s="1"/>
  <c r="AG61" s="1"/>
  <c r="E61"/>
  <c r="G61" s="1"/>
  <c r="I61" s="1"/>
  <c r="K61" s="1"/>
  <c r="M61" s="1"/>
  <c r="AA60"/>
  <c r="AC60" s="1"/>
  <c r="AE60" s="1"/>
  <c r="AG60" s="1"/>
  <c r="E60"/>
  <c r="G60" s="1"/>
  <c r="I60" s="1"/>
  <c r="K60" s="1"/>
  <c r="M60" s="1"/>
  <c r="E59"/>
  <c r="G59" s="1"/>
  <c r="I59" s="1"/>
  <c r="K59" s="1"/>
  <c r="M59" s="1"/>
  <c r="AA58"/>
  <c r="AC58" s="1"/>
  <c r="AE58" s="1"/>
  <c r="AG58" s="1"/>
  <c r="E58"/>
  <c r="G58" s="1"/>
  <c r="I58" s="1"/>
  <c r="K58" s="1"/>
  <c r="M58" s="1"/>
  <c r="E57"/>
  <c r="G57" s="1"/>
  <c r="I57" s="1"/>
  <c r="K57" s="1"/>
  <c r="M57" s="1"/>
  <c r="AA56"/>
  <c r="AC56" s="1"/>
  <c r="AE56" s="1"/>
  <c r="AG56" s="1"/>
  <c r="E56"/>
  <c r="G56" s="1"/>
  <c r="I56" s="1"/>
  <c r="K56" s="1"/>
  <c r="M56" s="1"/>
  <c r="AA55"/>
  <c r="AC55" s="1"/>
  <c r="AE55" s="1"/>
  <c r="AG55" s="1"/>
  <c r="E55"/>
  <c r="G55" s="1"/>
  <c r="I55" s="1"/>
  <c r="K55" s="1"/>
  <c r="M55" s="1"/>
  <c r="AA54"/>
  <c r="AC54" s="1"/>
  <c r="AE54" s="1"/>
  <c r="AG54" s="1"/>
  <c r="E54"/>
  <c r="G54" s="1"/>
  <c r="I54" s="1"/>
  <c r="K54" s="1"/>
  <c r="M54" s="1"/>
  <c r="AA53"/>
  <c r="AC53" s="1"/>
  <c r="AE53" s="1"/>
  <c r="AG53" s="1"/>
  <c r="E53"/>
  <c r="G53" s="1"/>
  <c r="I53" s="1"/>
  <c r="K53" s="1"/>
  <c r="M53" s="1"/>
  <c r="AA52"/>
  <c r="AC52" s="1"/>
  <c r="AE52" s="1"/>
  <c r="AG52" s="1"/>
  <c r="E52"/>
  <c r="G52" s="1"/>
  <c r="I52" s="1"/>
  <c r="K52" s="1"/>
  <c r="M52" s="1"/>
  <c r="AA51"/>
  <c r="AC51" s="1"/>
  <c r="AE51" s="1"/>
  <c r="AG51" s="1"/>
  <c r="E51"/>
  <c r="G51" s="1"/>
  <c r="I51" s="1"/>
  <c r="K51" s="1"/>
  <c r="M51" s="1"/>
  <c r="AA50"/>
  <c r="AC50" s="1"/>
  <c r="AE50" s="1"/>
  <c r="AG50" s="1"/>
  <c r="E50"/>
  <c r="G50" s="1"/>
  <c r="I50" s="1"/>
  <c r="K50" s="1"/>
  <c r="M50" s="1"/>
  <c r="AA49"/>
  <c r="AC49" s="1"/>
  <c r="AE49" s="1"/>
  <c r="AG49" s="1"/>
  <c r="E49"/>
  <c r="G49" s="1"/>
  <c r="I49" s="1"/>
  <c r="K49" s="1"/>
  <c r="M49" s="1"/>
  <c r="AA48"/>
  <c r="AC48" s="1"/>
  <c r="AE48" s="1"/>
  <c r="AG48" s="1"/>
  <c r="E48"/>
  <c r="G48" s="1"/>
  <c r="I48" s="1"/>
  <c r="K48" s="1"/>
  <c r="M48" s="1"/>
  <c r="AA47"/>
  <c r="AC47" s="1"/>
  <c r="AE47" s="1"/>
  <c r="AG47" s="1"/>
  <c r="AG46" s="1"/>
  <c r="E47"/>
  <c r="Z46"/>
  <c r="Y46"/>
  <c r="D46"/>
  <c r="D42" s="1"/>
  <c r="C46"/>
  <c r="AA44"/>
  <c r="AC44" s="1"/>
  <c r="AE44" s="1"/>
  <c r="AG44" s="1"/>
  <c r="E44"/>
  <c r="G44" s="1"/>
  <c r="I44" s="1"/>
  <c r="K44" s="1"/>
  <c r="M44" s="1"/>
  <c r="Y43"/>
  <c r="AA43" s="1"/>
  <c r="AC43" s="1"/>
  <c r="AE43" s="1"/>
  <c r="AG43" s="1"/>
  <c r="C43"/>
  <c r="E43" s="1"/>
  <c r="G43" s="1"/>
  <c r="I43" s="1"/>
  <c r="K43" s="1"/>
  <c r="Z42"/>
  <c r="Z40" s="1"/>
  <c r="C42"/>
  <c r="C40" s="1"/>
  <c r="AA38"/>
  <c r="AC38" s="1"/>
  <c r="AE38" s="1"/>
  <c r="AG38" s="1"/>
  <c r="E38"/>
  <c r="G38" s="1"/>
  <c r="I38" s="1"/>
  <c r="K38" s="1"/>
  <c r="M38" s="1"/>
  <c r="AA36"/>
  <c r="AC36" s="1"/>
  <c r="AE36" s="1"/>
  <c r="AG36" s="1"/>
  <c r="E36"/>
  <c r="G36" s="1"/>
  <c r="I36" s="1"/>
  <c r="K36" s="1"/>
  <c r="M36" s="1"/>
  <c r="AA34"/>
  <c r="AC34" s="1"/>
  <c r="AE34" s="1"/>
  <c r="AG34" s="1"/>
  <c r="E34"/>
  <c r="G34" s="1"/>
  <c r="I34" s="1"/>
  <c r="K34" s="1"/>
  <c r="M34" s="1"/>
  <c r="AA33"/>
  <c r="AC33" s="1"/>
  <c r="E33"/>
  <c r="G33" s="1"/>
  <c r="Z32"/>
  <c r="Y32"/>
  <c r="D32"/>
  <c r="C32"/>
  <c r="AA30"/>
  <c r="AC30" s="1"/>
  <c r="E30"/>
  <c r="G30" s="1"/>
  <c r="Z29"/>
  <c r="Y29"/>
  <c r="D29"/>
  <c r="C29"/>
  <c r="AA27"/>
  <c r="AC27" s="1"/>
  <c r="AE27" s="1"/>
  <c r="AG27" s="1"/>
  <c r="E27"/>
  <c r="G27" s="1"/>
  <c r="I27" s="1"/>
  <c r="K27" s="1"/>
  <c r="M27" s="1"/>
  <c r="AA25"/>
  <c r="AC25" s="1"/>
  <c r="AE25" s="1"/>
  <c r="AG25" s="1"/>
  <c r="C25"/>
  <c r="E25" s="1"/>
  <c r="G25" s="1"/>
  <c r="I25" s="1"/>
  <c r="K25" s="1"/>
  <c r="M25" s="1"/>
  <c r="Y24"/>
  <c r="AA24" s="1"/>
  <c r="C24"/>
  <c r="E24" s="1"/>
  <c r="Z23"/>
  <c r="Y23"/>
  <c r="D23"/>
  <c r="AA21"/>
  <c r="AC21" s="1"/>
  <c r="AE21" s="1"/>
  <c r="AG21" s="1"/>
  <c r="E21"/>
  <c r="G21" s="1"/>
  <c r="I21" s="1"/>
  <c r="K21" s="1"/>
  <c r="M21" s="1"/>
  <c r="Y20"/>
  <c r="AA20" s="1"/>
  <c r="E20"/>
  <c r="Z19"/>
  <c r="D19"/>
  <c r="C19"/>
  <c r="AA17"/>
  <c r="AC17" s="1"/>
  <c r="AE17" s="1"/>
  <c r="AG17" s="1"/>
  <c r="E17"/>
  <c r="G17" s="1"/>
  <c r="I17" s="1"/>
  <c r="K17" s="1"/>
  <c r="M17" s="1"/>
  <c r="AA16"/>
  <c r="AC16" s="1"/>
  <c r="AE16" s="1"/>
  <c r="AG16" s="1"/>
  <c r="E16"/>
  <c r="G16" s="1"/>
  <c r="I16" s="1"/>
  <c r="K16" s="1"/>
  <c r="M16" s="1"/>
  <c r="AA15"/>
  <c r="AC15" s="1"/>
  <c r="E15"/>
  <c r="G15" s="1"/>
  <c r="Z14"/>
  <c r="Y14"/>
  <c r="D14"/>
  <c r="C14"/>
  <c r="AA12"/>
  <c r="E12"/>
  <c r="Z11"/>
  <c r="Y11"/>
  <c r="D11"/>
  <c r="C11"/>
  <c r="AA9"/>
  <c r="E9"/>
  <c r="Z8"/>
  <c r="Y8"/>
  <c r="D8"/>
  <c r="C8"/>
  <c r="Z59" i="10"/>
  <c r="O59"/>
  <c r="Z117"/>
  <c r="Y117"/>
  <c r="O117"/>
  <c r="N117"/>
  <c r="AA74"/>
  <c r="AC74" s="1"/>
  <c r="AE74" s="1"/>
  <c r="AG74" s="1"/>
  <c r="AA75"/>
  <c r="AC75" s="1"/>
  <c r="AE75" s="1"/>
  <c r="AG75" s="1"/>
  <c r="P74"/>
  <c r="R74" s="1"/>
  <c r="T74" s="1"/>
  <c r="V74" s="1"/>
  <c r="X74" s="1"/>
  <c r="P75"/>
  <c r="R75" s="1"/>
  <c r="T75" s="1"/>
  <c r="V75" s="1"/>
  <c r="X75" s="1"/>
  <c r="E79"/>
  <c r="G79" s="1"/>
  <c r="I79" s="1"/>
  <c r="K79" s="1"/>
  <c r="M79" s="1"/>
  <c r="AA66"/>
  <c r="AC66" s="1"/>
  <c r="AE66" s="1"/>
  <c r="AG66" s="1"/>
  <c r="AA67"/>
  <c r="AC67" s="1"/>
  <c r="AE67" s="1"/>
  <c r="AG67" s="1"/>
  <c r="P66"/>
  <c r="R66" s="1"/>
  <c r="T66" s="1"/>
  <c r="V66" s="1"/>
  <c r="X66" s="1"/>
  <c r="P67"/>
  <c r="R67" s="1"/>
  <c r="T67" s="1"/>
  <c r="V67" s="1"/>
  <c r="X67" s="1"/>
  <c r="P124"/>
  <c r="R124" s="1"/>
  <c r="T124" s="1"/>
  <c r="V124" s="1"/>
  <c r="X124" s="1"/>
  <c r="P125"/>
  <c r="R125" s="1"/>
  <c r="T125" s="1"/>
  <c r="V125" s="1"/>
  <c r="X125" s="1"/>
  <c r="P122"/>
  <c r="R122" s="1"/>
  <c r="T122" s="1"/>
  <c r="V122" s="1"/>
  <c r="X122" s="1"/>
  <c r="P123"/>
  <c r="R123" s="1"/>
  <c r="T123" s="1"/>
  <c r="V123" s="1"/>
  <c r="X123" s="1"/>
  <c r="D117"/>
  <c r="C117"/>
  <c r="E118"/>
  <c r="G118" s="1"/>
  <c r="I118" s="1"/>
  <c r="E123"/>
  <c r="G123" s="1"/>
  <c r="I123" s="1"/>
  <c r="K123" s="1"/>
  <c r="M123" s="1"/>
  <c r="E124"/>
  <c r="G124" s="1"/>
  <c r="I124" s="1"/>
  <c r="K124" s="1"/>
  <c r="M124" s="1"/>
  <c r="E105"/>
  <c r="G105" s="1"/>
  <c r="I105" s="1"/>
  <c r="K105" s="1"/>
  <c r="M105" s="1"/>
  <c r="E106"/>
  <c r="G106" s="1"/>
  <c r="I106" s="1"/>
  <c r="K106" s="1"/>
  <c r="M106" s="1"/>
  <c r="E78"/>
  <c r="G78" s="1"/>
  <c r="I78" s="1"/>
  <c r="K78" s="1"/>
  <c r="M78" s="1"/>
  <c r="E82"/>
  <c r="G82" s="1"/>
  <c r="I82" s="1"/>
  <c r="K82" s="1"/>
  <c r="M82" s="1"/>
  <c r="E74"/>
  <c r="G74" s="1"/>
  <c r="I74" s="1"/>
  <c r="K74" s="1"/>
  <c r="M74" s="1"/>
  <c r="E75"/>
  <c r="G75" s="1"/>
  <c r="I75" s="1"/>
  <c r="K75" s="1"/>
  <c r="M75" s="1"/>
  <c r="E77"/>
  <c r="G77" s="1"/>
  <c r="I77" s="1"/>
  <c r="K77" s="1"/>
  <c r="M77" s="1"/>
  <c r="E72"/>
  <c r="G72" s="1"/>
  <c r="I72" s="1"/>
  <c r="K72" s="1"/>
  <c r="M72" s="1"/>
  <c r="E73"/>
  <c r="G73" s="1"/>
  <c r="I73" s="1"/>
  <c r="K73" s="1"/>
  <c r="M73" s="1"/>
  <c r="E70"/>
  <c r="G70" s="1"/>
  <c r="I70" s="1"/>
  <c r="K70" s="1"/>
  <c r="M70" s="1"/>
  <c r="E67"/>
  <c r="G67" s="1"/>
  <c r="I67" s="1"/>
  <c r="K67" s="1"/>
  <c r="M67" s="1"/>
  <c r="E66"/>
  <c r="G66" s="1"/>
  <c r="I66" s="1"/>
  <c r="K66" s="1"/>
  <c r="M66" s="1"/>
  <c r="C45"/>
  <c r="D42"/>
  <c r="N42"/>
  <c r="O42"/>
  <c r="Y42"/>
  <c r="Z42"/>
  <c r="C42"/>
  <c r="D45"/>
  <c r="N45"/>
  <c r="O45"/>
  <c r="Y45"/>
  <c r="Z45"/>
  <c r="D21"/>
  <c r="N21"/>
  <c r="O21"/>
  <c r="Y21"/>
  <c r="Z21"/>
  <c r="C21"/>
  <c r="D24"/>
  <c r="N24"/>
  <c r="O24"/>
  <c r="Y24"/>
  <c r="Z24"/>
  <c r="C24"/>
  <c r="C32"/>
  <c r="C27"/>
  <c r="D27"/>
  <c r="N27"/>
  <c r="O27"/>
  <c r="Y27"/>
  <c r="Z27"/>
  <c r="D32"/>
  <c r="O32"/>
  <c r="Z32"/>
  <c r="D36"/>
  <c r="O36"/>
  <c r="Z36"/>
  <c r="N131"/>
  <c r="O131"/>
  <c r="Y131"/>
  <c r="Z131"/>
  <c r="C131"/>
  <c r="D98"/>
  <c r="N98"/>
  <c r="O98"/>
  <c r="Y98"/>
  <c r="Z98"/>
  <c r="C98"/>
  <c r="D59"/>
  <c r="C59"/>
  <c r="AA134"/>
  <c r="AC134" s="1"/>
  <c r="AE134" s="1"/>
  <c r="AG134" s="1"/>
  <c r="AA135"/>
  <c r="AC135" s="1"/>
  <c r="AE135" s="1"/>
  <c r="AG135" s="1"/>
  <c r="P134"/>
  <c r="R134" s="1"/>
  <c r="T134" s="1"/>
  <c r="V134" s="1"/>
  <c r="X134" s="1"/>
  <c r="P135"/>
  <c r="R135" s="1"/>
  <c r="T135" s="1"/>
  <c r="V135" s="1"/>
  <c r="X135" s="1"/>
  <c r="E134"/>
  <c r="G134" s="1"/>
  <c r="I134" s="1"/>
  <c r="K134" s="1"/>
  <c r="M134" s="1"/>
  <c r="E135"/>
  <c r="G135" s="1"/>
  <c r="I135" s="1"/>
  <c r="K135" s="1"/>
  <c r="M135" s="1"/>
  <c r="M43" i="12" l="1"/>
  <c r="E29"/>
  <c r="F19" i="10"/>
  <c r="AB55"/>
  <c r="AB53" s="1"/>
  <c r="K118"/>
  <c r="M118" s="1"/>
  <c r="Q19"/>
  <c r="Y6" i="12"/>
  <c r="Y19"/>
  <c r="AH19" s="1"/>
  <c r="F55" i="10"/>
  <c r="F53" s="1"/>
  <c r="Q55"/>
  <c r="Q53" s="1"/>
  <c r="AA29" i="12"/>
  <c r="D6"/>
  <c r="E32"/>
  <c r="AE46"/>
  <c r="AC14"/>
  <c r="AE15"/>
  <c r="AC32"/>
  <c r="AE33"/>
  <c r="G29"/>
  <c r="I30"/>
  <c r="AC29"/>
  <c r="AE30"/>
  <c r="C23"/>
  <c r="C6" s="1"/>
  <c r="C123" s="1"/>
  <c r="AA32"/>
  <c r="D118"/>
  <c r="D40" s="1"/>
  <c r="D123" s="1"/>
  <c r="G14"/>
  <c r="I15"/>
  <c r="G32"/>
  <c r="I33"/>
  <c r="G47"/>
  <c r="E46"/>
  <c r="E42" s="1"/>
  <c r="E40" s="1"/>
  <c r="AC85"/>
  <c r="AE86"/>
  <c r="D55" i="10"/>
  <c r="AC46" i="12"/>
  <c r="E8"/>
  <c r="G9"/>
  <c r="AA8"/>
  <c r="AC9"/>
  <c r="E11"/>
  <c r="G12"/>
  <c r="AA11"/>
  <c r="AC12"/>
  <c r="E23"/>
  <c r="G24"/>
  <c r="E85"/>
  <c r="G86"/>
  <c r="E104"/>
  <c r="G105"/>
  <c r="AA104"/>
  <c r="AC109"/>
  <c r="AE109" s="1"/>
  <c r="AA118"/>
  <c r="AC119"/>
  <c r="E19"/>
  <c r="G20"/>
  <c r="AA19"/>
  <c r="AC20"/>
  <c r="AA23"/>
  <c r="AC24"/>
  <c r="E118"/>
  <c r="G119"/>
  <c r="Q136" i="10"/>
  <c r="AB19"/>
  <c r="Z55"/>
  <c r="Z53" s="1"/>
  <c r="Z6" i="12"/>
  <c r="Z123" s="1"/>
  <c r="AA85"/>
  <c r="E14"/>
  <c r="AA14"/>
  <c r="AA6" s="1"/>
  <c r="Y42"/>
  <c r="Y40" s="1"/>
  <c r="Y123" s="1"/>
  <c r="AA46"/>
  <c r="AA42" s="1"/>
  <c r="AA40" s="1"/>
  <c r="D53" i="10"/>
  <c r="D19"/>
  <c r="I14" i="12" l="1"/>
  <c r="K15"/>
  <c r="I29"/>
  <c r="K30"/>
  <c r="I32"/>
  <c r="K33"/>
  <c r="F136" i="10"/>
  <c r="AB136"/>
  <c r="AA123" i="12"/>
  <c r="AC104"/>
  <c r="AC42" s="1"/>
  <c r="AE104"/>
  <c r="AG109"/>
  <c r="AG104" s="1"/>
  <c r="AE32"/>
  <c r="AG33"/>
  <c r="AG32" s="1"/>
  <c r="AE85"/>
  <c r="AG86"/>
  <c r="AG85" s="1"/>
  <c r="AG42" s="1"/>
  <c r="AE29"/>
  <c r="AG30"/>
  <c r="AG29" s="1"/>
  <c r="AE14"/>
  <c r="AG15"/>
  <c r="AG14" s="1"/>
  <c r="G85"/>
  <c r="I86"/>
  <c r="G23"/>
  <c r="I24"/>
  <c r="G11"/>
  <c r="I12"/>
  <c r="G118"/>
  <c r="I119"/>
  <c r="AC23"/>
  <c r="AE24"/>
  <c r="AC19"/>
  <c r="AE20"/>
  <c r="G19"/>
  <c r="I20"/>
  <c r="AC118"/>
  <c r="AE119"/>
  <c r="G104"/>
  <c r="I105"/>
  <c r="AC11"/>
  <c r="AE12"/>
  <c r="AC8"/>
  <c r="AE9"/>
  <c r="G8"/>
  <c r="I9"/>
  <c r="I47"/>
  <c r="G46"/>
  <c r="AA2"/>
  <c r="E6"/>
  <c r="E2" s="1"/>
  <c r="AA124"/>
  <c r="AA122" i="10"/>
  <c r="AC122" s="1"/>
  <c r="AE122" s="1"/>
  <c r="AG122" s="1"/>
  <c r="AA121"/>
  <c r="AC121" s="1"/>
  <c r="AA115"/>
  <c r="AC115" s="1"/>
  <c r="AE115" s="1"/>
  <c r="AG115" s="1"/>
  <c r="AA113"/>
  <c r="AC113" s="1"/>
  <c r="AE113" s="1"/>
  <c r="AG113" s="1"/>
  <c r="AA112"/>
  <c r="AC112" s="1"/>
  <c r="AE112" s="1"/>
  <c r="AG112" s="1"/>
  <c r="AA111"/>
  <c r="AC111" s="1"/>
  <c r="AE111" s="1"/>
  <c r="AG111" s="1"/>
  <c r="AA110"/>
  <c r="AC110" s="1"/>
  <c r="AE110" s="1"/>
  <c r="AG110" s="1"/>
  <c r="AA109"/>
  <c r="AC109" s="1"/>
  <c r="AE109" s="1"/>
  <c r="AG109" s="1"/>
  <c r="AA108"/>
  <c r="AC108" s="1"/>
  <c r="AE108" s="1"/>
  <c r="AG108" s="1"/>
  <c r="AA107"/>
  <c r="AC107" s="1"/>
  <c r="AE107" s="1"/>
  <c r="AG107" s="1"/>
  <c r="AA104"/>
  <c r="AC104" s="1"/>
  <c r="AE104" s="1"/>
  <c r="AG104" s="1"/>
  <c r="AA103"/>
  <c r="AC103" s="1"/>
  <c r="AE103" s="1"/>
  <c r="AG103" s="1"/>
  <c r="AA102"/>
  <c r="AC102" s="1"/>
  <c r="AE102" s="1"/>
  <c r="AG102" s="1"/>
  <c r="AA101"/>
  <c r="AC101" s="1"/>
  <c r="AE101" s="1"/>
  <c r="AG101" s="1"/>
  <c r="AA100"/>
  <c r="AC100" s="1"/>
  <c r="AE100" s="1"/>
  <c r="AG100" s="1"/>
  <c r="AA99"/>
  <c r="AC99" s="1"/>
  <c r="AE99" s="1"/>
  <c r="AA87"/>
  <c r="AC87" s="1"/>
  <c r="AE87" s="1"/>
  <c r="AG87" s="1"/>
  <c r="AA86"/>
  <c r="AC86" s="1"/>
  <c r="AE86" s="1"/>
  <c r="AG86" s="1"/>
  <c r="AA85"/>
  <c r="AC85" s="1"/>
  <c r="AE85" s="1"/>
  <c r="AG85" s="1"/>
  <c r="AA83"/>
  <c r="AC83" s="1"/>
  <c r="AE83" s="1"/>
  <c r="AG83" s="1"/>
  <c r="AA81"/>
  <c r="AC81" s="1"/>
  <c r="AE81" s="1"/>
  <c r="AG81" s="1"/>
  <c r="AA80"/>
  <c r="AC80" s="1"/>
  <c r="AE80" s="1"/>
  <c r="AG80" s="1"/>
  <c r="AA76"/>
  <c r="AC76" s="1"/>
  <c r="AE76" s="1"/>
  <c r="AG76" s="1"/>
  <c r="AA73"/>
  <c r="AC73" s="1"/>
  <c r="AE73" s="1"/>
  <c r="AG73" s="1"/>
  <c r="AA71"/>
  <c r="AC71" s="1"/>
  <c r="AE71" s="1"/>
  <c r="AG71" s="1"/>
  <c r="AA69"/>
  <c r="AC69" s="1"/>
  <c r="AE69" s="1"/>
  <c r="AG69" s="1"/>
  <c r="AA68"/>
  <c r="AC68" s="1"/>
  <c r="AE68" s="1"/>
  <c r="AG68" s="1"/>
  <c r="AA65"/>
  <c r="AC65" s="1"/>
  <c r="AE65" s="1"/>
  <c r="AG65" s="1"/>
  <c r="AA64"/>
  <c r="AC64" s="1"/>
  <c r="AE64" s="1"/>
  <c r="AG64" s="1"/>
  <c r="AA63"/>
  <c r="AC63" s="1"/>
  <c r="AE63" s="1"/>
  <c r="AG63" s="1"/>
  <c r="AA62"/>
  <c r="AC62" s="1"/>
  <c r="AE62" s="1"/>
  <c r="AG62" s="1"/>
  <c r="AA61"/>
  <c r="AC61" s="1"/>
  <c r="AE61" s="1"/>
  <c r="AG61" s="1"/>
  <c r="AA60"/>
  <c r="AC60" s="1"/>
  <c r="AE60" s="1"/>
  <c r="AA57"/>
  <c r="AC57" s="1"/>
  <c r="AE57" s="1"/>
  <c r="AG57" s="1"/>
  <c r="AA51"/>
  <c r="AC51" s="1"/>
  <c r="AE51" s="1"/>
  <c r="AG51" s="1"/>
  <c r="AA49"/>
  <c r="AC49" s="1"/>
  <c r="AE49" s="1"/>
  <c r="AG49" s="1"/>
  <c r="AA47"/>
  <c r="AC47" s="1"/>
  <c r="AE47" s="1"/>
  <c r="AG47" s="1"/>
  <c r="AA46"/>
  <c r="AC46" s="1"/>
  <c r="AA43"/>
  <c r="AA40"/>
  <c r="AC40" s="1"/>
  <c r="AE40" s="1"/>
  <c r="AG40" s="1"/>
  <c r="AA38"/>
  <c r="AC38" s="1"/>
  <c r="AE38" s="1"/>
  <c r="AG38" s="1"/>
  <c r="AA34"/>
  <c r="AC34" s="1"/>
  <c r="AE34" s="1"/>
  <c r="AG34" s="1"/>
  <c r="AA30"/>
  <c r="AC30" s="1"/>
  <c r="AE30" s="1"/>
  <c r="AG30" s="1"/>
  <c r="AA29"/>
  <c r="AC29" s="1"/>
  <c r="AE29" s="1"/>
  <c r="AG29" s="1"/>
  <c r="AA28"/>
  <c r="AC28" s="1"/>
  <c r="AE28" s="1"/>
  <c r="AA25"/>
  <c r="AA22"/>
  <c r="Z19"/>
  <c r="P132"/>
  <c r="P121"/>
  <c r="P115"/>
  <c r="R115" s="1"/>
  <c r="T115" s="1"/>
  <c r="V115" s="1"/>
  <c r="X115" s="1"/>
  <c r="P113"/>
  <c r="R113" s="1"/>
  <c r="T113" s="1"/>
  <c r="V113" s="1"/>
  <c r="X113" s="1"/>
  <c r="P112"/>
  <c r="R112" s="1"/>
  <c r="T112" s="1"/>
  <c r="V112" s="1"/>
  <c r="X112" s="1"/>
  <c r="P111"/>
  <c r="R111" s="1"/>
  <c r="T111" s="1"/>
  <c r="V111" s="1"/>
  <c r="X111" s="1"/>
  <c r="P110"/>
  <c r="R110" s="1"/>
  <c r="T110" s="1"/>
  <c r="V110" s="1"/>
  <c r="X110" s="1"/>
  <c r="P109"/>
  <c r="R109" s="1"/>
  <c r="T109" s="1"/>
  <c r="V109" s="1"/>
  <c r="X109" s="1"/>
  <c r="P108"/>
  <c r="R108" s="1"/>
  <c r="T108" s="1"/>
  <c r="V108" s="1"/>
  <c r="X108" s="1"/>
  <c r="P107"/>
  <c r="R107" s="1"/>
  <c r="T107" s="1"/>
  <c r="V107" s="1"/>
  <c r="X107" s="1"/>
  <c r="P104"/>
  <c r="R104" s="1"/>
  <c r="T104" s="1"/>
  <c r="V104" s="1"/>
  <c r="X104" s="1"/>
  <c r="P103"/>
  <c r="R103" s="1"/>
  <c r="T103" s="1"/>
  <c r="V103" s="1"/>
  <c r="X103" s="1"/>
  <c r="P102"/>
  <c r="R102" s="1"/>
  <c r="T102" s="1"/>
  <c r="V102" s="1"/>
  <c r="X102" s="1"/>
  <c r="P101"/>
  <c r="R101" s="1"/>
  <c r="T101" s="1"/>
  <c r="V101" s="1"/>
  <c r="X101" s="1"/>
  <c r="P100"/>
  <c r="R100" s="1"/>
  <c r="T100" s="1"/>
  <c r="V100" s="1"/>
  <c r="X100" s="1"/>
  <c r="P99"/>
  <c r="R99" s="1"/>
  <c r="T99" s="1"/>
  <c r="P87"/>
  <c r="R87" s="1"/>
  <c r="T87" s="1"/>
  <c r="V87" s="1"/>
  <c r="X87" s="1"/>
  <c r="P86"/>
  <c r="R86" s="1"/>
  <c r="T86" s="1"/>
  <c r="V86" s="1"/>
  <c r="X86" s="1"/>
  <c r="P85"/>
  <c r="R85" s="1"/>
  <c r="T85" s="1"/>
  <c r="V85" s="1"/>
  <c r="X85" s="1"/>
  <c r="P83"/>
  <c r="R83" s="1"/>
  <c r="T83" s="1"/>
  <c r="V83" s="1"/>
  <c r="X83" s="1"/>
  <c r="P81"/>
  <c r="R81" s="1"/>
  <c r="T81" s="1"/>
  <c r="V81" s="1"/>
  <c r="X81" s="1"/>
  <c r="P80"/>
  <c r="R80" s="1"/>
  <c r="T80" s="1"/>
  <c r="V80" s="1"/>
  <c r="X80" s="1"/>
  <c r="P76"/>
  <c r="R76" s="1"/>
  <c r="T76" s="1"/>
  <c r="V76" s="1"/>
  <c r="X76" s="1"/>
  <c r="P73"/>
  <c r="R73" s="1"/>
  <c r="T73" s="1"/>
  <c r="V73" s="1"/>
  <c r="X73" s="1"/>
  <c r="P71"/>
  <c r="R71" s="1"/>
  <c r="T71" s="1"/>
  <c r="V71" s="1"/>
  <c r="X71" s="1"/>
  <c r="P69"/>
  <c r="R69" s="1"/>
  <c r="T69" s="1"/>
  <c r="V69" s="1"/>
  <c r="X69" s="1"/>
  <c r="P68"/>
  <c r="R68" s="1"/>
  <c r="T68" s="1"/>
  <c r="V68" s="1"/>
  <c r="X68" s="1"/>
  <c r="P65"/>
  <c r="R65" s="1"/>
  <c r="T65" s="1"/>
  <c r="V65" s="1"/>
  <c r="X65" s="1"/>
  <c r="P64"/>
  <c r="R64" s="1"/>
  <c r="T64" s="1"/>
  <c r="V64" s="1"/>
  <c r="X64" s="1"/>
  <c r="P63"/>
  <c r="R63" s="1"/>
  <c r="T63" s="1"/>
  <c r="V63" s="1"/>
  <c r="X63" s="1"/>
  <c r="P62"/>
  <c r="R62" s="1"/>
  <c r="T62" s="1"/>
  <c r="V62" s="1"/>
  <c r="X62" s="1"/>
  <c r="P61"/>
  <c r="R61" s="1"/>
  <c r="T61" s="1"/>
  <c r="V61" s="1"/>
  <c r="X61" s="1"/>
  <c r="P60"/>
  <c r="R60" s="1"/>
  <c r="T60" s="1"/>
  <c r="P57"/>
  <c r="R57" s="1"/>
  <c r="T57" s="1"/>
  <c r="V57" s="1"/>
  <c r="X57" s="1"/>
  <c r="P51"/>
  <c r="R51" s="1"/>
  <c r="T51" s="1"/>
  <c r="V51" s="1"/>
  <c r="X51" s="1"/>
  <c r="P49"/>
  <c r="R49" s="1"/>
  <c r="T49" s="1"/>
  <c r="V49" s="1"/>
  <c r="X49" s="1"/>
  <c r="P47"/>
  <c r="R47" s="1"/>
  <c r="T47" s="1"/>
  <c r="V47" s="1"/>
  <c r="X47" s="1"/>
  <c r="P46"/>
  <c r="R46" s="1"/>
  <c r="P43"/>
  <c r="P40"/>
  <c r="R40" s="1"/>
  <c r="T40" s="1"/>
  <c r="V40" s="1"/>
  <c r="X40" s="1"/>
  <c r="P38"/>
  <c r="R38" s="1"/>
  <c r="T38" s="1"/>
  <c r="V38" s="1"/>
  <c r="X38" s="1"/>
  <c r="P34"/>
  <c r="R34" s="1"/>
  <c r="T34" s="1"/>
  <c r="V34" s="1"/>
  <c r="X34" s="1"/>
  <c r="P30"/>
  <c r="R30" s="1"/>
  <c r="T30" s="1"/>
  <c r="V30" s="1"/>
  <c r="X30" s="1"/>
  <c r="P29"/>
  <c r="R29" s="1"/>
  <c r="T29" s="1"/>
  <c r="V29" s="1"/>
  <c r="X29" s="1"/>
  <c r="P28"/>
  <c r="R28" s="1"/>
  <c r="T28" s="1"/>
  <c r="P25"/>
  <c r="P22"/>
  <c r="O19"/>
  <c r="D136"/>
  <c r="E132"/>
  <c r="E122"/>
  <c r="G122" s="1"/>
  <c r="I122" s="1"/>
  <c r="K122" s="1"/>
  <c r="M122" s="1"/>
  <c r="E121"/>
  <c r="G121" s="1"/>
  <c r="I121" s="1"/>
  <c r="E115"/>
  <c r="G115" s="1"/>
  <c r="I115" s="1"/>
  <c r="K115" s="1"/>
  <c r="M115" s="1"/>
  <c r="E113"/>
  <c r="G113" s="1"/>
  <c r="I113" s="1"/>
  <c r="K113" s="1"/>
  <c r="M113" s="1"/>
  <c r="E112"/>
  <c r="G112" s="1"/>
  <c r="I112" s="1"/>
  <c r="K112" s="1"/>
  <c r="M112" s="1"/>
  <c r="E111"/>
  <c r="G111" s="1"/>
  <c r="I111" s="1"/>
  <c r="K111" s="1"/>
  <c r="M111" s="1"/>
  <c r="E110"/>
  <c r="G110" s="1"/>
  <c r="I110" s="1"/>
  <c r="K110" s="1"/>
  <c r="M110" s="1"/>
  <c r="E109"/>
  <c r="G109" s="1"/>
  <c r="I109" s="1"/>
  <c r="K109" s="1"/>
  <c r="M109" s="1"/>
  <c r="E108"/>
  <c r="G108" s="1"/>
  <c r="I108" s="1"/>
  <c r="K108" s="1"/>
  <c r="M108" s="1"/>
  <c r="E107"/>
  <c r="G107" s="1"/>
  <c r="I107" s="1"/>
  <c r="K107" s="1"/>
  <c r="M107" s="1"/>
  <c r="E104"/>
  <c r="G104" s="1"/>
  <c r="I104" s="1"/>
  <c r="K104" s="1"/>
  <c r="M104" s="1"/>
  <c r="E103"/>
  <c r="G103" s="1"/>
  <c r="I103" s="1"/>
  <c r="K103" s="1"/>
  <c r="M103" s="1"/>
  <c r="E102"/>
  <c r="G102" s="1"/>
  <c r="I102" s="1"/>
  <c r="K102" s="1"/>
  <c r="M102" s="1"/>
  <c r="E101"/>
  <c r="G101" s="1"/>
  <c r="I101" s="1"/>
  <c r="K101" s="1"/>
  <c r="M101" s="1"/>
  <c r="E100"/>
  <c r="G100" s="1"/>
  <c r="I100" s="1"/>
  <c r="K100" s="1"/>
  <c r="M100" s="1"/>
  <c r="E99"/>
  <c r="G99" s="1"/>
  <c r="I99" s="1"/>
  <c r="E87"/>
  <c r="G87" s="1"/>
  <c r="I87" s="1"/>
  <c r="K87" s="1"/>
  <c r="M87" s="1"/>
  <c r="E86"/>
  <c r="G86" s="1"/>
  <c r="I86" s="1"/>
  <c r="K86" s="1"/>
  <c r="M86" s="1"/>
  <c r="E85"/>
  <c r="G85" s="1"/>
  <c r="I85" s="1"/>
  <c r="K85" s="1"/>
  <c r="M85" s="1"/>
  <c r="E84"/>
  <c r="G84" s="1"/>
  <c r="I84" s="1"/>
  <c r="K84" s="1"/>
  <c r="M84" s="1"/>
  <c r="E83"/>
  <c r="G83" s="1"/>
  <c r="I83" s="1"/>
  <c r="K83" s="1"/>
  <c r="M83" s="1"/>
  <c r="E81"/>
  <c r="G81" s="1"/>
  <c r="I81" s="1"/>
  <c r="K81" s="1"/>
  <c r="M81" s="1"/>
  <c r="E80"/>
  <c r="G80" s="1"/>
  <c r="I80" s="1"/>
  <c r="K80" s="1"/>
  <c r="M80" s="1"/>
  <c r="E76"/>
  <c r="G76" s="1"/>
  <c r="I76" s="1"/>
  <c r="K76" s="1"/>
  <c r="M76" s="1"/>
  <c r="E71"/>
  <c r="G71" s="1"/>
  <c r="I71" s="1"/>
  <c r="K71" s="1"/>
  <c r="M71" s="1"/>
  <c r="E69"/>
  <c r="G69" s="1"/>
  <c r="I69" s="1"/>
  <c r="K69" s="1"/>
  <c r="M69" s="1"/>
  <c r="E68"/>
  <c r="G68" s="1"/>
  <c r="I68" s="1"/>
  <c r="K68" s="1"/>
  <c r="M68" s="1"/>
  <c r="E65"/>
  <c r="G65" s="1"/>
  <c r="I65" s="1"/>
  <c r="K65" s="1"/>
  <c r="M65" s="1"/>
  <c r="E64"/>
  <c r="G64" s="1"/>
  <c r="I64" s="1"/>
  <c r="K64" s="1"/>
  <c r="M64" s="1"/>
  <c r="E63"/>
  <c r="G63" s="1"/>
  <c r="I63" s="1"/>
  <c r="K63" s="1"/>
  <c r="M63" s="1"/>
  <c r="E62"/>
  <c r="G62" s="1"/>
  <c r="I62" s="1"/>
  <c r="K62" s="1"/>
  <c r="M62" s="1"/>
  <c r="E61"/>
  <c r="G61" s="1"/>
  <c r="I61" s="1"/>
  <c r="K61" s="1"/>
  <c r="M61" s="1"/>
  <c r="E60"/>
  <c r="G60" s="1"/>
  <c r="I60" s="1"/>
  <c r="K60" s="1"/>
  <c r="M60" s="1"/>
  <c r="E57"/>
  <c r="G57" s="1"/>
  <c r="I57" s="1"/>
  <c r="K57" s="1"/>
  <c r="M57" s="1"/>
  <c r="E51"/>
  <c r="G51" s="1"/>
  <c r="I51" s="1"/>
  <c r="K51" s="1"/>
  <c r="M51" s="1"/>
  <c r="E49"/>
  <c r="G49" s="1"/>
  <c r="I49" s="1"/>
  <c r="K49" s="1"/>
  <c r="M49" s="1"/>
  <c r="E47"/>
  <c r="G47" s="1"/>
  <c r="I47" s="1"/>
  <c r="K47" s="1"/>
  <c r="M47" s="1"/>
  <c r="E46"/>
  <c r="G46" s="1"/>
  <c r="I46" s="1"/>
  <c r="E43"/>
  <c r="E40"/>
  <c r="G40" s="1"/>
  <c r="I40" s="1"/>
  <c r="K40" s="1"/>
  <c r="M40" s="1"/>
  <c r="E34"/>
  <c r="G34" s="1"/>
  <c r="I34" s="1"/>
  <c r="K34" s="1"/>
  <c r="M34" s="1"/>
  <c r="E33"/>
  <c r="G33" s="1"/>
  <c r="I33" s="1"/>
  <c r="E30"/>
  <c r="G30" s="1"/>
  <c r="I30" s="1"/>
  <c r="K30" s="1"/>
  <c r="M30" s="1"/>
  <c r="E29"/>
  <c r="G29" s="1"/>
  <c r="I29" s="1"/>
  <c r="K29" s="1"/>
  <c r="M29" s="1"/>
  <c r="E28"/>
  <c r="G28" s="1"/>
  <c r="I28" s="1"/>
  <c r="K28" s="1"/>
  <c r="M28" s="1"/>
  <c r="E25"/>
  <c r="E22"/>
  <c r="Y84"/>
  <c r="Y59" s="1"/>
  <c r="N84"/>
  <c r="N59" s="1"/>
  <c r="Y56"/>
  <c r="N56"/>
  <c r="C56"/>
  <c r="C38"/>
  <c r="E38" s="1"/>
  <c r="G38" s="1"/>
  <c r="I38" s="1"/>
  <c r="K38" s="1"/>
  <c r="M38" s="1"/>
  <c r="Y37"/>
  <c r="N37"/>
  <c r="C37"/>
  <c r="Y33"/>
  <c r="N33"/>
  <c r="AH32"/>
  <c r="I8" i="12" l="1"/>
  <c r="K9"/>
  <c r="I104"/>
  <c r="K105"/>
  <c r="I19"/>
  <c r="K20"/>
  <c r="I118"/>
  <c r="K119"/>
  <c r="I11"/>
  <c r="K12"/>
  <c r="I23"/>
  <c r="K24"/>
  <c r="I85"/>
  <c r="K86"/>
  <c r="K32"/>
  <c r="M33"/>
  <c r="M32" s="1"/>
  <c r="AC40"/>
  <c r="I46"/>
  <c r="I42" s="1"/>
  <c r="I40" s="1"/>
  <c r="K47"/>
  <c r="M30"/>
  <c r="M29" s="1"/>
  <c r="K29"/>
  <c r="K14"/>
  <c r="M15"/>
  <c r="M14" s="1"/>
  <c r="M27" i="10"/>
  <c r="M59"/>
  <c r="K59"/>
  <c r="K27"/>
  <c r="I32"/>
  <c r="K33"/>
  <c r="I45"/>
  <c r="K46"/>
  <c r="I98"/>
  <c r="K99"/>
  <c r="K121"/>
  <c r="I117"/>
  <c r="R45"/>
  <c r="T46"/>
  <c r="AC45"/>
  <c r="AE46"/>
  <c r="AC117"/>
  <c r="AE121"/>
  <c r="I27"/>
  <c r="I59"/>
  <c r="T98"/>
  <c r="V99"/>
  <c r="AE98"/>
  <c r="AG99"/>
  <c r="AG98" s="1"/>
  <c r="V28"/>
  <c r="T27"/>
  <c r="V60"/>
  <c r="X60" s="1"/>
  <c r="AE27"/>
  <c r="AG28"/>
  <c r="AG27" s="1"/>
  <c r="AG60"/>
  <c r="AC6" i="12"/>
  <c r="AC2" s="1"/>
  <c r="V6"/>
  <c r="X2" s="1"/>
  <c r="E123"/>
  <c r="E124" s="1"/>
  <c r="AE23"/>
  <c r="AG24"/>
  <c r="AG23" s="1"/>
  <c r="AE8"/>
  <c r="AG9"/>
  <c r="AG8" s="1"/>
  <c r="AE118"/>
  <c r="AG119"/>
  <c r="AG118" s="1"/>
  <c r="G6"/>
  <c r="G42"/>
  <c r="G40" s="1"/>
  <c r="G123" s="1"/>
  <c r="I125" s="1"/>
  <c r="AE42"/>
  <c r="AE19"/>
  <c r="AG20"/>
  <c r="AG19" s="1"/>
  <c r="AE11"/>
  <c r="AE6" s="1"/>
  <c r="AE2" s="1"/>
  <c r="AG12"/>
  <c r="AG11" s="1"/>
  <c r="AG40"/>
  <c r="I6"/>
  <c r="G2"/>
  <c r="AC98" i="10"/>
  <c r="R98"/>
  <c r="P21"/>
  <c r="R22"/>
  <c r="P42"/>
  <c r="R43"/>
  <c r="P131"/>
  <c r="R132"/>
  <c r="AA21"/>
  <c r="AC22"/>
  <c r="AA42"/>
  <c r="AC43"/>
  <c r="G27"/>
  <c r="G59"/>
  <c r="R27"/>
  <c r="AC27"/>
  <c r="P24"/>
  <c r="R25"/>
  <c r="P117"/>
  <c r="R121"/>
  <c r="AA24"/>
  <c r="AC25"/>
  <c r="AA131"/>
  <c r="E24"/>
  <c r="G25"/>
  <c r="E131"/>
  <c r="G132"/>
  <c r="G32"/>
  <c r="G45"/>
  <c r="G98"/>
  <c r="G117"/>
  <c r="E21"/>
  <c r="G22"/>
  <c r="E42"/>
  <c r="G43"/>
  <c r="Y55"/>
  <c r="Y53" s="1"/>
  <c r="N55"/>
  <c r="N53" s="1"/>
  <c r="AA27"/>
  <c r="E59"/>
  <c r="E117"/>
  <c r="AA117"/>
  <c r="C36"/>
  <c r="C19" s="1"/>
  <c r="P45"/>
  <c r="P98"/>
  <c r="E32"/>
  <c r="E45"/>
  <c r="AA84"/>
  <c r="P37"/>
  <c r="N36"/>
  <c r="E56"/>
  <c r="G56" s="1"/>
  <c r="I56" s="1"/>
  <c r="C55"/>
  <c r="C53" s="1"/>
  <c r="AA56"/>
  <c r="AC56" s="1"/>
  <c r="AE56" s="1"/>
  <c r="E98"/>
  <c r="AA98"/>
  <c r="AA37"/>
  <c r="Y36"/>
  <c r="Y32"/>
  <c r="AJ32" s="1"/>
  <c r="E27"/>
  <c r="P27"/>
  <c r="AA45"/>
  <c r="N32"/>
  <c r="AI32" s="1"/>
  <c r="P33"/>
  <c r="P84"/>
  <c r="AA33"/>
  <c r="Z136"/>
  <c r="E37"/>
  <c r="M47" i="12" l="1"/>
  <c r="M46" s="1"/>
  <c r="K46"/>
  <c r="M86"/>
  <c r="M85" s="1"/>
  <c r="K85"/>
  <c r="M24"/>
  <c r="M23" s="1"/>
  <c r="K23"/>
  <c r="M12"/>
  <c r="M11" s="1"/>
  <c r="K11"/>
  <c r="K118"/>
  <c r="M119"/>
  <c r="M118" s="1"/>
  <c r="K19"/>
  <c r="M20"/>
  <c r="M19" s="1"/>
  <c r="M105"/>
  <c r="M104" s="1"/>
  <c r="K104"/>
  <c r="M9"/>
  <c r="M8" s="1"/>
  <c r="K8"/>
  <c r="V98" i="10"/>
  <c r="X99"/>
  <c r="X98" s="1"/>
  <c r="K98"/>
  <c r="M99"/>
  <c r="M98" s="1"/>
  <c r="K45"/>
  <c r="M46"/>
  <c r="M45" s="1"/>
  <c r="K32"/>
  <c r="M33"/>
  <c r="M32" s="1"/>
  <c r="V27"/>
  <c r="X28"/>
  <c r="X27" s="1"/>
  <c r="K117"/>
  <c r="M121"/>
  <c r="M117" s="1"/>
  <c r="I55"/>
  <c r="K56"/>
  <c r="AC123" i="12"/>
  <c r="AE125" s="1"/>
  <c r="V2"/>
  <c r="V123"/>
  <c r="G42" i="10"/>
  <c r="I43"/>
  <c r="G131"/>
  <c r="I132"/>
  <c r="AC131"/>
  <c r="R117"/>
  <c r="T121"/>
  <c r="AC42"/>
  <c r="AE43"/>
  <c r="R131"/>
  <c r="T132"/>
  <c r="R21"/>
  <c r="T22"/>
  <c r="AE117"/>
  <c r="AG121"/>
  <c r="AG117" s="1"/>
  <c r="T45"/>
  <c r="V46"/>
  <c r="G21"/>
  <c r="I22"/>
  <c r="G24"/>
  <c r="I25"/>
  <c r="AC24"/>
  <c r="AE25"/>
  <c r="R24"/>
  <c r="T25"/>
  <c r="AC21"/>
  <c r="AE22"/>
  <c r="R42"/>
  <c r="T43"/>
  <c r="AG56"/>
  <c r="AG46"/>
  <c r="AG45" s="1"/>
  <c r="AE45"/>
  <c r="AE40" i="12"/>
  <c r="AE123" s="1"/>
  <c r="AG125" s="1"/>
  <c r="AG6"/>
  <c r="AG123" s="1"/>
  <c r="AJ126" s="1"/>
  <c r="G124"/>
  <c r="I123"/>
  <c r="I2"/>
  <c r="AA36" i="10"/>
  <c r="AC37"/>
  <c r="AA32"/>
  <c r="AC33"/>
  <c r="P32"/>
  <c r="R33"/>
  <c r="P36"/>
  <c r="R37"/>
  <c r="AA59"/>
  <c r="AA55" s="1"/>
  <c r="AA53" s="1"/>
  <c r="AC84"/>
  <c r="P59"/>
  <c r="R84"/>
  <c r="E36"/>
  <c r="E19" s="1"/>
  <c r="G37"/>
  <c r="G55"/>
  <c r="E55"/>
  <c r="E53" s="1"/>
  <c r="N19"/>
  <c r="Y19"/>
  <c r="K6" i="12" l="1"/>
  <c r="K2" s="1"/>
  <c r="M6"/>
  <c r="M42"/>
  <c r="M40" s="1"/>
  <c r="K42"/>
  <c r="K40" s="1"/>
  <c r="K123" s="1"/>
  <c r="K124" s="1"/>
  <c r="V45" i="10"/>
  <c r="X46"/>
  <c r="X45" s="1"/>
  <c r="K55"/>
  <c r="M56"/>
  <c r="M55" s="1"/>
  <c r="I124" i="12"/>
  <c r="K125"/>
  <c r="AI126"/>
  <c r="X125"/>
  <c r="P19" i="10"/>
  <c r="AA19"/>
  <c r="AA15" s="1"/>
  <c r="I24"/>
  <c r="K25"/>
  <c r="I131"/>
  <c r="I53" s="1"/>
  <c r="K132"/>
  <c r="I42"/>
  <c r="K43"/>
  <c r="G53"/>
  <c r="I21"/>
  <c r="K22"/>
  <c r="AG2" i="12"/>
  <c r="AC36" i="10"/>
  <c r="AE37"/>
  <c r="T24"/>
  <c r="V25"/>
  <c r="V131"/>
  <c r="T131"/>
  <c r="T117"/>
  <c r="V121"/>
  <c r="R32"/>
  <c r="T33"/>
  <c r="R36"/>
  <c r="T37"/>
  <c r="AC32"/>
  <c r="AE33"/>
  <c r="AE21"/>
  <c r="AG22"/>
  <c r="AG21" s="1"/>
  <c r="AG25"/>
  <c r="AG24" s="1"/>
  <c r="AE24"/>
  <c r="V22"/>
  <c r="T21"/>
  <c r="AE42"/>
  <c r="AG43"/>
  <c r="AG42" s="1"/>
  <c r="AE131"/>
  <c r="AG131"/>
  <c r="P15"/>
  <c r="AC59"/>
  <c r="AC55" s="1"/>
  <c r="AC53" s="1"/>
  <c r="AE84"/>
  <c r="V43"/>
  <c r="T42"/>
  <c r="G36"/>
  <c r="G19" s="1"/>
  <c r="G15" s="1"/>
  <c r="I37"/>
  <c r="R59"/>
  <c r="T84"/>
  <c r="E15"/>
  <c r="N136"/>
  <c r="AA136"/>
  <c r="Y136"/>
  <c r="E136"/>
  <c r="G138" s="1"/>
  <c r="C136"/>
  <c r="L195" i="7"/>
  <c r="L193"/>
  <c r="K191"/>
  <c r="K190" s="1"/>
  <c r="K189" s="1"/>
  <c r="J191"/>
  <c r="J190" s="1"/>
  <c r="J189" s="1"/>
  <c r="I191"/>
  <c r="I190" s="1"/>
  <c r="I189" s="1"/>
  <c r="H190"/>
  <c r="H189" s="1"/>
  <c r="G190"/>
  <c r="G189" s="1"/>
  <c r="F190"/>
  <c r="F189" s="1"/>
  <c r="E190"/>
  <c r="E189" s="1"/>
  <c r="D190"/>
  <c r="D189" s="1"/>
  <c r="C190"/>
  <c r="C189" s="1"/>
  <c r="L189"/>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F79" s="1"/>
  <c r="H79"/>
  <c r="G79"/>
  <c r="H78"/>
  <c r="G78"/>
  <c r="F78"/>
  <c r="H77"/>
  <c r="G77"/>
  <c r="F77"/>
  <c r="K76"/>
  <c r="J76"/>
  <c r="E76"/>
  <c r="D76"/>
  <c r="H74"/>
  <c r="G74"/>
  <c r="F74"/>
  <c r="H73"/>
  <c r="G73"/>
  <c r="F73"/>
  <c r="H72"/>
  <c r="G72"/>
  <c r="F72"/>
  <c r="K71"/>
  <c r="J71"/>
  <c r="I71"/>
  <c r="E71"/>
  <c r="D71"/>
  <c r="C71"/>
  <c r="L70"/>
  <c r="K66"/>
  <c r="J66"/>
  <c r="I66"/>
  <c r="K65"/>
  <c r="J65"/>
  <c r="I65"/>
  <c r="K64"/>
  <c r="J64"/>
  <c r="I64"/>
  <c r="K63"/>
  <c r="J63"/>
  <c r="I63"/>
  <c r="H62"/>
  <c r="G62"/>
  <c r="F62"/>
  <c r="E62"/>
  <c r="D62"/>
  <c r="C62"/>
  <c r="K60"/>
  <c r="K59" s="1"/>
  <c r="J60"/>
  <c r="J59" s="1"/>
  <c r="I60"/>
  <c r="I59" s="1"/>
  <c r="H59"/>
  <c r="G59"/>
  <c r="F59"/>
  <c r="E59"/>
  <c r="D59"/>
  <c r="C59"/>
  <c r="K57"/>
  <c r="K56" s="1"/>
  <c r="J57"/>
  <c r="J56" s="1"/>
  <c r="I57"/>
  <c r="I56" s="1"/>
  <c r="H56"/>
  <c r="G56"/>
  <c r="F56"/>
  <c r="E56"/>
  <c r="D56"/>
  <c r="C56"/>
  <c r="K54"/>
  <c r="J54"/>
  <c r="I54"/>
  <c r="K53"/>
  <c r="J53"/>
  <c r="I53"/>
  <c r="H52"/>
  <c r="G52"/>
  <c r="F52"/>
  <c r="E52"/>
  <c r="D52"/>
  <c r="C52"/>
  <c r="K50"/>
  <c r="J50"/>
  <c r="I50"/>
  <c r="K49"/>
  <c r="J49"/>
  <c r="I49"/>
  <c r="K48"/>
  <c r="J48"/>
  <c r="I48"/>
  <c r="H47"/>
  <c r="G47"/>
  <c r="F47"/>
  <c r="E47"/>
  <c r="D47"/>
  <c r="C47"/>
  <c r="K45"/>
  <c r="J45"/>
  <c r="I45"/>
  <c r="K44"/>
  <c r="J44"/>
  <c r="I44"/>
  <c r="K43"/>
  <c r="J43"/>
  <c r="I43"/>
  <c r="K42"/>
  <c r="J42"/>
  <c r="I42"/>
  <c r="K41"/>
  <c r="J41"/>
  <c r="I41"/>
  <c r="H40"/>
  <c r="G40"/>
  <c r="F40"/>
  <c r="E40"/>
  <c r="D40"/>
  <c r="C40"/>
  <c r="K38"/>
  <c r="J38"/>
  <c r="I38"/>
  <c r="K37"/>
  <c r="J37"/>
  <c r="I37"/>
  <c r="H36"/>
  <c r="G36"/>
  <c r="F36"/>
  <c r="E36"/>
  <c r="D36"/>
  <c r="C36"/>
  <c r="K34"/>
  <c r="J34"/>
  <c r="I34"/>
  <c r="K33"/>
  <c r="J33"/>
  <c r="I33"/>
  <c r="K32"/>
  <c r="J32"/>
  <c r="I32"/>
  <c r="H31"/>
  <c r="G31"/>
  <c r="F31"/>
  <c r="E31"/>
  <c r="D31"/>
  <c r="C31"/>
  <c r="K29"/>
  <c r="J29"/>
  <c r="I29"/>
  <c r="K28"/>
  <c r="J28"/>
  <c r="I28"/>
  <c r="K27"/>
  <c r="J27"/>
  <c r="I27"/>
  <c r="H26"/>
  <c r="G26"/>
  <c r="F26"/>
  <c r="E26"/>
  <c r="D26"/>
  <c r="C26"/>
  <c r="K24"/>
  <c r="K23" s="1"/>
  <c r="J24"/>
  <c r="J23" s="1"/>
  <c r="I24"/>
  <c r="I23" s="1"/>
  <c r="H23"/>
  <c r="G23"/>
  <c r="F23"/>
  <c r="E23"/>
  <c r="D23"/>
  <c r="C23"/>
  <c r="K21"/>
  <c r="K20" s="1"/>
  <c r="J21"/>
  <c r="J20" s="1"/>
  <c r="I21"/>
  <c r="I20" s="1"/>
  <c r="H20"/>
  <c r="G20"/>
  <c r="F20"/>
  <c r="E20"/>
  <c r="D20"/>
  <c r="C20"/>
  <c r="K18"/>
  <c r="J18"/>
  <c r="I18"/>
  <c r="K17"/>
  <c r="J17"/>
  <c r="I17"/>
  <c r="H16"/>
  <c r="G16"/>
  <c r="F16"/>
  <c r="E16"/>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M125" i="12" l="1"/>
  <c r="M123"/>
  <c r="M124" s="1"/>
  <c r="M2"/>
  <c r="V21" i="10"/>
  <c r="X22"/>
  <c r="X21" s="1"/>
  <c r="K42"/>
  <c r="M43"/>
  <c r="M42" s="1"/>
  <c r="K131"/>
  <c r="K53" s="1"/>
  <c r="M132"/>
  <c r="M131" s="1"/>
  <c r="M53" s="1"/>
  <c r="K24"/>
  <c r="M25"/>
  <c r="M24" s="1"/>
  <c r="V42"/>
  <c r="X43"/>
  <c r="X42" s="1"/>
  <c r="V117"/>
  <c r="X121"/>
  <c r="X117" s="1"/>
  <c r="V24"/>
  <c r="X25"/>
  <c r="X24" s="1"/>
  <c r="K21"/>
  <c r="M22"/>
  <c r="M21" s="1"/>
  <c r="I36"/>
  <c r="I19" s="1"/>
  <c r="I136" s="1"/>
  <c r="K37"/>
  <c r="I76" i="7"/>
  <c r="AB137" i="10"/>
  <c r="AA138"/>
  <c r="AA137"/>
  <c r="V84"/>
  <c r="T59"/>
  <c r="AG33"/>
  <c r="AG32" s="1"/>
  <c r="AE32"/>
  <c r="G136"/>
  <c r="I138" s="1"/>
  <c r="AC138"/>
  <c r="AG84"/>
  <c r="AG59" s="1"/>
  <c r="AG55" s="1"/>
  <c r="AG53" s="1"/>
  <c r="AE59"/>
  <c r="AE55" s="1"/>
  <c r="AE53" s="1"/>
  <c r="T36"/>
  <c r="V37"/>
  <c r="R19"/>
  <c r="R15" s="1"/>
  <c r="T32"/>
  <c r="T19" s="1"/>
  <c r="V33"/>
  <c r="AG37"/>
  <c r="AG36" s="1"/>
  <c r="AE36"/>
  <c r="AC19"/>
  <c r="E137"/>
  <c r="F14" i="7"/>
  <c r="K31"/>
  <c r="K36"/>
  <c r="K70"/>
  <c r="I36"/>
  <c r="J52"/>
  <c r="I62"/>
  <c r="I70"/>
  <c r="H71"/>
  <c r="C76"/>
  <c r="C70" s="1"/>
  <c r="C68" s="1"/>
  <c r="F145"/>
  <c r="J70"/>
  <c r="K68"/>
  <c r="F169"/>
  <c r="K52"/>
  <c r="D70"/>
  <c r="K16"/>
  <c r="J36"/>
  <c r="J40"/>
  <c r="J47"/>
  <c r="I26"/>
  <c r="E14"/>
  <c r="J16"/>
  <c r="J26"/>
  <c r="I47"/>
  <c r="E70"/>
  <c r="E68" s="1"/>
  <c r="H145"/>
  <c r="I16"/>
  <c r="K26"/>
  <c r="H76"/>
  <c r="F71"/>
  <c r="H169"/>
  <c r="J31"/>
  <c r="K40"/>
  <c r="J62"/>
  <c r="C14"/>
  <c r="G76"/>
  <c r="H14"/>
  <c r="I31"/>
  <c r="I40"/>
  <c r="I52"/>
  <c r="K62"/>
  <c r="G169"/>
  <c r="D14"/>
  <c r="D68"/>
  <c r="K47"/>
  <c r="G71"/>
  <c r="G14"/>
  <c r="G145"/>
  <c r="F76"/>
  <c r="F70" s="1"/>
  <c r="F68" s="1"/>
  <c r="F193" s="1"/>
  <c r="I68"/>
  <c r="J68"/>
  <c r="V59" i="10" l="1"/>
  <c r="X84"/>
  <c r="X59" s="1"/>
  <c r="V32"/>
  <c r="X33"/>
  <c r="X32" s="1"/>
  <c r="K36"/>
  <c r="K19" s="1"/>
  <c r="K136" s="1"/>
  <c r="M138" s="1"/>
  <c r="M37"/>
  <c r="M36" s="1"/>
  <c r="I15"/>
  <c r="V36"/>
  <c r="X37"/>
  <c r="X36" s="1"/>
  <c r="M19"/>
  <c r="X19"/>
  <c r="AG19"/>
  <c r="K15"/>
  <c r="AE19"/>
  <c r="AG15" s="1"/>
  <c r="V19"/>
  <c r="K138"/>
  <c r="K137"/>
  <c r="E193" i="7"/>
  <c r="AG136" i="10"/>
  <c r="G137"/>
  <c r="V15"/>
  <c r="T15"/>
  <c r="AC15"/>
  <c r="AC136"/>
  <c r="I137"/>
  <c r="C193" i="7"/>
  <c r="J14"/>
  <c r="J193" s="1"/>
  <c r="K14"/>
  <c r="K193" s="1"/>
  <c r="I14"/>
  <c r="I193" s="1"/>
  <c r="G70"/>
  <c r="G68" s="1"/>
  <c r="G193" s="1"/>
  <c r="D193"/>
  <c r="H70"/>
  <c r="H68" s="1"/>
  <c r="H193" s="1"/>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X15" i="10" l="1"/>
  <c r="M15"/>
  <c r="M136"/>
  <c r="M137" s="1"/>
  <c r="AE15"/>
  <c r="AE136"/>
  <c r="AE137" s="1"/>
  <c r="AD137"/>
  <c r="AC137"/>
  <c r="AG137"/>
  <c r="AE138"/>
  <c r="G88" i="5"/>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I79"/>
  <c r="I76" s="1"/>
  <c r="G86"/>
  <c r="H86"/>
  <c r="F86"/>
  <c r="G82"/>
  <c r="H82"/>
  <c r="F82"/>
  <c r="G150"/>
  <c r="H150"/>
  <c r="F150"/>
  <c r="G147"/>
  <c r="H147"/>
  <c r="F147"/>
  <c r="G149"/>
  <c r="H149"/>
  <c r="F149"/>
  <c r="G179"/>
  <c r="H179"/>
  <c r="H169" s="1"/>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AG138" i="10" l="1"/>
  <c r="AF137"/>
  <c r="G76" i="5"/>
  <c r="H76"/>
  <c r="G169"/>
  <c r="F169"/>
  <c r="F79"/>
  <c r="K16"/>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 r="O55" i="10"/>
  <c r="O53" s="1"/>
  <c r="O136" s="1"/>
  <c r="P138" s="1"/>
  <c r="P56"/>
  <c r="P55" l="1"/>
  <c r="P53" s="1"/>
  <c r="P136" s="1"/>
  <c r="R138" s="1"/>
  <c r="R56"/>
  <c r="R55" l="1"/>
  <c r="R53" s="1"/>
  <c r="R136" s="1"/>
  <c r="T138" s="1"/>
  <c r="T56"/>
  <c r="V56" l="1"/>
  <c r="T55"/>
  <c r="T53" s="1"/>
  <c r="T136" s="1"/>
  <c r="V55" l="1"/>
  <c r="V53" s="1"/>
  <c r="V136" s="1"/>
  <c r="X56"/>
  <c r="X55" s="1"/>
  <c r="X53" s="1"/>
  <c r="X136" s="1"/>
  <c r="V137"/>
  <c r="Z137"/>
  <c r="Y137"/>
  <c r="V138"/>
  <c r="T137"/>
  <c r="X137" l="1"/>
  <c r="X138"/>
</calcChain>
</file>

<file path=xl/sharedStrings.xml><?xml version="1.0" encoding="utf-8"?>
<sst xmlns="http://schemas.openxmlformats.org/spreadsheetml/2006/main" count="1343" uniqueCount="465">
  <si>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</si>
  <si>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</si>
  <si>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</si>
  <si>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</si>
  <si>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</si>
  <si>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</si>
  <si>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</si>
  <si>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</si>
  <si>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</si>
  <si>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</si>
  <si>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</si>
  <si>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</si>
  <si>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</si>
  <si>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</si>
  <si>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</si>
  <si>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</si>
  <si>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</si>
  <si>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</si>
  <si>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</si>
  <si>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</si>
  <si>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</si>
  <si>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</si>
  <si>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</si>
  <si>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</si>
  <si>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</si>
  <si>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</si>
  <si>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</si>
  <si>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</si>
  <si>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</si>
  <si>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</si>
  <si>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</si>
  <si>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</si>
  <si>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</si>
  <si>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</si>
  <si>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</si>
  <si>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</si>
  <si>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</si>
  <si>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</si>
  <si>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</si>
  <si>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</si>
  <si>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</si>
  <si>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</si>
  <si>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</si>
  <si>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</si>
  <si>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</si>
  <si>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</si>
  <si>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</si>
  <si>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</si>
  <si>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</si>
  <si>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</si>
  <si>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</si>
  <si>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</si>
  <si>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</si>
  <si>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</si>
  <si>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</si>
  <si>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</si>
  <si>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</si>
  <si>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</si>
  <si>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</si>
  <si>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</si>
  <si>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</si>
  <si>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</si>
  <si>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</si>
  <si>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</si>
  <si>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</si>
  <si>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</si>
  <si>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</si>
  <si>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</si>
  <si>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</si>
  <si>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</si>
  <si>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</si>
  <si>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</si>
  <si>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</si>
  <si>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</si>
  <si>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</si>
  <si>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</si>
  <si>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</si>
  <si>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</si>
  <si>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</si>
  <si>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</si>
  <si>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</si>
  <si>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</si>
  <si>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</si>
  <si>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</si>
  <si>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</si>
  <si>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</si>
  <si>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</si>
  <si>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</si>
  <si>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</si>
  <si>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</si>
  <si>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</si>
  <si>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</si>
  <si>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</si>
  <si>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</si>
  <si>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</si>
  <si>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</si>
  <si>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</si>
  <si>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</si>
  <si>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</si>
  <si>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</si>
  <si>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</si>
  <si>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</si>
  <si>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</si>
  <si>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</si>
  <si>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</si>
  <si>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</si>
  <si>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</si>
  <si>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</si>
  <si>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</si>
  <si>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</si>
  <si>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</si>
  <si>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</si>
  <si>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</si>
  <si>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</si>
  <si>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</si>
  <si>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</si>
  <si>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</si>
  <si>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</si>
  <si>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</si>
  <si>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</si>
  <si>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</si>
  <si>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</si>
  <si>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</si>
  <si>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</si>
  <si>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</si>
  <si>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</si>
  <si>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</si>
  <si>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</si>
  <si>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</si>
  <si>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</si>
  <si>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</si>
  <si>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</si>
  <si>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</si>
  <si>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</si>
  <si>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</si>
  <si>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</si>
  <si>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</si>
  <si>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</si>
  <si>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</si>
  <si>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</si>
  <si>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</si>
  <si>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</si>
  <si>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</si>
  <si>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</si>
  <si>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</si>
  <si>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</si>
  <si>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</si>
  <si>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</si>
  <si>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</si>
  <si>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</si>
  <si>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</si>
  <si>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</si>
  <si>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</si>
  <si>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</si>
  <si>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</si>
  <si>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</si>
  <si>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</si>
  <si>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</si>
  <si>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</si>
  <si>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</si>
  <si>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</si>
  <si>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</si>
  <si>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</si>
  <si>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</si>
  <si>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</si>
  <si>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</si>
  <si>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</si>
  <si>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</si>
  <si>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</si>
  <si>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</si>
  <si>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</si>
  <si>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</si>
  <si>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</si>
  <si>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</si>
  <si>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</si>
  <si>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</si>
  <si>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</si>
  <si>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</si>
  <si>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</si>
  <si>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</si>
  <si>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</si>
  <si>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</si>
  <si>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</si>
  <si>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</si>
  <si>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</si>
  <si>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</si>
  <si>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</si>
  <si>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</si>
  <si>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</si>
  <si>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</si>
  <si>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</si>
  <si>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</si>
  <si>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</si>
  <si>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</si>
  <si>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</si>
  <si>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</si>
  <si>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</si>
  <si>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</si>
  <si>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</si>
  <si>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</si>
  <si>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</si>
  <si>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</si>
  <si>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</si>
  <si>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</si>
  <si>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</si>
  <si>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</si>
  <si>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</si>
  <si>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</si>
  <si>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</si>
  <si>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</si>
  <si>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</si>
  <si>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</si>
  <si>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</si>
  <si>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</si>
  <si>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</si>
  <si>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</si>
  <si>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</si>
  <si>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</si>
  <si>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</si>
  <si>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</si>
  <si>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</si>
  <si>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</si>
  <si>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</si>
  <si>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</si>
  <si>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</si>
  <si>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</si>
  <si>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</si>
  <si>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</si>
  <si>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</si>
  <si>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</si>
  <si>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</si>
  <si>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</si>
  <si>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</si>
  <si>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</si>
  <si>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</si>
  <si>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</si>
  <si>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</si>
  <si>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</si>
  <si>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</si>
  <si>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</si>
  <si>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</si>
  <si>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</si>
  <si>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</si>
  <si>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</si>
  <si>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</si>
  <si>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</si>
  <si>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</si>
  <si>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</si>
  <si>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</si>
  <si>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</si>
  <si>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</si>
  <si>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</si>
  <si>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</si>
  <si>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</si>
  <si>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</si>
  <si>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</si>
  <si>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</si>
  <si>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</si>
  <si>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</si>
  <si>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</si>
  <si>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</si>
  <si>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</si>
  <si>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</si>
  <si>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</si>
  <si>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</si>
  <si>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</si>
  <si>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</si>
  <si>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</si>
  <si>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</si>
  <si>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</si>
  <si>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</si>
  <si>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</si>
  <si>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</si>
  <si>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</si>
  <si>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</si>
  <si>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</si>
  <si>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</si>
  <si>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</si>
  <si>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</si>
  <si>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</si>
  <si>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</si>
  <si>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</si>
  <si>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</si>
  <si>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</si>
  <si>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</si>
  <si>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</si>
  <si>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</si>
  <si>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</si>
  <si>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</si>
  <si>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</si>
  <si>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</si>
  <si>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</si>
  <si>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</si>
  <si>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</si>
  <si>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</si>
  <si>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</si>
  <si>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</si>
  <si>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</si>
  <si>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</si>
  <si>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</si>
  <si>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</si>
  <si>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</si>
  <si>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</si>
  <si>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</si>
  <si>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</si>
  <si>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</si>
  <si>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</si>
  <si>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</si>
  <si>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</si>
  <si>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</si>
  <si>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</si>
  <si>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</si>
  <si>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</si>
  <si>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</si>
  <si>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</si>
  <si>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</si>
  <si>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</si>
  <si>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</si>
  <si>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</si>
  <si>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</si>
  <si>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</si>
  <si>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</si>
  <si>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</si>
  <si>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</si>
  <si>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</si>
  <si>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</si>
  <si>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</si>
  <si>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</si>
  <si>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</si>
  <si>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</si>
  <si>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</si>
  <si>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</si>
  <si>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</si>
  <si>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</si>
  <si>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</si>
  <si>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</si>
  <si>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</si>
  <si>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</si>
  <si>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</si>
  <si>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</si>
  <si>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</si>
  <si>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</si>
  <si>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2024 год</t>
  </si>
  <si>
    <t>Сумма, рублей</t>
  </si>
  <si>
    <t>Единый сельскохозяйственный налога</t>
  </si>
  <si>
    <t>1 05 03000 00 0000 110</t>
  </si>
  <si>
    <t>Налог, взимаемый в связи с применением патентной СН</t>
  </si>
  <si>
    <t>1 05 04000 00 0000 110</t>
  </si>
  <si>
    <t>Государственная пошлина по делам, рассматриваемым в судах общей юрисдикции, мировыми судьями</t>
  </si>
  <si>
    <t>1 08 03000 01 0000 110</t>
  </si>
  <si>
    <t>1 16 00000 00 0000 140</t>
  </si>
  <si>
    <t>ПРОЧИЕ НЕНАЛОГОВЫЕ ДОХОДЫ</t>
  </si>
  <si>
    <t>1 17 00000 00 0000 180</t>
  </si>
  <si>
    <t xml:space="preserve">Дотации на выравнивание бюджетной обеспеченности муниципальных районов </t>
  </si>
  <si>
    <t>2 02 15001 05 0000 150</t>
  </si>
  <si>
    <t>2 02 20077 05 0000 150</t>
  </si>
  <si>
    <t>2 02 20216 05 0000 150</t>
  </si>
  <si>
    <t>2 02 25304 05 0000 150</t>
  </si>
  <si>
    <t>2 02 29999 05 0000 150</t>
  </si>
  <si>
    <t>2 02 30024 05 0000 150</t>
  </si>
  <si>
    <t>2 02 30029 05 0000 150</t>
  </si>
  <si>
    <t>2 02 35082 05 0000 150</t>
  </si>
  <si>
    <t>2 02 35118 00 0000 150</t>
  </si>
  <si>
    <t>2 02 35120 05 0000 150</t>
  </si>
  <si>
    <t>2 02 39998 05 0000 150</t>
  </si>
  <si>
    <t>2 02 49999 05 0000 150</t>
  </si>
  <si>
    <t>2 07 002000 05 0000 150</t>
  </si>
  <si>
    <t xml:space="preserve">2 02 39999 05 0000 150         </t>
  </si>
  <si>
    <t>2 02 35303 05 0000 150</t>
  </si>
  <si>
    <t>2 02 20299 05 0000 150</t>
  </si>
  <si>
    <t>2 0249999 05 0000 150</t>
  </si>
  <si>
    <t>Субсидии бюджетам МО на софинансирование капитальных вложений в объекты муниципальной собственности: АП "Переселение граждан из аварийного жилищного фонда на 2019 – 2025 годы" за счет средств Фонда реформирования ЖКХ</t>
  </si>
  <si>
    <t>Субсидии бюджетам МО на софинансирование капитальных вложений в объекты муниципальной собственности: АП "Переселение граждан из аварийного жилищного фонда на 2019 – 2025 годы" за счет средств областного бюджета</t>
  </si>
  <si>
    <t>Субсидии бюджетам МО на софинансирование капитальных вложений в объекты муниципальной собственности: ГП "Культура Русского Севера"</t>
  </si>
  <si>
    <t>Субсидии бюджетам МО на софинансирование дорожной деятельности в отношении автомобильных дорог общего пользования местного значения, капитального ремонта и ремонта дворовых территорий многоквартирных домов, проездов к дворовым территориям многоквартирных домов населенных пунктов,осуществляемых за счет бюджетных ассигнований муниципальных дорожных фондов</t>
  </si>
  <si>
    <t>Субсидии бюджетам МО на выплату возмещения собственникам за изымаемые жилые помещения, приобретение жилых помещений в целях дальнейшего предоставления их гражданам, переселяемым из многоквартирных домов, признанных аварийными до 1 января 2017 года в связи с физическим износом и подлежащих сносу или реконструкции, за счет средств, поступивших от государственной корпорации - Фонда содействия реформированию ЖКХ</t>
  </si>
  <si>
    <t>Субсидии бюджетам МО на выплату возмещения собственникам за изымаемые жилые помещения, приобретение жилых помещений в целях дальнейшего предоставления их гражданам, переселяемым из многоквартирных домов, признанных аварийными до 1 января 2017 года в связи с физическим износом и подлежащих сносу или реконструкции, за счет средств бюджетов субьектов РФ</t>
  </si>
  <si>
    <t>Субсидии бюджетам МО на организацию бесплатного горячего питания обучающихся, получающих начальное общее образование</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</si>
  <si>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</si>
  <si>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2 02 25467 05 0000 150</t>
  </si>
  <si>
    <t>Субсидии бюджетам МО на обеспечение учреждений культуры  автотранспортом для обслуживания населения</t>
  </si>
  <si>
    <t>2 02 25519 05 0000 150</t>
  </si>
  <si>
    <t>Субсидии бюджетам МО на развитие сети учреждений культурно-досугового типа</t>
  </si>
  <si>
    <t>Субсидии бюджетам МО на реконструкцию и капитальный ремонт муниципальных музеев</t>
  </si>
  <si>
    <t>Субсидии бюджетам МО на создание условий для обеспечения поселений и жителей городских округов услугами торговли .</t>
  </si>
  <si>
    <t xml:space="preserve">Субсидии бюджетам МО на комплектование книжных фондов библиотек муниципальных образований Архангельской области и подписку на периодическую печать </t>
  </si>
  <si>
    <t>Субсидии бюджетам МО АО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t>
  </si>
  <si>
    <t>Субсидии на софинансирование вопросов местного значения</t>
  </si>
  <si>
    <t>Субсидии бюдждетам МО на укрепление материально-технической базы пищеблоков и столовых муниципальных общеобразовательных организаций в целях создания условий для организации горячего питания обучающихся, получающих начальное общее образование</t>
  </si>
  <si>
    <t xml:space="preserve">Субсидии бюджетам МО на обеспечение условий для развития кадрового потенциала муниципальных образовательных организаций </t>
  </si>
  <si>
    <t>Субсидии бюдждетам МО на укрепление материально-технической базы муниципальных дошкольных образовательных организаци</t>
  </si>
  <si>
    <t>Субвенция бюджетам МО для осуществление государственных полномочий по расчету и предоставлению местным бюджетам поселений дотаций на выравнивание бюджетной обеспеченности поселений</t>
  </si>
  <si>
    <t>Субвенции бюджетам МО на осуществление государственных полномочий в сфере охраны труда .</t>
  </si>
  <si>
    <t>Субвенции бюджетам МО на осуществление государственных полномочий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t>
  </si>
  <si>
    <t xml:space="preserve">Субвенции бюджетам МО на осуществление государственных полномочий по формированию торгового реестра </t>
  </si>
  <si>
    <t>Субвенции бюджетам МО на  осуществление гос.полномочий по финансовому обеспечению оплаты стоимости набора продуктов питания в организациях отдыха детей и их оздоровления с дневным пребыванием детей в каникулярное время</t>
  </si>
  <si>
    <t>Субвенция бюджету МО на предоставление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t>
  </si>
  <si>
    <t>Субвенции бюджетам МО на компенсацию части платы, взимаемой с родителей (законных представителей) за присмотр и уход за детьми, посещающими образовательные организациии, реализующих образовательную программу дошкольного образования</t>
  </si>
  <si>
    <t xml:space="preserve">Субвенции бюджетам МО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t>
  </si>
  <si>
    <t>Субвенции бюджетам МО на осуществление первичного воинского учета на территориях, где отсутствуют военные комиссариаты за счет средств федерального бюджета</t>
  </si>
  <si>
    <t>Субвенции бюджету МО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</si>
  <si>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МО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</si>
  <si>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2 02 39999 05 0000 150</t>
  </si>
  <si>
    <t>Приложение № 2</t>
  </si>
  <si>
    <t>Прогнозируемое поступление доходов бюджета Устьянского муниципального района на 2022год и на плановый период 2023 и 2024годов</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</si>
  <si>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</si>
  <si>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2 18 00000 05 0000 150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</si>
  <si>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</si>
  <si>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2 19 00000 05 0000 150</t>
  </si>
  <si>
    <t>к решению сессии шестого созыва Собрания депутатов № 439 от 24 декабря 2021 года</t>
  </si>
  <si>
    <t>2 02 20302 05 0000 150</t>
  </si>
  <si>
    <t>2 02 25497 05 0000 150</t>
  </si>
  <si>
    <t>Субсидии бюджетам МО на реализацию мероприятий по обеспечению жильем молодых семей</t>
  </si>
  <si>
    <t>2 02 25513 05 0000 150</t>
  </si>
  <si>
    <t>2 02 25597 05 0000 150</t>
  </si>
  <si>
    <t>Субсидии на государственную поддержку отрасли культуры (Федеральный проект "Творческие люди")</t>
  </si>
  <si>
    <t>Субсидии бюджетам МО на государственную поддержку отрали культуры (реализация мероприятий по модернизации библиотек в части комплектования книжных фондов муниципальных библиотек)</t>
  </si>
  <si>
    <t>2 02 25576 05 0000 150</t>
  </si>
  <si>
    <t>Субсиди бюджетам МО на обеспечение комплексного развития сельских территорий</t>
  </si>
  <si>
    <t>Субвенции бюджетам МО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субъектов РФ</t>
  </si>
  <si>
    <t>Иные межбюджетные трансферты на ремонт зданий муниципальных учреждений культуры</t>
  </si>
  <si>
    <t>2 02 40014 05 0000 150</t>
  </si>
  <si>
    <t>Средства, передаваемые бюджетам муниципальных районов из бюджетов поселений ГО и ЧС -30 000=. Профилактика терроризма- 5 000= (ПО соглашениям)</t>
  </si>
  <si>
    <t>Субвенции бюджетам МО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ЖКХ</t>
  </si>
  <si>
    <t>Единая субвенция бюджетам МО (организация и осуществление деятельности по опеке и попечительству, создание КДН, административных комиссий)</t>
  </si>
  <si>
    <t>Субвенции бюджетам МО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t>
  </si>
  <si>
    <t xml:space="preserve">Субвенции бюджетам МО  на реализацию образовательных программ </t>
  </si>
  <si>
    <t>Иные межбюджетные трансферты бюджетам  МО на развитие территориального общественного самоуправления</t>
  </si>
  <si>
    <t>Иные межбюджетные трансферты бюджетам МО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t>
  </si>
  <si>
    <t>Иной межбюджетный трансферт бюджетам МО  на финансовое обеспечение мероприятий по модернизации школьных систем образования</t>
  </si>
  <si>
    <t>Иные межбюджетные трансферты  бюджетам МО на капитальный ремонт зданий муниципальных общеобразовательных организаций</t>
  </si>
  <si>
    <t>2 02 27336 05 0000 150</t>
  </si>
  <si>
    <t>Субсидии бюджетам муниципальных районов на софинансирование капитальных вложений в объекты государственной (муниципальной) собственности в рамках государственной поддержки инвестиционных проектов путем софинансирования строительства (реконструкции) объектов обеспечивающей инфраструктуры с длительным сроком окупаемости</t>
  </si>
  <si>
    <r>
      <t xml:space="preserve">Межбюджетные трансферты бюджетам МР из бюджетов поселений по передаваемым полномочиям по осуществлению </t>
    </r>
    <r>
      <rPr>
        <i/>
        <sz val="10"/>
        <rFont val="Times New Roman"/>
        <family val="1"/>
        <charset val="204"/>
      </rPr>
      <t>внешнего финансового контроля</t>
    </r>
    <r>
      <rPr>
        <sz val="10"/>
        <rFont val="Times New Roman"/>
        <family val="1"/>
        <charset val="204"/>
      </rPr>
      <t xml:space="preserve"> в соответствии с заключенными соглашениями</t>
    </r>
  </si>
  <si>
    <r>
      <t xml:space="preserve">Межбюджетные трансферты бюджетам МР из бюджетов поселений по передаваемым полномочиям по осуществлению </t>
    </r>
    <r>
      <rPr>
        <i/>
        <sz val="10"/>
        <rFont val="Times New Roman"/>
        <family val="1"/>
        <charset val="204"/>
      </rPr>
      <t>внутреннего  финансового контроля</t>
    </r>
    <r>
      <rPr>
        <sz val="10"/>
        <rFont val="Times New Roman"/>
        <family val="1"/>
        <charset val="204"/>
      </rPr>
      <t xml:space="preserve"> в соответствии с заключенными соглашениями</t>
    </r>
  </si>
  <si>
    <t>Субсидии на разработку проектно-сметной документации по строительству,модернизации объектов питьевого водоснабжения</t>
  </si>
  <si>
    <t>к решению сессии шестого созыва Собрания депутатов        № 453 от 18 февраля 2022 года</t>
  </si>
  <si>
    <t>к решению сессии шестого созыва Собрания депутатов        № 467 от 25 марта 2022 года</t>
  </si>
  <si>
    <t>Субсидии бюджетам МО на проведение муниципальных молодежных форумов</t>
  </si>
  <si>
    <t>Субсидии бюджетам МО на разработку проектно-сметной документации по строительству,модернизации объектов питьевого водоснабжения</t>
  </si>
  <si>
    <t>Субсидии бюджетам МО на реализацию мероприятий по содействию трудоустройству несовершеннолетних граждан на территории Архангельской области</t>
  </si>
  <si>
    <t xml:space="preserve">Субсидии бюджетам МО на обеспечение условий для вовлечения обучающихся в муниципальных образовательных организациях в деятельность по профилактике дорожно-транспортного травматизма </t>
  </si>
  <si>
    <t>Субвенции бюджетам МО на предоставление государственного жилищного сертификата детям-сиротам и детям,оставшимся без попечения родителей,лицам из их числа на приобретение жилого помещения в Архангельской области</t>
  </si>
  <si>
    <t>Субсидии бюджетам МО на повышение заработной платы  работников муниципальных учреждений культуры</t>
  </si>
  <si>
    <t>2 02 299 05 0000 150</t>
  </si>
  <si>
    <t>Субсидии бюджетам МО на софинансирование капитального ремонта крытых спортивных объектов муниципальных образований</t>
  </si>
  <si>
    <t>изм.от 20.05.2022</t>
  </si>
  <si>
    <t>Приложение № 1</t>
  </si>
  <si>
    <t>к решению сессии шестого созыва Собрания депутатов        № 499 от 20 мая  2022 года</t>
  </si>
  <si>
    <t>Иные межбюджетные трансферты на реализацию мероприятий по антитеррористической защищенности муниципальных образовательных организаций в АО (школах)</t>
  </si>
  <si>
    <t>изм.от 24.06.2022</t>
  </si>
  <si>
    <t>Субсидии бюджету МО на организацию транспортного обслуживания населения на пассажирских муниципальных маршрутах автомобильного транспорта</t>
  </si>
  <si>
    <t>Субсидии бюджету МО на реализацию мероприятий по финансовой поддержке социально-ориентированных некоммерчесикх организаций (за исключением государственных и муниципальных учреждений)</t>
  </si>
  <si>
    <t>к решению сессии шестого созыва Собрания депутатов № 499 от 20 мая  2022 года</t>
  </si>
  <si>
    <t>к решению сессии шестого созыва Собрания депутатов № 467 от 25 марта 2022 года</t>
  </si>
  <si>
    <t>к решению сессии шестого созыва Собрания депутатов № 453 от 18 февраля 2022 года</t>
  </si>
  <si>
    <t>Иные межбюджетные трансферты на поощрение муниципальных управленческих команд за достижение показателей деятельности органов исполнительной власти за счет гранта</t>
  </si>
  <si>
    <t>Иные межбюджетные трансферты из резервного фонда Правительства АО на устройство каркасно-модульной котельной в д.Ульяновская</t>
  </si>
  <si>
    <t>Субсидии бюджету МО на реализацию мероприятий в сфере обращения с отходами производства и потребления, в том числе с твердыми коммунальными отходами (создание мест (площадок) накопления (в том числе раздельного накопления) твердых коммунальных отходов, оборудованных контейнерами для накопления (в том числе раздельного накопления) твердых коммунальных отходов)</t>
  </si>
  <si>
    <t>изм.от 23.09.2022</t>
  </si>
  <si>
    <t>Иные межбюджетные трансферты на реализацию мероприятий по развитию инфраструктуры образовательных организаций в АО (школах)</t>
  </si>
  <si>
    <t>к решению сессии шестого созыва Собрания депутатов        № 515    от 24 июня  2022 года</t>
  </si>
  <si>
    <t>к решению сессии шестого созыва Собрания депутатов № 524 от 23 сентября 2022 года</t>
  </si>
  <si>
    <t>к решению сессии шестого созыва Собрания депутатов № 515 от 24 июня  2022 года</t>
  </si>
  <si>
    <t>к решению сессии шестого созыва Собрания депутатов  № 525 от 23 сентября 2022 года</t>
  </si>
</sst>
</file>

<file path=xl/styles.xml><?xml version="1.0" encoding="utf-8"?>
<styleSheet xmlns="http://schemas.openxmlformats.org/spreadsheetml/2006/main">
  <numFmts count="2">
    <numFmt numFmtId="43" formatCode="_-* #,##0.00\ _₽_-;\-* #,##0.00\ _₽_-;_-* &quot;-&quot;??\ _₽_-;_-@_-"/>
    <numFmt numFmtId="164" formatCode="_-* #,##0.0_р_._-;\-* #,##0.0_р_._-;_-* &quot;-&quot;?_р_._-;_-@_-"/>
  </numFmts>
  <fonts count="42">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b/>
      <i/>
      <sz val="13"/>
      <color rgb="FF000000"/>
      <name val="Arial Cyr"/>
    </font>
    <font>
      <sz val="10"/>
      <name val="Times New Roman"/>
      <family val="1"/>
      <charset val="204"/>
    </font>
    <font>
      <sz val="10"/>
      <color theme="1"/>
      <name val="Times New Roman"/>
      <family val="1"/>
      <charset val="204"/>
    </font>
    <font>
      <sz val="12"/>
      <name val="Times New Roman"/>
      <family val="1"/>
      <charset val="204"/>
    </font>
    <font>
      <i/>
      <sz val="8"/>
      <color theme="1"/>
      <name val="Times New Roman"/>
      <family val="1"/>
      <charset val="204"/>
    </font>
    <font>
      <sz val="7"/>
      <name val="Times New Roman"/>
      <family val="1"/>
      <charset val="204"/>
    </font>
    <font>
      <sz val="7"/>
      <color theme="1"/>
      <name val="Times New Roman"/>
      <family val="1"/>
      <charset val="204"/>
    </font>
    <font>
      <b/>
      <sz val="10"/>
      <name val="Times New Roman"/>
      <family val="1"/>
      <charset val="204"/>
    </font>
    <font>
      <b/>
      <sz val="10"/>
      <color theme="1"/>
      <name val="Times New Roman"/>
      <family val="1"/>
      <charset val="204"/>
    </font>
    <font>
      <b/>
      <i/>
      <sz val="8"/>
      <color rgb="FFC00000"/>
      <name val="Times New Roman"/>
      <family val="1"/>
      <charset val="204"/>
    </font>
    <font>
      <sz val="10"/>
      <color rgb="FFFF0000"/>
      <name val="Times New Roman"/>
      <family val="1"/>
      <charset val="204"/>
    </font>
    <font>
      <sz val="10"/>
      <color theme="0"/>
      <name val="Times New Roman"/>
      <family val="1"/>
      <charset val="204"/>
    </font>
    <font>
      <b/>
      <sz val="9"/>
      <name val="Times New Roman"/>
      <family val="1"/>
      <charset val="204"/>
    </font>
    <font>
      <b/>
      <sz val="8"/>
      <color theme="1"/>
      <name val="Times New Roman"/>
      <family val="1"/>
      <charset val="204"/>
    </font>
    <font>
      <sz val="8"/>
      <color theme="1"/>
      <name val="Times New Roman"/>
      <family val="1"/>
      <charset val="204"/>
    </font>
    <font>
      <sz val="8"/>
      <name val="Times New Roman"/>
      <family val="1"/>
      <charset val="204"/>
    </font>
    <font>
      <sz val="9"/>
      <name val="Times New Roman"/>
      <family val="1"/>
      <charset val="204"/>
    </font>
    <font>
      <b/>
      <sz val="12"/>
      <name val="Times New Roman"/>
      <family val="1"/>
      <charset val="204"/>
    </font>
    <font>
      <i/>
      <sz val="10"/>
      <name val="Times New Roman"/>
      <family val="1"/>
      <charset val="204"/>
    </font>
    <font>
      <sz val="8"/>
      <color rgb="FFFF0000"/>
      <name val="Times New Roman"/>
      <family val="1"/>
      <charset val="204"/>
    </font>
    <font>
      <i/>
      <sz val="8"/>
      <color rgb="FFFF0000"/>
      <name val="Times New Roman"/>
      <family val="1"/>
      <charset val="204"/>
    </font>
    <font>
      <sz val="8"/>
      <color theme="0"/>
      <name val="Times New Roman"/>
      <family val="1"/>
      <charset val="204"/>
    </font>
    <font>
      <i/>
      <sz val="8"/>
      <color theme="0"/>
      <name val="Times New Roman"/>
      <family val="1"/>
      <charset val="204"/>
    </font>
    <font>
      <b/>
      <sz val="9"/>
      <color theme="0"/>
      <name val="Times New Roman"/>
      <family val="1"/>
      <charset val="204"/>
    </font>
    <font>
      <sz val="11"/>
      <name val="Times New Roman"/>
      <family val="1"/>
      <charset val="204"/>
    </font>
  </fonts>
  <fills count="7">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s>
  <borders count="33">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11" fillId="0" borderId="0"/>
    <xf numFmtId="0" fontId="17" fillId="0" borderId="28">
      <alignment horizontal="left" vertical="top" wrapText="1"/>
    </xf>
    <xf numFmtId="9" fontId="1" fillId="0" borderId="0" applyFont="0" applyFill="0" applyBorder="0" applyAlignment="0" applyProtection="0"/>
    <xf numFmtId="43" fontId="1" fillId="0" borderId="0" applyFont="0" applyFill="0" applyBorder="0" applyAlignment="0" applyProtection="0"/>
  </cellStyleXfs>
  <cellXfs count="329">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4"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4" fontId="4" fillId="0" borderId="0" xfId="0" applyNumberFormat="1" applyFont="1" applyFill="1" applyBorder="1" applyAlignment="1">
      <alignment vertical="center"/>
    </xf>
    <xf numFmtId="164"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4" fontId="7" fillId="0" borderId="0" xfId="0" applyNumberFormat="1" applyFont="1" applyFill="1"/>
    <xf numFmtId="0" fontId="0" fillId="0" borderId="0" xfId="0" applyFill="1" applyAlignment="1"/>
    <xf numFmtId="0" fontId="0" fillId="0" borderId="0" xfId="0" applyFont="1" applyFill="1"/>
    <xf numFmtId="164"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4" fontId="2" fillId="2" borderId="0" xfId="0" applyNumberFormat="1" applyFont="1" applyFill="1" applyBorder="1" applyAlignment="1">
      <alignment vertical="center"/>
    </xf>
    <xf numFmtId="164"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4"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4" fontId="9" fillId="0" borderId="13" xfId="0" applyNumberFormat="1" applyFont="1" applyFill="1" applyBorder="1" applyAlignment="1">
      <alignment horizontal="center" vertical="center"/>
    </xf>
    <xf numFmtId="164" fontId="0" fillId="4" borderId="13" xfId="0" applyNumberFormat="1" applyFont="1" applyFill="1" applyBorder="1" applyAlignment="1">
      <alignment horizontal="center" vertical="center"/>
    </xf>
    <xf numFmtId="164" fontId="0" fillId="4" borderId="11" xfId="0" applyNumberFormat="1" applyFont="1" applyFill="1" applyBorder="1" applyAlignment="1">
      <alignment horizontal="center" vertical="center"/>
    </xf>
    <xf numFmtId="164" fontId="2" fillId="4" borderId="13" xfId="0" applyNumberFormat="1" applyFont="1" applyFill="1" applyBorder="1" applyAlignment="1">
      <alignment horizontal="center" vertical="center"/>
    </xf>
    <xf numFmtId="164"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4" fontId="2" fillId="4" borderId="11" xfId="0" applyNumberFormat="1" applyFont="1" applyFill="1" applyBorder="1" applyAlignment="1">
      <alignment horizontal="center" vertical="center"/>
    </xf>
    <xf numFmtId="164" fontId="2" fillId="4" borderId="12" xfId="0" applyNumberFormat="1" applyFont="1" applyFill="1" applyBorder="1" applyAlignment="1">
      <alignment horizontal="center" vertical="center"/>
    </xf>
    <xf numFmtId="164"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4" fontId="4" fillId="4" borderId="9" xfId="0" applyNumberFormat="1" applyFont="1" applyFill="1" applyBorder="1" applyAlignment="1">
      <alignment vertical="center"/>
    </xf>
    <xf numFmtId="164" fontId="4" fillId="4" borderId="21" xfId="0" applyNumberFormat="1" applyFont="1" applyFill="1" applyBorder="1" applyAlignment="1">
      <alignment vertical="center"/>
    </xf>
    <xf numFmtId="164" fontId="4" fillId="4" borderId="22"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2" fillId="4" borderId="9" xfId="0" applyNumberFormat="1" applyFont="1" applyFill="1" applyBorder="1" applyAlignment="1">
      <alignment vertical="center"/>
    </xf>
    <xf numFmtId="164" fontId="2" fillId="4" borderId="21" xfId="0" applyNumberFormat="1" applyFont="1" applyFill="1" applyBorder="1" applyAlignment="1">
      <alignment vertical="center"/>
    </xf>
    <xf numFmtId="164" fontId="2" fillId="4" borderId="22" xfId="0" applyNumberFormat="1" applyFont="1" applyFill="1" applyBorder="1" applyAlignment="1">
      <alignment vertical="center"/>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4" borderId="9" xfId="0" applyNumberFormat="1" applyFont="1" applyFill="1" applyBorder="1" applyAlignment="1">
      <alignment vertical="center"/>
    </xf>
    <xf numFmtId="164" fontId="0" fillId="4" borderId="21" xfId="0" applyNumberFormat="1" applyFont="1" applyFill="1" applyBorder="1" applyAlignment="1">
      <alignment vertical="center"/>
    </xf>
    <xf numFmtId="164" fontId="0" fillId="4" borderId="22" xfId="0" applyNumberFormat="1" applyFont="1" applyFill="1" applyBorder="1" applyAlignment="1">
      <alignment vertical="center"/>
    </xf>
    <xf numFmtId="164" fontId="2" fillId="4" borderId="23" xfId="0" applyNumberFormat="1" applyFont="1" applyFill="1" applyBorder="1" applyAlignment="1">
      <alignment vertical="center"/>
    </xf>
    <xf numFmtId="164" fontId="2" fillId="4" borderId="24" xfId="0" applyNumberFormat="1" applyFont="1" applyFill="1" applyBorder="1" applyAlignment="1">
      <alignment vertical="center"/>
    </xf>
    <xf numFmtId="164" fontId="2" fillId="4" borderId="25" xfId="0" applyNumberFormat="1" applyFont="1" applyFill="1" applyBorder="1" applyAlignment="1">
      <alignment vertical="center"/>
    </xf>
    <xf numFmtId="164" fontId="4" fillId="4" borderId="3" xfId="0" applyNumberFormat="1" applyFont="1" applyFill="1" applyBorder="1" applyAlignment="1">
      <alignment vertical="center"/>
    </xf>
    <xf numFmtId="164" fontId="4" fillId="4" borderId="16" xfId="0" applyNumberFormat="1" applyFont="1" applyFill="1" applyBorder="1" applyAlignment="1">
      <alignment vertical="center"/>
    </xf>
    <xf numFmtId="164" fontId="4" fillId="4" borderId="17" xfId="0" applyNumberFormat="1" applyFont="1" applyFill="1" applyBorder="1" applyAlignment="1">
      <alignment vertical="center"/>
    </xf>
    <xf numFmtId="164" fontId="2" fillId="5" borderId="9" xfId="0" applyNumberFormat="1" applyFont="1" applyFill="1" applyBorder="1" applyAlignment="1">
      <alignment vertical="center"/>
    </xf>
    <xf numFmtId="164" fontId="2" fillId="5" borderId="21" xfId="0" applyNumberFormat="1" applyFont="1" applyFill="1" applyBorder="1" applyAlignment="1">
      <alignment vertical="center"/>
    </xf>
    <xf numFmtId="164"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4" fontId="16" fillId="3" borderId="0" xfId="0" applyNumberFormat="1" applyFont="1" applyFill="1" applyBorder="1" applyAlignment="1">
      <alignment vertical="center"/>
    </xf>
    <xf numFmtId="164" fontId="2" fillId="5" borderId="9" xfId="0" applyNumberFormat="1" applyFont="1" applyFill="1" applyBorder="1" applyAlignment="1">
      <alignment horizontal="center" vertical="center"/>
    </xf>
    <xf numFmtId="164"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4"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4"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4" fontId="2" fillId="5" borderId="21" xfId="0" applyNumberFormat="1" applyFont="1" applyFill="1" applyBorder="1" applyAlignment="1">
      <alignment horizontal="center" vertical="center"/>
    </xf>
    <xf numFmtId="164"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4"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4" fontId="2" fillId="4" borderId="9" xfId="0" applyNumberFormat="1" applyFont="1" applyFill="1" applyBorder="1" applyAlignment="1">
      <alignment vertical="center" wrapText="1"/>
    </xf>
    <xf numFmtId="164" fontId="2" fillId="4" borderId="21" xfId="0" applyNumberFormat="1" applyFont="1" applyFill="1" applyBorder="1" applyAlignment="1">
      <alignment horizontal="center" vertical="center"/>
    </xf>
    <xf numFmtId="164" fontId="2" fillId="4" borderId="22" xfId="0" applyNumberFormat="1" applyFont="1" applyFill="1" applyBorder="1" applyAlignment="1">
      <alignment horizontal="center" vertical="center"/>
    </xf>
    <xf numFmtId="164"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4" fontId="2" fillId="4" borderId="21" xfId="0" applyNumberFormat="1" applyFont="1" applyFill="1" applyBorder="1" applyAlignment="1">
      <alignment vertical="center" wrapText="1"/>
    </xf>
    <xf numFmtId="164" fontId="2" fillId="4" borderId="22" xfId="0" applyNumberFormat="1" applyFont="1" applyFill="1" applyBorder="1" applyAlignment="1">
      <alignment vertical="center" wrapText="1"/>
    </xf>
    <xf numFmtId="164" fontId="0" fillId="5" borderId="21" xfId="0" applyNumberFormat="1" applyFont="1" applyFill="1" applyBorder="1" applyAlignment="1">
      <alignment vertical="center"/>
    </xf>
    <xf numFmtId="164" fontId="0" fillId="5" borderId="22" xfId="0" applyNumberFormat="1" applyFont="1" applyFill="1" applyBorder="1" applyAlignment="1">
      <alignment vertical="center"/>
    </xf>
    <xf numFmtId="164" fontId="9" fillId="0" borderId="26" xfId="0" applyNumberFormat="1" applyFont="1" applyFill="1" applyBorder="1" applyAlignment="1">
      <alignment vertical="center"/>
    </xf>
    <xf numFmtId="164" fontId="2" fillId="3" borderId="27" xfId="0" applyNumberFormat="1" applyFont="1" applyFill="1" applyBorder="1" applyAlignment="1">
      <alignment vertical="center"/>
    </xf>
    <xf numFmtId="164" fontId="4" fillId="0" borderId="5" xfId="0" applyNumberFormat="1" applyFont="1" applyFill="1" applyBorder="1" applyAlignment="1">
      <alignment vertical="center"/>
    </xf>
    <xf numFmtId="164" fontId="4" fillId="0" borderId="9"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4" fontId="0" fillId="0" borderId="13" xfId="0" applyNumberFormat="1" applyFont="1" applyFill="1" applyBorder="1" applyAlignment="1">
      <alignment horizontal="center"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4" fontId="0" fillId="0" borderId="11" xfId="0" applyNumberFormat="1" applyFont="1" applyFill="1" applyBorder="1" applyAlignment="1">
      <alignment horizontal="center" vertical="center"/>
    </xf>
    <xf numFmtId="164" fontId="2" fillId="0" borderId="9" xfId="0" applyNumberFormat="1" applyFont="1" applyFill="1" applyBorder="1" applyAlignment="1">
      <alignment horizontal="center" vertical="center"/>
    </xf>
    <xf numFmtId="164" fontId="2" fillId="0" borderId="21" xfId="0" applyNumberFormat="1" applyFont="1" applyFill="1" applyBorder="1" applyAlignment="1">
      <alignment horizontal="center" vertical="center"/>
    </xf>
    <xf numFmtId="164" fontId="2" fillId="0" borderId="22" xfId="0" applyNumberFormat="1" applyFont="1" applyFill="1" applyBorder="1" applyAlignment="1">
      <alignment horizontal="center" vertical="center"/>
    </xf>
    <xf numFmtId="164"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4" fontId="2" fillId="0" borderId="9" xfId="0" applyNumberFormat="1" applyFont="1" applyFill="1" applyBorder="1" applyAlignment="1">
      <alignment vertical="center" wrapText="1"/>
    </xf>
    <xf numFmtId="164" fontId="2" fillId="0" borderId="21" xfId="0" applyNumberFormat="1" applyFont="1" applyFill="1" applyBorder="1" applyAlignment="1">
      <alignment vertical="center" wrapText="1"/>
    </xf>
    <xf numFmtId="164"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4"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4" fontId="2" fillId="0" borderId="11" xfId="0" applyNumberFormat="1" applyFont="1" applyFill="1" applyBorder="1" applyAlignment="1">
      <alignment horizontal="center" vertical="center"/>
    </xf>
    <xf numFmtId="164"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4" fontId="2" fillId="0" borderId="12" xfId="0" applyNumberFormat="1" applyFont="1" applyFill="1" applyBorder="1" applyAlignment="1">
      <alignment horizontal="center" vertical="center"/>
    </xf>
    <xf numFmtId="164" fontId="2" fillId="0" borderId="23" xfId="0" applyNumberFormat="1" applyFont="1" applyFill="1" applyBorder="1" applyAlignment="1">
      <alignment vertical="center"/>
    </xf>
    <xf numFmtId="164" fontId="2" fillId="0" borderId="24" xfId="0" applyNumberFormat="1" applyFont="1" applyFill="1" applyBorder="1" applyAlignment="1">
      <alignment vertical="center"/>
    </xf>
    <xf numFmtId="164"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4" fontId="4" fillId="0" borderId="14" xfId="0" applyNumberFormat="1" applyFont="1" applyFill="1" applyBorder="1" applyAlignment="1">
      <alignment vertical="center"/>
    </xf>
    <xf numFmtId="164" fontId="4" fillId="0" borderId="3" xfId="0" applyNumberFormat="1" applyFont="1" applyFill="1" applyBorder="1" applyAlignment="1">
      <alignment vertical="center"/>
    </xf>
    <xf numFmtId="164" fontId="4" fillId="0" borderId="16" xfId="0" applyNumberFormat="1" applyFont="1" applyFill="1" applyBorder="1" applyAlignment="1">
      <alignment vertical="center"/>
    </xf>
    <xf numFmtId="164" fontId="4" fillId="0" borderId="17" xfId="0" applyNumberFormat="1" applyFont="1" applyFill="1" applyBorder="1" applyAlignment="1">
      <alignment vertical="center"/>
    </xf>
    <xf numFmtId="0" fontId="18" fillId="0" borderId="0" xfId="0" applyFont="1" applyFill="1"/>
    <xf numFmtId="0" fontId="19" fillId="0" borderId="0" xfId="0" applyFont="1" applyFill="1"/>
    <xf numFmtId="0" fontId="21" fillId="0" borderId="0" xfId="0" applyFont="1" applyFill="1" applyAlignment="1">
      <alignment vertical="center" wrapText="1"/>
    </xf>
    <xf numFmtId="0" fontId="20" fillId="0" borderId="0" xfId="0" applyFont="1" applyFill="1"/>
    <xf numFmtId="43" fontId="19" fillId="0" borderId="0" xfId="0" applyNumberFormat="1" applyFont="1" applyFill="1"/>
    <xf numFmtId="0" fontId="18" fillId="0" borderId="0" xfId="0" applyFont="1" applyFill="1" applyAlignment="1">
      <alignment wrapText="1"/>
    </xf>
    <xf numFmtId="4" fontId="28" fillId="0" borderId="0" xfId="0" applyNumberFormat="1" applyFont="1" applyFill="1"/>
    <xf numFmtId="4" fontId="19" fillId="0" borderId="0" xfId="0" applyNumberFormat="1" applyFont="1" applyFill="1"/>
    <xf numFmtId="4" fontId="29" fillId="4" borderId="29" xfId="0" applyNumberFormat="1" applyFont="1" applyFill="1" applyBorder="1" applyAlignment="1">
      <alignment horizontal="right" vertical="center"/>
    </xf>
    <xf numFmtId="0" fontId="22" fillId="0" borderId="29" xfId="0" applyFont="1" applyFill="1" applyBorder="1" applyAlignment="1">
      <alignment horizontal="center" vertical="center"/>
    </xf>
    <xf numFmtId="0" fontId="24" fillId="0" borderId="29" xfId="0" applyFont="1" applyFill="1" applyBorder="1" applyAlignment="1">
      <alignment vertical="center" wrapText="1"/>
    </xf>
    <xf numFmtId="4" fontId="25" fillId="4" borderId="29" xfId="0" applyNumberFormat="1" applyFont="1" applyFill="1" applyBorder="1" applyAlignment="1">
      <alignment horizontal="right" vertical="center"/>
    </xf>
    <xf numFmtId="3" fontId="26" fillId="4" borderId="29" xfId="0" applyNumberFormat="1" applyFont="1" applyFill="1" applyBorder="1" applyAlignment="1">
      <alignment horizontal="right" vertical="center"/>
    </xf>
    <xf numFmtId="4" fontId="26" fillId="4" borderId="29" xfId="3" applyNumberFormat="1" applyFont="1" applyFill="1" applyBorder="1" applyAlignment="1">
      <alignment horizontal="right" vertical="center"/>
    </xf>
    <xf numFmtId="0" fontId="18" fillId="0" borderId="29" xfId="0" applyFont="1" applyFill="1" applyBorder="1" applyAlignment="1">
      <alignment vertical="center" wrapText="1"/>
    </xf>
    <xf numFmtId="4" fontId="19" fillId="4" borderId="29" xfId="0" applyNumberFormat="1" applyFont="1" applyFill="1" applyBorder="1" applyAlignment="1">
      <alignment horizontal="right" vertical="center"/>
    </xf>
    <xf numFmtId="0" fontId="18" fillId="0" borderId="29" xfId="0" applyFont="1" applyFill="1" applyBorder="1" applyAlignment="1">
      <alignment horizontal="left" vertical="center" wrapText="1" indent="1"/>
    </xf>
    <xf numFmtId="0" fontId="18" fillId="0" borderId="29" xfId="0" applyFont="1" applyFill="1" applyBorder="1" applyAlignment="1">
      <alignment horizontal="left" vertical="center" wrapText="1"/>
    </xf>
    <xf numFmtId="4" fontId="18" fillId="4" borderId="29" xfId="0" applyNumberFormat="1" applyFont="1" applyFill="1" applyBorder="1" applyAlignment="1">
      <alignment horizontal="right" vertical="center"/>
    </xf>
    <xf numFmtId="0" fontId="18" fillId="0" borderId="29" xfId="0" applyNumberFormat="1" applyFont="1" applyFill="1" applyBorder="1" applyAlignment="1">
      <alignment horizontal="left" vertical="center" wrapText="1" indent="1"/>
    </xf>
    <xf numFmtId="4" fontId="30" fillId="4" borderId="29" xfId="0" applyNumberFormat="1" applyFont="1" applyFill="1" applyBorder="1" applyAlignment="1">
      <alignment horizontal="right" vertical="center"/>
    </xf>
    <xf numFmtId="4" fontId="31" fillId="4" borderId="29" xfId="0" applyNumberFormat="1" applyFont="1" applyFill="1" applyBorder="1" applyAlignment="1">
      <alignment horizontal="right" vertical="center"/>
    </xf>
    <xf numFmtId="4" fontId="32" fillId="4" borderId="29" xfId="0" applyNumberFormat="1" applyFont="1" applyFill="1" applyBorder="1" applyAlignment="1">
      <alignment horizontal="right" vertical="center"/>
    </xf>
    <xf numFmtId="0" fontId="18" fillId="0" borderId="29" xfId="0" applyFont="1" applyFill="1" applyBorder="1" applyAlignment="1">
      <alignment horizontal="left" vertical="center" wrapText="1" indent="2"/>
    </xf>
    <xf numFmtId="0" fontId="27" fillId="0" borderId="29" xfId="0" applyFont="1" applyFill="1" applyBorder="1" applyAlignment="1">
      <alignment horizontal="left" vertical="center" wrapText="1" indent="2"/>
    </xf>
    <xf numFmtId="4" fontId="27" fillId="4" borderId="29" xfId="0" applyNumberFormat="1" applyFont="1" applyFill="1" applyBorder="1" applyAlignment="1">
      <alignment horizontal="right" vertical="center"/>
    </xf>
    <xf numFmtId="49" fontId="29" fillId="4" borderId="29" xfId="0" applyNumberFormat="1" applyFont="1" applyFill="1" applyBorder="1" applyAlignment="1">
      <alignment horizontal="center" vertical="center"/>
    </xf>
    <xf numFmtId="0" fontId="18" fillId="4" borderId="29" xfId="0" applyNumberFormat="1" applyFont="1" applyFill="1" applyBorder="1" applyAlignment="1">
      <alignment horizontal="left" vertical="center" wrapText="1" indent="2"/>
    </xf>
    <xf numFmtId="0" fontId="18" fillId="4" borderId="29" xfId="0" applyNumberFormat="1" applyFont="1" applyFill="1" applyBorder="1" applyAlignment="1">
      <alignment horizontal="left" vertical="top" wrapText="1" indent="2"/>
    </xf>
    <xf numFmtId="0" fontId="18" fillId="4" borderId="29" xfId="0" applyFont="1" applyFill="1" applyBorder="1" applyAlignment="1">
      <alignment horizontal="left" vertical="top" wrapText="1" indent="2"/>
    </xf>
    <xf numFmtId="0" fontId="18" fillId="4" borderId="30" xfId="0" applyFont="1" applyFill="1" applyBorder="1" applyAlignment="1">
      <alignment horizontal="left" vertical="top" wrapText="1" indent="2"/>
    </xf>
    <xf numFmtId="0" fontId="18" fillId="4" borderId="29" xfId="0" applyFont="1" applyFill="1" applyBorder="1" applyAlignment="1">
      <alignment horizontal="left" vertical="center" wrapText="1" indent="2"/>
    </xf>
    <xf numFmtId="0" fontId="19" fillId="4" borderId="0" xfId="0" applyFont="1" applyFill="1"/>
    <xf numFmtId="43" fontId="19" fillId="4" borderId="0" xfId="0" applyNumberFormat="1" applyFont="1" applyFill="1" applyAlignment="1">
      <alignment horizontal="right"/>
    </xf>
    <xf numFmtId="0" fontId="23" fillId="4" borderId="29" xfId="0" applyFont="1" applyFill="1" applyBorder="1" applyAlignment="1">
      <alignment horizontal="center" vertical="center" wrapText="1"/>
    </xf>
    <xf numFmtId="164" fontId="19" fillId="4" borderId="0" xfId="0" applyNumberFormat="1" applyFont="1" applyFill="1"/>
    <xf numFmtId="0" fontId="19" fillId="4" borderId="0" xfId="0" applyFont="1" applyFill="1" applyAlignment="1">
      <alignment horizontal="right"/>
    </xf>
    <xf numFmtId="164" fontId="19" fillId="4" borderId="29" xfId="0" applyNumberFormat="1" applyFont="1" applyFill="1" applyBorder="1"/>
    <xf numFmtId="4" fontId="18" fillId="0" borderId="0" xfId="0" applyNumberFormat="1" applyFont="1" applyFill="1"/>
    <xf numFmtId="0" fontId="31" fillId="0" borderId="0" xfId="0" applyFont="1" applyFill="1"/>
    <xf numFmtId="0" fontId="34" fillId="4" borderId="0" xfId="0" applyFont="1" applyFill="1" applyAlignment="1">
      <alignment horizontal="center" vertical="center" wrapText="1"/>
    </xf>
    <xf numFmtId="164" fontId="18" fillId="4" borderId="29" xfId="0" applyNumberFormat="1" applyFont="1" applyFill="1" applyBorder="1" applyAlignment="1">
      <alignment horizontal="center" vertical="center" wrapText="1"/>
    </xf>
    <xf numFmtId="14" fontId="23" fillId="4" borderId="29" xfId="0" applyNumberFormat="1" applyFont="1" applyFill="1" applyBorder="1" applyAlignment="1">
      <alignment horizontal="center" vertical="center" wrapText="1"/>
    </xf>
    <xf numFmtId="4" fontId="36" fillId="4" borderId="29" xfId="0" applyNumberFormat="1" applyFont="1" applyFill="1" applyBorder="1" applyAlignment="1">
      <alignment horizontal="right" vertical="center"/>
    </xf>
    <xf numFmtId="0" fontId="18" fillId="0" borderId="29" xfId="0" applyNumberFormat="1" applyFont="1" applyFill="1" applyBorder="1" applyAlignment="1">
      <alignment horizontal="left" vertical="top" wrapText="1" indent="2"/>
    </xf>
    <xf numFmtId="0" fontId="18" fillId="4" borderId="0" xfId="0" applyFont="1" applyFill="1" applyAlignment="1">
      <alignment horizontal="center" vertical="center"/>
    </xf>
    <xf numFmtId="0" fontId="20" fillId="4" borderId="0" xfId="0" applyFont="1" applyFill="1"/>
    <xf numFmtId="49" fontId="24" fillId="4" borderId="29" xfId="0" applyNumberFormat="1" applyFont="1" applyFill="1" applyBorder="1" applyAlignment="1">
      <alignment horizontal="center" vertical="center"/>
    </xf>
    <xf numFmtId="49" fontId="18" fillId="4" borderId="29" xfId="0" applyNumberFormat="1" applyFont="1" applyFill="1" applyBorder="1" applyAlignment="1">
      <alignment horizontal="center" vertical="center"/>
    </xf>
    <xf numFmtId="164" fontId="29" fillId="4" borderId="29" xfId="0" applyNumberFormat="1" applyFont="1" applyFill="1" applyBorder="1" applyAlignment="1">
      <alignment horizontal="center" vertical="center" wrapText="1"/>
    </xf>
    <xf numFmtId="49" fontId="18" fillId="4" borderId="29" xfId="0" applyNumberFormat="1" applyFont="1" applyFill="1" applyBorder="1" applyAlignment="1">
      <alignment horizontal="center" vertical="center" wrapText="1"/>
    </xf>
    <xf numFmtId="164" fontId="27" fillId="4" borderId="29" xfId="0" applyNumberFormat="1" applyFont="1" applyFill="1" applyBorder="1" applyAlignment="1">
      <alignment horizontal="center" vertical="center" wrapText="1"/>
    </xf>
    <xf numFmtId="0" fontId="18" fillId="4" borderId="29" xfId="0" applyFont="1" applyFill="1" applyBorder="1" applyAlignment="1">
      <alignment horizontal="center" vertical="center" wrapText="1"/>
    </xf>
    <xf numFmtId="0" fontId="27" fillId="4" borderId="29" xfId="0" applyFont="1" applyFill="1" applyBorder="1" applyAlignment="1">
      <alignment horizontal="center" vertical="center" wrapText="1"/>
    </xf>
    <xf numFmtId="164" fontId="33" fillId="4" borderId="29" xfId="0" applyNumberFormat="1" applyFont="1" applyFill="1" applyBorder="1" applyAlignment="1">
      <alignment horizontal="center" vertical="center" wrapText="1"/>
    </xf>
    <xf numFmtId="164" fontId="24" fillId="4" borderId="29" xfId="0" applyNumberFormat="1" applyFont="1" applyFill="1" applyBorder="1" applyAlignment="1">
      <alignment horizontal="center" vertical="center" wrapText="1"/>
    </xf>
    <xf numFmtId="0" fontId="31" fillId="0" borderId="29" xfId="0" applyFont="1" applyFill="1" applyBorder="1" applyAlignment="1">
      <alignment horizontal="center" vertical="center" wrapText="1"/>
    </xf>
    <xf numFmtId="0" fontId="32" fillId="0" borderId="29" xfId="0" applyFont="1" applyFill="1" applyBorder="1" applyAlignment="1">
      <alignment horizontal="center" vertical="center"/>
    </xf>
    <xf numFmtId="0" fontId="32" fillId="0" borderId="29" xfId="0" applyFont="1" applyFill="1" applyBorder="1" applyAlignment="1">
      <alignment horizontal="center" vertical="center" wrapText="1"/>
    </xf>
    <xf numFmtId="0" fontId="32" fillId="0" borderId="0" xfId="0" applyFont="1" applyFill="1"/>
    <xf numFmtId="0" fontId="27" fillId="0" borderId="0" xfId="0" applyFont="1" applyFill="1"/>
    <xf numFmtId="164" fontId="27" fillId="4" borderId="0" xfId="0" applyNumberFormat="1" applyFont="1" applyFill="1"/>
    <xf numFmtId="0" fontId="37" fillId="0" borderId="0" xfId="0" applyFont="1" applyFill="1" applyAlignment="1">
      <alignment vertical="center" wrapText="1"/>
    </xf>
    <xf numFmtId="43" fontId="31" fillId="4" borderId="0" xfId="0" applyNumberFormat="1" applyFont="1" applyFill="1" applyAlignment="1">
      <alignment horizontal="right"/>
    </xf>
    <xf numFmtId="0" fontId="31" fillId="4" borderId="0" xfId="0" applyFont="1" applyFill="1" applyAlignment="1">
      <alignment horizontal="right"/>
    </xf>
    <xf numFmtId="0" fontId="28" fillId="0" borderId="0" xfId="0" applyFont="1" applyFill="1"/>
    <xf numFmtId="0" fontId="28" fillId="4" borderId="0" xfId="0" applyFont="1" applyFill="1" applyAlignment="1">
      <alignment horizontal="center" vertical="center"/>
    </xf>
    <xf numFmtId="4" fontId="28" fillId="4" borderId="0" xfId="0" applyNumberFormat="1" applyFont="1" applyFill="1"/>
    <xf numFmtId="43" fontId="28" fillId="0" borderId="0" xfId="0" applyNumberFormat="1" applyFont="1" applyFill="1"/>
    <xf numFmtId="43" fontId="28" fillId="0" borderId="0" xfId="4" applyFont="1" applyFill="1" applyAlignment="1">
      <alignment vertical="center"/>
    </xf>
    <xf numFmtId="43" fontId="38" fillId="0" borderId="0" xfId="4" applyFont="1" applyFill="1" applyAlignment="1">
      <alignment vertical="center" wrapText="1"/>
    </xf>
    <xf numFmtId="0" fontId="39" fillId="0" borderId="0" xfId="0" applyFont="1" applyFill="1" applyAlignment="1">
      <alignment vertical="center" wrapText="1"/>
    </xf>
    <xf numFmtId="43" fontId="39" fillId="0" borderId="0" xfId="0" applyNumberFormat="1" applyFont="1" applyFill="1" applyAlignment="1">
      <alignment vertical="center" wrapText="1"/>
    </xf>
    <xf numFmtId="0" fontId="28" fillId="4" borderId="0" xfId="0" applyFont="1" applyFill="1"/>
    <xf numFmtId="164" fontId="28" fillId="4" borderId="0" xfId="0" applyNumberFormat="1" applyFont="1" applyFill="1"/>
    <xf numFmtId="0" fontId="38" fillId="0" borderId="0" xfId="0" applyFont="1" applyFill="1"/>
    <xf numFmtId="0" fontId="38" fillId="4" borderId="0" xfId="0" applyFont="1" applyFill="1"/>
    <xf numFmtId="4" fontId="38" fillId="4" borderId="0" xfId="0" applyNumberFormat="1" applyFont="1" applyFill="1"/>
    <xf numFmtId="0" fontId="18" fillId="4" borderId="29" xfId="0" applyFont="1" applyFill="1" applyBorder="1" applyAlignment="1">
      <alignment horizontal="left" wrapText="1" indent="1"/>
    </xf>
    <xf numFmtId="0" fontId="19" fillId="4" borderId="0" xfId="0" applyFont="1" applyFill="1" applyAlignment="1">
      <alignment horizontal="center" vertical="top" wrapText="1"/>
    </xf>
    <xf numFmtId="43" fontId="18" fillId="0" borderId="0" xfId="0" applyNumberFormat="1" applyFont="1" applyFill="1"/>
    <xf numFmtId="0" fontId="0" fillId="4" borderId="29" xfId="0" applyFill="1" applyBorder="1" applyAlignment="1">
      <alignment horizontal="center" vertical="center" wrapText="1"/>
    </xf>
    <xf numFmtId="0" fontId="20" fillId="0" borderId="0" xfId="0" applyFont="1" applyFill="1" applyAlignment="1">
      <alignment vertical="center"/>
    </xf>
    <xf numFmtId="0" fontId="19" fillId="0" borderId="0" xfId="0" applyFont="1" applyFill="1" applyAlignment="1">
      <alignment vertical="top" wrapText="1"/>
    </xf>
    <xf numFmtId="0" fontId="19" fillId="4" borderId="29" xfId="0" applyFont="1" applyFill="1" applyBorder="1" applyAlignment="1">
      <alignment horizontal="center" vertical="center" wrapText="1"/>
    </xf>
    <xf numFmtId="4" fontId="19" fillId="4" borderId="0" xfId="0" applyNumberFormat="1" applyFont="1" applyFill="1"/>
    <xf numFmtId="0" fontId="19" fillId="4" borderId="0" xfId="0" applyFont="1" applyFill="1" applyAlignment="1">
      <alignment horizontal="center" vertical="top" wrapText="1"/>
    </xf>
    <xf numFmtId="0" fontId="19" fillId="4" borderId="0" xfId="0" applyFont="1" applyFill="1" applyAlignment="1">
      <alignment horizontal="center" vertical="center" wrapText="1"/>
    </xf>
    <xf numFmtId="0" fontId="32" fillId="4" borderId="0" xfId="0" applyFont="1" applyFill="1" applyAlignment="1">
      <alignment horizontal="center" vertical="center"/>
    </xf>
    <xf numFmtId="43" fontId="31" fillId="4" borderId="0" xfId="0" applyNumberFormat="1" applyFont="1" applyFill="1" applyAlignment="1">
      <alignment horizontal="right" vertical="center"/>
    </xf>
    <xf numFmtId="0" fontId="18" fillId="4" borderId="29" xfId="0" applyFont="1" applyFill="1" applyBorder="1" applyAlignment="1">
      <alignment horizontal="center" vertical="center" wrapText="1"/>
    </xf>
    <xf numFmtId="0" fontId="0" fillId="4" borderId="29" xfId="0" applyFill="1" applyBorder="1" applyAlignment="1">
      <alignment horizontal="center" vertical="center" wrapText="1"/>
    </xf>
    <xf numFmtId="0" fontId="22" fillId="4" borderId="29" xfId="0" applyFont="1" applyFill="1" applyBorder="1" applyAlignment="1">
      <alignment horizontal="center" vertical="center" wrapText="1"/>
    </xf>
    <xf numFmtId="0" fontId="27" fillId="4" borderId="0" xfId="0" applyFont="1" applyFill="1" applyAlignment="1">
      <alignment horizontal="center" vertical="center"/>
    </xf>
    <xf numFmtId="164" fontId="27" fillId="4" borderId="0" xfId="0" applyNumberFormat="1" applyFont="1" applyFill="1" applyAlignment="1">
      <alignment vertical="center"/>
    </xf>
    <xf numFmtId="0" fontId="38" fillId="4" borderId="0" xfId="0" applyFont="1" applyFill="1" applyAlignment="1">
      <alignment horizontal="center" vertical="center"/>
    </xf>
    <xf numFmtId="0" fontId="38" fillId="4" borderId="0" xfId="0" applyFont="1" applyFill="1" applyAlignment="1">
      <alignment vertical="center"/>
    </xf>
    <xf numFmtId="0" fontId="19" fillId="4" borderId="0" xfId="0" applyFont="1" applyFill="1" applyAlignment="1">
      <alignment vertical="center"/>
    </xf>
    <xf numFmtId="164" fontId="19" fillId="4" borderId="0" xfId="0" applyNumberFormat="1" applyFont="1" applyFill="1" applyAlignment="1">
      <alignment vertical="center"/>
    </xf>
    <xf numFmtId="0" fontId="18" fillId="4" borderId="0" xfId="0" applyFont="1" applyFill="1"/>
    <xf numFmtId="0" fontId="0" fillId="4" borderId="31" xfId="0" applyFill="1" applyBorder="1" applyAlignment="1">
      <alignment horizontal="center" vertical="center" wrapText="1"/>
    </xf>
    <xf numFmtId="0" fontId="0" fillId="4" borderId="32" xfId="0" applyFill="1" applyBorder="1" applyAlignment="1">
      <alignment horizontal="center" vertical="center" wrapText="1"/>
    </xf>
    <xf numFmtId="0" fontId="22" fillId="4" borderId="29" xfId="0" applyFont="1" applyFill="1" applyBorder="1" applyAlignment="1">
      <alignment horizontal="center" vertical="center"/>
    </xf>
    <xf numFmtId="0" fontId="24" fillId="4" borderId="29" xfId="0" applyFont="1" applyFill="1" applyBorder="1" applyAlignment="1">
      <alignment vertical="center" wrapText="1"/>
    </xf>
    <xf numFmtId="0" fontId="21" fillId="4" borderId="0" xfId="0" applyFont="1" applyFill="1" applyAlignment="1">
      <alignment vertical="center" wrapText="1"/>
    </xf>
    <xf numFmtId="4" fontId="18" fillId="4" borderId="0" xfId="0" applyNumberFormat="1" applyFont="1" applyFill="1"/>
    <xf numFmtId="4" fontId="21" fillId="4" borderId="0" xfId="0" applyNumberFormat="1" applyFont="1" applyFill="1" applyAlignment="1">
      <alignment vertical="center" wrapText="1"/>
    </xf>
    <xf numFmtId="0" fontId="18" fillId="4" borderId="29" xfId="0" applyFont="1" applyFill="1" applyBorder="1" applyAlignment="1">
      <alignment vertical="center" wrapText="1"/>
    </xf>
    <xf numFmtId="0" fontId="18" fillId="4" borderId="29" xfId="0" applyFont="1" applyFill="1" applyBorder="1" applyAlignment="1">
      <alignment horizontal="left" vertical="center" wrapText="1" indent="1"/>
    </xf>
    <xf numFmtId="0" fontId="18" fillId="4" borderId="29" xfId="0" applyFont="1" applyFill="1" applyBorder="1" applyAlignment="1">
      <alignment horizontal="left" vertical="center" wrapText="1"/>
    </xf>
    <xf numFmtId="0" fontId="18" fillId="4" borderId="29" xfId="0" applyNumberFormat="1" applyFont="1" applyFill="1" applyBorder="1" applyAlignment="1">
      <alignment horizontal="left" vertical="center" wrapText="1" indent="1"/>
    </xf>
    <xf numFmtId="0" fontId="27" fillId="4" borderId="29" xfId="0" applyFont="1" applyFill="1" applyBorder="1" applyAlignment="1">
      <alignment horizontal="left" vertical="center" wrapText="1" indent="2"/>
    </xf>
    <xf numFmtId="0" fontId="21" fillId="4" borderId="0" xfId="0" applyFont="1" applyFill="1" applyBorder="1" applyAlignment="1">
      <alignment vertical="center" wrapText="1"/>
    </xf>
    <xf numFmtId="4" fontId="40" fillId="4" borderId="0" xfId="0" applyNumberFormat="1" applyFont="1" applyFill="1" applyBorder="1" applyAlignment="1">
      <alignment horizontal="right"/>
    </xf>
    <xf numFmtId="0" fontId="39" fillId="4" borderId="0" xfId="0" applyFont="1" applyFill="1" applyAlignment="1">
      <alignment vertical="center" wrapText="1"/>
    </xf>
    <xf numFmtId="4" fontId="39" fillId="4" borderId="0" xfId="0" applyNumberFormat="1" applyFont="1" applyFill="1" applyAlignment="1">
      <alignment vertical="center" wrapText="1"/>
    </xf>
    <xf numFmtId="0" fontId="28" fillId="4" borderId="0" xfId="0" applyFont="1" applyFill="1" applyAlignment="1">
      <alignment wrapText="1"/>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20" fillId="4" borderId="0" xfId="0" applyFont="1" applyFill="1" applyAlignment="1">
      <alignment horizontal="center" vertical="center"/>
    </xf>
    <xf numFmtId="0" fontId="19" fillId="4" borderId="0" xfId="0" applyFont="1" applyFill="1" applyAlignment="1">
      <alignment horizontal="center" vertical="top" wrapText="1"/>
    </xf>
    <xf numFmtId="0" fontId="19" fillId="4" borderId="29" xfId="0" applyFont="1" applyFill="1" applyBorder="1" applyAlignment="1">
      <alignment horizontal="center" vertical="center" wrapText="1"/>
    </xf>
    <xf numFmtId="0" fontId="0" fillId="4" borderId="29" xfId="0" applyFill="1" applyBorder="1" applyAlignment="1">
      <alignment horizontal="center" vertical="center" wrapText="1"/>
    </xf>
    <xf numFmtId="0" fontId="34" fillId="0" borderId="0" xfId="0" applyFont="1" applyFill="1" applyAlignment="1">
      <alignment horizontal="center" vertical="center" wrapText="1"/>
    </xf>
    <xf numFmtId="0" fontId="18" fillId="0" borderId="29" xfId="0" applyFont="1" applyFill="1" applyBorder="1" applyAlignment="1">
      <alignment horizontal="center" vertical="center" wrapText="1"/>
    </xf>
    <xf numFmtId="0" fontId="18" fillId="4" borderId="29" xfId="0" applyFont="1" applyFill="1" applyBorder="1" applyAlignment="1">
      <alignment horizontal="center" vertical="center" wrapText="1"/>
    </xf>
    <xf numFmtId="0" fontId="34" fillId="4" borderId="0" xfId="0" applyFont="1" applyFill="1" applyAlignment="1">
      <alignment horizontal="center" vertical="center" wrapText="1"/>
    </xf>
    <xf numFmtId="0" fontId="19" fillId="4" borderId="14" xfId="0" applyFont="1" applyFill="1" applyBorder="1" applyAlignment="1">
      <alignment horizontal="center" vertical="center" wrapText="1"/>
    </xf>
    <xf numFmtId="0" fontId="19" fillId="4" borderId="31" xfId="0" applyFont="1" applyFill="1" applyBorder="1" applyAlignment="1">
      <alignment horizontal="center" vertical="center" wrapText="1"/>
    </xf>
    <xf numFmtId="0" fontId="0" fillId="4" borderId="31" xfId="0" applyFill="1" applyBorder="1" applyAlignment="1">
      <alignment horizontal="center" vertical="center" wrapText="1"/>
    </xf>
    <xf numFmtId="0" fontId="0" fillId="4" borderId="32" xfId="0" applyFill="1" applyBorder="1" applyAlignment="1">
      <alignment horizontal="center" vertical="center" wrapText="1"/>
    </xf>
    <xf numFmtId="0" fontId="19" fillId="4" borderId="7" xfId="0" applyFont="1" applyFill="1" applyBorder="1" applyAlignment="1">
      <alignment horizontal="center" vertical="center" wrapText="1"/>
    </xf>
    <xf numFmtId="0" fontId="32" fillId="0" borderId="29" xfId="0" applyFont="1" applyFill="1" applyBorder="1" applyAlignment="1">
      <alignment horizontal="center" vertical="center" wrapText="1"/>
    </xf>
    <xf numFmtId="0" fontId="31" fillId="0" borderId="29" xfId="0" applyFont="1" applyFill="1" applyBorder="1" applyAlignment="1">
      <alignment horizontal="center" vertical="center" wrapText="1"/>
    </xf>
    <xf numFmtId="0" fontId="19" fillId="0" borderId="0" xfId="0" applyFont="1" applyFill="1" applyAlignment="1">
      <alignment horizontal="center" vertical="top" wrapText="1"/>
    </xf>
    <xf numFmtId="0" fontId="41" fillId="0" borderId="0" xfId="0" applyFont="1" applyFill="1" applyAlignment="1">
      <alignment horizontal="center" vertical="center" wrapText="1"/>
    </xf>
  </cellXfs>
  <cellStyles count="5">
    <cellStyle name="xl25" xfId="2"/>
    <cellStyle name="Обычный" xfId="0" builtinId="0"/>
    <cellStyle name="Обычный 3" xfId="1"/>
    <cellStyle name="Процентный" xfId="3" builtinId="5"/>
    <cellStyle name="Финансовый" xfId="4" builtinId="3"/>
  </cellStyles>
  <dxfs count="0"/>
  <tableStyles count="0" defaultTableStyle="TableStyleMedium9" defaultPivotStyle="PivotStyleLight16"/>
  <colors>
    <mruColors>
      <color rgb="FF95F868"/>
      <color rgb="FFE10D3F"/>
      <color rgb="FF31E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300" t="s">
        <v>336</v>
      </c>
      <c r="B8" s="300"/>
      <c r="C8" s="301"/>
      <c r="D8" s="301"/>
      <c r="E8" s="301"/>
      <c r="F8" s="301"/>
      <c r="G8" s="301"/>
      <c r="H8" s="301"/>
      <c r="I8" s="301"/>
      <c r="J8" s="301"/>
      <c r="K8" s="128"/>
      <c r="L8" s="128"/>
    </row>
    <row r="9" spans="1:12" ht="12" customHeight="1">
      <c r="A9" s="3"/>
      <c r="B9" s="5"/>
      <c r="C9" s="5"/>
      <c r="D9" s="5"/>
      <c r="E9" s="5"/>
      <c r="F9" s="5"/>
      <c r="G9" s="5"/>
      <c r="H9" s="5"/>
      <c r="I9" s="5"/>
      <c r="J9" s="5"/>
      <c r="K9" s="5"/>
      <c r="L9" s="11"/>
    </row>
    <row r="10" spans="1:12" ht="30" customHeight="1">
      <c r="A10" s="302" t="s">
        <v>50</v>
      </c>
      <c r="B10" s="304" t="s">
        <v>51</v>
      </c>
      <c r="C10" s="306" t="s">
        <v>337</v>
      </c>
      <c r="D10" s="307"/>
      <c r="E10" s="308"/>
      <c r="F10" s="306" t="s">
        <v>290</v>
      </c>
      <c r="G10" s="307"/>
      <c r="H10" s="308"/>
      <c r="I10" s="309" t="s">
        <v>338</v>
      </c>
      <c r="J10" s="310"/>
      <c r="K10" s="311"/>
      <c r="L10" s="11"/>
    </row>
    <row r="11" spans="1:12" ht="22.5" customHeight="1">
      <c r="A11" s="303"/>
      <c r="B11" s="305"/>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300" t="s">
        <v>292</v>
      </c>
      <c r="B8" s="300"/>
      <c r="C8" s="301"/>
      <c r="D8" s="301"/>
      <c r="E8" s="301"/>
      <c r="F8" s="301"/>
      <c r="G8" s="301"/>
      <c r="H8" s="301"/>
      <c r="I8" s="301"/>
      <c r="J8" s="301"/>
      <c r="K8" s="19"/>
      <c r="L8" s="19"/>
    </row>
    <row r="9" spans="1:12" ht="12" customHeight="1">
      <c r="A9" s="3"/>
      <c r="B9" s="5"/>
      <c r="C9" s="5"/>
      <c r="D9" s="5"/>
      <c r="E9" s="5"/>
      <c r="F9" s="5"/>
      <c r="G9" s="5"/>
      <c r="H9" s="5"/>
      <c r="I9" s="5"/>
      <c r="J9" s="5"/>
      <c r="K9" s="5"/>
      <c r="L9" s="11"/>
    </row>
    <row r="10" spans="1:12" ht="20.25" customHeight="1">
      <c r="A10" s="302" t="s">
        <v>50</v>
      </c>
      <c r="B10" s="304" t="s">
        <v>51</v>
      </c>
      <c r="C10" s="306" t="s">
        <v>289</v>
      </c>
      <c r="D10" s="307"/>
      <c r="E10" s="308"/>
      <c r="F10" s="306" t="s">
        <v>290</v>
      </c>
      <c r="G10" s="307"/>
      <c r="H10" s="308"/>
      <c r="I10" s="309" t="s">
        <v>291</v>
      </c>
      <c r="J10" s="310"/>
      <c r="K10" s="311"/>
      <c r="L10" s="11"/>
    </row>
    <row r="11" spans="1:12" ht="22.5" customHeight="1">
      <c r="A11" s="303"/>
      <c r="B11" s="305"/>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AJ141"/>
  <sheetViews>
    <sheetView zoomScaleSheetLayoutView="100" workbookViewId="0">
      <selection activeCell="E2" sqref="E2:AG2"/>
    </sheetView>
  </sheetViews>
  <sheetFormatPr defaultColWidth="9.140625" defaultRowHeight="12.75" outlineLevelCol="1"/>
  <cols>
    <col min="1" max="1" width="52.5703125" style="183" customWidth="1"/>
    <col min="2" max="2" width="21.5703125" style="228" customWidth="1"/>
    <col min="3" max="3" width="15.42578125" style="215" hidden="1" customWidth="1"/>
    <col min="4" max="4" width="14.85546875" style="215" hidden="1" customWidth="1"/>
    <col min="5" max="5" width="15.42578125" style="215" hidden="1" customWidth="1"/>
    <col min="6" max="6" width="14.85546875" style="215" hidden="1" customWidth="1"/>
    <col min="7" max="7" width="15.42578125" style="215" hidden="1" customWidth="1"/>
    <col min="8" max="8" width="14.85546875" style="215" hidden="1" customWidth="1"/>
    <col min="9" max="9" width="13.7109375" style="215" hidden="1" customWidth="1"/>
    <col min="10" max="10" width="14.85546875" style="215" hidden="1" customWidth="1"/>
    <col min="11" max="11" width="13.7109375" style="215" hidden="1" customWidth="1"/>
    <col min="12" max="12" width="14.85546875" style="280" hidden="1" customWidth="1"/>
    <col min="13" max="13" width="13.7109375" style="215" customWidth="1"/>
    <col min="14" max="14" width="14" style="215" hidden="1" customWidth="1" outlineLevel="1"/>
    <col min="15" max="15" width="15.140625" style="215" hidden="1" customWidth="1" outlineLevel="1"/>
    <col min="16" max="16" width="16.28515625" style="215" hidden="1" customWidth="1"/>
    <col min="17" max="17" width="15.140625" style="215" hidden="1" customWidth="1" outlineLevel="1"/>
    <col min="18" max="18" width="16.28515625" style="215" hidden="1" customWidth="1"/>
    <col min="19" max="19" width="15.140625" style="215" hidden="1" customWidth="1" outlineLevel="1"/>
    <col min="20" max="20" width="15.140625" style="215" hidden="1" customWidth="1"/>
    <col min="21" max="21" width="12.7109375" style="215" hidden="1" customWidth="1" outlineLevel="1"/>
    <col min="22" max="22" width="15.28515625" style="215" hidden="1" customWidth="1"/>
    <col min="23" max="23" width="14" style="215" hidden="1" customWidth="1" outlineLevel="1"/>
    <col min="24" max="24" width="15.28515625" style="215" customWidth="1" collapsed="1"/>
    <col min="25" max="26" width="14" style="215" hidden="1" customWidth="1" outlineLevel="1"/>
    <col min="27" max="27" width="15.5703125" style="215" hidden="1" customWidth="1"/>
    <col min="28" max="28" width="14" style="215" hidden="1" customWidth="1" outlineLevel="1"/>
    <col min="29" max="29" width="15.5703125" style="215" hidden="1" customWidth="1"/>
    <col min="30" max="30" width="14" style="215" hidden="1" customWidth="1" outlineLevel="1"/>
    <col min="31" max="31" width="15.5703125" style="215" hidden="1" customWidth="1"/>
    <col min="32" max="32" width="16.42578125" style="215" hidden="1" customWidth="1" outlineLevel="1"/>
    <col min="33" max="33" width="15" style="215" customWidth="1" collapsed="1"/>
    <col min="34" max="34" width="20.7109375" style="184" customWidth="1"/>
    <col min="35" max="36" width="20.7109375" style="183" customWidth="1"/>
    <col min="37" max="16384" width="9.140625" style="183"/>
  </cols>
  <sheetData>
    <row r="1" spans="1:34" ht="15.75">
      <c r="E1" s="312" t="s">
        <v>447</v>
      </c>
      <c r="F1" s="312"/>
      <c r="G1" s="312"/>
      <c r="H1" s="312"/>
      <c r="I1" s="312"/>
      <c r="J1" s="312"/>
      <c r="K1" s="312"/>
      <c r="L1" s="312"/>
      <c r="M1" s="312"/>
      <c r="N1" s="312"/>
      <c r="O1" s="312"/>
      <c r="P1" s="312"/>
      <c r="Q1" s="312"/>
      <c r="R1" s="312"/>
      <c r="S1" s="312"/>
      <c r="T1" s="312"/>
      <c r="U1" s="312"/>
      <c r="V1" s="312"/>
      <c r="W1" s="312"/>
      <c r="X1" s="312"/>
      <c r="Y1" s="312"/>
      <c r="Z1" s="312"/>
      <c r="AA1" s="312"/>
      <c r="AB1" s="312"/>
      <c r="AC1" s="312"/>
      <c r="AD1" s="312"/>
      <c r="AE1" s="312"/>
      <c r="AF1" s="312"/>
      <c r="AG1" s="312"/>
      <c r="AH1" s="183"/>
    </row>
    <row r="2" spans="1:34" ht="27" customHeight="1">
      <c r="A2" s="221"/>
      <c r="E2" s="313" t="s">
        <v>462</v>
      </c>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c r="AE2" s="313"/>
      <c r="AF2" s="313"/>
      <c r="AG2" s="313"/>
      <c r="AH2" s="183"/>
    </row>
    <row r="3" spans="1:34" ht="15.75">
      <c r="E3" s="312" t="s">
        <v>447</v>
      </c>
      <c r="F3" s="312"/>
      <c r="G3" s="312"/>
      <c r="H3" s="312"/>
      <c r="I3" s="312"/>
      <c r="J3" s="312"/>
      <c r="K3" s="312"/>
      <c r="L3" s="312"/>
      <c r="M3" s="312"/>
      <c r="N3" s="312"/>
      <c r="O3" s="312"/>
      <c r="P3" s="312"/>
      <c r="Q3" s="312"/>
      <c r="R3" s="312"/>
      <c r="S3" s="312"/>
      <c r="T3" s="312"/>
      <c r="U3" s="312"/>
      <c r="V3" s="312"/>
      <c r="W3" s="312"/>
      <c r="X3" s="312"/>
      <c r="Y3" s="312"/>
      <c r="Z3" s="312"/>
      <c r="AA3" s="312"/>
      <c r="AB3" s="312"/>
      <c r="AC3" s="312"/>
      <c r="AD3" s="312"/>
      <c r="AE3" s="312"/>
      <c r="AF3" s="312"/>
      <c r="AG3" s="312"/>
      <c r="AH3" s="183"/>
    </row>
    <row r="4" spans="1:34" ht="27" customHeight="1">
      <c r="A4" s="221"/>
      <c r="E4" s="313" t="s">
        <v>463</v>
      </c>
      <c r="F4" s="313"/>
      <c r="G4" s="313"/>
      <c r="H4" s="313"/>
      <c r="I4" s="313"/>
      <c r="J4" s="313"/>
      <c r="K4" s="313"/>
      <c r="L4" s="313"/>
      <c r="M4" s="313"/>
      <c r="N4" s="313"/>
      <c r="O4" s="313"/>
      <c r="P4" s="313"/>
      <c r="Q4" s="313"/>
      <c r="R4" s="313"/>
      <c r="S4" s="313"/>
      <c r="T4" s="313"/>
      <c r="U4" s="313"/>
      <c r="V4" s="313"/>
      <c r="W4" s="313"/>
      <c r="X4" s="313"/>
      <c r="Y4" s="313"/>
      <c r="Z4" s="313"/>
      <c r="AA4" s="313"/>
      <c r="AB4" s="313"/>
      <c r="AC4" s="313"/>
      <c r="AD4" s="313"/>
      <c r="AE4" s="313"/>
      <c r="AF4" s="313"/>
      <c r="AG4" s="313"/>
      <c r="AH4" s="183"/>
    </row>
    <row r="5" spans="1:34" ht="15.75">
      <c r="E5" s="312" t="s">
        <v>447</v>
      </c>
      <c r="F5" s="312"/>
      <c r="G5" s="312"/>
      <c r="H5" s="312"/>
      <c r="I5" s="312"/>
      <c r="J5" s="312"/>
      <c r="K5" s="312"/>
      <c r="L5" s="312"/>
      <c r="M5" s="312"/>
      <c r="N5" s="312"/>
      <c r="O5" s="312"/>
      <c r="P5" s="312"/>
      <c r="Q5" s="312"/>
      <c r="R5" s="312"/>
      <c r="S5" s="312"/>
      <c r="T5" s="312"/>
      <c r="U5" s="312"/>
      <c r="V5" s="312"/>
      <c r="W5" s="312"/>
      <c r="X5" s="312"/>
      <c r="Y5" s="312"/>
      <c r="Z5" s="312"/>
      <c r="AA5" s="312"/>
      <c r="AB5" s="312"/>
      <c r="AC5" s="312"/>
      <c r="AD5" s="312"/>
      <c r="AE5" s="312"/>
      <c r="AF5" s="312"/>
      <c r="AG5" s="312"/>
      <c r="AH5" s="183"/>
    </row>
    <row r="6" spans="1:34" ht="27" customHeight="1">
      <c r="A6" s="221"/>
      <c r="E6" s="313" t="s">
        <v>448</v>
      </c>
      <c r="F6" s="313"/>
      <c r="G6" s="313"/>
      <c r="H6" s="313"/>
      <c r="I6" s="313"/>
      <c r="J6" s="313"/>
      <c r="K6" s="313"/>
      <c r="L6" s="313"/>
      <c r="M6" s="313"/>
      <c r="N6" s="313"/>
      <c r="O6" s="313"/>
      <c r="P6" s="313"/>
      <c r="Q6" s="313"/>
      <c r="R6" s="313"/>
      <c r="S6" s="313"/>
      <c r="T6" s="313"/>
      <c r="U6" s="313"/>
      <c r="V6" s="313"/>
      <c r="W6" s="313"/>
      <c r="X6" s="313"/>
      <c r="Y6" s="313"/>
      <c r="Z6" s="313"/>
      <c r="AA6" s="313"/>
      <c r="AB6" s="313"/>
      <c r="AC6" s="313"/>
      <c r="AD6" s="313"/>
      <c r="AE6" s="313"/>
      <c r="AF6" s="313"/>
      <c r="AG6" s="313"/>
      <c r="AH6" s="183"/>
    </row>
    <row r="7" spans="1:34" ht="15.75">
      <c r="E7" s="312" t="s">
        <v>403</v>
      </c>
      <c r="F7" s="312"/>
      <c r="G7" s="312"/>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c r="AG7" s="312"/>
      <c r="AH7" s="183"/>
    </row>
    <row r="8" spans="1:34" ht="27" customHeight="1">
      <c r="A8" s="221"/>
      <c r="E8" s="313" t="s">
        <v>437</v>
      </c>
      <c r="F8" s="313"/>
      <c r="G8" s="313"/>
      <c r="H8" s="313"/>
      <c r="I8" s="313"/>
      <c r="J8" s="313"/>
      <c r="K8" s="313"/>
      <c r="L8" s="313"/>
      <c r="M8" s="313"/>
      <c r="N8" s="313"/>
      <c r="O8" s="313"/>
      <c r="P8" s="313"/>
      <c r="Q8" s="313"/>
      <c r="R8" s="313"/>
      <c r="S8" s="313"/>
      <c r="T8" s="313"/>
      <c r="U8" s="313"/>
      <c r="V8" s="313"/>
      <c r="W8" s="313"/>
      <c r="X8" s="313"/>
      <c r="Y8" s="313"/>
      <c r="Z8" s="313"/>
      <c r="AA8" s="313"/>
      <c r="AB8" s="313"/>
      <c r="AC8" s="313"/>
      <c r="AD8" s="313"/>
      <c r="AE8" s="313"/>
      <c r="AF8" s="313"/>
      <c r="AG8" s="313"/>
      <c r="AH8" s="183"/>
    </row>
    <row r="9" spans="1:34" ht="15.75">
      <c r="E9" s="312" t="s">
        <v>403</v>
      </c>
      <c r="F9" s="312"/>
      <c r="G9" s="312"/>
      <c r="H9" s="312"/>
      <c r="I9" s="312"/>
      <c r="J9" s="312"/>
      <c r="K9" s="312"/>
      <c r="L9" s="312"/>
      <c r="M9" s="312"/>
      <c r="N9" s="312"/>
      <c r="O9" s="312"/>
      <c r="P9" s="312"/>
      <c r="Q9" s="312"/>
      <c r="R9" s="312"/>
      <c r="S9" s="312"/>
      <c r="T9" s="312"/>
      <c r="U9" s="312"/>
      <c r="V9" s="312"/>
      <c r="W9" s="312"/>
      <c r="X9" s="312"/>
      <c r="Y9" s="312"/>
      <c r="Z9" s="312"/>
      <c r="AA9" s="312"/>
      <c r="AB9" s="312"/>
      <c r="AC9" s="312"/>
      <c r="AD9" s="312"/>
      <c r="AE9" s="312"/>
      <c r="AF9" s="312"/>
      <c r="AG9" s="312"/>
      <c r="AH9" s="183"/>
    </row>
    <row r="10" spans="1:34" ht="27" customHeight="1">
      <c r="A10" s="221"/>
      <c r="E10" s="313" t="s">
        <v>436</v>
      </c>
      <c r="F10" s="313"/>
      <c r="G10" s="313"/>
      <c r="H10" s="313"/>
      <c r="I10" s="313"/>
      <c r="J10" s="313"/>
      <c r="K10" s="313"/>
      <c r="L10" s="313"/>
      <c r="M10" s="313"/>
      <c r="N10" s="313"/>
      <c r="O10" s="313"/>
      <c r="P10" s="313"/>
      <c r="Q10" s="313"/>
      <c r="R10" s="313"/>
      <c r="S10" s="313"/>
      <c r="T10" s="313"/>
      <c r="U10" s="313"/>
      <c r="V10" s="313"/>
      <c r="W10" s="313"/>
      <c r="X10" s="313"/>
      <c r="Y10" s="313"/>
      <c r="Z10" s="313"/>
      <c r="AA10" s="313"/>
      <c r="AB10" s="313"/>
      <c r="AC10" s="313"/>
      <c r="AD10" s="313"/>
      <c r="AE10" s="313"/>
      <c r="AF10" s="313"/>
      <c r="AG10" s="313"/>
      <c r="AH10" s="183"/>
    </row>
    <row r="11" spans="1:34" ht="15.75">
      <c r="E11" s="312" t="s">
        <v>403</v>
      </c>
      <c r="F11" s="312"/>
      <c r="G11" s="312"/>
      <c r="H11" s="312"/>
      <c r="I11" s="312"/>
      <c r="J11" s="312"/>
      <c r="K11" s="312"/>
      <c r="L11" s="312"/>
      <c r="M11" s="312"/>
      <c r="N11" s="312"/>
      <c r="O11" s="312"/>
      <c r="P11" s="312"/>
      <c r="Q11" s="312"/>
      <c r="R11" s="312"/>
      <c r="S11" s="312"/>
      <c r="T11" s="312"/>
      <c r="U11" s="312"/>
      <c r="V11" s="312"/>
      <c r="W11" s="312"/>
      <c r="X11" s="312"/>
      <c r="Y11" s="312"/>
      <c r="Z11" s="312"/>
      <c r="AA11" s="312"/>
      <c r="AB11" s="312"/>
      <c r="AC11" s="312"/>
      <c r="AD11" s="312"/>
      <c r="AE11" s="312"/>
      <c r="AF11" s="312"/>
      <c r="AG11" s="312"/>
    </row>
    <row r="12" spans="1:34" ht="27" customHeight="1">
      <c r="A12" s="221"/>
      <c r="E12" s="313" t="s">
        <v>409</v>
      </c>
      <c r="F12" s="313"/>
      <c r="G12" s="313"/>
      <c r="H12" s="313"/>
      <c r="I12" s="313"/>
      <c r="J12" s="313"/>
      <c r="K12" s="313"/>
      <c r="L12" s="313"/>
      <c r="M12" s="313"/>
      <c r="N12" s="313"/>
      <c r="O12" s="313"/>
      <c r="P12" s="313"/>
      <c r="Q12" s="313"/>
      <c r="R12" s="313"/>
      <c r="S12" s="313"/>
      <c r="T12" s="313"/>
      <c r="U12" s="313"/>
      <c r="V12" s="313"/>
      <c r="W12" s="313"/>
      <c r="X12" s="313"/>
      <c r="Y12" s="313"/>
      <c r="Z12" s="313"/>
      <c r="AA12" s="313"/>
      <c r="AB12" s="313"/>
      <c r="AC12" s="313"/>
      <c r="AD12" s="313"/>
      <c r="AE12" s="313"/>
      <c r="AF12" s="313"/>
      <c r="AG12" s="313"/>
    </row>
    <row r="13" spans="1:34" ht="9" customHeight="1">
      <c r="A13" s="221"/>
      <c r="E13" s="262"/>
      <c r="F13" s="262"/>
      <c r="G13" s="262"/>
      <c r="H13" s="262"/>
      <c r="I13" s="262"/>
      <c r="J13" s="262"/>
      <c r="K13" s="262"/>
      <c r="L13" s="270"/>
      <c r="M13" s="269"/>
      <c r="N13" s="269"/>
      <c r="O13" s="269"/>
      <c r="P13" s="269"/>
      <c r="Q13" s="269"/>
      <c r="R13" s="269"/>
      <c r="S13" s="269"/>
      <c r="T13" s="269"/>
      <c r="U13" s="269"/>
      <c r="V13" s="269"/>
      <c r="W13" s="269"/>
      <c r="X13" s="269"/>
      <c r="Y13" s="262"/>
      <c r="Z13" s="262"/>
      <c r="AA13" s="262"/>
      <c r="AB13" s="262"/>
      <c r="AC13" s="262"/>
      <c r="AD13" s="262"/>
      <c r="AE13" s="262"/>
      <c r="AF13" s="262"/>
      <c r="AG13" s="262"/>
    </row>
    <row r="14" spans="1:34" ht="30" customHeight="1">
      <c r="A14" s="316" t="s">
        <v>404</v>
      </c>
      <c r="B14" s="316"/>
      <c r="C14" s="316"/>
      <c r="D14" s="316"/>
      <c r="E14" s="316"/>
      <c r="F14" s="316"/>
      <c r="G14" s="316"/>
      <c r="H14" s="316"/>
      <c r="I14" s="316"/>
      <c r="J14" s="316"/>
      <c r="K14" s="316"/>
      <c r="L14" s="316"/>
      <c r="M14" s="316"/>
      <c r="N14" s="316"/>
      <c r="O14" s="316"/>
      <c r="P14" s="316"/>
      <c r="Q14" s="316"/>
      <c r="R14" s="316"/>
      <c r="S14" s="316"/>
      <c r="T14" s="316"/>
      <c r="U14" s="316"/>
      <c r="V14" s="316"/>
      <c r="W14" s="316"/>
      <c r="X14" s="316"/>
      <c r="Y14" s="316"/>
      <c r="Z14" s="316"/>
      <c r="AA14" s="316"/>
      <c r="AB14" s="223"/>
      <c r="AC14" s="223"/>
      <c r="AD14" s="223"/>
      <c r="AE14" s="223"/>
      <c r="AF14" s="223"/>
      <c r="AG14" s="223"/>
    </row>
    <row r="15" spans="1:34" s="242" customFormat="1" ht="9.75" customHeight="1">
      <c r="B15" s="271"/>
      <c r="C15" s="246"/>
      <c r="D15" s="246"/>
      <c r="E15" s="246">
        <f>SUM(C19:D19)-E19</f>
        <v>0</v>
      </c>
      <c r="F15" s="246"/>
      <c r="G15" s="246">
        <f>SUM(E19:F19)-G19</f>
        <v>0</v>
      </c>
      <c r="H15" s="246"/>
      <c r="I15" s="246">
        <f>SUM(G19:H19)-I19</f>
        <v>0</v>
      </c>
      <c r="J15" s="246"/>
      <c r="K15" s="246">
        <f>SUM(I19:J19)-K19</f>
        <v>0</v>
      </c>
      <c r="L15" s="272"/>
      <c r="M15" s="246">
        <f>SUM(K19:L19)-M19</f>
        <v>0</v>
      </c>
      <c r="N15" s="247"/>
      <c r="O15" s="247"/>
      <c r="P15" s="246">
        <f>SUM(N19:O19)-P19</f>
        <v>0</v>
      </c>
      <c r="Q15" s="247"/>
      <c r="R15" s="246">
        <f>SUM(P19:Q19)-R19</f>
        <v>0</v>
      </c>
      <c r="S15" s="247"/>
      <c r="T15" s="246">
        <f>SUM(R19:S19)-T19</f>
        <v>0</v>
      </c>
      <c r="U15" s="247"/>
      <c r="V15" s="246">
        <f>SUM(T19:U19)-V19</f>
        <v>0</v>
      </c>
      <c r="W15" s="247"/>
      <c r="X15" s="246">
        <f>SUM(V19:W19)-X19</f>
        <v>0</v>
      </c>
      <c r="Y15" s="247"/>
      <c r="Z15" s="247"/>
      <c r="AA15" s="246">
        <f>SUM(Y19:Z19)-AA19</f>
        <v>0</v>
      </c>
      <c r="AB15" s="247"/>
      <c r="AC15" s="246">
        <f>SUM(AA19:AB19)-AC19</f>
        <v>0</v>
      </c>
      <c r="AD15" s="247"/>
      <c r="AE15" s="246">
        <f>SUM(AC19:AD19)-AE19</f>
        <v>0</v>
      </c>
      <c r="AF15" s="247"/>
      <c r="AG15" s="246">
        <f>SUM(AE19:AF19)-AG19</f>
        <v>0</v>
      </c>
      <c r="AH15" s="222"/>
    </row>
    <row r="16" spans="1:34">
      <c r="A16" s="317" t="s">
        <v>50</v>
      </c>
      <c r="B16" s="318" t="s">
        <v>51</v>
      </c>
      <c r="C16" s="314" t="s">
        <v>343</v>
      </c>
      <c r="D16" s="314"/>
      <c r="E16" s="314"/>
      <c r="F16" s="314"/>
      <c r="G16" s="314"/>
      <c r="H16" s="314"/>
      <c r="I16" s="314"/>
      <c r="J16" s="314"/>
      <c r="K16" s="314"/>
      <c r="L16" s="314"/>
      <c r="M16" s="314"/>
      <c r="N16" s="314"/>
      <c r="O16" s="314"/>
      <c r="P16" s="314"/>
      <c r="Q16" s="314"/>
      <c r="R16" s="314"/>
      <c r="S16" s="314"/>
      <c r="T16" s="314"/>
      <c r="U16" s="314"/>
      <c r="V16" s="314"/>
      <c r="W16" s="314"/>
      <c r="X16" s="314"/>
      <c r="Y16" s="314"/>
      <c r="Z16" s="314"/>
      <c r="AA16" s="314"/>
      <c r="AB16" s="314"/>
      <c r="AC16" s="314"/>
      <c r="AD16" s="314"/>
      <c r="AE16" s="314"/>
      <c r="AF16" s="314"/>
      <c r="AG16" s="314"/>
    </row>
    <row r="17" spans="1:36">
      <c r="A17" s="317"/>
      <c r="B17" s="318"/>
      <c r="C17" s="314" t="s">
        <v>191</v>
      </c>
      <c r="D17" s="314"/>
      <c r="E17" s="314"/>
      <c r="F17" s="315"/>
      <c r="G17" s="315"/>
      <c r="H17" s="315"/>
      <c r="I17" s="315"/>
      <c r="J17" s="264"/>
      <c r="K17" s="264"/>
      <c r="L17" s="274"/>
      <c r="M17" s="274"/>
      <c r="N17" s="314" t="s">
        <v>341</v>
      </c>
      <c r="O17" s="314"/>
      <c r="P17" s="314"/>
      <c r="Q17" s="314"/>
      <c r="R17" s="314"/>
      <c r="S17" s="314"/>
      <c r="T17" s="314"/>
      <c r="U17" s="314"/>
      <c r="V17" s="314"/>
      <c r="W17" s="267"/>
      <c r="X17" s="267"/>
      <c r="Y17" s="314" t="s">
        <v>342</v>
      </c>
      <c r="Z17" s="314"/>
      <c r="AA17" s="314"/>
      <c r="AB17" s="314"/>
      <c r="AC17" s="314"/>
      <c r="AD17" s="314"/>
      <c r="AE17" s="314"/>
      <c r="AF17" s="314"/>
      <c r="AG17" s="314"/>
    </row>
    <row r="18" spans="1:36">
      <c r="A18" s="192">
        <v>1</v>
      </c>
      <c r="B18" s="275">
        <v>2</v>
      </c>
      <c r="C18" s="217">
        <v>3</v>
      </c>
      <c r="D18" s="217"/>
      <c r="E18" s="217"/>
      <c r="F18" s="217"/>
      <c r="G18" s="217"/>
      <c r="H18" s="217"/>
      <c r="I18" s="217"/>
      <c r="J18" s="217"/>
      <c r="K18" s="217"/>
      <c r="L18" s="217"/>
      <c r="M18" s="217"/>
      <c r="N18" s="217">
        <v>4</v>
      </c>
      <c r="O18" s="217"/>
      <c r="P18" s="217"/>
      <c r="Q18" s="217"/>
      <c r="R18" s="217"/>
      <c r="S18" s="217"/>
      <c r="T18" s="217"/>
      <c r="U18" s="217"/>
      <c r="V18" s="217"/>
      <c r="W18" s="217"/>
      <c r="X18" s="217"/>
      <c r="Y18" s="217">
        <v>5</v>
      </c>
      <c r="Z18" s="217"/>
      <c r="AA18" s="217"/>
      <c r="AB18" s="217"/>
      <c r="AC18" s="217"/>
      <c r="AD18" s="217"/>
      <c r="AE18" s="217"/>
      <c r="AF18" s="217"/>
      <c r="AG18" s="217"/>
    </row>
    <row r="19" spans="1:36" s="185" customFormat="1">
      <c r="A19" s="193" t="s">
        <v>59</v>
      </c>
      <c r="B19" s="209" t="s">
        <v>22</v>
      </c>
      <c r="C19" s="194">
        <f t="shared" ref="C19:AA19" si="0">C21+C24+C27+C32+C36+C40+C42+C45+C49+C51</f>
        <v>271264292</v>
      </c>
      <c r="D19" s="194">
        <f t="shared" si="0"/>
        <v>0</v>
      </c>
      <c r="E19" s="194">
        <f t="shared" si="0"/>
        <v>271264292</v>
      </c>
      <c r="F19" s="194">
        <f t="shared" ref="F19:G19" si="1">F21+F24+F27+F32+F36+F40+F42+F45+F49+F51</f>
        <v>0</v>
      </c>
      <c r="G19" s="194">
        <f t="shared" si="1"/>
        <v>271264292</v>
      </c>
      <c r="H19" s="194">
        <f t="shared" ref="H19:I19" si="2">H21+H24+H27+H32+H36+H40+H42+H45+H49+H51</f>
        <v>0</v>
      </c>
      <c r="I19" s="194">
        <f t="shared" si="2"/>
        <v>271264292</v>
      </c>
      <c r="J19" s="194">
        <f t="shared" ref="J19:K19" si="3">J21+J24+J27+J32+J36+J40+J42+J45+J49+J51</f>
        <v>0</v>
      </c>
      <c r="K19" s="194">
        <f t="shared" si="3"/>
        <v>271264292</v>
      </c>
      <c r="L19" s="194">
        <f t="shared" ref="L19:M19" si="4">L21+L24+L27+L32+L36+L40+L42+L45+L49+L51</f>
        <v>0</v>
      </c>
      <c r="M19" s="194">
        <f t="shared" si="4"/>
        <v>271264292</v>
      </c>
      <c r="N19" s="194">
        <f t="shared" si="0"/>
        <v>278202036</v>
      </c>
      <c r="O19" s="194">
        <f t="shared" si="0"/>
        <v>0</v>
      </c>
      <c r="P19" s="194">
        <f t="shared" si="0"/>
        <v>278202036</v>
      </c>
      <c r="Q19" s="194">
        <f t="shared" ref="Q19:R19" si="5">Q21+Q24+Q27+Q32+Q36+Q40+Q42+Q45+Q49+Q51</f>
        <v>0</v>
      </c>
      <c r="R19" s="194">
        <f t="shared" si="5"/>
        <v>278202036</v>
      </c>
      <c r="S19" s="194">
        <f t="shared" ref="S19:T19" si="6">S21+S24+S27+S32+S36+S40+S42+S45+S49+S51</f>
        <v>0</v>
      </c>
      <c r="T19" s="194">
        <f t="shared" si="6"/>
        <v>278202036</v>
      </c>
      <c r="U19" s="194">
        <f t="shared" ref="U19:V19" si="7">U21+U24+U27+U32+U36+U40+U42+U45+U49+U51</f>
        <v>0</v>
      </c>
      <c r="V19" s="194">
        <f t="shared" si="7"/>
        <v>278202036</v>
      </c>
      <c r="W19" s="194">
        <f t="shared" ref="W19:X19" si="8">W21+W24+W27+W32+W36+W40+W42+W45+W49+W51</f>
        <v>0</v>
      </c>
      <c r="X19" s="194">
        <f t="shared" si="8"/>
        <v>278202036</v>
      </c>
      <c r="Y19" s="194">
        <f t="shared" si="0"/>
        <v>293015033</v>
      </c>
      <c r="Z19" s="194">
        <f t="shared" si="0"/>
        <v>0</v>
      </c>
      <c r="AA19" s="194">
        <f t="shared" si="0"/>
        <v>293015033</v>
      </c>
      <c r="AB19" s="194">
        <f t="shared" ref="AB19:AC19" si="9">AB21+AB24+AB27+AB32+AB36+AB40+AB42+AB45+AB49+AB51</f>
        <v>0</v>
      </c>
      <c r="AC19" s="194">
        <f t="shared" si="9"/>
        <v>293015033</v>
      </c>
      <c r="AD19" s="194">
        <f t="shared" ref="AD19:AE19" si="10">AD21+AD24+AD27+AD32+AD36+AD40+AD42+AD45+AD49+AD51</f>
        <v>0</v>
      </c>
      <c r="AE19" s="194">
        <f t="shared" si="10"/>
        <v>293015033</v>
      </c>
      <c r="AF19" s="194">
        <f t="shared" ref="AF19:AG19" si="11">AF21+AF24+AF27+AF32+AF36+AF40+AF42+AF45+AF49+AF51</f>
        <v>0</v>
      </c>
      <c r="AG19" s="194">
        <f t="shared" si="11"/>
        <v>293015033</v>
      </c>
      <c r="AH19" s="183"/>
    </row>
    <row r="20" spans="1:36" s="185" customFormat="1">
      <c r="A20" s="193"/>
      <c r="B20" s="230"/>
      <c r="C20" s="195"/>
      <c r="D20" s="195"/>
      <c r="E20" s="195"/>
      <c r="F20" s="195"/>
      <c r="G20" s="195"/>
      <c r="H20" s="195"/>
      <c r="I20" s="195"/>
      <c r="J20" s="195"/>
      <c r="K20" s="195"/>
      <c r="L20" s="195"/>
      <c r="M20" s="195"/>
      <c r="N20" s="196"/>
      <c r="O20" s="195"/>
      <c r="P20" s="195"/>
      <c r="Q20" s="195"/>
      <c r="R20" s="195"/>
      <c r="S20" s="195"/>
      <c r="T20" s="195"/>
      <c r="U20" s="195"/>
      <c r="V20" s="195"/>
      <c r="W20" s="195"/>
      <c r="X20" s="195"/>
      <c r="Y20" s="196"/>
      <c r="Z20" s="195"/>
      <c r="AA20" s="195"/>
      <c r="AB20" s="195"/>
      <c r="AC20" s="195"/>
      <c r="AD20" s="195"/>
      <c r="AE20" s="195"/>
      <c r="AF20" s="195"/>
      <c r="AG20" s="195"/>
      <c r="AH20" s="190"/>
      <c r="AI20" s="221"/>
      <c r="AJ20" s="221"/>
    </row>
    <row r="21" spans="1:36" s="185" customFormat="1">
      <c r="A21" s="197" t="s">
        <v>18</v>
      </c>
      <c r="B21" s="231" t="s">
        <v>23</v>
      </c>
      <c r="C21" s="198">
        <f>C22</f>
        <v>202282283</v>
      </c>
      <c r="D21" s="198">
        <f t="shared" ref="D21:AG21" si="12">D22</f>
        <v>0</v>
      </c>
      <c r="E21" s="198">
        <f t="shared" si="12"/>
        <v>202282283</v>
      </c>
      <c r="F21" s="198">
        <f t="shared" si="12"/>
        <v>0</v>
      </c>
      <c r="G21" s="198">
        <f t="shared" si="12"/>
        <v>202282283</v>
      </c>
      <c r="H21" s="198">
        <f t="shared" si="12"/>
        <v>0</v>
      </c>
      <c r="I21" s="198">
        <f t="shared" si="12"/>
        <v>202282283</v>
      </c>
      <c r="J21" s="198">
        <f t="shared" si="12"/>
        <v>0</v>
      </c>
      <c r="K21" s="198">
        <f t="shared" si="12"/>
        <v>202282283</v>
      </c>
      <c r="L21" s="198">
        <f t="shared" si="12"/>
        <v>0</v>
      </c>
      <c r="M21" s="198">
        <f t="shared" si="12"/>
        <v>202282283</v>
      </c>
      <c r="N21" s="198">
        <f t="shared" si="12"/>
        <v>208115500</v>
      </c>
      <c r="O21" s="198">
        <f t="shared" si="12"/>
        <v>0</v>
      </c>
      <c r="P21" s="198">
        <f t="shared" si="12"/>
        <v>208115500</v>
      </c>
      <c r="Q21" s="198">
        <f t="shared" si="12"/>
        <v>0</v>
      </c>
      <c r="R21" s="198">
        <f t="shared" si="12"/>
        <v>208115500</v>
      </c>
      <c r="S21" s="198">
        <f t="shared" si="12"/>
        <v>0</v>
      </c>
      <c r="T21" s="198">
        <f t="shared" si="12"/>
        <v>208115500</v>
      </c>
      <c r="U21" s="198">
        <f t="shared" si="12"/>
        <v>0</v>
      </c>
      <c r="V21" s="198">
        <f t="shared" si="12"/>
        <v>208115500</v>
      </c>
      <c r="W21" s="198">
        <f t="shared" si="12"/>
        <v>0</v>
      </c>
      <c r="X21" s="198">
        <f t="shared" si="12"/>
        <v>208115500</v>
      </c>
      <c r="Y21" s="198">
        <f t="shared" si="12"/>
        <v>220977000</v>
      </c>
      <c r="Z21" s="198">
        <f t="shared" si="12"/>
        <v>0</v>
      </c>
      <c r="AA21" s="198">
        <f t="shared" si="12"/>
        <v>220977000</v>
      </c>
      <c r="AB21" s="198">
        <f t="shared" si="12"/>
        <v>0</v>
      </c>
      <c r="AC21" s="198">
        <f t="shared" si="12"/>
        <v>220977000</v>
      </c>
      <c r="AD21" s="198">
        <f t="shared" si="12"/>
        <v>0</v>
      </c>
      <c r="AE21" s="198">
        <f t="shared" si="12"/>
        <v>220977000</v>
      </c>
      <c r="AF21" s="198">
        <f t="shared" si="12"/>
        <v>0</v>
      </c>
      <c r="AG21" s="198">
        <f t="shared" si="12"/>
        <v>220977000</v>
      </c>
      <c r="AH21" s="184"/>
      <c r="AI21" s="183"/>
      <c r="AJ21" s="183"/>
    </row>
    <row r="22" spans="1:36" s="185" customFormat="1">
      <c r="A22" s="199" t="s">
        <v>1</v>
      </c>
      <c r="B22" s="231" t="s">
        <v>25</v>
      </c>
      <c r="C22" s="198">
        <v>202282283</v>
      </c>
      <c r="D22" s="198"/>
      <c r="E22" s="198">
        <f t="shared" ref="E22:E105" si="13">SUM(C22:D22)</f>
        <v>202282283</v>
      </c>
      <c r="F22" s="198"/>
      <c r="G22" s="198">
        <f t="shared" ref="G22" si="14">SUM(E22:F22)</f>
        <v>202282283</v>
      </c>
      <c r="H22" s="198"/>
      <c r="I22" s="198">
        <f t="shared" ref="I22" si="15">SUM(G22:H22)</f>
        <v>202282283</v>
      </c>
      <c r="J22" s="198"/>
      <c r="K22" s="198">
        <f t="shared" ref="K22" si="16">SUM(I22:J22)</f>
        <v>202282283</v>
      </c>
      <c r="L22" s="198"/>
      <c r="M22" s="198">
        <f t="shared" ref="M22" si="17">SUM(K22:L22)</f>
        <v>202282283</v>
      </c>
      <c r="N22" s="198">
        <v>208115500</v>
      </c>
      <c r="O22" s="198"/>
      <c r="P22" s="198">
        <f t="shared" ref="P22:P104" si="18">SUM(N22:O22)</f>
        <v>208115500</v>
      </c>
      <c r="Q22" s="198"/>
      <c r="R22" s="198">
        <f t="shared" ref="R22" si="19">SUM(P22:Q22)</f>
        <v>208115500</v>
      </c>
      <c r="S22" s="198"/>
      <c r="T22" s="198">
        <f t="shared" ref="T22" si="20">SUM(R22:S22)</f>
        <v>208115500</v>
      </c>
      <c r="U22" s="198"/>
      <c r="V22" s="198">
        <f t="shared" ref="V22" si="21">SUM(T22:U22)</f>
        <v>208115500</v>
      </c>
      <c r="W22" s="198"/>
      <c r="X22" s="198">
        <f t="shared" ref="X22" si="22">SUM(V22:W22)</f>
        <v>208115500</v>
      </c>
      <c r="Y22" s="198">
        <v>220977000</v>
      </c>
      <c r="Z22" s="198"/>
      <c r="AA22" s="198">
        <f t="shared" ref="AA22:AA104" si="23">SUM(Y22:Z22)</f>
        <v>220977000</v>
      </c>
      <c r="AB22" s="198"/>
      <c r="AC22" s="198">
        <f t="shared" ref="AC22" si="24">SUM(AA22:AB22)</f>
        <v>220977000</v>
      </c>
      <c r="AD22" s="198"/>
      <c r="AE22" s="198">
        <f t="shared" ref="AE22" si="25">SUM(AC22:AD22)</f>
        <v>220977000</v>
      </c>
      <c r="AF22" s="198"/>
      <c r="AG22" s="198">
        <f t="shared" ref="AG22" si="26">SUM(AE22:AF22)</f>
        <v>220977000</v>
      </c>
      <c r="AH22" s="184"/>
      <c r="AI22" s="183"/>
      <c r="AJ22" s="183"/>
    </row>
    <row r="23" spans="1:36" s="185" customFormat="1">
      <c r="A23" s="199"/>
      <c r="B23" s="231"/>
      <c r="C23" s="195"/>
      <c r="D23" s="195"/>
      <c r="E23" s="195"/>
      <c r="F23" s="195"/>
      <c r="G23" s="195"/>
      <c r="H23" s="195"/>
      <c r="I23" s="195"/>
      <c r="J23" s="195"/>
      <c r="K23" s="195"/>
      <c r="L23" s="195"/>
      <c r="M23" s="195"/>
      <c r="N23" s="196"/>
      <c r="O23" s="195"/>
      <c r="P23" s="195"/>
      <c r="Q23" s="195"/>
      <c r="R23" s="195"/>
      <c r="S23" s="195"/>
      <c r="T23" s="195"/>
      <c r="U23" s="195"/>
      <c r="V23" s="195"/>
      <c r="W23" s="195"/>
      <c r="X23" s="195"/>
      <c r="Y23" s="196"/>
      <c r="Z23" s="195"/>
      <c r="AA23" s="195"/>
      <c r="AB23" s="195"/>
      <c r="AC23" s="195"/>
      <c r="AD23" s="195"/>
      <c r="AE23" s="195"/>
      <c r="AF23" s="195"/>
      <c r="AG23" s="195"/>
      <c r="AH23" s="184"/>
      <c r="AI23" s="183"/>
      <c r="AJ23" s="183"/>
    </row>
    <row r="24" spans="1:36" s="185" customFormat="1" ht="38.25">
      <c r="A24" s="200" t="s">
        <v>9</v>
      </c>
      <c r="B24" s="231" t="s">
        <v>26</v>
      </c>
      <c r="C24" s="201">
        <f>C25</f>
        <v>27437934</v>
      </c>
      <c r="D24" s="201">
        <f t="shared" ref="D24:AF24" si="27">D25</f>
        <v>0</v>
      </c>
      <c r="E24" s="201">
        <f t="shared" si="27"/>
        <v>27437934</v>
      </c>
      <c r="F24" s="201">
        <f t="shared" si="27"/>
        <v>0</v>
      </c>
      <c r="G24" s="201">
        <f t="shared" si="27"/>
        <v>27437934</v>
      </c>
      <c r="H24" s="201">
        <f t="shared" si="27"/>
        <v>0</v>
      </c>
      <c r="I24" s="201">
        <f t="shared" si="27"/>
        <v>27437934</v>
      </c>
      <c r="J24" s="201">
        <f t="shared" si="27"/>
        <v>0</v>
      </c>
      <c r="K24" s="201">
        <f t="shared" si="27"/>
        <v>27437934</v>
      </c>
      <c r="L24" s="201">
        <f t="shared" si="27"/>
        <v>0</v>
      </c>
      <c r="M24" s="201">
        <f t="shared" si="27"/>
        <v>27437934</v>
      </c>
      <c r="N24" s="201">
        <f t="shared" si="27"/>
        <v>28784301</v>
      </c>
      <c r="O24" s="201">
        <f t="shared" si="27"/>
        <v>0</v>
      </c>
      <c r="P24" s="201">
        <f t="shared" si="27"/>
        <v>28784301</v>
      </c>
      <c r="Q24" s="201">
        <f t="shared" si="27"/>
        <v>0</v>
      </c>
      <c r="R24" s="201">
        <f t="shared" si="27"/>
        <v>28784301</v>
      </c>
      <c r="S24" s="201">
        <f t="shared" si="27"/>
        <v>0</v>
      </c>
      <c r="T24" s="201">
        <f t="shared" si="27"/>
        <v>28784301</v>
      </c>
      <c r="U24" s="201">
        <f t="shared" si="27"/>
        <v>0</v>
      </c>
      <c r="V24" s="201">
        <f t="shared" si="27"/>
        <v>28784301</v>
      </c>
      <c r="W24" s="201">
        <f t="shared" si="27"/>
        <v>0</v>
      </c>
      <c r="X24" s="201">
        <f t="shared" si="27"/>
        <v>28784301</v>
      </c>
      <c r="Y24" s="201">
        <f t="shared" si="27"/>
        <v>30067248</v>
      </c>
      <c r="Z24" s="201">
        <f t="shared" si="27"/>
        <v>0</v>
      </c>
      <c r="AA24" s="201">
        <f>AA25</f>
        <v>30067248</v>
      </c>
      <c r="AB24" s="201">
        <f t="shared" si="27"/>
        <v>0</v>
      </c>
      <c r="AC24" s="201">
        <f>AC25</f>
        <v>30067248</v>
      </c>
      <c r="AD24" s="201">
        <f t="shared" si="27"/>
        <v>0</v>
      </c>
      <c r="AE24" s="201">
        <f>AE25</f>
        <v>30067248</v>
      </c>
      <c r="AF24" s="201">
        <f t="shared" si="27"/>
        <v>0</v>
      </c>
      <c r="AG24" s="201">
        <f>AG25</f>
        <v>30067248</v>
      </c>
      <c r="AH24" s="184"/>
      <c r="AI24" s="183"/>
      <c r="AJ24" s="183"/>
    </row>
    <row r="25" spans="1:36" s="185" customFormat="1" ht="27.75" customHeight="1">
      <c r="A25" s="199" t="s">
        <v>10</v>
      </c>
      <c r="B25" s="231" t="s">
        <v>27</v>
      </c>
      <c r="C25" s="198">
        <v>27437934</v>
      </c>
      <c r="D25" s="198"/>
      <c r="E25" s="198">
        <f t="shared" si="13"/>
        <v>27437934</v>
      </c>
      <c r="F25" s="198"/>
      <c r="G25" s="198">
        <f t="shared" ref="G25" si="28">SUM(E25:F25)</f>
        <v>27437934</v>
      </c>
      <c r="H25" s="198"/>
      <c r="I25" s="198">
        <f t="shared" ref="I25" si="29">SUM(G25:H25)</f>
        <v>27437934</v>
      </c>
      <c r="J25" s="198"/>
      <c r="K25" s="198">
        <f t="shared" ref="K25" si="30">SUM(I25:J25)</f>
        <v>27437934</v>
      </c>
      <c r="L25" s="198"/>
      <c r="M25" s="198">
        <f t="shared" ref="M25" si="31">SUM(K25:L25)</f>
        <v>27437934</v>
      </c>
      <c r="N25" s="198">
        <v>28784301</v>
      </c>
      <c r="O25" s="198"/>
      <c r="P25" s="198">
        <f t="shared" si="18"/>
        <v>28784301</v>
      </c>
      <c r="Q25" s="198"/>
      <c r="R25" s="198">
        <f t="shared" ref="R25" si="32">SUM(P25:Q25)</f>
        <v>28784301</v>
      </c>
      <c r="S25" s="198"/>
      <c r="T25" s="198">
        <f t="shared" ref="T25" si="33">SUM(R25:S25)</f>
        <v>28784301</v>
      </c>
      <c r="U25" s="198"/>
      <c r="V25" s="198">
        <f t="shared" ref="V25" si="34">SUM(T25:U25)</f>
        <v>28784301</v>
      </c>
      <c r="W25" s="198"/>
      <c r="X25" s="198">
        <f t="shared" ref="X25" si="35">SUM(V25:W25)</f>
        <v>28784301</v>
      </c>
      <c r="Y25" s="198">
        <v>30067248</v>
      </c>
      <c r="Z25" s="198"/>
      <c r="AA25" s="198">
        <f t="shared" si="23"/>
        <v>30067248</v>
      </c>
      <c r="AB25" s="198"/>
      <c r="AC25" s="198">
        <f t="shared" ref="AC25" si="36">SUM(AA25:AB25)</f>
        <v>30067248</v>
      </c>
      <c r="AD25" s="198"/>
      <c r="AE25" s="198">
        <f t="shared" ref="AE25" si="37">SUM(AC25:AD25)</f>
        <v>30067248</v>
      </c>
      <c r="AF25" s="198"/>
      <c r="AG25" s="198">
        <f t="shared" ref="AG25" si="38">SUM(AE25:AF25)</f>
        <v>30067248</v>
      </c>
      <c r="AH25" s="184"/>
      <c r="AI25" s="183"/>
      <c r="AJ25" s="183"/>
    </row>
    <row r="26" spans="1:36" s="185" customFormat="1">
      <c r="A26" s="199"/>
      <c r="B26" s="231"/>
      <c r="C26" s="198"/>
      <c r="D26" s="198"/>
      <c r="E26" s="198"/>
      <c r="F26" s="198"/>
      <c r="G26" s="198"/>
      <c r="H26" s="198"/>
      <c r="I26" s="198"/>
      <c r="J26" s="198"/>
      <c r="K26" s="198"/>
      <c r="L26" s="198"/>
      <c r="M26" s="198"/>
      <c r="N26" s="196"/>
      <c r="O26" s="198"/>
      <c r="P26" s="198"/>
      <c r="Q26" s="198"/>
      <c r="R26" s="198"/>
      <c r="S26" s="198"/>
      <c r="T26" s="198"/>
      <c r="U26" s="198"/>
      <c r="V26" s="198"/>
      <c r="W26" s="198"/>
      <c r="X26" s="198"/>
      <c r="Y26" s="196"/>
      <c r="Z26" s="198"/>
      <c r="AA26" s="198"/>
      <c r="AB26" s="198"/>
      <c r="AC26" s="198"/>
      <c r="AD26" s="198"/>
      <c r="AE26" s="198"/>
      <c r="AF26" s="198"/>
      <c r="AG26" s="198"/>
      <c r="AH26" s="184"/>
      <c r="AI26" s="183"/>
      <c r="AJ26" s="183"/>
    </row>
    <row r="27" spans="1:36">
      <c r="A27" s="200" t="s">
        <v>2</v>
      </c>
      <c r="B27" s="231" t="s">
        <v>28</v>
      </c>
      <c r="C27" s="198">
        <f>C28+C29+C30</f>
        <v>15183598</v>
      </c>
      <c r="D27" s="198">
        <f t="shared" ref="D27:AA27" si="39">D28+D29+D30</f>
        <v>0</v>
      </c>
      <c r="E27" s="198">
        <f t="shared" si="39"/>
        <v>15183598</v>
      </c>
      <c r="F27" s="198">
        <f t="shared" ref="F27:G27" si="40">F28+F29+F30</f>
        <v>0</v>
      </c>
      <c r="G27" s="198">
        <f t="shared" si="40"/>
        <v>15183598</v>
      </c>
      <c r="H27" s="198">
        <f t="shared" ref="H27:I27" si="41">H28+H29+H30</f>
        <v>0</v>
      </c>
      <c r="I27" s="198">
        <f t="shared" si="41"/>
        <v>15183598</v>
      </c>
      <c r="J27" s="198">
        <f t="shared" ref="J27:K27" si="42">J28+J29+J30</f>
        <v>0</v>
      </c>
      <c r="K27" s="198">
        <f t="shared" si="42"/>
        <v>15183598</v>
      </c>
      <c r="L27" s="198">
        <f t="shared" ref="L27:M27" si="43">L28+L29+L30</f>
        <v>0</v>
      </c>
      <c r="M27" s="198">
        <f t="shared" si="43"/>
        <v>15183598</v>
      </c>
      <c r="N27" s="198">
        <f t="shared" si="39"/>
        <v>15772620</v>
      </c>
      <c r="O27" s="198">
        <f t="shared" si="39"/>
        <v>0</v>
      </c>
      <c r="P27" s="198">
        <f t="shared" si="39"/>
        <v>15772620</v>
      </c>
      <c r="Q27" s="198">
        <f t="shared" ref="Q27:R27" si="44">Q28+Q29+Q30</f>
        <v>0</v>
      </c>
      <c r="R27" s="198">
        <f t="shared" si="44"/>
        <v>15772620</v>
      </c>
      <c r="S27" s="198">
        <f t="shared" ref="S27:T27" si="45">S28+S29+S30</f>
        <v>0</v>
      </c>
      <c r="T27" s="198">
        <f t="shared" si="45"/>
        <v>15772620</v>
      </c>
      <c r="U27" s="198">
        <f t="shared" ref="U27:V27" si="46">U28+U29+U30</f>
        <v>0</v>
      </c>
      <c r="V27" s="198">
        <f t="shared" si="46"/>
        <v>15772620</v>
      </c>
      <c r="W27" s="198">
        <f t="shared" ref="W27:X27" si="47">W28+W29+W30</f>
        <v>0</v>
      </c>
      <c r="X27" s="198">
        <f t="shared" si="47"/>
        <v>15772620</v>
      </c>
      <c r="Y27" s="198">
        <f t="shared" si="39"/>
        <v>16398792</v>
      </c>
      <c r="Z27" s="198">
        <f t="shared" si="39"/>
        <v>0</v>
      </c>
      <c r="AA27" s="198">
        <f t="shared" si="39"/>
        <v>16398792</v>
      </c>
      <c r="AB27" s="198">
        <f t="shared" ref="AB27:AC27" si="48">AB28+AB29+AB30</f>
        <v>0</v>
      </c>
      <c r="AC27" s="198">
        <f t="shared" si="48"/>
        <v>16398792</v>
      </c>
      <c r="AD27" s="198">
        <f t="shared" ref="AD27:AE27" si="49">AD28+AD29+AD30</f>
        <v>0</v>
      </c>
      <c r="AE27" s="198">
        <f t="shared" si="49"/>
        <v>16398792</v>
      </c>
      <c r="AF27" s="198">
        <f t="shared" ref="AF27:AG27" si="50">AF28+AF29+AF30</f>
        <v>0</v>
      </c>
      <c r="AG27" s="198">
        <f t="shared" si="50"/>
        <v>16398792</v>
      </c>
    </row>
    <row r="28" spans="1:36" ht="25.5">
      <c r="A28" s="199" t="s">
        <v>58</v>
      </c>
      <c r="B28" s="231" t="s">
        <v>29</v>
      </c>
      <c r="C28" s="198">
        <v>12329000</v>
      </c>
      <c r="D28" s="198"/>
      <c r="E28" s="198">
        <f t="shared" si="13"/>
        <v>12329000</v>
      </c>
      <c r="F28" s="198"/>
      <c r="G28" s="198">
        <f t="shared" ref="G28:G30" si="51">SUM(E28:F28)</f>
        <v>12329000</v>
      </c>
      <c r="H28" s="198"/>
      <c r="I28" s="198">
        <f t="shared" ref="I28:I30" si="52">SUM(G28:H28)</f>
        <v>12329000</v>
      </c>
      <c r="J28" s="198"/>
      <c r="K28" s="198">
        <f t="shared" ref="K28:K30" si="53">SUM(I28:J28)</f>
        <v>12329000</v>
      </c>
      <c r="L28" s="198"/>
      <c r="M28" s="198">
        <f t="shared" ref="M28:M30" si="54">SUM(K28:L28)</f>
        <v>12329000</v>
      </c>
      <c r="N28" s="198">
        <v>12807365</v>
      </c>
      <c r="O28" s="198"/>
      <c r="P28" s="198">
        <f t="shared" si="18"/>
        <v>12807365</v>
      </c>
      <c r="Q28" s="198"/>
      <c r="R28" s="198">
        <f t="shared" ref="R28:R30" si="55">SUM(P28:Q28)</f>
        <v>12807365</v>
      </c>
      <c r="S28" s="198"/>
      <c r="T28" s="198">
        <f t="shared" ref="T28:T30" si="56">SUM(R28:S28)</f>
        <v>12807365</v>
      </c>
      <c r="U28" s="198"/>
      <c r="V28" s="198">
        <f t="shared" ref="V28:V30" si="57">SUM(T28:U28)</f>
        <v>12807365</v>
      </c>
      <c r="W28" s="198"/>
      <c r="X28" s="198">
        <f t="shared" ref="X28:X30" si="58">SUM(V28:W28)</f>
        <v>12807365</v>
      </c>
      <c r="Y28" s="198">
        <v>13315817</v>
      </c>
      <c r="Z28" s="198"/>
      <c r="AA28" s="198">
        <f t="shared" si="23"/>
        <v>13315817</v>
      </c>
      <c r="AB28" s="198"/>
      <c r="AC28" s="198">
        <f t="shared" ref="AC28:AC30" si="59">SUM(AA28:AB28)</f>
        <v>13315817</v>
      </c>
      <c r="AD28" s="198"/>
      <c r="AE28" s="198">
        <f t="shared" ref="AE28:AE30" si="60">SUM(AC28:AD28)</f>
        <v>13315817</v>
      </c>
      <c r="AF28" s="198"/>
      <c r="AG28" s="198">
        <f t="shared" ref="AG28:AG30" si="61">SUM(AE28:AF28)</f>
        <v>13315817</v>
      </c>
    </row>
    <row r="29" spans="1:36">
      <c r="A29" s="199" t="s">
        <v>344</v>
      </c>
      <c r="B29" s="231" t="s">
        <v>345</v>
      </c>
      <c r="C29" s="198">
        <v>598</v>
      </c>
      <c r="D29" s="198"/>
      <c r="E29" s="198">
        <f t="shared" si="13"/>
        <v>598</v>
      </c>
      <c r="F29" s="198"/>
      <c r="G29" s="198">
        <f t="shared" si="51"/>
        <v>598</v>
      </c>
      <c r="H29" s="198"/>
      <c r="I29" s="198">
        <f t="shared" si="52"/>
        <v>598</v>
      </c>
      <c r="J29" s="198"/>
      <c r="K29" s="198">
        <f t="shared" si="53"/>
        <v>598</v>
      </c>
      <c r="L29" s="198"/>
      <c r="M29" s="198">
        <f t="shared" si="54"/>
        <v>598</v>
      </c>
      <c r="N29" s="198">
        <v>520</v>
      </c>
      <c r="O29" s="198"/>
      <c r="P29" s="198">
        <f t="shared" si="18"/>
        <v>520</v>
      </c>
      <c r="Q29" s="198"/>
      <c r="R29" s="198">
        <f t="shared" si="55"/>
        <v>520</v>
      </c>
      <c r="S29" s="198"/>
      <c r="T29" s="198">
        <f t="shared" si="56"/>
        <v>520</v>
      </c>
      <c r="U29" s="198"/>
      <c r="V29" s="198">
        <f t="shared" si="57"/>
        <v>520</v>
      </c>
      <c r="W29" s="198"/>
      <c r="X29" s="198">
        <f t="shared" si="58"/>
        <v>520</v>
      </c>
      <c r="Y29" s="198">
        <v>540</v>
      </c>
      <c r="Z29" s="198"/>
      <c r="AA29" s="198">
        <f t="shared" si="23"/>
        <v>540</v>
      </c>
      <c r="AB29" s="198"/>
      <c r="AC29" s="198">
        <f t="shared" si="59"/>
        <v>540</v>
      </c>
      <c r="AD29" s="198"/>
      <c r="AE29" s="198">
        <f t="shared" si="60"/>
        <v>540</v>
      </c>
      <c r="AF29" s="198"/>
      <c r="AG29" s="198">
        <f t="shared" si="61"/>
        <v>540</v>
      </c>
    </row>
    <row r="30" spans="1:36" ht="13.9" customHeight="1">
      <c r="A30" s="199" t="s">
        <v>346</v>
      </c>
      <c r="B30" s="231" t="s">
        <v>347</v>
      </c>
      <c r="C30" s="198">
        <v>2854000</v>
      </c>
      <c r="D30" s="198"/>
      <c r="E30" s="198">
        <f t="shared" si="13"/>
        <v>2854000</v>
      </c>
      <c r="F30" s="198"/>
      <c r="G30" s="198">
        <f t="shared" si="51"/>
        <v>2854000</v>
      </c>
      <c r="H30" s="198"/>
      <c r="I30" s="198">
        <f t="shared" si="52"/>
        <v>2854000</v>
      </c>
      <c r="J30" s="198"/>
      <c r="K30" s="198">
        <f t="shared" si="53"/>
        <v>2854000</v>
      </c>
      <c r="L30" s="198"/>
      <c r="M30" s="198">
        <f t="shared" si="54"/>
        <v>2854000</v>
      </c>
      <c r="N30" s="198">
        <v>2964735</v>
      </c>
      <c r="O30" s="198"/>
      <c r="P30" s="198">
        <f t="shared" si="18"/>
        <v>2964735</v>
      </c>
      <c r="Q30" s="198"/>
      <c r="R30" s="198">
        <f t="shared" si="55"/>
        <v>2964735</v>
      </c>
      <c r="S30" s="198"/>
      <c r="T30" s="198">
        <f t="shared" si="56"/>
        <v>2964735</v>
      </c>
      <c r="U30" s="198"/>
      <c r="V30" s="198">
        <f t="shared" si="57"/>
        <v>2964735</v>
      </c>
      <c r="W30" s="198"/>
      <c r="X30" s="198">
        <f t="shared" si="58"/>
        <v>2964735</v>
      </c>
      <c r="Y30" s="198">
        <v>3082435</v>
      </c>
      <c r="Z30" s="198"/>
      <c r="AA30" s="198">
        <f t="shared" si="23"/>
        <v>3082435</v>
      </c>
      <c r="AB30" s="198"/>
      <c r="AC30" s="198">
        <f t="shared" si="59"/>
        <v>3082435</v>
      </c>
      <c r="AD30" s="198"/>
      <c r="AE30" s="198">
        <f t="shared" si="60"/>
        <v>3082435</v>
      </c>
      <c r="AF30" s="198"/>
      <c r="AG30" s="198">
        <f t="shared" si="61"/>
        <v>3082435</v>
      </c>
    </row>
    <row r="31" spans="1:36">
      <c r="A31" s="199"/>
      <c r="B31" s="231"/>
      <c r="C31" s="198"/>
      <c r="D31" s="198"/>
      <c r="E31" s="198"/>
      <c r="F31" s="198"/>
      <c r="G31" s="198"/>
      <c r="H31" s="198"/>
      <c r="I31" s="198"/>
      <c r="J31" s="198"/>
      <c r="K31" s="198"/>
      <c r="L31" s="198"/>
      <c r="M31" s="198"/>
      <c r="N31" s="196"/>
      <c r="O31" s="198"/>
      <c r="P31" s="198"/>
      <c r="Q31" s="198"/>
      <c r="R31" s="198"/>
      <c r="S31" s="198"/>
      <c r="T31" s="198"/>
      <c r="U31" s="198"/>
      <c r="V31" s="198"/>
      <c r="W31" s="198"/>
      <c r="X31" s="198"/>
      <c r="Y31" s="196"/>
      <c r="Z31" s="198"/>
      <c r="AA31" s="198"/>
      <c r="AB31" s="198"/>
      <c r="AC31" s="198"/>
      <c r="AD31" s="198"/>
      <c r="AE31" s="198"/>
      <c r="AF31" s="198"/>
      <c r="AG31" s="198"/>
    </row>
    <row r="32" spans="1:36">
      <c r="A32" s="200" t="s">
        <v>56</v>
      </c>
      <c r="B32" s="231" t="s">
        <v>37</v>
      </c>
      <c r="C32" s="201">
        <f>SUM(C33:C34)</f>
        <v>4659077</v>
      </c>
      <c r="D32" s="201">
        <f t="shared" ref="D32:AA32" si="62">SUM(D33:D34)</f>
        <v>0</v>
      </c>
      <c r="E32" s="201">
        <f t="shared" si="62"/>
        <v>4659077</v>
      </c>
      <c r="F32" s="201">
        <f t="shared" ref="F32:G32" si="63">SUM(F33:F34)</f>
        <v>0</v>
      </c>
      <c r="G32" s="201">
        <f t="shared" si="63"/>
        <v>4659077</v>
      </c>
      <c r="H32" s="201">
        <f t="shared" ref="H32:I32" si="64">SUM(H33:H34)</f>
        <v>0</v>
      </c>
      <c r="I32" s="201">
        <f t="shared" si="64"/>
        <v>4659077</v>
      </c>
      <c r="J32" s="201">
        <f t="shared" ref="J32:K32" si="65">SUM(J33:J34)</f>
        <v>0</v>
      </c>
      <c r="K32" s="201">
        <f t="shared" si="65"/>
        <v>4659077</v>
      </c>
      <c r="L32" s="201">
        <f t="shared" ref="L32:M32" si="66">SUM(L33:L34)</f>
        <v>0</v>
      </c>
      <c r="M32" s="201">
        <f t="shared" si="66"/>
        <v>4659077</v>
      </c>
      <c r="N32" s="201">
        <f t="shared" si="62"/>
        <v>4820115</v>
      </c>
      <c r="O32" s="201">
        <f t="shared" si="62"/>
        <v>0</v>
      </c>
      <c r="P32" s="201">
        <f t="shared" si="62"/>
        <v>4820115</v>
      </c>
      <c r="Q32" s="201">
        <f t="shared" ref="Q32:R32" si="67">SUM(Q33:Q34)</f>
        <v>0</v>
      </c>
      <c r="R32" s="201">
        <f t="shared" si="67"/>
        <v>4820115</v>
      </c>
      <c r="S32" s="201">
        <f t="shared" ref="S32:T32" si="68">SUM(S33:S34)</f>
        <v>0</v>
      </c>
      <c r="T32" s="201">
        <f t="shared" si="68"/>
        <v>4820115</v>
      </c>
      <c r="U32" s="201">
        <f t="shared" ref="U32:V32" si="69">SUM(U33:U34)</f>
        <v>0</v>
      </c>
      <c r="V32" s="201">
        <f t="shared" si="69"/>
        <v>4820115</v>
      </c>
      <c r="W32" s="201">
        <f t="shared" ref="W32:X32" si="70">SUM(W33:W34)</f>
        <v>0</v>
      </c>
      <c r="X32" s="201">
        <f t="shared" si="70"/>
        <v>4820115</v>
      </c>
      <c r="Y32" s="201">
        <f t="shared" si="62"/>
        <v>4988093</v>
      </c>
      <c r="Z32" s="201">
        <f t="shared" si="62"/>
        <v>0</v>
      </c>
      <c r="AA32" s="201">
        <f t="shared" si="62"/>
        <v>4988093</v>
      </c>
      <c r="AB32" s="201">
        <f t="shared" ref="AB32:AC32" si="71">SUM(AB33:AB34)</f>
        <v>0</v>
      </c>
      <c r="AC32" s="201">
        <f t="shared" si="71"/>
        <v>4988093</v>
      </c>
      <c r="AD32" s="201">
        <f t="shared" ref="AD32:AE32" si="72">SUM(AD33:AD34)</f>
        <v>0</v>
      </c>
      <c r="AE32" s="201">
        <f t="shared" si="72"/>
        <v>4988093</v>
      </c>
      <c r="AF32" s="201">
        <f t="shared" ref="AF32:AG32" si="73">SUM(AF33:AF34)</f>
        <v>0</v>
      </c>
      <c r="AG32" s="201">
        <f t="shared" si="73"/>
        <v>4988093</v>
      </c>
      <c r="AH32" s="189">
        <f>C32-4811000</f>
        <v>-151923</v>
      </c>
      <c r="AI32" s="189">
        <f>N32-4969000</f>
        <v>-148885</v>
      </c>
      <c r="AJ32" s="189">
        <f>Y32-5134000</f>
        <v>-145907</v>
      </c>
    </row>
    <row r="33" spans="1:34" ht="28.5" customHeight="1">
      <c r="A33" s="199" t="s">
        <v>348</v>
      </c>
      <c r="B33" s="231" t="s">
        <v>349</v>
      </c>
      <c r="C33" s="201">
        <v>3559077</v>
      </c>
      <c r="D33" s="201"/>
      <c r="E33" s="201">
        <f t="shared" si="13"/>
        <v>3559077</v>
      </c>
      <c r="F33" s="201"/>
      <c r="G33" s="201">
        <f t="shared" ref="G33:G34" si="74">SUM(E33:F33)</f>
        <v>3559077</v>
      </c>
      <c r="H33" s="201"/>
      <c r="I33" s="201">
        <f t="shared" ref="I33:I34" si="75">SUM(G33:H33)</f>
        <v>3559077</v>
      </c>
      <c r="J33" s="201"/>
      <c r="K33" s="201">
        <f t="shared" ref="K33:K34" si="76">SUM(I33:J33)</f>
        <v>3559077</v>
      </c>
      <c r="L33" s="201"/>
      <c r="M33" s="201">
        <f t="shared" ref="M33:M34" si="77">SUM(K33:L33)</f>
        <v>3559077</v>
      </c>
      <c r="N33" s="201">
        <f>4969000-148885-N34</f>
        <v>3684115</v>
      </c>
      <c r="O33" s="201"/>
      <c r="P33" s="201">
        <f t="shared" si="18"/>
        <v>3684115</v>
      </c>
      <c r="Q33" s="201"/>
      <c r="R33" s="201">
        <f t="shared" ref="R33:R34" si="78">SUM(P33:Q33)</f>
        <v>3684115</v>
      </c>
      <c r="S33" s="201"/>
      <c r="T33" s="201">
        <f t="shared" ref="T33:T34" si="79">SUM(R33:S33)</f>
        <v>3684115</v>
      </c>
      <c r="U33" s="201"/>
      <c r="V33" s="201">
        <f t="shared" ref="V33:V34" si="80">SUM(T33:U33)</f>
        <v>3684115</v>
      </c>
      <c r="W33" s="201"/>
      <c r="X33" s="201">
        <f t="shared" ref="X33:X34" si="81">SUM(V33:W33)</f>
        <v>3684115</v>
      </c>
      <c r="Y33" s="201">
        <f>5134000-Y34-145907</f>
        <v>3814093</v>
      </c>
      <c r="Z33" s="201"/>
      <c r="AA33" s="201">
        <f t="shared" si="23"/>
        <v>3814093</v>
      </c>
      <c r="AB33" s="201"/>
      <c r="AC33" s="201">
        <f t="shared" ref="AC33:AC34" si="82">SUM(AA33:AB33)</f>
        <v>3814093</v>
      </c>
      <c r="AD33" s="201"/>
      <c r="AE33" s="201">
        <f t="shared" ref="AE33:AE34" si="83">SUM(AC33:AD33)</f>
        <v>3814093</v>
      </c>
      <c r="AF33" s="201"/>
      <c r="AG33" s="201">
        <f t="shared" ref="AG33:AG34" si="84">SUM(AE33:AF33)</f>
        <v>3814093</v>
      </c>
      <c r="AH33" s="187"/>
    </row>
    <row r="34" spans="1:34" ht="37.5" customHeight="1">
      <c r="A34" s="199" t="s">
        <v>17</v>
      </c>
      <c r="B34" s="231" t="s">
        <v>38</v>
      </c>
      <c r="C34" s="201">
        <v>1100000</v>
      </c>
      <c r="D34" s="201"/>
      <c r="E34" s="201">
        <f t="shared" si="13"/>
        <v>1100000</v>
      </c>
      <c r="F34" s="201"/>
      <c r="G34" s="201">
        <f t="shared" si="74"/>
        <v>1100000</v>
      </c>
      <c r="H34" s="201"/>
      <c r="I34" s="201">
        <f t="shared" si="75"/>
        <v>1100000</v>
      </c>
      <c r="J34" s="201"/>
      <c r="K34" s="201">
        <f t="shared" si="76"/>
        <v>1100000</v>
      </c>
      <c r="L34" s="201"/>
      <c r="M34" s="201">
        <f t="shared" si="77"/>
        <v>1100000</v>
      </c>
      <c r="N34" s="201">
        <v>1136000</v>
      </c>
      <c r="O34" s="201"/>
      <c r="P34" s="201">
        <f t="shared" si="18"/>
        <v>1136000</v>
      </c>
      <c r="Q34" s="201"/>
      <c r="R34" s="201">
        <f t="shared" si="78"/>
        <v>1136000</v>
      </c>
      <c r="S34" s="201"/>
      <c r="T34" s="201">
        <f t="shared" si="79"/>
        <v>1136000</v>
      </c>
      <c r="U34" s="201"/>
      <c r="V34" s="201">
        <f t="shared" si="80"/>
        <v>1136000</v>
      </c>
      <c r="W34" s="201"/>
      <c r="X34" s="201">
        <f t="shared" si="81"/>
        <v>1136000</v>
      </c>
      <c r="Y34" s="201">
        <v>1174000</v>
      </c>
      <c r="Z34" s="201"/>
      <c r="AA34" s="201">
        <f t="shared" si="23"/>
        <v>1174000</v>
      </c>
      <c r="AB34" s="201"/>
      <c r="AC34" s="201">
        <f t="shared" si="82"/>
        <v>1174000</v>
      </c>
      <c r="AD34" s="201"/>
      <c r="AE34" s="201">
        <f t="shared" si="83"/>
        <v>1174000</v>
      </c>
      <c r="AF34" s="201"/>
      <c r="AG34" s="201">
        <f t="shared" si="84"/>
        <v>1174000</v>
      </c>
    </row>
    <row r="35" spans="1:34">
      <c r="A35" s="199"/>
      <c r="B35" s="231"/>
      <c r="C35" s="198"/>
      <c r="D35" s="198"/>
      <c r="E35" s="198"/>
      <c r="F35" s="198"/>
      <c r="G35" s="198"/>
      <c r="H35" s="198"/>
      <c r="I35" s="198"/>
      <c r="J35" s="198"/>
      <c r="K35" s="198"/>
      <c r="L35" s="198"/>
      <c r="M35" s="198"/>
      <c r="N35" s="196"/>
      <c r="O35" s="198"/>
      <c r="P35" s="198"/>
      <c r="Q35" s="198"/>
      <c r="R35" s="198"/>
      <c r="S35" s="198"/>
      <c r="T35" s="198"/>
      <c r="U35" s="198"/>
      <c r="V35" s="198"/>
      <c r="W35" s="198"/>
      <c r="X35" s="198"/>
      <c r="Y35" s="196"/>
      <c r="Z35" s="198"/>
      <c r="AA35" s="198"/>
      <c r="AB35" s="198"/>
      <c r="AC35" s="198"/>
      <c r="AD35" s="198"/>
      <c r="AE35" s="198"/>
      <c r="AF35" s="198"/>
      <c r="AG35" s="198"/>
    </row>
    <row r="36" spans="1:34" ht="38.25">
      <c r="A36" s="197" t="s">
        <v>13</v>
      </c>
      <c r="B36" s="231" t="s">
        <v>39</v>
      </c>
      <c r="C36" s="201">
        <f>SUM(C37:C38)</f>
        <v>16492800</v>
      </c>
      <c r="D36" s="201">
        <f t="shared" ref="D36:AA36" si="85">SUM(D37:D38)</f>
        <v>0</v>
      </c>
      <c r="E36" s="201">
        <f t="shared" si="85"/>
        <v>16492800</v>
      </c>
      <c r="F36" s="201">
        <f t="shared" ref="F36:G36" si="86">SUM(F37:F38)</f>
        <v>0</v>
      </c>
      <c r="G36" s="201">
        <f t="shared" si="86"/>
        <v>16492800</v>
      </c>
      <c r="H36" s="201">
        <f t="shared" ref="H36:I36" si="87">SUM(H37:H38)</f>
        <v>0</v>
      </c>
      <c r="I36" s="201">
        <f t="shared" si="87"/>
        <v>16492800</v>
      </c>
      <c r="J36" s="201">
        <f t="shared" ref="J36:K36" si="88">SUM(J37:J38)</f>
        <v>0</v>
      </c>
      <c r="K36" s="201">
        <f t="shared" si="88"/>
        <v>16492800</v>
      </c>
      <c r="L36" s="201">
        <f t="shared" ref="L36:M36" si="89">SUM(L37:L38)</f>
        <v>0</v>
      </c>
      <c r="M36" s="201">
        <f t="shared" si="89"/>
        <v>16492800</v>
      </c>
      <c r="N36" s="201">
        <f t="shared" si="85"/>
        <v>16110600</v>
      </c>
      <c r="O36" s="201">
        <f t="shared" si="85"/>
        <v>0</v>
      </c>
      <c r="P36" s="201">
        <f t="shared" si="85"/>
        <v>16110600</v>
      </c>
      <c r="Q36" s="201">
        <f t="shared" ref="Q36:R36" si="90">SUM(Q37:Q38)</f>
        <v>0</v>
      </c>
      <c r="R36" s="201">
        <f t="shared" si="90"/>
        <v>16110600</v>
      </c>
      <c r="S36" s="201">
        <f t="shared" ref="S36:T36" si="91">SUM(S37:S38)</f>
        <v>0</v>
      </c>
      <c r="T36" s="201">
        <f t="shared" si="91"/>
        <v>16110600</v>
      </c>
      <c r="U36" s="201">
        <f t="shared" ref="U36:V36" si="92">SUM(U37:U38)</f>
        <v>0</v>
      </c>
      <c r="V36" s="201">
        <f t="shared" si="92"/>
        <v>16110600</v>
      </c>
      <c r="W36" s="201">
        <f t="shared" ref="W36:X36" si="93">SUM(W37:W38)</f>
        <v>0</v>
      </c>
      <c r="X36" s="201">
        <f t="shared" si="93"/>
        <v>16110600</v>
      </c>
      <c r="Y36" s="201">
        <f t="shared" si="85"/>
        <v>16110600</v>
      </c>
      <c r="Z36" s="201">
        <f t="shared" si="85"/>
        <v>0</v>
      </c>
      <c r="AA36" s="201">
        <f t="shared" si="85"/>
        <v>16110600</v>
      </c>
      <c r="AB36" s="201">
        <f t="shared" ref="AB36:AC36" si="94">SUM(AB37:AB38)</f>
        <v>0</v>
      </c>
      <c r="AC36" s="201">
        <f t="shared" si="94"/>
        <v>16110600</v>
      </c>
      <c r="AD36" s="201">
        <f t="shared" ref="AD36:AE36" si="95">SUM(AD37:AD38)</f>
        <v>0</v>
      </c>
      <c r="AE36" s="201">
        <f t="shared" si="95"/>
        <v>16110600</v>
      </c>
      <c r="AF36" s="201">
        <f t="shared" ref="AF36:AG36" si="96">SUM(AF37:AF38)</f>
        <v>0</v>
      </c>
      <c r="AG36" s="201">
        <f t="shared" si="96"/>
        <v>16110600</v>
      </c>
      <c r="AH36" s="187"/>
    </row>
    <row r="37" spans="1:34" ht="37.5" customHeight="1">
      <c r="A37" s="199" t="s">
        <v>60</v>
      </c>
      <c r="B37" s="231" t="s">
        <v>41</v>
      </c>
      <c r="C37" s="201">
        <f>7986800+1400000+330000+1772000</f>
        <v>11488800</v>
      </c>
      <c r="D37" s="201"/>
      <c r="E37" s="201">
        <f t="shared" si="13"/>
        <v>11488800</v>
      </c>
      <c r="F37" s="201"/>
      <c r="G37" s="201">
        <f t="shared" ref="G37:G38" si="97">SUM(E37:F37)</f>
        <v>11488800</v>
      </c>
      <c r="H37" s="201"/>
      <c r="I37" s="201">
        <f t="shared" ref="I37:I38" si="98">SUM(G37:H37)</f>
        <v>11488800</v>
      </c>
      <c r="J37" s="201">
        <v>104000</v>
      </c>
      <c r="K37" s="201">
        <f t="shared" ref="K37:K38" si="99">SUM(I37:J37)</f>
        <v>11592800</v>
      </c>
      <c r="L37" s="201"/>
      <c r="M37" s="201">
        <f t="shared" ref="M37:M38" si="100">SUM(K37:L37)</f>
        <v>11592800</v>
      </c>
      <c r="N37" s="201">
        <f>7721600+1400000+213000+1772000</f>
        <v>11106600</v>
      </c>
      <c r="O37" s="201"/>
      <c r="P37" s="201">
        <f t="shared" si="18"/>
        <v>11106600</v>
      </c>
      <c r="Q37" s="201"/>
      <c r="R37" s="201">
        <f t="shared" ref="R37:R38" si="101">SUM(P37:Q37)</f>
        <v>11106600</v>
      </c>
      <c r="S37" s="201"/>
      <c r="T37" s="201">
        <f t="shared" ref="T37:T38" si="102">SUM(R37:S37)</f>
        <v>11106600</v>
      </c>
      <c r="U37" s="201"/>
      <c r="V37" s="201">
        <f t="shared" ref="V37:V38" si="103">SUM(T37:U37)</f>
        <v>11106600</v>
      </c>
      <c r="W37" s="201"/>
      <c r="X37" s="201">
        <f t="shared" ref="X37:X38" si="104">SUM(V37:W37)</f>
        <v>11106600</v>
      </c>
      <c r="Y37" s="201">
        <f>7721600+1400000+213000+1772000</f>
        <v>11106600</v>
      </c>
      <c r="Z37" s="201"/>
      <c r="AA37" s="201">
        <f t="shared" si="23"/>
        <v>11106600</v>
      </c>
      <c r="AB37" s="201"/>
      <c r="AC37" s="201">
        <f t="shared" ref="AC37:AC38" si="105">SUM(AA37:AB37)</f>
        <v>11106600</v>
      </c>
      <c r="AD37" s="201"/>
      <c r="AE37" s="201">
        <f t="shared" ref="AE37:AE38" si="106">SUM(AC37:AD37)</f>
        <v>11106600</v>
      </c>
      <c r="AF37" s="201"/>
      <c r="AG37" s="201">
        <f t="shared" ref="AG37:AG38" si="107">SUM(AE37:AF37)</f>
        <v>11106600</v>
      </c>
    </row>
    <row r="38" spans="1:34" s="184" customFormat="1" ht="37.5" customHeight="1">
      <c r="A38" s="202" t="s">
        <v>80</v>
      </c>
      <c r="B38" s="231" t="s">
        <v>77</v>
      </c>
      <c r="C38" s="201">
        <f>4900000+104000</f>
        <v>5004000</v>
      </c>
      <c r="D38" s="201"/>
      <c r="E38" s="201">
        <f t="shared" si="13"/>
        <v>5004000</v>
      </c>
      <c r="F38" s="201"/>
      <c r="G38" s="201">
        <f t="shared" si="97"/>
        <v>5004000</v>
      </c>
      <c r="H38" s="201"/>
      <c r="I38" s="201">
        <f t="shared" si="98"/>
        <v>5004000</v>
      </c>
      <c r="J38" s="201">
        <v>-104000</v>
      </c>
      <c r="K38" s="201">
        <f t="shared" si="99"/>
        <v>4900000</v>
      </c>
      <c r="L38" s="201"/>
      <c r="M38" s="201">
        <f t="shared" si="100"/>
        <v>4900000</v>
      </c>
      <c r="N38" s="201">
        <v>5004000</v>
      </c>
      <c r="O38" s="201"/>
      <c r="P38" s="201">
        <f t="shared" si="18"/>
        <v>5004000</v>
      </c>
      <c r="Q38" s="201"/>
      <c r="R38" s="201">
        <f t="shared" si="101"/>
        <v>5004000</v>
      </c>
      <c r="S38" s="201"/>
      <c r="T38" s="201">
        <f t="shared" si="102"/>
        <v>5004000</v>
      </c>
      <c r="U38" s="201"/>
      <c r="V38" s="201">
        <f t="shared" si="103"/>
        <v>5004000</v>
      </c>
      <c r="W38" s="201"/>
      <c r="X38" s="201">
        <f t="shared" si="104"/>
        <v>5004000</v>
      </c>
      <c r="Y38" s="201">
        <v>5004000</v>
      </c>
      <c r="Z38" s="201"/>
      <c r="AA38" s="201">
        <f t="shared" si="23"/>
        <v>5004000</v>
      </c>
      <c r="AB38" s="201"/>
      <c r="AC38" s="201">
        <f t="shared" si="105"/>
        <v>5004000</v>
      </c>
      <c r="AD38" s="201"/>
      <c r="AE38" s="201">
        <f t="shared" si="106"/>
        <v>5004000</v>
      </c>
      <c r="AF38" s="201"/>
      <c r="AG38" s="201">
        <f t="shared" si="107"/>
        <v>5004000</v>
      </c>
    </row>
    <row r="39" spans="1:34" s="184" customFormat="1">
      <c r="A39" s="202"/>
      <c r="B39" s="231"/>
      <c r="C39" s="198"/>
      <c r="D39" s="198"/>
      <c r="E39" s="198"/>
      <c r="F39" s="198"/>
      <c r="G39" s="198"/>
      <c r="H39" s="198"/>
      <c r="I39" s="198"/>
      <c r="J39" s="198"/>
      <c r="K39" s="198"/>
      <c r="L39" s="198"/>
      <c r="M39" s="198"/>
      <c r="N39" s="198"/>
      <c r="O39" s="198"/>
      <c r="P39" s="198"/>
      <c r="Q39" s="198"/>
      <c r="R39" s="198"/>
      <c r="S39" s="198"/>
      <c r="T39" s="198"/>
      <c r="U39" s="198"/>
      <c r="V39" s="198"/>
      <c r="W39" s="198"/>
      <c r="X39" s="198"/>
      <c r="Y39" s="198"/>
      <c r="Z39" s="198"/>
      <c r="AA39" s="198"/>
      <c r="AB39" s="198"/>
      <c r="AC39" s="198"/>
      <c r="AD39" s="198"/>
      <c r="AE39" s="198"/>
      <c r="AF39" s="198"/>
      <c r="AG39" s="198"/>
    </row>
    <row r="40" spans="1:34" s="184" customFormat="1" ht="25.5">
      <c r="A40" s="200" t="s">
        <v>19</v>
      </c>
      <c r="B40" s="231" t="s">
        <v>43</v>
      </c>
      <c r="C40" s="198">
        <v>138600</v>
      </c>
      <c r="D40" s="198"/>
      <c r="E40" s="198">
        <f t="shared" si="13"/>
        <v>138600</v>
      </c>
      <c r="F40" s="198"/>
      <c r="G40" s="198">
        <f t="shared" ref="G40" si="108">SUM(E40:F40)</f>
        <v>138600</v>
      </c>
      <c r="H40" s="198"/>
      <c r="I40" s="198">
        <f t="shared" ref="I40" si="109">SUM(G40:H40)</f>
        <v>138600</v>
      </c>
      <c r="J40" s="198"/>
      <c r="K40" s="198">
        <f t="shared" ref="K40" si="110">SUM(I40:J40)</f>
        <v>138600</v>
      </c>
      <c r="L40" s="198"/>
      <c r="M40" s="198">
        <f t="shared" ref="M40" si="111">SUM(K40:L40)</f>
        <v>138600</v>
      </c>
      <c r="N40" s="198">
        <v>138600</v>
      </c>
      <c r="O40" s="198"/>
      <c r="P40" s="198">
        <f t="shared" si="18"/>
        <v>138600</v>
      </c>
      <c r="Q40" s="198"/>
      <c r="R40" s="198">
        <f t="shared" ref="R40" si="112">SUM(P40:Q40)</f>
        <v>138600</v>
      </c>
      <c r="S40" s="198"/>
      <c r="T40" s="198">
        <f t="shared" ref="T40" si="113">SUM(R40:S40)</f>
        <v>138600</v>
      </c>
      <c r="U40" s="198"/>
      <c r="V40" s="198">
        <f t="shared" ref="V40" si="114">SUM(T40:U40)</f>
        <v>138600</v>
      </c>
      <c r="W40" s="198"/>
      <c r="X40" s="198">
        <f t="shared" ref="X40" si="115">SUM(V40:W40)</f>
        <v>138600</v>
      </c>
      <c r="Y40" s="198">
        <v>138600</v>
      </c>
      <c r="Z40" s="198"/>
      <c r="AA40" s="198">
        <f t="shared" si="23"/>
        <v>138600</v>
      </c>
      <c r="AB40" s="198"/>
      <c r="AC40" s="198">
        <f t="shared" ref="AC40" si="116">SUM(AA40:AB40)</f>
        <v>138600</v>
      </c>
      <c r="AD40" s="198"/>
      <c r="AE40" s="198">
        <f t="shared" ref="AE40" si="117">SUM(AC40:AD40)</f>
        <v>138600</v>
      </c>
      <c r="AF40" s="198"/>
      <c r="AG40" s="198">
        <f t="shared" ref="AG40" si="118">SUM(AE40:AF40)</f>
        <v>138600</v>
      </c>
    </row>
    <row r="41" spans="1:34" s="184" customFormat="1">
      <c r="A41" s="199"/>
      <c r="B41" s="231"/>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row>
    <row r="42" spans="1:34" s="184" customFormat="1" ht="25.5">
      <c r="A42" s="200" t="s">
        <v>141</v>
      </c>
      <c r="B42" s="231" t="s">
        <v>46</v>
      </c>
      <c r="C42" s="198">
        <f>SUM(C43:C43)</f>
        <v>100000</v>
      </c>
      <c r="D42" s="198">
        <f t="shared" ref="D42:AG42" si="119">SUM(D43:D43)</f>
        <v>0</v>
      </c>
      <c r="E42" s="198">
        <f t="shared" si="119"/>
        <v>100000</v>
      </c>
      <c r="F42" s="198">
        <f t="shared" si="119"/>
        <v>0</v>
      </c>
      <c r="G42" s="198">
        <f t="shared" si="119"/>
        <v>100000</v>
      </c>
      <c r="H42" s="198">
        <f t="shared" si="119"/>
        <v>0</v>
      </c>
      <c r="I42" s="198">
        <f t="shared" si="119"/>
        <v>100000</v>
      </c>
      <c r="J42" s="198">
        <f t="shared" si="119"/>
        <v>0</v>
      </c>
      <c r="K42" s="198">
        <f t="shared" si="119"/>
        <v>100000</v>
      </c>
      <c r="L42" s="198">
        <f t="shared" si="119"/>
        <v>0</v>
      </c>
      <c r="M42" s="198">
        <f t="shared" si="119"/>
        <v>100000</v>
      </c>
      <c r="N42" s="198">
        <f t="shared" si="119"/>
        <v>100000</v>
      </c>
      <c r="O42" s="198">
        <f t="shared" si="119"/>
        <v>0</v>
      </c>
      <c r="P42" s="198">
        <f t="shared" si="119"/>
        <v>100000</v>
      </c>
      <c r="Q42" s="198">
        <f t="shared" si="119"/>
        <v>0</v>
      </c>
      <c r="R42" s="198">
        <f t="shared" si="119"/>
        <v>100000</v>
      </c>
      <c r="S42" s="198">
        <f t="shared" si="119"/>
        <v>0</v>
      </c>
      <c r="T42" s="198">
        <f t="shared" si="119"/>
        <v>100000</v>
      </c>
      <c r="U42" s="198">
        <f t="shared" si="119"/>
        <v>0</v>
      </c>
      <c r="V42" s="198">
        <f t="shared" si="119"/>
        <v>100000</v>
      </c>
      <c r="W42" s="198">
        <f t="shared" si="119"/>
        <v>0</v>
      </c>
      <c r="X42" s="198">
        <f t="shared" si="119"/>
        <v>100000</v>
      </c>
      <c r="Y42" s="198">
        <f t="shared" si="119"/>
        <v>100000</v>
      </c>
      <c r="Z42" s="198">
        <f t="shared" si="119"/>
        <v>0</v>
      </c>
      <c r="AA42" s="198">
        <f t="shared" si="119"/>
        <v>100000</v>
      </c>
      <c r="AB42" s="198">
        <f t="shared" si="119"/>
        <v>0</v>
      </c>
      <c r="AC42" s="198">
        <f t="shared" si="119"/>
        <v>100000</v>
      </c>
      <c r="AD42" s="198">
        <f t="shared" si="119"/>
        <v>0</v>
      </c>
      <c r="AE42" s="198">
        <f t="shared" si="119"/>
        <v>100000</v>
      </c>
      <c r="AF42" s="198">
        <f t="shared" si="119"/>
        <v>0</v>
      </c>
      <c r="AG42" s="198">
        <f t="shared" si="119"/>
        <v>100000</v>
      </c>
    </row>
    <row r="43" spans="1:34" s="184" customFormat="1" ht="16.5" customHeight="1">
      <c r="A43" s="199" t="s">
        <v>67</v>
      </c>
      <c r="B43" s="231" t="s">
        <v>70</v>
      </c>
      <c r="C43" s="198">
        <v>100000</v>
      </c>
      <c r="D43" s="198"/>
      <c r="E43" s="198">
        <f t="shared" si="13"/>
        <v>100000</v>
      </c>
      <c r="F43" s="198"/>
      <c r="G43" s="198">
        <f t="shared" ref="G43" si="120">SUM(E43:F43)</f>
        <v>100000</v>
      </c>
      <c r="H43" s="198"/>
      <c r="I43" s="198">
        <f t="shared" ref="I43" si="121">SUM(G43:H43)</f>
        <v>100000</v>
      </c>
      <c r="J43" s="198"/>
      <c r="K43" s="198">
        <f t="shared" ref="K43" si="122">SUM(I43:J43)</f>
        <v>100000</v>
      </c>
      <c r="L43" s="198"/>
      <c r="M43" s="198">
        <f t="shared" ref="M43" si="123">SUM(K43:L43)</f>
        <v>100000</v>
      </c>
      <c r="N43" s="198">
        <v>100000</v>
      </c>
      <c r="O43" s="198"/>
      <c r="P43" s="198">
        <f t="shared" si="18"/>
        <v>100000</v>
      </c>
      <c r="Q43" s="198"/>
      <c r="R43" s="198">
        <f t="shared" ref="R43" si="124">SUM(P43:Q43)</f>
        <v>100000</v>
      </c>
      <c r="S43" s="198"/>
      <c r="T43" s="198">
        <f t="shared" ref="T43" si="125">SUM(R43:S43)</f>
        <v>100000</v>
      </c>
      <c r="U43" s="198"/>
      <c r="V43" s="198">
        <f t="shared" ref="V43" si="126">SUM(T43:U43)</f>
        <v>100000</v>
      </c>
      <c r="W43" s="198"/>
      <c r="X43" s="198">
        <f t="shared" ref="X43" si="127">SUM(V43:W43)</f>
        <v>100000</v>
      </c>
      <c r="Y43" s="198">
        <v>100000</v>
      </c>
      <c r="Z43" s="198"/>
      <c r="AA43" s="198">
        <f t="shared" si="23"/>
        <v>100000</v>
      </c>
      <c r="AB43" s="198"/>
      <c r="AC43" s="198">
        <f t="shared" ref="AC43" si="128">SUM(AA43:AB43)</f>
        <v>100000</v>
      </c>
      <c r="AD43" s="198"/>
      <c r="AE43" s="198">
        <f t="shared" ref="AE43" si="129">SUM(AC43:AD43)</f>
        <v>100000</v>
      </c>
      <c r="AF43" s="198"/>
      <c r="AG43" s="198">
        <f t="shared" ref="AG43" si="130">SUM(AE43:AF43)</f>
        <v>100000</v>
      </c>
    </row>
    <row r="44" spans="1:34" s="184" customFormat="1">
      <c r="A44" s="199"/>
      <c r="B44" s="231"/>
      <c r="C44" s="198"/>
      <c r="D44" s="198"/>
      <c r="E44" s="198"/>
      <c r="F44" s="198"/>
      <c r="G44" s="198"/>
      <c r="H44" s="198"/>
      <c r="I44" s="198"/>
      <c r="J44" s="198"/>
      <c r="K44" s="198"/>
      <c r="L44" s="198"/>
      <c r="M44" s="198"/>
      <c r="N44" s="198"/>
      <c r="O44" s="198"/>
      <c r="P44" s="198"/>
      <c r="Q44" s="198"/>
      <c r="R44" s="198"/>
      <c r="S44" s="198"/>
      <c r="T44" s="198"/>
      <c r="U44" s="198"/>
      <c r="V44" s="198"/>
      <c r="W44" s="198"/>
      <c r="X44" s="198"/>
      <c r="Y44" s="198"/>
      <c r="Z44" s="198"/>
      <c r="AA44" s="198"/>
      <c r="AB44" s="198"/>
      <c r="AC44" s="198"/>
      <c r="AD44" s="198"/>
      <c r="AE44" s="198"/>
      <c r="AF44" s="198"/>
      <c r="AG44" s="198"/>
    </row>
    <row r="45" spans="1:34" s="184" customFormat="1" ht="25.5">
      <c r="A45" s="200" t="s">
        <v>20</v>
      </c>
      <c r="B45" s="231" t="s">
        <v>47</v>
      </c>
      <c r="C45" s="201">
        <f>C46+C47</f>
        <v>2199000</v>
      </c>
      <c r="D45" s="201">
        <f t="shared" ref="D45:AA45" si="131">D46+D47</f>
        <v>0</v>
      </c>
      <c r="E45" s="201">
        <f t="shared" si="131"/>
        <v>2199000</v>
      </c>
      <c r="F45" s="201">
        <f t="shared" ref="F45:G45" si="132">F46+F47</f>
        <v>0</v>
      </c>
      <c r="G45" s="201">
        <f t="shared" si="132"/>
        <v>2199000</v>
      </c>
      <c r="H45" s="201">
        <f t="shared" ref="H45:I45" si="133">H46+H47</f>
        <v>0</v>
      </c>
      <c r="I45" s="201">
        <f t="shared" si="133"/>
        <v>2199000</v>
      </c>
      <c r="J45" s="201">
        <f t="shared" ref="J45:K45" si="134">J46+J47</f>
        <v>0</v>
      </c>
      <c r="K45" s="201">
        <f t="shared" si="134"/>
        <v>2199000</v>
      </c>
      <c r="L45" s="201">
        <f t="shared" ref="L45:M45" si="135">L46+L47</f>
        <v>0</v>
      </c>
      <c r="M45" s="201">
        <f t="shared" si="135"/>
        <v>2199000</v>
      </c>
      <c r="N45" s="201">
        <f t="shared" si="131"/>
        <v>1589300</v>
      </c>
      <c r="O45" s="201">
        <f t="shared" si="131"/>
        <v>0</v>
      </c>
      <c r="P45" s="201">
        <f t="shared" si="131"/>
        <v>1589300</v>
      </c>
      <c r="Q45" s="201">
        <f t="shared" ref="Q45:R45" si="136">Q46+Q47</f>
        <v>0</v>
      </c>
      <c r="R45" s="201">
        <f t="shared" si="136"/>
        <v>1589300</v>
      </c>
      <c r="S45" s="201">
        <f t="shared" ref="S45:T45" si="137">S46+S47</f>
        <v>0</v>
      </c>
      <c r="T45" s="201">
        <f t="shared" si="137"/>
        <v>1589300</v>
      </c>
      <c r="U45" s="201">
        <f t="shared" ref="U45:V45" si="138">U46+U47</f>
        <v>0</v>
      </c>
      <c r="V45" s="201">
        <f t="shared" si="138"/>
        <v>1589300</v>
      </c>
      <c r="W45" s="201">
        <f t="shared" ref="W45:X45" si="139">W46+W47</f>
        <v>0</v>
      </c>
      <c r="X45" s="201">
        <f t="shared" si="139"/>
        <v>1589300</v>
      </c>
      <c r="Y45" s="201">
        <f t="shared" si="131"/>
        <v>1463700</v>
      </c>
      <c r="Z45" s="201">
        <f t="shared" si="131"/>
        <v>0</v>
      </c>
      <c r="AA45" s="201">
        <f t="shared" si="131"/>
        <v>1463700</v>
      </c>
      <c r="AB45" s="201">
        <f t="shared" ref="AB45:AC45" si="140">AB46+AB47</f>
        <v>0</v>
      </c>
      <c r="AC45" s="201">
        <f t="shared" si="140"/>
        <v>1463700</v>
      </c>
      <c r="AD45" s="201">
        <f t="shared" ref="AD45:AE45" si="141">AD46+AD47</f>
        <v>0</v>
      </c>
      <c r="AE45" s="201">
        <f t="shared" si="141"/>
        <v>1463700</v>
      </c>
      <c r="AF45" s="201">
        <f t="shared" ref="AF45:AG45" si="142">AF46+AF47</f>
        <v>0</v>
      </c>
      <c r="AG45" s="201">
        <f t="shared" si="142"/>
        <v>1463700</v>
      </c>
    </row>
    <row r="46" spans="1:34" s="184" customFormat="1" ht="39.75" customHeight="1">
      <c r="A46" s="199" t="s">
        <v>339</v>
      </c>
      <c r="B46" s="231" t="s">
        <v>340</v>
      </c>
      <c r="C46" s="201">
        <v>1599000</v>
      </c>
      <c r="D46" s="201"/>
      <c r="E46" s="201">
        <f t="shared" si="13"/>
        <v>1599000</v>
      </c>
      <c r="F46" s="201"/>
      <c r="G46" s="201">
        <f t="shared" ref="G46:G47" si="143">SUM(E46:F46)</f>
        <v>1599000</v>
      </c>
      <c r="H46" s="201"/>
      <c r="I46" s="201">
        <f t="shared" ref="I46:I47" si="144">SUM(G46:H46)</f>
        <v>1599000</v>
      </c>
      <c r="J46" s="201"/>
      <c r="K46" s="201">
        <f t="shared" ref="K46:K47" si="145">SUM(I46:J46)</f>
        <v>1599000</v>
      </c>
      <c r="L46" s="201"/>
      <c r="M46" s="201">
        <f t="shared" ref="M46:M47" si="146">SUM(K46:L46)</f>
        <v>1599000</v>
      </c>
      <c r="N46" s="201">
        <v>989300</v>
      </c>
      <c r="O46" s="201"/>
      <c r="P46" s="201">
        <f t="shared" si="18"/>
        <v>989300</v>
      </c>
      <c r="Q46" s="201"/>
      <c r="R46" s="201">
        <f t="shared" ref="R46:R47" si="147">SUM(P46:Q46)</f>
        <v>989300</v>
      </c>
      <c r="S46" s="201"/>
      <c r="T46" s="201">
        <f t="shared" ref="T46:T47" si="148">SUM(R46:S46)</f>
        <v>989300</v>
      </c>
      <c r="U46" s="201"/>
      <c r="V46" s="201">
        <f t="shared" ref="V46:V47" si="149">SUM(T46:U46)</f>
        <v>989300</v>
      </c>
      <c r="W46" s="201"/>
      <c r="X46" s="201">
        <f t="shared" ref="X46:X47" si="150">SUM(V46:W46)</f>
        <v>989300</v>
      </c>
      <c r="Y46" s="201">
        <v>863700</v>
      </c>
      <c r="Z46" s="201"/>
      <c r="AA46" s="201">
        <f t="shared" si="23"/>
        <v>863700</v>
      </c>
      <c r="AB46" s="201"/>
      <c r="AC46" s="201">
        <f t="shared" ref="AC46:AC47" si="151">SUM(AA46:AB46)</f>
        <v>863700</v>
      </c>
      <c r="AD46" s="201"/>
      <c r="AE46" s="201">
        <f t="shared" ref="AE46:AE47" si="152">SUM(AC46:AD46)</f>
        <v>863700</v>
      </c>
      <c r="AF46" s="201"/>
      <c r="AG46" s="201">
        <f t="shared" ref="AG46:AG47" si="153">SUM(AE46:AF46)</f>
        <v>863700</v>
      </c>
    </row>
    <row r="47" spans="1:34" s="184" customFormat="1" ht="25.5">
      <c r="A47" s="199" t="s">
        <v>79</v>
      </c>
      <c r="B47" s="231" t="s">
        <v>55</v>
      </c>
      <c r="C47" s="201">
        <v>600000</v>
      </c>
      <c r="D47" s="201"/>
      <c r="E47" s="201">
        <f t="shared" si="13"/>
        <v>600000</v>
      </c>
      <c r="F47" s="201"/>
      <c r="G47" s="201">
        <f t="shared" si="143"/>
        <v>600000</v>
      </c>
      <c r="H47" s="201"/>
      <c r="I47" s="201">
        <f t="shared" si="144"/>
        <v>600000</v>
      </c>
      <c r="J47" s="201"/>
      <c r="K47" s="201">
        <f t="shared" si="145"/>
        <v>600000</v>
      </c>
      <c r="L47" s="201"/>
      <c r="M47" s="201">
        <f t="shared" si="146"/>
        <v>600000</v>
      </c>
      <c r="N47" s="201">
        <v>600000</v>
      </c>
      <c r="O47" s="201"/>
      <c r="P47" s="201">
        <f t="shared" si="18"/>
        <v>600000</v>
      </c>
      <c r="Q47" s="201"/>
      <c r="R47" s="201">
        <f t="shared" si="147"/>
        <v>600000</v>
      </c>
      <c r="S47" s="201"/>
      <c r="T47" s="201">
        <f t="shared" si="148"/>
        <v>600000</v>
      </c>
      <c r="U47" s="201"/>
      <c r="V47" s="201">
        <f t="shared" si="149"/>
        <v>600000</v>
      </c>
      <c r="W47" s="201"/>
      <c r="X47" s="201">
        <f t="shared" si="150"/>
        <v>600000</v>
      </c>
      <c r="Y47" s="201">
        <v>600000</v>
      </c>
      <c r="Z47" s="201"/>
      <c r="AA47" s="201">
        <f t="shared" si="23"/>
        <v>600000</v>
      </c>
      <c r="AB47" s="201"/>
      <c r="AC47" s="201">
        <f t="shared" si="151"/>
        <v>600000</v>
      </c>
      <c r="AD47" s="201"/>
      <c r="AE47" s="201">
        <f t="shared" si="152"/>
        <v>600000</v>
      </c>
      <c r="AF47" s="201"/>
      <c r="AG47" s="201">
        <f t="shared" si="153"/>
        <v>600000</v>
      </c>
    </row>
    <row r="48" spans="1:34" s="184" customFormat="1">
      <c r="A48" s="199"/>
      <c r="B48" s="231"/>
      <c r="C48" s="198"/>
      <c r="D48" s="198"/>
      <c r="E48" s="198"/>
      <c r="F48" s="198"/>
      <c r="G48" s="198"/>
      <c r="H48" s="198"/>
      <c r="I48" s="198"/>
      <c r="J48" s="198"/>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row>
    <row r="49" spans="1:34" s="184" customFormat="1">
      <c r="A49" s="200" t="s">
        <v>15</v>
      </c>
      <c r="B49" s="231" t="s">
        <v>350</v>
      </c>
      <c r="C49" s="198">
        <v>2771000</v>
      </c>
      <c r="D49" s="198"/>
      <c r="E49" s="198">
        <f t="shared" si="13"/>
        <v>2771000</v>
      </c>
      <c r="F49" s="198"/>
      <c r="G49" s="198">
        <f t="shared" ref="G49" si="154">SUM(E49:F49)</f>
        <v>2771000</v>
      </c>
      <c r="H49" s="198"/>
      <c r="I49" s="198">
        <f t="shared" ref="I49" si="155">SUM(G49:H49)</f>
        <v>2771000</v>
      </c>
      <c r="J49" s="198"/>
      <c r="K49" s="198">
        <f t="shared" ref="K49" si="156">SUM(I49:J49)</f>
        <v>2771000</v>
      </c>
      <c r="L49" s="198"/>
      <c r="M49" s="198">
        <f t="shared" ref="M49" si="157">SUM(K49:L49)</f>
        <v>2771000</v>
      </c>
      <c r="N49" s="198">
        <v>2771000</v>
      </c>
      <c r="O49" s="198"/>
      <c r="P49" s="198">
        <f t="shared" si="18"/>
        <v>2771000</v>
      </c>
      <c r="Q49" s="198"/>
      <c r="R49" s="198">
        <f t="shared" ref="R49" si="158">SUM(P49:Q49)</f>
        <v>2771000</v>
      </c>
      <c r="S49" s="198"/>
      <c r="T49" s="198">
        <f t="shared" ref="T49" si="159">SUM(R49:S49)</f>
        <v>2771000</v>
      </c>
      <c r="U49" s="198"/>
      <c r="V49" s="198">
        <f t="shared" ref="V49" si="160">SUM(T49:U49)</f>
        <v>2771000</v>
      </c>
      <c r="W49" s="198"/>
      <c r="X49" s="198">
        <f t="shared" ref="X49" si="161">SUM(V49:W49)</f>
        <v>2771000</v>
      </c>
      <c r="Y49" s="198">
        <v>2771000</v>
      </c>
      <c r="Z49" s="198"/>
      <c r="AA49" s="198">
        <f t="shared" si="23"/>
        <v>2771000</v>
      </c>
      <c r="AB49" s="198"/>
      <c r="AC49" s="198">
        <f t="shared" ref="AC49" si="162">SUM(AA49:AB49)</f>
        <v>2771000</v>
      </c>
      <c r="AD49" s="198"/>
      <c r="AE49" s="198">
        <f t="shared" ref="AE49" si="163">SUM(AC49:AD49)</f>
        <v>2771000</v>
      </c>
      <c r="AF49" s="198"/>
      <c r="AG49" s="198">
        <f t="shared" ref="AG49" si="164">SUM(AE49:AF49)</f>
        <v>2771000</v>
      </c>
    </row>
    <row r="50" spans="1:34" s="184" customFormat="1">
      <c r="A50" s="199"/>
      <c r="B50" s="231"/>
      <c r="C50" s="198"/>
      <c r="D50" s="198"/>
      <c r="E50" s="198"/>
      <c r="F50" s="198"/>
      <c r="G50" s="198"/>
      <c r="H50" s="198"/>
      <c r="I50" s="198"/>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row>
    <row r="51" spans="1:34" s="184" customFormat="1">
      <c r="A51" s="200" t="s">
        <v>351</v>
      </c>
      <c r="B51" s="231" t="s">
        <v>352</v>
      </c>
      <c r="C51" s="198">
        <v>0</v>
      </c>
      <c r="D51" s="198"/>
      <c r="E51" s="198">
        <f t="shared" si="13"/>
        <v>0</v>
      </c>
      <c r="F51" s="198"/>
      <c r="G51" s="198">
        <f t="shared" ref="G51" si="165">SUM(E51:F51)</f>
        <v>0</v>
      </c>
      <c r="H51" s="198"/>
      <c r="I51" s="198">
        <f t="shared" ref="I51" si="166">SUM(G51:H51)</f>
        <v>0</v>
      </c>
      <c r="J51" s="198"/>
      <c r="K51" s="198">
        <f t="shared" ref="K51" si="167">SUM(I51:J51)</f>
        <v>0</v>
      </c>
      <c r="L51" s="198"/>
      <c r="M51" s="198">
        <f t="shared" ref="M51" si="168">SUM(K51:L51)</f>
        <v>0</v>
      </c>
      <c r="N51" s="198">
        <v>0</v>
      </c>
      <c r="O51" s="198"/>
      <c r="P51" s="198">
        <f t="shared" si="18"/>
        <v>0</v>
      </c>
      <c r="Q51" s="198"/>
      <c r="R51" s="198">
        <f t="shared" ref="R51" si="169">SUM(P51:Q51)</f>
        <v>0</v>
      </c>
      <c r="S51" s="198"/>
      <c r="T51" s="198">
        <f t="shared" ref="T51" si="170">SUM(R51:S51)</f>
        <v>0</v>
      </c>
      <c r="U51" s="198"/>
      <c r="V51" s="198">
        <f t="shared" ref="V51" si="171">SUM(T51:U51)</f>
        <v>0</v>
      </c>
      <c r="W51" s="198"/>
      <c r="X51" s="198">
        <f t="shared" ref="X51" si="172">SUM(V51:W51)</f>
        <v>0</v>
      </c>
      <c r="Y51" s="198">
        <v>0</v>
      </c>
      <c r="Z51" s="198"/>
      <c r="AA51" s="198">
        <f t="shared" si="23"/>
        <v>0</v>
      </c>
      <c r="AB51" s="198"/>
      <c r="AC51" s="198">
        <f t="shared" ref="AC51" si="173">SUM(AA51:AB51)</f>
        <v>0</v>
      </c>
      <c r="AD51" s="198"/>
      <c r="AE51" s="198">
        <f t="shared" ref="AE51" si="174">SUM(AC51:AD51)</f>
        <v>0</v>
      </c>
      <c r="AF51" s="198"/>
      <c r="AG51" s="198">
        <f t="shared" ref="AG51" si="175">SUM(AE51:AF51)</f>
        <v>0</v>
      </c>
    </row>
    <row r="52" spans="1:34" s="185" customFormat="1">
      <c r="A52" s="199"/>
      <c r="B52" s="231"/>
      <c r="C52" s="198"/>
      <c r="D52" s="198"/>
      <c r="E52" s="198"/>
      <c r="F52" s="198"/>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84"/>
    </row>
    <row r="53" spans="1:34" s="185" customFormat="1">
      <c r="A53" s="193" t="s">
        <v>270</v>
      </c>
      <c r="B53" s="232" t="s">
        <v>271</v>
      </c>
      <c r="C53" s="203">
        <f t="shared" ref="C53:AG53" si="176">C55+C131+C134+C135</f>
        <v>1452902594.8100002</v>
      </c>
      <c r="D53" s="203">
        <f t="shared" si="176"/>
        <v>156787321.35000002</v>
      </c>
      <c r="E53" s="203">
        <f t="shared" si="176"/>
        <v>1609689916.1600001</v>
      </c>
      <c r="F53" s="203">
        <f t="shared" si="176"/>
        <v>-51510541</v>
      </c>
      <c r="G53" s="203">
        <f t="shared" si="176"/>
        <v>1558179375.1600001</v>
      </c>
      <c r="H53" s="203">
        <f t="shared" si="176"/>
        <v>30741671.730000004</v>
      </c>
      <c r="I53" s="203">
        <f t="shared" si="176"/>
        <v>1588921046.8899999</v>
      </c>
      <c r="J53" s="203">
        <f t="shared" si="176"/>
        <v>20316180.91</v>
      </c>
      <c r="K53" s="203">
        <f t="shared" si="176"/>
        <v>1609237227.8</v>
      </c>
      <c r="L53" s="203">
        <f t="shared" si="176"/>
        <v>-185850554.52999997</v>
      </c>
      <c r="M53" s="203">
        <f t="shared" si="176"/>
        <v>1423386673.27</v>
      </c>
      <c r="N53" s="203">
        <f t="shared" si="176"/>
        <v>1502765164.0599999</v>
      </c>
      <c r="O53" s="203">
        <f t="shared" si="176"/>
        <v>24731177.129999999</v>
      </c>
      <c r="P53" s="203">
        <f t="shared" si="176"/>
        <v>1527496341.1899998</v>
      </c>
      <c r="Q53" s="203">
        <f t="shared" si="176"/>
        <v>90846826.539999992</v>
      </c>
      <c r="R53" s="203">
        <f t="shared" si="176"/>
        <v>1618343167.7299998</v>
      </c>
      <c r="S53" s="203">
        <f t="shared" si="176"/>
        <v>-451419130.64000005</v>
      </c>
      <c r="T53" s="203">
        <f t="shared" si="176"/>
        <v>1166924037.0900002</v>
      </c>
      <c r="U53" s="203">
        <f t="shared" si="176"/>
        <v>2225475</v>
      </c>
      <c r="V53" s="203">
        <f t="shared" si="176"/>
        <v>1169149512.0900002</v>
      </c>
      <c r="W53" s="203">
        <f t="shared" si="176"/>
        <v>-18217515.34</v>
      </c>
      <c r="X53" s="203">
        <f t="shared" si="176"/>
        <v>1150931996.75</v>
      </c>
      <c r="Y53" s="203">
        <f t="shared" si="176"/>
        <v>1603027384.4900002</v>
      </c>
      <c r="Z53" s="203">
        <f t="shared" si="176"/>
        <v>-25114.050000007439</v>
      </c>
      <c r="AA53" s="203">
        <f t="shared" si="176"/>
        <v>1603002270.4400001</v>
      </c>
      <c r="AB53" s="203">
        <f t="shared" si="176"/>
        <v>-251301297.15000001</v>
      </c>
      <c r="AC53" s="203">
        <f t="shared" si="176"/>
        <v>1351700973.2900002</v>
      </c>
      <c r="AD53" s="203">
        <f t="shared" si="176"/>
        <v>-34.380000000000003</v>
      </c>
      <c r="AE53" s="203">
        <f t="shared" si="176"/>
        <v>1351700938.9100003</v>
      </c>
      <c r="AF53" s="203">
        <f t="shared" si="176"/>
        <v>2225475</v>
      </c>
      <c r="AG53" s="203">
        <f t="shared" si="176"/>
        <v>1353926413.9100003</v>
      </c>
      <c r="AH53" s="190"/>
    </row>
    <row r="54" spans="1:34" s="185" customFormat="1">
      <c r="A54" s="199"/>
      <c r="B54" s="233"/>
      <c r="C54" s="204"/>
      <c r="D54" s="204"/>
      <c r="E54" s="204"/>
      <c r="F54" s="204"/>
      <c r="G54" s="204"/>
      <c r="H54" s="204"/>
      <c r="I54" s="204"/>
      <c r="J54" s="204"/>
      <c r="K54" s="204"/>
      <c r="L54" s="204"/>
      <c r="M54" s="204"/>
      <c r="N54" s="204"/>
      <c r="O54" s="204"/>
      <c r="P54" s="204"/>
      <c r="Q54" s="204"/>
      <c r="R54" s="204"/>
      <c r="S54" s="204"/>
      <c r="T54" s="204"/>
      <c r="U54" s="204"/>
      <c r="V54" s="204"/>
      <c r="W54" s="204"/>
      <c r="X54" s="204"/>
      <c r="Y54" s="204"/>
      <c r="Z54" s="204"/>
      <c r="AA54" s="204"/>
      <c r="AB54" s="204"/>
      <c r="AC54" s="204"/>
      <c r="AD54" s="204"/>
      <c r="AE54" s="204"/>
      <c r="AF54" s="204"/>
      <c r="AG54" s="204"/>
      <c r="AH54" s="184"/>
    </row>
    <row r="55" spans="1:34" s="185" customFormat="1" ht="38.25">
      <c r="A55" s="197" t="s">
        <v>65</v>
      </c>
      <c r="B55" s="224" t="s">
        <v>57</v>
      </c>
      <c r="C55" s="205">
        <f t="shared" ref="C55:AA55" si="177">C56+C59+C98+C117</f>
        <v>1449672523.0800002</v>
      </c>
      <c r="D55" s="205">
        <f t="shared" si="177"/>
        <v>158801812.92000002</v>
      </c>
      <c r="E55" s="205">
        <f t="shared" si="177"/>
        <v>1608474336</v>
      </c>
      <c r="F55" s="205">
        <f t="shared" ref="F55:G55" si="178">F56+F59+F98+F117</f>
        <v>-51510541</v>
      </c>
      <c r="G55" s="205">
        <f t="shared" si="178"/>
        <v>1556963795</v>
      </c>
      <c r="H55" s="205">
        <f t="shared" ref="H55:I55" si="179">H56+H59+H98+H117</f>
        <v>30741671.730000004</v>
      </c>
      <c r="I55" s="205">
        <f t="shared" si="179"/>
        <v>1587705466.7299998</v>
      </c>
      <c r="J55" s="205">
        <f t="shared" ref="J55:K55" si="180">J56+J59+J98+J117</f>
        <v>20316180.91</v>
      </c>
      <c r="K55" s="205">
        <f t="shared" si="180"/>
        <v>1608021647.6399999</v>
      </c>
      <c r="L55" s="205">
        <f t="shared" ref="L55:M55" si="181">L56+L59+L98+L117</f>
        <v>-185850554.52999997</v>
      </c>
      <c r="M55" s="205">
        <f t="shared" si="181"/>
        <v>1422171093.1099999</v>
      </c>
      <c r="N55" s="205">
        <f t="shared" si="177"/>
        <v>1502765164.0599999</v>
      </c>
      <c r="O55" s="205">
        <f t="shared" si="177"/>
        <v>24731177.129999999</v>
      </c>
      <c r="P55" s="205">
        <f t="shared" si="177"/>
        <v>1527496341.1899998</v>
      </c>
      <c r="Q55" s="205">
        <f t="shared" ref="Q55:R55" si="182">Q56+Q59+Q98+Q117</f>
        <v>90846826.539999992</v>
      </c>
      <c r="R55" s="205">
        <f t="shared" si="182"/>
        <v>1618343167.7299998</v>
      </c>
      <c r="S55" s="205">
        <f t="shared" ref="S55:T55" si="183">S56+S59+S98+S117</f>
        <v>-451419130.64000005</v>
      </c>
      <c r="T55" s="205">
        <f t="shared" si="183"/>
        <v>1166924037.0900002</v>
      </c>
      <c r="U55" s="205">
        <f t="shared" ref="U55:V55" si="184">U56+U59+U98+U117</f>
        <v>0</v>
      </c>
      <c r="V55" s="205">
        <f t="shared" si="184"/>
        <v>1166924037.0900002</v>
      </c>
      <c r="W55" s="205">
        <f t="shared" ref="W55:X55" si="185">W56+W59+W98+W117</f>
        <v>-18217515.34</v>
      </c>
      <c r="X55" s="205">
        <f t="shared" si="185"/>
        <v>1148706521.75</v>
      </c>
      <c r="Y55" s="205">
        <f t="shared" si="177"/>
        <v>1603027384.4900002</v>
      </c>
      <c r="Z55" s="205">
        <f t="shared" si="177"/>
        <v>-25114.050000007439</v>
      </c>
      <c r="AA55" s="205">
        <f t="shared" si="177"/>
        <v>1603002270.4400001</v>
      </c>
      <c r="AB55" s="205">
        <f t="shared" ref="AB55:AC55" si="186">AB56+AB59+AB98+AB117</f>
        <v>-251301297.15000001</v>
      </c>
      <c r="AC55" s="205">
        <f t="shared" si="186"/>
        <v>1351700973.2900002</v>
      </c>
      <c r="AD55" s="205">
        <f t="shared" ref="AD55:AE55" si="187">AD56+AD59+AD98+AD117</f>
        <v>-34.380000000000003</v>
      </c>
      <c r="AE55" s="205">
        <f t="shared" si="187"/>
        <v>1351700938.9100003</v>
      </c>
      <c r="AF55" s="205">
        <f t="shared" ref="AF55:AG55" si="188">AF56+AF59+AF98+AF117</f>
        <v>0</v>
      </c>
      <c r="AG55" s="205">
        <f t="shared" si="188"/>
        <v>1351700938.9100003</v>
      </c>
      <c r="AH55" s="184"/>
    </row>
    <row r="56" spans="1:34" s="185" customFormat="1" ht="28.9" customHeight="1">
      <c r="A56" s="199" t="s">
        <v>75</v>
      </c>
      <c r="B56" s="224" t="s">
        <v>134</v>
      </c>
      <c r="C56" s="201">
        <f>C57</f>
        <v>39711547.200000003</v>
      </c>
      <c r="D56" s="201"/>
      <c r="E56" s="201">
        <f t="shared" si="13"/>
        <v>39711547.200000003</v>
      </c>
      <c r="F56" s="201"/>
      <c r="G56" s="201">
        <f t="shared" ref="G56:G57" si="189">SUM(E56:F56)</f>
        <v>39711547.200000003</v>
      </c>
      <c r="H56" s="201"/>
      <c r="I56" s="201">
        <f t="shared" ref="I56:I57" si="190">SUM(G56:H56)</f>
        <v>39711547.200000003</v>
      </c>
      <c r="J56" s="201"/>
      <c r="K56" s="201">
        <f t="shared" ref="K56:K57" si="191">SUM(I56:J56)</f>
        <v>39711547.200000003</v>
      </c>
      <c r="L56" s="201"/>
      <c r="M56" s="201">
        <f t="shared" ref="M56:M57" si="192">SUM(K56:L56)</f>
        <v>39711547.200000003</v>
      </c>
      <c r="N56" s="201">
        <f t="shared" ref="N56:Y56" si="193">N57</f>
        <v>41122395.399999999</v>
      </c>
      <c r="O56" s="201"/>
      <c r="P56" s="201">
        <f t="shared" si="18"/>
        <v>41122395.399999999</v>
      </c>
      <c r="Q56" s="201"/>
      <c r="R56" s="201">
        <f t="shared" ref="R56:R57" si="194">SUM(P56:Q56)</f>
        <v>41122395.399999999</v>
      </c>
      <c r="S56" s="201"/>
      <c r="T56" s="201">
        <f t="shared" ref="T56:T57" si="195">SUM(R56:S56)</f>
        <v>41122395.399999999</v>
      </c>
      <c r="U56" s="201"/>
      <c r="V56" s="201">
        <f t="shared" ref="V56:V57" si="196">SUM(T56:U56)</f>
        <v>41122395.399999999</v>
      </c>
      <c r="W56" s="201"/>
      <c r="X56" s="201">
        <f t="shared" ref="X56:X57" si="197">SUM(V56:W56)</f>
        <v>41122395.399999999</v>
      </c>
      <c r="Y56" s="201">
        <f t="shared" si="193"/>
        <v>18316568.02</v>
      </c>
      <c r="Z56" s="201"/>
      <c r="AA56" s="201">
        <f t="shared" si="23"/>
        <v>18316568.02</v>
      </c>
      <c r="AB56" s="201"/>
      <c r="AC56" s="201">
        <f t="shared" ref="AC56:AC57" si="198">SUM(AA56:AB56)</f>
        <v>18316568.02</v>
      </c>
      <c r="AD56" s="201"/>
      <c r="AE56" s="201">
        <f t="shared" ref="AE56:AE57" si="199">SUM(AC56:AD56)</f>
        <v>18316568.02</v>
      </c>
      <c r="AF56" s="201"/>
      <c r="AG56" s="201">
        <f t="shared" ref="AG56:AG57" si="200">SUM(AE56:AF56)</f>
        <v>18316568.02</v>
      </c>
      <c r="AH56" s="184"/>
    </row>
    <row r="57" spans="1:34" s="185" customFormat="1" ht="24.75" customHeight="1">
      <c r="A57" s="206" t="s">
        <v>353</v>
      </c>
      <c r="B57" s="224" t="s">
        <v>354</v>
      </c>
      <c r="C57" s="201">
        <v>39711547.200000003</v>
      </c>
      <c r="D57" s="201"/>
      <c r="E57" s="201">
        <f t="shared" si="13"/>
        <v>39711547.200000003</v>
      </c>
      <c r="F57" s="201"/>
      <c r="G57" s="201">
        <f t="shared" si="189"/>
        <v>39711547.200000003</v>
      </c>
      <c r="H57" s="201"/>
      <c r="I57" s="201">
        <f t="shared" si="190"/>
        <v>39711547.200000003</v>
      </c>
      <c r="J57" s="201"/>
      <c r="K57" s="201">
        <f t="shared" si="191"/>
        <v>39711547.200000003</v>
      </c>
      <c r="L57" s="201"/>
      <c r="M57" s="201">
        <f t="shared" si="192"/>
        <v>39711547.200000003</v>
      </c>
      <c r="N57" s="201">
        <v>41122395.399999999</v>
      </c>
      <c r="O57" s="201"/>
      <c r="P57" s="201">
        <f t="shared" si="18"/>
        <v>41122395.399999999</v>
      </c>
      <c r="Q57" s="201"/>
      <c r="R57" s="201">
        <f t="shared" si="194"/>
        <v>41122395.399999999</v>
      </c>
      <c r="S57" s="201"/>
      <c r="T57" s="201">
        <f t="shared" si="195"/>
        <v>41122395.399999999</v>
      </c>
      <c r="U57" s="201"/>
      <c r="V57" s="201">
        <f t="shared" si="196"/>
        <v>41122395.399999999</v>
      </c>
      <c r="W57" s="201"/>
      <c r="X57" s="201">
        <f t="shared" si="197"/>
        <v>41122395.399999999</v>
      </c>
      <c r="Y57" s="201">
        <v>18316568.02</v>
      </c>
      <c r="Z57" s="201"/>
      <c r="AA57" s="201">
        <f t="shared" si="23"/>
        <v>18316568.02</v>
      </c>
      <c r="AB57" s="201"/>
      <c r="AC57" s="201">
        <f t="shared" si="198"/>
        <v>18316568.02</v>
      </c>
      <c r="AD57" s="201"/>
      <c r="AE57" s="201">
        <f t="shared" si="199"/>
        <v>18316568.02</v>
      </c>
      <c r="AF57" s="201"/>
      <c r="AG57" s="201">
        <f t="shared" si="200"/>
        <v>18316568.02</v>
      </c>
      <c r="AH57" s="184"/>
    </row>
    <row r="58" spans="1:34" s="185" customFormat="1">
      <c r="A58" s="207"/>
      <c r="B58" s="234"/>
      <c r="C58" s="201"/>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184"/>
    </row>
    <row r="59" spans="1:34" s="185" customFormat="1" ht="28.5" customHeight="1">
      <c r="A59" s="199" t="s">
        <v>71</v>
      </c>
      <c r="B59" s="224" t="s">
        <v>135</v>
      </c>
      <c r="C59" s="201">
        <f>SUM(C60:C97)</f>
        <v>654762523.96000004</v>
      </c>
      <c r="D59" s="201">
        <f t="shared" ref="D59:AA59" si="201">SUM(D60:D97)</f>
        <v>-2033334.7499999679</v>
      </c>
      <c r="E59" s="201">
        <f t="shared" si="201"/>
        <v>652729189.21000004</v>
      </c>
      <c r="F59" s="201">
        <f t="shared" ref="F59:I59" si="202">SUM(F60:F97)</f>
        <v>-51560580</v>
      </c>
      <c r="G59" s="201">
        <f t="shared" si="202"/>
        <v>601168609.21000004</v>
      </c>
      <c r="H59" s="201">
        <f t="shared" si="202"/>
        <v>1049573.9399999995</v>
      </c>
      <c r="I59" s="201">
        <f t="shared" si="202"/>
        <v>602218183.14999998</v>
      </c>
      <c r="J59" s="201">
        <f t="shared" ref="J59:K59" si="203">SUM(J60:J97)</f>
        <v>4217880.91</v>
      </c>
      <c r="K59" s="201">
        <f t="shared" si="203"/>
        <v>606436064.05999994</v>
      </c>
      <c r="L59" s="201">
        <f t="shared" ref="L59:M59" si="204">SUM(L60:L97)</f>
        <v>-205639862.13999999</v>
      </c>
      <c r="M59" s="201">
        <f t="shared" si="204"/>
        <v>400796201.92000008</v>
      </c>
      <c r="N59" s="201">
        <f t="shared" si="201"/>
        <v>694794710.24000001</v>
      </c>
      <c r="O59" s="201">
        <f t="shared" si="201"/>
        <v>-38.200000000011642</v>
      </c>
      <c r="P59" s="201">
        <f t="shared" si="201"/>
        <v>694794672.03999996</v>
      </c>
      <c r="Q59" s="201">
        <f t="shared" ref="Q59:R59" si="205">SUM(Q60:Q97)</f>
        <v>90846826.539999992</v>
      </c>
      <c r="R59" s="201">
        <f t="shared" si="205"/>
        <v>785641498.57999992</v>
      </c>
      <c r="S59" s="201">
        <f t="shared" ref="S59:T59" si="206">SUM(S60:S97)</f>
        <v>-462548426.54000002</v>
      </c>
      <c r="T59" s="201">
        <f t="shared" si="206"/>
        <v>323093072.04000002</v>
      </c>
      <c r="U59" s="201">
        <f t="shared" ref="U59:V59" si="207">SUM(U60:U97)</f>
        <v>0</v>
      </c>
      <c r="V59" s="201">
        <f t="shared" si="207"/>
        <v>323093072.04000002</v>
      </c>
      <c r="W59" s="201">
        <f t="shared" ref="W59:X59" si="208">SUM(W60:W97)</f>
        <v>0</v>
      </c>
      <c r="X59" s="201">
        <f t="shared" si="208"/>
        <v>323093072.04000002</v>
      </c>
      <c r="Y59" s="201">
        <f t="shared" si="201"/>
        <v>776649200.25</v>
      </c>
      <c r="Z59" s="201">
        <f t="shared" si="201"/>
        <v>-35642.050000007439</v>
      </c>
      <c r="AA59" s="201">
        <f t="shared" si="201"/>
        <v>776613558.20000005</v>
      </c>
      <c r="AB59" s="201">
        <f t="shared" ref="AB59:AC59" si="209">SUM(AB60:AB97)</f>
        <v>-251301297.15000001</v>
      </c>
      <c r="AC59" s="201">
        <f t="shared" si="209"/>
        <v>525312261.05000007</v>
      </c>
      <c r="AD59" s="201">
        <f t="shared" ref="AD59:AE59" si="210">SUM(AD60:AD97)</f>
        <v>0</v>
      </c>
      <c r="AE59" s="201">
        <f t="shared" si="210"/>
        <v>525312261.05000007</v>
      </c>
      <c r="AF59" s="201">
        <f t="shared" ref="AF59:AG59" si="211">SUM(AF60:AF97)</f>
        <v>0</v>
      </c>
      <c r="AG59" s="201">
        <f t="shared" si="211"/>
        <v>525312261.05000007</v>
      </c>
      <c r="AH59" s="184"/>
    </row>
    <row r="60" spans="1:34" s="185" customFormat="1" ht="67.150000000000006" customHeight="1">
      <c r="A60" s="206" t="s">
        <v>371</v>
      </c>
      <c r="B60" s="224" t="s">
        <v>355</v>
      </c>
      <c r="C60" s="201">
        <v>91066892</v>
      </c>
      <c r="D60" s="201">
        <v>-91066892</v>
      </c>
      <c r="E60" s="201">
        <f t="shared" si="13"/>
        <v>0</v>
      </c>
      <c r="F60" s="201"/>
      <c r="G60" s="201">
        <f t="shared" ref="G60:G69" si="212">SUM(E60:F60)</f>
        <v>0</v>
      </c>
      <c r="H60" s="201"/>
      <c r="I60" s="201">
        <f t="shared" ref="I60:I93" si="213">SUM(G60:H60)</f>
        <v>0</v>
      </c>
      <c r="J60" s="201"/>
      <c r="K60" s="201">
        <f t="shared" ref="K60:K95" si="214">SUM(I60:J60)</f>
        <v>0</v>
      </c>
      <c r="L60" s="201"/>
      <c r="M60" s="201">
        <f t="shared" ref="M60:M96" si="215">SUM(K60:L60)</f>
        <v>0</v>
      </c>
      <c r="N60" s="201">
        <v>364267568</v>
      </c>
      <c r="O60" s="201">
        <v>-364267568</v>
      </c>
      <c r="P60" s="201">
        <f t="shared" si="18"/>
        <v>0</v>
      </c>
      <c r="Q60" s="201"/>
      <c r="R60" s="201">
        <f t="shared" ref="R60:R69" si="216">SUM(P60:Q60)</f>
        <v>0</v>
      </c>
      <c r="S60" s="201"/>
      <c r="T60" s="201">
        <f t="shared" ref="T60:T69" si="217">SUM(R60:S60)</f>
        <v>0</v>
      </c>
      <c r="U60" s="201"/>
      <c r="V60" s="201">
        <f t="shared" ref="V60:V69" si="218">SUM(T60:U60)</f>
        <v>0</v>
      </c>
      <c r="W60" s="201"/>
      <c r="X60" s="201">
        <f t="shared" ref="X60:X69" si="219">SUM(V60:W60)</f>
        <v>0</v>
      </c>
      <c r="Y60" s="201">
        <v>440229250.87</v>
      </c>
      <c r="Z60" s="201">
        <v>-440229250.87</v>
      </c>
      <c r="AA60" s="201">
        <f t="shared" si="23"/>
        <v>0</v>
      </c>
      <c r="AB60" s="201"/>
      <c r="AC60" s="201">
        <f t="shared" ref="AC60:AC69" si="220">SUM(AA60:AB60)</f>
        <v>0</v>
      </c>
      <c r="AD60" s="201"/>
      <c r="AE60" s="201">
        <f t="shared" ref="AE60:AE69" si="221">SUM(AC60:AD60)</f>
        <v>0</v>
      </c>
      <c r="AF60" s="201"/>
      <c r="AG60" s="201">
        <f t="shared" ref="AG60:AG69" si="222">SUM(AE60:AF60)</f>
        <v>0</v>
      </c>
      <c r="AH60" s="184"/>
    </row>
    <row r="61" spans="1:34" s="185" customFormat="1" ht="67.150000000000006" customHeight="1">
      <c r="A61" s="206" t="s">
        <v>372</v>
      </c>
      <c r="B61" s="224" t="s">
        <v>355</v>
      </c>
      <c r="C61" s="201">
        <v>1858508</v>
      </c>
      <c r="D61" s="201">
        <v>-1858508</v>
      </c>
      <c r="E61" s="201">
        <f t="shared" si="13"/>
        <v>0</v>
      </c>
      <c r="F61" s="201"/>
      <c r="G61" s="201">
        <f t="shared" si="212"/>
        <v>0</v>
      </c>
      <c r="H61" s="201"/>
      <c r="I61" s="201">
        <f t="shared" si="213"/>
        <v>0</v>
      </c>
      <c r="J61" s="201"/>
      <c r="K61" s="201">
        <f t="shared" si="214"/>
        <v>0</v>
      </c>
      <c r="L61" s="201"/>
      <c r="M61" s="201">
        <f t="shared" si="215"/>
        <v>0</v>
      </c>
      <c r="N61" s="201">
        <v>7434032</v>
      </c>
      <c r="O61" s="201">
        <v>-7434032</v>
      </c>
      <c r="P61" s="201">
        <f t="shared" si="18"/>
        <v>0</v>
      </c>
      <c r="Q61" s="201"/>
      <c r="R61" s="201">
        <f t="shared" si="216"/>
        <v>0</v>
      </c>
      <c r="S61" s="201"/>
      <c r="T61" s="201">
        <f t="shared" si="217"/>
        <v>0</v>
      </c>
      <c r="U61" s="201"/>
      <c r="V61" s="201">
        <f t="shared" si="218"/>
        <v>0</v>
      </c>
      <c r="W61" s="201"/>
      <c r="X61" s="201">
        <f t="shared" si="219"/>
        <v>0</v>
      </c>
      <c r="Y61" s="201">
        <v>8984270.4299999997</v>
      </c>
      <c r="Z61" s="201">
        <v>-8984270.4299999997</v>
      </c>
      <c r="AA61" s="201">
        <f t="shared" si="23"/>
        <v>0</v>
      </c>
      <c r="AB61" s="201"/>
      <c r="AC61" s="201">
        <f t="shared" si="220"/>
        <v>0</v>
      </c>
      <c r="AD61" s="201"/>
      <c r="AE61" s="201">
        <f t="shared" si="221"/>
        <v>0</v>
      </c>
      <c r="AF61" s="201"/>
      <c r="AG61" s="201">
        <f t="shared" si="222"/>
        <v>0</v>
      </c>
      <c r="AH61" s="184"/>
    </row>
    <row r="62" spans="1:34" s="185" customFormat="1" ht="39.75" customHeight="1">
      <c r="A62" s="206" t="s">
        <v>373</v>
      </c>
      <c r="B62" s="235" t="s">
        <v>355</v>
      </c>
      <c r="C62" s="201">
        <v>222222222</v>
      </c>
      <c r="D62" s="201">
        <v>-222222222</v>
      </c>
      <c r="E62" s="201">
        <f t="shared" si="13"/>
        <v>0</v>
      </c>
      <c r="F62" s="201"/>
      <c r="G62" s="201">
        <f t="shared" si="212"/>
        <v>0</v>
      </c>
      <c r="H62" s="201"/>
      <c r="I62" s="201">
        <f t="shared" si="213"/>
        <v>0</v>
      </c>
      <c r="J62" s="201"/>
      <c r="K62" s="201">
        <f t="shared" si="214"/>
        <v>0</v>
      </c>
      <c r="L62" s="201"/>
      <c r="M62" s="201">
        <f t="shared" si="215"/>
        <v>0</v>
      </c>
      <c r="N62" s="201">
        <v>0</v>
      </c>
      <c r="O62" s="201"/>
      <c r="P62" s="201">
        <f t="shared" si="18"/>
        <v>0</v>
      </c>
      <c r="Q62" s="201"/>
      <c r="R62" s="201">
        <f t="shared" si="216"/>
        <v>0</v>
      </c>
      <c r="S62" s="201"/>
      <c r="T62" s="201">
        <f t="shared" si="217"/>
        <v>0</v>
      </c>
      <c r="U62" s="201"/>
      <c r="V62" s="201">
        <f t="shared" si="218"/>
        <v>0</v>
      </c>
      <c r="W62" s="201"/>
      <c r="X62" s="201">
        <f t="shared" si="219"/>
        <v>0</v>
      </c>
      <c r="Y62" s="201">
        <v>0</v>
      </c>
      <c r="Z62" s="201"/>
      <c r="AA62" s="201">
        <f t="shared" si="23"/>
        <v>0</v>
      </c>
      <c r="AB62" s="201"/>
      <c r="AC62" s="201">
        <f t="shared" si="220"/>
        <v>0</v>
      </c>
      <c r="AD62" s="201"/>
      <c r="AE62" s="201">
        <f t="shared" si="221"/>
        <v>0</v>
      </c>
      <c r="AF62" s="201"/>
      <c r="AG62" s="201">
        <f t="shared" si="222"/>
        <v>0</v>
      </c>
      <c r="AH62" s="184"/>
    </row>
    <row r="63" spans="1:34" s="185" customFormat="1" ht="54" customHeight="1">
      <c r="A63" s="206" t="s">
        <v>376</v>
      </c>
      <c r="B63" s="224" t="s">
        <v>355</v>
      </c>
      <c r="C63" s="201">
        <v>146512</v>
      </c>
      <c r="D63" s="201">
        <v>-146512</v>
      </c>
      <c r="E63" s="201">
        <f t="shared" si="13"/>
        <v>0</v>
      </c>
      <c r="F63" s="201"/>
      <c r="G63" s="201">
        <f t="shared" si="212"/>
        <v>0</v>
      </c>
      <c r="H63" s="201"/>
      <c r="I63" s="201">
        <f t="shared" si="213"/>
        <v>0</v>
      </c>
      <c r="J63" s="201"/>
      <c r="K63" s="201">
        <f t="shared" si="214"/>
        <v>0</v>
      </c>
      <c r="L63" s="201"/>
      <c r="M63" s="201">
        <f t="shared" si="215"/>
        <v>0</v>
      </c>
      <c r="N63" s="201">
        <v>0</v>
      </c>
      <c r="O63" s="201"/>
      <c r="P63" s="201">
        <f t="shared" si="18"/>
        <v>0</v>
      </c>
      <c r="Q63" s="201"/>
      <c r="R63" s="201">
        <f t="shared" si="216"/>
        <v>0</v>
      </c>
      <c r="S63" s="201"/>
      <c r="T63" s="201">
        <f t="shared" si="217"/>
        <v>0</v>
      </c>
      <c r="U63" s="201"/>
      <c r="V63" s="201">
        <f t="shared" si="218"/>
        <v>0</v>
      </c>
      <c r="W63" s="201"/>
      <c r="X63" s="201">
        <f t="shared" si="219"/>
        <v>0</v>
      </c>
      <c r="Y63" s="201">
        <v>0</v>
      </c>
      <c r="Z63" s="201"/>
      <c r="AA63" s="201">
        <f t="shared" si="23"/>
        <v>0</v>
      </c>
      <c r="AB63" s="201"/>
      <c r="AC63" s="201">
        <f t="shared" si="220"/>
        <v>0</v>
      </c>
      <c r="AD63" s="201"/>
      <c r="AE63" s="201">
        <f t="shared" si="221"/>
        <v>0</v>
      </c>
      <c r="AF63" s="201"/>
      <c r="AG63" s="201">
        <f t="shared" si="222"/>
        <v>0</v>
      </c>
      <c r="AH63" s="184"/>
    </row>
    <row r="64" spans="1:34" s="185" customFormat="1" ht="51" customHeight="1">
      <c r="A64" s="206" t="s">
        <v>375</v>
      </c>
      <c r="B64" s="235" t="s">
        <v>369</v>
      </c>
      <c r="C64" s="201">
        <v>7179088</v>
      </c>
      <c r="D64" s="201">
        <v>-7179088</v>
      </c>
      <c r="E64" s="201">
        <f t="shared" si="13"/>
        <v>0</v>
      </c>
      <c r="F64" s="201"/>
      <c r="G64" s="201">
        <f t="shared" si="212"/>
        <v>0</v>
      </c>
      <c r="H64" s="201"/>
      <c r="I64" s="201">
        <f t="shared" si="213"/>
        <v>0</v>
      </c>
      <c r="J64" s="201"/>
      <c r="K64" s="201">
        <f t="shared" si="214"/>
        <v>0</v>
      </c>
      <c r="L64" s="201"/>
      <c r="M64" s="201">
        <f t="shared" si="215"/>
        <v>0</v>
      </c>
      <c r="N64" s="201">
        <v>0</v>
      </c>
      <c r="O64" s="201"/>
      <c r="P64" s="201">
        <f t="shared" si="18"/>
        <v>0</v>
      </c>
      <c r="Q64" s="201"/>
      <c r="R64" s="201">
        <f t="shared" si="216"/>
        <v>0</v>
      </c>
      <c r="S64" s="201"/>
      <c r="T64" s="201">
        <f t="shared" si="217"/>
        <v>0</v>
      </c>
      <c r="U64" s="201"/>
      <c r="V64" s="201">
        <f t="shared" si="218"/>
        <v>0</v>
      </c>
      <c r="W64" s="201"/>
      <c r="X64" s="201">
        <f t="shared" si="219"/>
        <v>0</v>
      </c>
      <c r="Y64" s="201">
        <v>0</v>
      </c>
      <c r="Z64" s="201"/>
      <c r="AA64" s="201">
        <f t="shared" si="23"/>
        <v>0</v>
      </c>
      <c r="AB64" s="201"/>
      <c r="AC64" s="201">
        <f t="shared" si="220"/>
        <v>0</v>
      </c>
      <c r="AD64" s="201"/>
      <c r="AE64" s="201">
        <f t="shared" si="221"/>
        <v>0</v>
      </c>
      <c r="AF64" s="201"/>
      <c r="AG64" s="201">
        <f t="shared" si="222"/>
        <v>0</v>
      </c>
      <c r="AH64" s="184"/>
    </row>
    <row r="65" spans="1:34" s="185" customFormat="1" ht="100.9" customHeight="1">
      <c r="A65" s="206" t="s">
        <v>374</v>
      </c>
      <c r="B65" s="235" t="s">
        <v>356</v>
      </c>
      <c r="C65" s="201">
        <v>5870000</v>
      </c>
      <c r="D65" s="201"/>
      <c r="E65" s="201">
        <f t="shared" si="13"/>
        <v>5870000</v>
      </c>
      <c r="F65" s="201"/>
      <c r="G65" s="201">
        <f t="shared" si="212"/>
        <v>5870000</v>
      </c>
      <c r="H65" s="201"/>
      <c r="I65" s="201">
        <f t="shared" si="213"/>
        <v>5870000</v>
      </c>
      <c r="J65" s="201"/>
      <c r="K65" s="201">
        <f t="shared" si="214"/>
        <v>5870000</v>
      </c>
      <c r="L65" s="201"/>
      <c r="M65" s="201">
        <f t="shared" si="215"/>
        <v>5870000</v>
      </c>
      <c r="N65" s="201">
        <v>6002250</v>
      </c>
      <c r="O65" s="201"/>
      <c r="P65" s="201">
        <f t="shared" si="18"/>
        <v>6002250</v>
      </c>
      <c r="Q65" s="201"/>
      <c r="R65" s="201">
        <f t="shared" si="216"/>
        <v>6002250</v>
      </c>
      <c r="S65" s="201"/>
      <c r="T65" s="201">
        <f t="shared" si="217"/>
        <v>6002250</v>
      </c>
      <c r="U65" s="201"/>
      <c r="V65" s="201">
        <f t="shared" si="218"/>
        <v>6002250</v>
      </c>
      <c r="W65" s="201"/>
      <c r="X65" s="201">
        <f t="shared" si="219"/>
        <v>6002250</v>
      </c>
      <c r="Y65" s="201">
        <v>6136750</v>
      </c>
      <c r="Z65" s="201"/>
      <c r="AA65" s="201">
        <f t="shared" si="23"/>
        <v>6136750</v>
      </c>
      <c r="AB65" s="201"/>
      <c r="AC65" s="201">
        <f t="shared" si="220"/>
        <v>6136750</v>
      </c>
      <c r="AD65" s="201"/>
      <c r="AE65" s="201">
        <f t="shared" si="221"/>
        <v>6136750</v>
      </c>
      <c r="AF65" s="201"/>
      <c r="AG65" s="201">
        <f t="shared" si="222"/>
        <v>6136750</v>
      </c>
      <c r="AH65" s="184"/>
    </row>
    <row r="66" spans="1:34" s="185" customFormat="1" ht="128.25" customHeight="1">
      <c r="A66" s="210" t="s">
        <v>375</v>
      </c>
      <c r="B66" s="235" t="s">
        <v>369</v>
      </c>
      <c r="C66" s="201"/>
      <c r="D66" s="201">
        <v>91066892</v>
      </c>
      <c r="E66" s="201">
        <f t="shared" si="13"/>
        <v>91066892</v>
      </c>
      <c r="F66" s="201">
        <v>-51866892</v>
      </c>
      <c r="G66" s="201">
        <f t="shared" si="212"/>
        <v>39200000</v>
      </c>
      <c r="H66" s="201">
        <v>-4900000</v>
      </c>
      <c r="I66" s="201">
        <f t="shared" si="213"/>
        <v>34300000</v>
      </c>
      <c r="J66" s="201"/>
      <c r="K66" s="201">
        <f t="shared" si="214"/>
        <v>34300000</v>
      </c>
      <c r="L66" s="201">
        <v>8820000</v>
      </c>
      <c r="M66" s="201">
        <f t="shared" si="215"/>
        <v>43120000</v>
      </c>
      <c r="N66" s="201"/>
      <c r="O66" s="201">
        <v>364267568</v>
      </c>
      <c r="P66" s="201">
        <f t="shared" si="18"/>
        <v>364267568</v>
      </c>
      <c r="Q66" s="201">
        <v>89483641.219999999</v>
      </c>
      <c r="R66" s="201">
        <f t="shared" si="216"/>
        <v>453751209.22000003</v>
      </c>
      <c r="S66" s="201">
        <v>-453751209.22000003</v>
      </c>
      <c r="T66" s="201">
        <f t="shared" si="217"/>
        <v>0</v>
      </c>
      <c r="U66" s="201"/>
      <c r="V66" s="201">
        <f t="shared" si="218"/>
        <v>0</v>
      </c>
      <c r="W66" s="201"/>
      <c r="X66" s="201">
        <f t="shared" si="219"/>
        <v>0</v>
      </c>
      <c r="Y66" s="201"/>
      <c r="Z66" s="201">
        <v>440229250.87</v>
      </c>
      <c r="AA66" s="201">
        <f t="shared" si="23"/>
        <v>440229250.87</v>
      </c>
      <c r="AB66" s="201">
        <v>-246241373.78999999</v>
      </c>
      <c r="AC66" s="201">
        <f t="shared" si="220"/>
        <v>193987877.08000001</v>
      </c>
      <c r="AD66" s="201"/>
      <c r="AE66" s="201">
        <f t="shared" si="221"/>
        <v>193987877.08000001</v>
      </c>
      <c r="AF66" s="201"/>
      <c r="AG66" s="201">
        <f t="shared" si="222"/>
        <v>193987877.08000001</v>
      </c>
      <c r="AH66" s="184"/>
    </row>
    <row r="67" spans="1:34" s="185" customFormat="1" ht="117.75" customHeight="1">
      <c r="A67" s="210" t="s">
        <v>376</v>
      </c>
      <c r="B67" s="235" t="s">
        <v>410</v>
      </c>
      <c r="C67" s="201"/>
      <c r="D67" s="201">
        <v>1858508</v>
      </c>
      <c r="E67" s="201">
        <f t="shared" si="13"/>
        <v>1858508</v>
      </c>
      <c r="F67" s="201">
        <v>-1098508</v>
      </c>
      <c r="G67" s="201">
        <f t="shared" si="212"/>
        <v>760000</v>
      </c>
      <c r="H67" s="201">
        <v>-95000</v>
      </c>
      <c r="I67" s="201">
        <f t="shared" si="213"/>
        <v>665000</v>
      </c>
      <c r="J67" s="201"/>
      <c r="K67" s="201">
        <f t="shared" si="214"/>
        <v>665000</v>
      </c>
      <c r="L67" s="201">
        <v>171000</v>
      </c>
      <c r="M67" s="201">
        <f t="shared" si="215"/>
        <v>836000</v>
      </c>
      <c r="N67" s="201"/>
      <c r="O67" s="201">
        <v>7434032</v>
      </c>
      <c r="P67" s="201">
        <f t="shared" si="18"/>
        <v>7434032</v>
      </c>
      <c r="Q67" s="201">
        <v>1363185.32</v>
      </c>
      <c r="R67" s="201">
        <f t="shared" si="216"/>
        <v>8797217.3200000003</v>
      </c>
      <c r="S67" s="201">
        <v>-8797217.3200000003</v>
      </c>
      <c r="T67" s="201">
        <f t="shared" si="217"/>
        <v>0</v>
      </c>
      <c r="U67" s="201"/>
      <c r="V67" s="201">
        <f t="shared" si="218"/>
        <v>0</v>
      </c>
      <c r="W67" s="201"/>
      <c r="X67" s="201">
        <f t="shared" si="219"/>
        <v>0</v>
      </c>
      <c r="Y67" s="201"/>
      <c r="Z67" s="201">
        <v>8984270.4299999997</v>
      </c>
      <c r="AA67" s="201">
        <f t="shared" si="23"/>
        <v>8984270.4299999997</v>
      </c>
      <c r="AB67" s="201">
        <v>-5059923.3600000003</v>
      </c>
      <c r="AC67" s="201">
        <f t="shared" si="220"/>
        <v>3924347.0699999994</v>
      </c>
      <c r="AD67" s="201"/>
      <c r="AE67" s="201">
        <f t="shared" si="221"/>
        <v>3924347.0699999994</v>
      </c>
      <c r="AF67" s="201"/>
      <c r="AG67" s="201">
        <f t="shared" si="222"/>
        <v>3924347.0699999994</v>
      </c>
      <c r="AH67" s="184"/>
    </row>
    <row r="68" spans="1:34" s="185" customFormat="1" ht="53.45" customHeight="1">
      <c r="A68" s="206" t="s">
        <v>377</v>
      </c>
      <c r="B68" s="224" t="s">
        <v>357</v>
      </c>
      <c r="C68" s="201">
        <v>17643155.100000001</v>
      </c>
      <c r="D68" s="201">
        <v>420968.49</v>
      </c>
      <c r="E68" s="201">
        <f t="shared" si="13"/>
        <v>18064123.59</v>
      </c>
      <c r="F68" s="201"/>
      <c r="G68" s="201">
        <f t="shared" si="212"/>
        <v>18064123.59</v>
      </c>
      <c r="H68" s="201"/>
      <c r="I68" s="201">
        <f t="shared" si="213"/>
        <v>18064123.59</v>
      </c>
      <c r="J68" s="201"/>
      <c r="K68" s="201">
        <f t="shared" si="214"/>
        <v>18064123.59</v>
      </c>
      <c r="L68" s="201"/>
      <c r="M68" s="201">
        <f t="shared" si="215"/>
        <v>18064123.59</v>
      </c>
      <c r="N68" s="201">
        <v>17519788.27</v>
      </c>
      <c r="O68" s="201">
        <v>-38.200000000000003</v>
      </c>
      <c r="P68" s="201">
        <f t="shared" si="18"/>
        <v>17519750.07</v>
      </c>
      <c r="Q68" s="201"/>
      <c r="R68" s="201">
        <f t="shared" si="216"/>
        <v>17519750.07</v>
      </c>
      <c r="S68" s="201"/>
      <c r="T68" s="201">
        <f t="shared" si="217"/>
        <v>17519750.07</v>
      </c>
      <c r="U68" s="201"/>
      <c r="V68" s="201">
        <f t="shared" si="218"/>
        <v>17519750.07</v>
      </c>
      <c r="W68" s="201"/>
      <c r="X68" s="201">
        <f t="shared" si="219"/>
        <v>17519750.07</v>
      </c>
      <c r="Y68" s="201">
        <v>17917858.57</v>
      </c>
      <c r="Z68" s="201">
        <v>-35642.050000000003</v>
      </c>
      <c r="AA68" s="201">
        <f t="shared" si="23"/>
        <v>17882216.52</v>
      </c>
      <c r="AB68" s="201"/>
      <c r="AC68" s="201">
        <f t="shared" si="220"/>
        <v>17882216.52</v>
      </c>
      <c r="AD68" s="201"/>
      <c r="AE68" s="201">
        <f t="shared" si="221"/>
        <v>17882216.52</v>
      </c>
      <c r="AF68" s="201"/>
      <c r="AG68" s="201">
        <f t="shared" si="222"/>
        <v>17882216.52</v>
      </c>
      <c r="AH68" s="190"/>
    </row>
    <row r="69" spans="1:34" s="185" customFormat="1" ht="63" customHeight="1">
      <c r="A69" s="206" t="s">
        <v>378</v>
      </c>
      <c r="B69" s="224" t="s">
        <v>379</v>
      </c>
      <c r="C69" s="201">
        <v>0</v>
      </c>
      <c r="D69" s="201"/>
      <c r="E69" s="201">
        <f t="shared" si="13"/>
        <v>0</v>
      </c>
      <c r="F69" s="201"/>
      <c r="G69" s="201">
        <f t="shared" si="212"/>
        <v>0</v>
      </c>
      <c r="H69" s="201"/>
      <c r="I69" s="201">
        <f t="shared" si="213"/>
        <v>0</v>
      </c>
      <c r="J69" s="201"/>
      <c r="K69" s="201">
        <f t="shared" si="214"/>
        <v>0</v>
      </c>
      <c r="L69" s="201"/>
      <c r="M69" s="201">
        <f t="shared" si="215"/>
        <v>0</v>
      </c>
      <c r="N69" s="201">
        <v>1250000</v>
      </c>
      <c r="O69" s="201"/>
      <c r="P69" s="201">
        <f t="shared" si="18"/>
        <v>1250000</v>
      </c>
      <c r="Q69" s="201"/>
      <c r="R69" s="201">
        <f t="shared" si="216"/>
        <v>1250000</v>
      </c>
      <c r="S69" s="201"/>
      <c r="T69" s="201">
        <f t="shared" si="217"/>
        <v>1250000</v>
      </c>
      <c r="U69" s="201"/>
      <c r="V69" s="201">
        <f t="shared" si="218"/>
        <v>1250000</v>
      </c>
      <c r="W69" s="201"/>
      <c r="X69" s="201">
        <f t="shared" si="219"/>
        <v>1250000</v>
      </c>
      <c r="Y69" s="201">
        <v>0</v>
      </c>
      <c r="Z69" s="201"/>
      <c r="AA69" s="201">
        <f t="shared" si="23"/>
        <v>0</v>
      </c>
      <c r="AB69" s="201"/>
      <c r="AC69" s="201">
        <f t="shared" si="220"/>
        <v>0</v>
      </c>
      <c r="AD69" s="201"/>
      <c r="AE69" s="201">
        <f t="shared" si="221"/>
        <v>0</v>
      </c>
      <c r="AF69" s="201"/>
      <c r="AG69" s="201">
        <f t="shared" si="222"/>
        <v>0</v>
      </c>
      <c r="AH69" s="190"/>
    </row>
    <row r="70" spans="1:34" s="185" customFormat="1" ht="31.15" customHeight="1">
      <c r="A70" s="227" t="s">
        <v>412</v>
      </c>
      <c r="B70" s="224" t="s">
        <v>411</v>
      </c>
      <c r="C70" s="201"/>
      <c r="D70" s="201">
        <v>2469919.84</v>
      </c>
      <c r="E70" s="201">
        <f t="shared" ref="E70" si="223">SUM(C70:D70)</f>
        <v>2469919.84</v>
      </c>
      <c r="F70" s="201"/>
      <c r="G70" s="201">
        <f t="shared" ref="G70" si="224">SUM(E70:F70)</f>
        <v>2469919.84</v>
      </c>
      <c r="H70" s="201"/>
      <c r="I70" s="201">
        <f t="shared" si="213"/>
        <v>2469919.84</v>
      </c>
      <c r="J70" s="201"/>
      <c r="K70" s="201">
        <f t="shared" si="214"/>
        <v>2469919.84</v>
      </c>
      <c r="L70" s="201"/>
      <c r="M70" s="201">
        <f t="shared" si="215"/>
        <v>2469919.84</v>
      </c>
      <c r="N70" s="201"/>
      <c r="O70" s="201"/>
      <c r="P70" s="201"/>
      <c r="Q70" s="201"/>
      <c r="R70" s="201"/>
      <c r="S70" s="201"/>
      <c r="T70" s="201"/>
      <c r="U70" s="201"/>
      <c r="V70" s="201"/>
      <c r="W70" s="201"/>
      <c r="X70" s="201"/>
      <c r="Y70" s="201"/>
      <c r="Z70" s="201"/>
      <c r="AA70" s="201"/>
      <c r="AB70" s="201"/>
      <c r="AC70" s="201"/>
      <c r="AD70" s="201"/>
      <c r="AE70" s="201"/>
      <c r="AF70" s="201"/>
      <c r="AG70" s="201"/>
      <c r="AH70" s="268"/>
    </row>
    <row r="71" spans="1:34" s="185" customFormat="1" ht="36.6" customHeight="1">
      <c r="A71" s="206" t="s">
        <v>380</v>
      </c>
      <c r="B71" s="224" t="s">
        <v>381</v>
      </c>
      <c r="C71" s="201">
        <v>0</v>
      </c>
      <c r="D71" s="201"/>
      <c r="E71" s="201">
        <f t="shared" si="13"/>
        <v>0</v>
      </c>
      <c r="F71" s="201"/>
      <c r="G71" s="201">
        <f t="shared" ref="G71:G88" si="225">SUM(E71:F71)</f>
        <v>0</v>
      </c>
      <c r="H71" s="201"/>
      <c r="I71" s="201">
        <f t="shared" si="213"/>
        <v>0</v>
      </c>
      <c r="J71" s="201"/>
      <c r="K71" s="201">
        <f t="shared" si="214"/>
        <v>0</v>
      </c>
      <c r="L71" s="201"/>
      <c r="M71" s="201">
        <f t="shared" si="215"/>
        <v>0</v>
      </c>
      <c r="N71" s="201">
        <v>4472402.3899999997</v>
      </c>
      <c r="O71" s="201"/>
      <c r="P71" s="201">
        <f t="shared" si="18"/>
        <v>4472402.3899999997</v>
      </c>
      <c r="Q71" s="201"/>
      <c r="R71" s="201">
        <f t="shared" ref="R71" si="226">SUM(P71:Q71)</f>
        <v>4472402.3899999997</v>
      </c>
      <c r="S71" s="201"/>
      <c r="T71" s="201">
        <f t="shared" ref="T71" si="227">SUM(R71:S71)</f>
        <v>4472402.3899999997</v>
      </c>
      <c r="U71" s="201"/>
      <c r="V71" s="201">
        <f t="shared" ref="V71" si="228">SUM(T71:U71)</f>
        <v>4472402.3899999997</v>
      </c>
      <c r="W71" s="201"/>
      <c r="X71" s="201">
        <f t="shared" ref="X71" si="229">SUM(V71:W71)</f>
        <v>4472402.3899999997</v>
      </c>
      <c r="Y71" s="201">
        <v>0</v>
      </c>
      <c r="Z71" s="201"/>
      <c r="AA71" s="201">
        <f t="shared" si="23"/>
        <v>0</v>
      </c>
      <c r="AB71" s="201"/>
      <c r="AC71" s="201">
        <f t="shared" ref="AC71" si="230">SUM(AA71:AB71)</f>
        <v>0</v>
      </c>
      <c r="AD71" s="201"/>
      <c r="AE71" s="201">
        <f t="shared" ref="AE71" si="231">SUM(AC71:AD71)</f>
        <v>0</v>
      </c>
      <c r="AF71" s="201"/>
      <c r="AG71" s="201">
        <f t="shared" ref="AG71" si="232">SUM(AE71:AF71)</f>
        <v>0</v>
      </c>
      <c r="AH71" s="190"/>
    </row>
    <row r="72" spans="1:34" s="185" customFormat="1" ht="25.15" customHeight="1">
      <c r="A72" s="206" t="s">
        <v>382</v>
      </c>
      <c r="B72" s="235" t="s">
        <v>413</v>
      </c>
      <c r="C72" s="201"/>
      <c r="D72" s="201">
        <v>10807941.98</v>
      </c>
      <c r="E72" s="201">
        <f t="shared" si="13"/>
        <v>10807941.98</v>
      </c>
      <c r="F72" s="201"/>
      <c r="G72" s="201">
        <f t="shared" si="225"/>
        <v>10807941.98</v>
      </c>
      <c r="H72" s="201"/>
      <c r="I72" s="201">
        <f t="shared" si="213"/>
        <v>10807941.98</v>
      </c>
      <c r="J72" s="201"/>
      <c r="K72" s="201">
        <f t="shared" si="214"/>
        <v>10807941.98</v>
      </c>
      <c r="L72" s="201"/>
      <c r="M72" s="201">
        <f t="shared" si="215"/>
        <v>10807941.98</v>
      </c>
      <c r="N72" s="201"/>
      <c r="O72" s="201"/>
      <c r="P72" s="201"/>
      <c r="Q72" s="201"/>
      <c r="R72" s="201"/>
      <c r="S72" s="201"/>
      <c r="T72" s="201"/>
      <c r="U72" s="201"/>
      <c r="V72" s="201"/>
      <c r="W72" s="201"/>
      <c r="X72" s="201"/>
      <c r="Y72" s="201"/>
      <c r="Z72" s="201"/>
      <c r="AA72" s="201"/>
      <c r="AB72" s="201"/>
      <c r="AC72" s="201"/>
      <c r="AD72" s="201"/>
      <c r="AE72" s="201"/>
      <c r="AF72" s="201"/>
      <c r="AG72" s="201"/>
      <c r="AH72" s="190"/>
    </row>
    <row r="73" spans="1:34" s="185" customFormat="1" ht="25.5">
      <c r="A73" s="206" t="s">
        <v>382</v>
      </c>
      <c r="B73" s="235" t="s">
        <v>381</v>
      </c>
      <c r="C73" s="201">
        <v>10807941.98</v>
      </c>
      <c r="D73" s="201">
        <v>-10807941.98</v>
      </c>
      <c r="E73" s="201">
        <f t="shared" si="13"/>
        <v>0</v>
      </c>
      <c r="F73" s="201"/>
      <c r="G73" s="201">
        <f t="shared" si="225"/>
        <v>0</v>
      </c>
      <c r="H73" s="201"/>
      <c r="I73" s="201">
        <f t="shared" si="213"/>
        <v>0</v>
      </c>
      <c r="J73" s="201"/>
      <c r="K73" s="201">
        <f t="shared" si="214"/>
        <v>0</v>
      </c>
      <c r="L73" s="201"/>
      <c r="M73" s="201">
        <f t="shared" si="215"/>
        <v>0</v>
      </c>
      <c r="N73" s="201">
        <v>0</v>
      </c>
      <c r="O73" s="201"/>
      <c r="P73" s="201">
        <f t="shared" si="18"/>
        <v>0</v>
      </c>
      <c r="Q73" s="201"/>
      <c r="R73" s="201">
        <f t="shared" ref="R73:R76" si="233">SUM(P73:Q73)</f>
        <v>0</v>
      </c>
      <c r="S73" s="201"/>
      <c r="T73" s="201">
        <f t="shared" ref="T73:T76" si="234">SUM(R73:S73)</f>
        <v>0</v>
      </c>
      <c r="U73" s="201"/>
      <c r="V73" s="201">
        <f t="shared" ref="V73:V76" si="235">SUM(T73:U73)</f>
        <v>0</v>
      </c>
      <c r="W73" s="201"/>
      <c r="X73" s="201">
        <f t="shared" ref="X73:X76" si="236">SUM(V73:W73)</f>
        <v>0</v>
      </c>
      <c r="Y73" s="201">
        <v>0</v>
      </c>
      <c r="Z73" s="201"/>
      <c r="AA73" s="201">
        <f t="shared" si="23"/>
        <v>0</v>
      </c>
      <c r="AB73" s="201"/>
      <c r="AC73" s="201">
        <f t="shared" ref="AC73:AC76" si="237">SUM(AA73:AB73)</f>
        <v>0</v>
      </c>
      <c r="AD73" s="201"/>
      <c r="AE73" s="201">
        <f t="shared" ref="AE73:AE76" si="238">SUM(AC73:AD73)</f>
        <v>0</v>
      </c>
      <c r="AF73" s="201"/>
      <c r="AG73" s="201">
        <f t="shared" ref="AG73:AG76" si="239">SUM(AE73:AF73)</f>
        <v>0</v>
      </c>
      <c r="AH73" s="190"/>
    </row>
    <row r="74" spans="1:34" s="185" customFormat="1" ht="26.25" customHeight="1">
      <c r="A74" s="211" t="s">
        <v>415</v>
      </c>
      <c r="B74" s="235" t="s">
        <v>381</v>
      </c>
      <c r="C74" s="201"/>
      <c r="D74" s="201">
        <v>55555.56</v>
      </c>
      <c r="E74" s="201">
        <f t="shared" si="13"/>
        <v>55555.56</v>
      </c>
      <c r="F74" s="201"/>
      <c r="G74" s="201">
        <f t="shared" si="225"/>
        <v>55555.56</v>
      </c>
      <c r="H74" s="201"/>
      <c r="I74" s="201">
        <f t="shared" si="213"/>
        <v>55555.56</v>
      </c>
      <c r="J74" s="201"/>
      <c r="K74" s="201">
        <f t="shared" si="214"/>
        <v>55555.56</v>
      </c>
      <c r="L74" s="201"/>
      <c r="M74" s="201">
        <f t="shared" si="215"/>
        <v>55555.56</v>
      </c>
      <c r="N74" s="201"/>
      <c r="O74" s="201"/>
      <c r="P74" s="201">
        <f t="shared" si="18"/>
        <v>0</v>
      </c>
      <c r="Q74" s="201"/>
      <c r="R74" s="201">
        <f t="shared" si="233"/>
        <v>0</v>
      </c>
      <c r="S74" s="201"/>
      <c r="T74" s="201">
        <f t="shared" si="234"/>
        <v>0</v>
      </c>
      <c r="U74" s="201"/>
      <c r="V74" s="201">
        <f t="shared" si="235"/>
        <v>0</v>
      </c>
      <c r="W74" s="201"/>
      <c r="X74" s="201">
        <f t="shared" si="236"/>
        <v>0</v>
      </c>
      <c r="Y74" s="201"/>
      <c r="Z74" s="201"/>
      <c r="AA74" s="201">
        <f t="shared" si="23"/>
        <v>0</v>
      </c>
      <c r="AB74" s="201"/>
      <c r="AC74" s="201">
        <f t="shared" si="237"/>
        <v>0</v>
      </c>
      <c r="AD74" s="201"/>
      <c r="AE74" s="201">
        <f t="shared" si="238"/>
        <v>0</v>
      </c>
      <c r="AF74" s="201"/>
      <c r="AG74" s="201">
        <f t="shared" si="239"/>
        <v>0</v>
      </c>
      <c r="AH74" s="190"/>
    </row>
    <row r="75" spans="1:34" s="185" customFormat="1" ht="52.5" customHeight="1">
      <c r="A75" s="212" t="s">
        <v>416</v>
      </c>
      <c r="B75" s="235" t="s">
        <v>381</v>
      </c>
      <c r="C75" s="201"/>
      <c r="D75" s="201">
        <v>441398.08</v>
      </c>
      <c r="E75" s="201">
        <f t="shared" si="13"/>
        <v>441398.08</v>
      </c>
      <c r="F75" s="201"/>
      <c r="G75" s="201">
        <f t="shared" si="225"/>
        <v>441398.08</v>
      </c>
      <c r="H75" s="201"/>
      <c r="I75" s="201">
        <f t="shared" si="213"/>
        <v>441398.08</v>
      </c>
      <c r="J75" s="201"/>
      <c r="K75" s="201">
        <f t="shared" si="214"/>
        <v>441398.08</v>
      </c>
      <c r="L75" s="201"/>
      <c r="M75" s="201">
        <f t="shared" si="215"/>
        <v>441398.08</v>
      </c>
      <c r="N75" s="201"/>
      <c r="O75" s="201">
        <v>441398.08</v>
      </c>
      <c r="P75" s="201">
        <f t="shared" si="18"/>
        <v>441398.08</v>
      </c>
      <c r="Q75" s="201"/>
      <c r="R75" s="201">
        <f t="shared" si="233"/>
        <v>441398.08</v>
      </c>
      <c r="S75" s="201"/>
      <c r="T75" s="201">
        <f t="shared" si="234"/>
        <v>441398.08</v>
      </c>
      <c r="U75" s="201"/>
      <c r="V75" s="201">
        <f t="shared" si="235"/>
        <v>441398.08</v>
      </c>
      <c r="W75" s="201"/>
      <c r="X75" s="201">
        <f t="shared" si="236"/>
        <v>441398.08</v>
      </c>
      <c r="Y75" s="201"/>
      <c r="Z75" s="201">
        <v>441398.08</v>
      </c>
      <c r="AA75" s="201">
        <f t="shared" si="23"/>
        <v>441398.08</v>
      </c>
      <c r="AB75" s="201"/>
      <c r="AC75" s="201">
        <f t="shared" si="237"/>
        <v>441398.08</v>
      </c>
      <c r="AD75" s="201"/>
      <c r="AE75" s="201">
        <f t="shared" si="238"/>
        <v>441398.08</v>
      </c>
      <c r="AF75" s="201"/>
      <c r="AG75" s="201">
        <f t="shared" si="239"/>
        <v>441398.08</v>
      </c>
      <c r="AH75" s="190"/>
    </row>
    <row r="76" spans="1:34" s="185" customFormat="1" ht="25.5">
      <c r="A76" s="206" t="s">
        <v>383</v>
      </c>
      <c r="B76" s="235" t="s">
        <v>381</v>
      </c>
      <c r="C76" s="201">
        <v>3980174.3</v>
      </c>
      <c r="D76" s="201">
        <v>-3980174.3</v>
      </c>
      <c r="E76" s="201">
        <f t="shared" si="13"/>
        <v>0</v>
      </c>
      <c r="F76" s="201"/>
      <c r="G76" s="201">
        <f t="shared" si="225"/>
        <v>0</v>
      </c>
      <c r="H76" s="201"/>
      <c r="I76" s="201">
        <f t="shared" si="213"/>
        <v>0</v>
      </c>
      <c r="J76" s="201"/>
      <c r="K76" s="201">
        <f t="shared" si="214"/>
        <v>0</v>
      </c>
      <c r="L76" s="201"/>
      <c r="M76" s="201">
        <f t="shared" si="215"/>
        <v>0</v>
      </c>
      <c r="N76" s="201">
        <v>0</v>
      </c>
      <c r="O76" s="201"/>
      <c r="P76" s="201">
        <f t="shared" si="18"/>
        <v>0</v>
      </c>
      <c r="Q76" s="201"/>
      <c r="R76" s="201">
        <f t="shared" si="233"/>
        <v>0</v>
      </c>
      <c r="S76" s="201"/>
      <c r="T76" s="201">
        <f t="shared" si="234"/>
        <v>0</v>
      </c>
      <c r="U76" s="201"/>
      <c r="V76" s="201">
        <f t="shared" si="235"/>
        <v>0</v>
      </c>
      <c r="W76" s="201"/>
      <c r="X76" s="201">
        <f t="shared" si="236"/>
        <v>0</v>
      </c>
      <c r="Y76" s="201">
        <v>0</v>
      </c>
      <c r="Z76" s="201"/>
      <c r="AA76" s="201">
        <f t="shared" si="23"/>
        <v>0</v>
      </c>
      <c r="AB76" s="201"/>
      <c r="AC76" s="201">
        <f t="shared" si="237"/>
        <v>0</v>
      </c>
      <c r="AD76" s="201"/>
      <c r="AE76" s="201">
        <f t="shared" si="238"/>
        <v>0</v>
      </c>
      <c r="AF76" s="201"/>
      <c r="AG76" s="201">
        <f t="shared" si="239"/>
        <v>0</v>
      </c>
      <c r="AH76" s="190"/>
    </row>
    <row r="77" spans="1:34" s="185" customFormat="1" ht="25.5" customHeight="1">
      <c r="A77" s="206" t="s">
        <v>383</v>
      </c>
      <c r="B77" s="235" t="s">
        <v>414</v>
      </c>
      <c r="C77" s="201"/>
      <c r="D77" s="201">
        <v>3980174.3</v>
      </c>
      <c r="E77" s="201">
        <f t="shared" si="13"/>
        <v>3980174.3</v>
      </c>
      <c r="F77" s="201"/>
      <c r="G77" s="201">
        <f t="shared" si="225"/>
        <v>3980174.3</v>
      </c>
      <c r="H77" s="201"/>
      <c r="I77" s="201">
        <f t="shared" si="213"/>
        <v>3980174.3</v>
      </c>
      <c r="J77" s="201"/>
      <c r="K77" s="201">
        <f t="shared" si="214"/>
        <v>3980174.3</v>
      </c>
      <c r="L77" s="201"/>
      <c r="M77" s="201">
        <f t="shared" si="215"/>
        <v>3980174.3</v>
      </c>
      <c r="N77" s="201"/>
      <c r="O77" s="201"/>
      <c r="P77" s="201"/>
      <c r="Q77" s="201"/>
      <c r="R77" s="201"/>
      <c r="S77" s="201"/>
      <c r="T77" s="201"/>
      <c r="U77" s="201"/>
      <c r="V77" s="201"/>
      <c r="W77" s="201"/>
      <c r="X77" s="201"/>
      <c r="Y77" s="201"/>
      <c r="Z77" s="201"/>
      <c r="AA77" s="201"/>
      <c r="AB77" s="201"/>
      <c r="AC77" s="201"/>
      <c r="AD77" s="201"/>
      <c r="AE77" s="201"/>
      <c r="AF77" s="201"/>
      <c r="AG77" s="201"/>
      <c r="AH77" s="190"/>
    </row>
    <row r="78" spans="1:34" s="185" customFormat="1" ht="25.5" customHeight="1">
      <c r="A78" s="211" t="s">
        <v>418</v>
      </c>
      <c r="B78" s="235" t="s">
        <v>417</v>
      </c>
      <c r="C78" s="201"/>
      <c r="D78" s="201">
        <v>2236977.84</v>
      </c>
      <c r="E78" s="201">
        <f t="shared" si="13"/>
        <v>2236977.84</v>
      </c>
      <c r="F78" s="201"/>
      <c r="G78" s="201">
        <f t="shared" si="225"/>
        <v>2236977.84</v>
      </c>
      <c r="H78" s="201"/>
      <c r="I78" s="201">
        <f t="shared" si="213"/>
        <v>2236977.84</v>
      </c>
      <c r="J78" s="201"/>
      <c r="K78" s="201">
        <f t="shared" si="214"/>
        <v>2236977.84</v>
      </c>
      <c r="L78" s="201"/>
      <c r="M78" s="201">
        <f t="shared" si="215"/>
        <v>2236977.84</v>
      </c>
      <c r="N78" s="201"/>
      <c r="O78" s="201"/>
      <c r="P78" s="201"/>
      <c r="Q78" s="201"/>
      <c r="R78" s="201"/>
      <c r="S78" s="201"/>
      <c r="T78" s="201"/>
      <c r="U78" s="201"/>
      <c r="V78" s="201"/>
      <c r="W78" s="201"/>
      <c r="X78" s="201"/>
      <c r="Y78" s="201"/>
      <c r="Z78" s="201"/>
      <c r="AA78" s="201"/>
      <c r="AB78" s="201"/>
      <c r="AC78" s="201"/>
      <c r="AD78" s="201"/>
      <c r="AE78" s="201"/>
      <c r="AF78" s="201"/>
      <c r="AG78" s="201"/>
      <c r="AH78" s="190"/>
    </row>
    <row r="79" spans="1:34" s="185" customFormat="1" ht="92.45" customHeight="1">
      <c r="A79" s="210" t="s">
        <v>432</v>
      </c>
      <c r="B79" s="235" t="s">
        <v>431</v>
      </c>
      <c r="C79" s="201"/>
      <c r="D79" s="201">
        <v>222222222</v>
      </c>
      <c r="E79" s="201">
        <f t="shared" si="13"/>
        <v>222222222</v>
      </c>
      <c r="F79" s="201"/>
      <c r="G79" s="201">
        <f t="shared" si="225"/>
        <v>222222222</v>
      </c>
      <c r="H79" s="201"/>
      <c r="I79" s="201">
        <f t="shared" si="213"/>
        <v>222222222</v>
      </c>
      <c r="J79" s="201"/>
      <c r="K79" s="201">
        <f t="shared" si="214"/>
        <v>222222222</v>
      </c>
      <c r="L79" s="201">
        <v>-222222222</v>
      </c>
      <c r="M79" s="201">
        <f t="shared" si="215"/>
        <v>0</v>
      </c>
      <c r="N79" s="201"/>
      <c r="O79" s="201"/>
      <c r="P79" s="201"/>
      <c r="Q79" s="201"/>
      <c r="R79" s="201"/>
      <c r="S79" s="201"/>
      <c r="T79" s="201"/>
      <c r="U79" s="201"/>
      <c r="V79" s="201"/>
      <c r="W79" s="201"/>
      <c r="X79" s="201"/>
      <c r="Y79" s="201"/>
      <c r="Z79" s="201"/>
      <c r="AA79" s="201"/>
      <c r="AB79" s="201"/>
      <c r="AC79" s="201"/>
      <c r="AD79" s="201"/>
      <c r="AE79" s="201"/>
      <c r="AF79" s="201"/>
      <c r="AG79" s="201"/>
      <c r="AH79" s="190"/>
    </row>
    <row r="80" spans="1:34" s="185" customFormat="1" ht="45" customHeight="1">
      <c r="A80" s="206" t="s">
        <v>384</v>
      </c>
      <c r="B80" s="235" t="s">
        <v>358</v>
      </c>
      <c r="C80" s="201">
        <v>414715</v>
      </c>
      <c r="D80" s="201"/>
      <c r="E80" s="201">
        <f t="shared" si="13"/>
        <v>414715</v>
      </c>
      <c r="F80" s="201"/>
      <c r="G80" s="201">
        <f t="shared" si="225"/>
        <v>414715</v>
      </c>
      <c r="H80" s="201"/>
      <c r="I80" s="201">
        <f t="shared" si="213"/>
        <v>414715</v>
      </c>
      <c r="J80" s="201"/>
      <c r="K80" s="201">
        <f t="shared" si="214"/>
        <v>414715</v>
      </c>
      <c r="L80" s="201"/>
      <c r="M80" s="201">
        <f t="shared" si="215"/>
        <v>414715</v>
      </c>
      <c r="N80" s="201">
        <v>234922</v>
      </c>
      <c r="O80" s="201"/>
      <c r="P80" s="201">
        <f t="shared" si="18"/>
        <v>234922</v>
      </c>
      <c r="Q80" s="201"/>
      <c r="R80" s="201">
        <f t="shared" ref="R80:R81" si="240">SUM(P80:Q80)</f>
        <v>234922</v>
      </c>
      <c r="S80" s="201"/>
      <c r="T80" s="201">
        <f t="shared" ref="T80:T81" si="241">SUM(R80:S80)</f>
        <v>234922</v>
      </c>
      <c r="U80" s="201"/>
      <c r="V80" s="201">
        <f t="shared" ref="V80:V81" si="242">SUM(T80:U80)</f>
        <v>234922</v>
      </c>
      <c r="W80" s="201"/>
      <c r="X80" s="201">
        <f t="shared" ref="X80:X81" si="243">SUM(V80:W80)</f>
        <v>234922</v>
      </c>
      <c r="Y80" s="201">
        <v>232368</v>
      </c>
      <c r="Z80" s="201"/>
      <c r="AA80" s="201">
        <f t="shared" si="23"/>
        <v>232368</v>
      </c>
      <c r="AB80" s="201"/>
      <c r="AC80" s="201">
        <f t="shared" ref="AC80:AC81" si="244">SUM(AA80:AB80)</f>
        <v>232368</v>
      </c>
      <c r="AD80" s="201"/>
      <c r="AE80" s="201">
        <f t="shared" ref="AE80:AE81" si="245">SUM(AC80:AD80)</f>
        <v>232368</v>
      </c>
      <c r="AF80" s="201"/>
      <c r="AG80" s="201">
        <f t="shared" ref="AG80:AG81" si="246">SUM(AE80:AF80)</f>
        <v>232368</v>
      </c>
      <c r="AH80" s="184"/>
    </row>
    <row r="81" spans="1:34" s="185" customFormat="1" ht="51">
      <c r="A81" s="206" t="s">
        <v>385</v>
      </c>
      <c r="B81" s="235" t="s">
        <v>358</v>
      </c>
      <c r="C81" s="201">
        <v>441398.08</v>
      </c>
      <c r="D81" s="201">
        <v>-441398.08</v>
      </c>
      <c r="E81" s="201">
        <f t="shared" si="13"/>
        <v>0</v>
      </c>
      <c r="F81" s="201"/>
      <c r="G81" s="201">
        <f t="shared" si="225"/>
        <v>0</v>
      </c>
      <c r="H81" s="201"/>
      <c r="I81" s="201">
        <f t="shared" si="213"/>
        <v>0</v>
      </c>
      <c r="J81" s="201"/>
      <c r="K81" s="201">
        <f t="shared" si="214"/>
        <v>0</v>
      </c>
      <c r="L81" s="201"/>
      <c r="M81" s="201">
        <f t="shared" si="215"/>
        <v>0</v>
      </c>
      <c r="N81" s="201">
        <v>441398.08</v>
      </c>
      <c r="O81" s="201">
        <v>-441398.08</v>
      </c>
      <c r="P81" s="201">
        <f t="shared" si="18"/>
        <v>0</v>
      </c>
      <c r="Q81" s="201"/>
      <c r="R81" s="201">
        <f t="shared" si="240"/>
        <v>0</v>
      </c>
      <c r="S81" s="201"/>
      <c r="T81" s="201">
        <f t="shared" si="241"/>
        <v>0</v>
      </c>
      <c r="U81" s="201"/>
      <c r="V81" s="201">
        <f t="shared" si="242"/>
        <v>0</v>
      </c>
      <c r="W81" s="201"/>
      <c r="X81" s="201">
        <f t="shared" si="243"/>
        <v>0</v>
      </c>
      <c r="Y81" s="201">
        <v>441398.08</v>
      </c>
      <c r="Z81" s="201">
        <v>-441398.08</v>
      </c>
      <c r="AA81" s="201">
        <f t="shared" si="23"/>
        <v>0</v>
      </c>
      <c r="AB81" s="201"/>
      <c r="AC81" s="201">
        <f t="shared" si="244"/>
        <v>0</v>
      </c>
      <c r="AD81" s="201"/>
      <c r="AE81" s="201">
        <f t="shared" si="245"/>
        <v>0</v>
      </c>
      <c r="AF81" s="201"/>
      <c r="AG81" s="201">
        <f t="shared" si="246"/>
        <v>0</v>
      </c>
      <c r="AH81" s="184"/>
    </row>
    <row r="82" spans="1:34" s="185" customFormat="1" ht="45.6" customHeight="1">
      <c r="A82" s="213" t="s">
        <v>385</v>
      </c>
      <c r="B82" s="235" t="s">
        <v>358</v>
      </c>
      <c r="C82" s="201"/>
      <c r="D82" s="201">
        <v>108843.52</v>
      </c>
      <c r="E82" s="201">
        <f t="shared" si="13"/>
        <v>108843.52</v>
      </c>
      <c r="F82" s="201"/>
      <c r="G82" s="201">
        <f t="shared" si="225"/>
        <v>108843.52</v>
      </c>
      <c r="H82" s="201"/>
      <c r="I82" s="201">
        <f t="shared" si="213"/>
        <v>108843.52</v>
      </c>
      <c r="J82" s="201"/>
      <c r="K82" s="201">
        <f t="shared" si="214"/>
        <v>108843.52</v>
      </c>
      <c r="L82" s="201"/>
      <c r="M82" s="201">
        <f t="shared" si="215"/>
        <v>108843.52</v>
      </c>
      <c r="N82" s="201"/>
      <c r="O82" s="201"/>
      <c r="P82" s="201"/>
      <c r="Q82" s="201"/>
      <c r="R82" s="201"/>
      <c r="S82" s="201"/>
      <c r="T82" s="201"/>
      <c r="U82" s="201"/>
      <c r="V82" s="201"/>
      <c r="W82" s="201"/>
      <c r="X82" s="201"/>
      <c r="Y82" s="201"/>
      <c r="Z82" s="201"/>
      <c r="AA82" s="201"/>
      <c r="AB82" s="201"/>
      <c r="AC82" s="201"/>
      <c r="AD82" s="201"/>
      <c r="AE82" s="201"/>
      <c r="AF82" s="201"/>
      <c r="AG82" s="201"/>
      <c r="AH82" s="184"/>
    </row>
    <row r="83" spans="1:34" s="185" customFormat="1" ht="78" customHeight="1">
      <c r="A83" s="206" t="s">
        <v>386</v>
      </c>
      <c r="B83" s="235" t="s">
        <v>358</v>
      </c>
      <c r="C83" s="201">
        <v>257020</v>
      </c>
      <c r="D83" s="201"/>
      <c r="E83" s="201">
        <f t="shared" si="13"/>
        <v>257020</v>
      </c>
      <c r="F83" s="201"/>
      <c r="G83" s="201">
        <f t="shared" si="225"/>
        <v>257020</v>
      </c>
      <c r="H83" s="201"/>
      <c r="I83" s="201">
        <f t="shared" si="213"/>
        <v>257020</v>
      </c>
      <c r="J83" s="201"/>
      <c r="K83" s="201">
        <f t="shared" si="214"/>
        <v>257020</v>
      </c>
      <c r="L83" s="201"/>
      <c r="M83" s="201">
        <f t="shared" si="215"/>
        <v>257020</v>
      </c>
      <c r="N83" s="201">
        <v>267250</v>
      </c>
      <c r="O83" s="201"/>
      <c r="P83" s="201">
        <f t="shared" si="18"/>
        <v>267250</v>
      </c>
      <c r="Q83" s="201"/>
      <c r="R83" s="201">
        <f t="shared" ref="R83:R87" si="247">SUM(P83:Q83)</f>
        <v>267250</v>
      </c>
      <c r="S83" s="201"/>
      <c r="T83" s="201">
        <f t="shared" ref="T83:T87" si="248">SUM(R83:S83)</f>
        <v>267250</v>
      </c>
      <c r="U83" s="201"/>
      <c r="V83" s="201">
        <f t="shared" ref="V83:V87" si="249">SUM(T83:U83)</f>
        <v>267250</v>
      </c>
      <c r="W83" s="201"/>
      <c r="X83" s="201">
        <f t="shared" ref="X83:X87" si="250">SUM(V83:W83)</f>
        <v>267250</v>
      </c>
      <c r="Y83" s="201">
        <v>277950</v>
      </c>
      <c r="Z83" s="201"/>
      <c r="AA83" s="201">
        <f t="shared" si="23"/>
        <v>277950</v>
      </c>
      <c r="AB83" s="201"/>
      <c r="AC83" s="201">
        <f t="shared" ref="AC83:AC87" si="251">SUM(AA83:AB83)</f>
        <v>277950</v>
      </c>
      <c r="AD83" s="201"/>
      <c r="AE83" s="201">
        <f t="shared" ref="AE83:AE87" si="252">SUM(AC83:AD83)</f>
        <v>277950</v>
      </c>
      <c r="AF83" s="201"/>
      <c r="AG83" s="201">
        <f t="shared" ref="AG83:AG87" si="253">SUM(AE83:AF83)</f>
        <v>277950</v>
      </c>
      <c r="AH83" s="184"/>
    </row>
    <row r="84" spans="1:34" s="185" customFormat="1" ht="25.15" customHeight="1">
      <c r="A84" s="206" t="s">
        <v>387</v>
      </c>
      <c r="B84" s="235" t="s">
        <v>358</v>
      </c>
      <c r="C84" s="201">
        <v>291249912.5</v>
      </c>
      <c r="D84" s="201"/>
      <c r="E84" s="201">
        <f t="shared" si="13"/>
        <v>291249912.5</v>
      </c>
      <c r="F84" s="201"/>
      <c r="G84" s="201">
        <f t="shared" si="225"/>
        <v>291249912.5</v>
      </c>
      <c r="H84" s="201"/>
      <c r="I84" s="201">
        <f t="shared" si="213"/>
        <v>291249912.5</v>
      </c>
      <c r="J84" s="201"/>
      <c r="K84" s="201">
        <f t="shared" si="214"/>
        <v>291249912.5</v>
      </c>
      <c r="L84" s="201"/>
      <c r="M84" s="201">
        <f t="shared" si="215"/>
        <v>291249912.5</v>
      </c>
      <c r="N84" s="201">
        <f>291249912.5+446276-346276</f>
        <v>291349912.5</v>
      </c>
      <c r="O84" s="201"/>
      <c r="P84" s="201">
        <f t="shared" si="18"/>
        <v>291349912.5</v>
      </c>
      <c r="Q84" s="201"/>
      <c r="R84" s="201">
        <f t="shared" si="247"/>
        <v>291349912.5</v>
      </c>
      <c r="S84" s="201"/>
      <c r="T84" s="201">
        <f t="shared" si="248"/>
        <v>291349912.5</v>
      </c>
      <c r="U84" s="201"/>
      <c r="V84" s="201">
        <f t="shared" si="249"/>
        <v>291349912.5</v>
      </c>
      <c r="W84" s="201"/>
      <c r="X84" s="201">
        <f t="shared" si="250"/>
        <v>291349912.5</v>
      </c>
      <c r="Y84" s="201">
        <f>291249912.5+9970530.8-346276</f>
        <v>300874167.30000001</v>
      </c>
      <c r="Z84" s="201"/>
      <c r="AA84" s="201">
        <f t="shared" si="23"/>
        <v>300874167.30000001</v>
      </c>
      <c r="AB84" s="201"/>
      <c r="AC84" s="201">
        <f t="shared" si="251"/>
        <v>300874167.30000001</v>
      </c>
      <c r="AD84" s="201"/>
      <c r="AE84" s="201">
        <f t="shared" si="252"/>
        <v>300874167.30000001</v>
      </c>
      <c r="AF84" s="201"/>
      <c r="AG84" s="201">
        <f t="shared" si="253"/>
        <v>300874167.30000001</v>
      </c>
      <c r="AH84" s="184"/>
    </row>
    <row r="85" spans="1:34" s="185" customFormat="1" ht="67.150000000000006" customHeight="1">
      <c r="A85" s="206" t="s">
        <v>388</v>
      </c>
      <c r="B85" s="235" t="s">
        <v>358</v>
      </c>
      <c r="C85" s="201">
        <v>901734</v>
      </c>
      <c r="D85" s="201"/>
      <c r="E85" s="201">
        <f t="shared" si="13"/>
        <v>901734</v>
      </c>
      <c r="F85" s="201"/>
      <c r="G85" s="201">
        <f t="shared" si="225"/>
        <v>901734</v>
      </c>
      <c r="H85" s="201"/>
      <c r="I85" s="201">
        <f t="shared" si="213"/>
        <v>901734</v>
      </c>
      <c r="J85" s="201"/>
      <c r="K85" s="201">
        <f t="shared" si="214"/>
        <v>901734</v>
      </c>
      <c r="L85" s="201"/>
      <c r="M85" s="201">
        <f t="shared" si="215"/>
        <v>901734</v>
      </c>
      <c r="N85" s="201">
        <v>901734</v>
      </c>
      <c r="O85" s="201"/>
      <c r="P85" s="201">
        <f t="shared" si="18"/>
        <v>901734</v>
      </c>
      <c r="Q85" s="201"/>
      <c r="R85" s="201">
        <f t="shared" si="247"/>
        <v>901734</v>
      </c>
      <c r="S85" s="201"/>
      <c r="T85" s="201">
        <f t="shared" si="248"/>
        <v>901734</v>
      </c>
      <c r="U85" s="201"/>
      <c r="V85" s="201">
        <f t="shared" si="249"/>
        <v>901734</v>
      </c>
      <c r="W85" s="201"/>
      <c r="X85" s="201">
        <f t="shared" si="250"/>
        <v>901734</v>
      </c>
      <c r="Y85" s="201">
        <v>901734</v>
      </c>
      <c r="Z85" s="201"/>
      <c r="AA85" s="201">
        <f t="shared" si="23"/>
        <v>901734</v>
      </c>
      <c r="AB85" s="201"/>
      <c r="AC85" s="201">
        <f t="shared" si="251"/>
        <v>901734</v>
      </c>
      <c r="AD85" s="201"/>
      <c r="AE85" s="201">
        <f t="shared" si="252"/>
        <v>901734</v>
      </c>
      <c r="AF85" s="201"/>
      <c r="AG85" s="201">
        <f t="shared" si="253"/>
        <v>901734</v>
      </c>
      <c r="AH85" s="184"/>
    </row>
    <row r="86" spans="1:34" s="185" customFormat="1" ht="44.45" customHeight="1">
      <c r="A86" s="206" t="s">
        <v>389</v>
      </c>
      <c r="B86" s="235" t="s">
        <v>358</v>
      </c>
      <c r="C86" s="201">
        <v>123200</v>
      </c>
      <c r="D86" s="201"/>
      <c r="E86" s="201">
        <f t="shared" si="13"/>
        <v>123200</v>
      </c>
      <c r="F86" s="201"/>
      <c r="G86" s="201">
        <f t="shared" si="225"/>
        <v>123200</v>
      </c>
      <c r="H86" s="201">
        <v>-10556.32</v>
      </c>
      <c r="I86" s="201">
        <f t="shared" si="213"/>
        <v>112643.68</v>
      </c>
      <c r="J86" s="201"/>
      <c r="K86" s="201">
        <f t="shared" si="214"/>
        <v>112643.68</v>
      </c>
      <c r="L86" s="201"/>
      <c r="M86" s="201">
        <f t="shared" si="215"/>
        <v>112643.68</v>
      </c>
      <c r="N86" s="201">
        <v>53402</v>
      </c>
      <c r="O86" s="201"/>
      <c r="P86" s="201">
        <f t="shared" si="18"/>
        <v>53402</v>
      </c>
      <c r="Q86" s="201"/>
      <c r="R86" s="201">
        <f t="shared" si="247"/>
        <v>53402</v>
      </c>
      <c r="S86" s="201"/>
      <c r="T86" s="201">
        <f t="shared" si="248"/>
        <v>53402</v>
      </c>
      <c r="U86" s="201"/>
      <c r="V86" s="201">
        <f t="shared" si="249"/>
        <v>53402</v>
      </c>
      <c r="W86" s="201"/>
      <c r="X86" s="201">
        <f t="shared" si="250"/>
        <v>53402</v>
      </c>
      <c r="Y86" s="201">
        <v>53402</v>
      </c>
      <c r="Z86" s="201"/>
      <c r="AA86" s="201">
        <f t="shared" si="23"/>
        <v>53402</v>
      </c>
      <c r="AB86" s="201"/>
      <c r="AC86" s="201">
        <f t="shared" si="251"/>
        <v>53402</v>
      </c>
      <c r="AD86" s="201"/>
      <c r="AE86" s="201">
        <f t="shared" si="252"/>
        <v>53402</v>
      </c>
      <c r="AF86" s="201"/>
      <c r="AG86" s="201">
        <f t="shared" si="253"/>
        <v>53402</v>
      </c>
      <c r="AH86" s="184"/>
    </row>
    <row r="87" spans="1:34" s="185" customFormat="1" ht="40.9" customHeight="1">
      <c r="A87" s="206" t="s">
        <v>390</v>
      </c>
      <c r="B87" s="235" t="s">
        <v>358</v>
      </c>
      <c r="C87" s="201">
        <v>600051</v>
      </c>
      <c r="D87" s="201"/>
      <c r="E87" s="201">
        <f t="shared" si="13"/>
        <v>600051</v>
      </c>
      <c r="F87" s="201"/>
      <c r="G87" s="201">
        <f t="shared" si="225"/>
        <v>600051</v>
      </c>
      <c r="H87" s="201"/>
      <c r="I87" s="201">
        <f t="shared" si="213"/>
        <v>600051</v>
      </c>
      <c r="J87" s="201">
        <v>-600051</v>
      </c>
      <c r="K87" s="201">
        <f t="shared" si="214"/>
        <v>0</v>
      </c>
      <c r="L87" s="201"/>
      <c r="M87" s="201">
        <f t="shared" si="215"/>
        <v>0</v>
      </c>
      <c r="N87" s="201">
        <v>600051</v>
      </c>
      <c r="O87" s="201"/>
      <c r="P87" s="201">
        <f t="shared" si="18"/>
        <v>600051</v>
      </c>
      <c r="Q87" s="201"/>
      <c r="R87" s="201">
        <f t="shared" si="247"/>
        <v>600051</v>
      </c>
      <c r="S87" s="201"/>
      <c r="T87" s="201">
        <f t="shared" si="248"/>
        <v>600051</v>
      </c>
      <c r="U87" s="201"/>
      <c r="V87" s="201">
        <f t="shared" si="249"/>
        <v>600051</v>
      </c>
      <c r="W87" s="201"/>
      <c r="X87" s="201">
        <f t="shared" si="250"/>
        <v>600051</v>
      </c>
      <c r="Y87" s="201">
        <v>600051</v>
      </c>
      <c r="Z87" s="201"/>
      <c r="AA87" s="201">
        <f t="shared" si="23"/>
        <v>600051</v>
      </c>
      <c r="AB87" s="201"/>
      <c r="AC87" s="201">
        <f t="shared" si="251"/>
        <v>600051</v>
      </c>
      <c r="AD87" s="201"/>
      <c r="AE87" s="201">
        <f t="shared" si="252"/>
        <v>600051</v>
      </c>
      <c r="AF87" s="201"/>
      <c r="AG87" s="201">
        <f t="shared" si="253"/>
        <v>600051</v>
      </c>
      <c r="AH87" s="184"/>
    </row>
    <row r="88" spans="1:34" s="185" customFormat="1" ht="54.6" customHeight="1">
      <c r="A88" s="206" t="s">
        <v>439</v>
      </c>
      <c r="B88" s="235" t="s">
        <v>358</v>
      </c>
      <c r="C88" s="201"/>
      <c r="D88" s="201"/>
      <c r="E88" s="201"/>
      <c r="F88" s="201">
        <v>1404820</v>
      </c>
      <c r="G88" s="201">
        <f t="shared" si="225"/>
        <v>1404820</v>
      </c>
      <c r="H88" s="201"/>
      <c r="I88" s="201">
        <f t="shared" si="213"/>
        <v>1404820</v>
      </c>
      <c r="J88" s="201"/>
      <c r="K88" s="201">
        <f t="shared" si="214"/>
        <v>1404820</v>
      </c>
      <c r="L88" s="201"/>
      <c r="M88" s="201">
        <f t="shared" si="215"/>
        <v>1404820</v>
      </c>
      <c r="N88" s="201"/>
      <c r="O88" s="201"/>
      <c r="P88" s="201"/>
      <c r="Q88" s="201"/>
      <c r="R88" s="201"/>
      <c r="S88" s="201"/>
      <c r="T88" s="201"/>
      <c r="U88" s="201"/>
      <c r="V88" s="201"/>
      <c r="W88" s="201"/>
      <c r="X88" s="201"/>
      <c r="Y88" s="201"/>
      <c r="Z88" s="201"/>
      <c r="AA88" s="201"/>
      <c r="AB88" s="201"/>
      <c r="AC88" s="201">
        <f>R88</f>
        <v>0</v>
      </c>
      <c r="AD88" s="201"/>
      <c r="AE88" s="201">
        <f>T88</f>
        <v>0</v>
      </c>
      <c r="AF88" s="201"/>
      <c r="AG88" s="201">
        <f>V88</f>
        <v>0</v>
      </c>
      <c r="AH88" s="184"/>
    </row>
    <row r="89" spans="1:34" s="185" customFormat="1" ht="54.6" customHeight="1">
      <c r="A89" s="206" t="s">
        <v>441</v>
      </c>
      <c r="B89" s="235" t="s">
        <v>358</v>
      </c>
      <c r="C89" s="201"/>
      <c r="D89" s="201"/>
      <c r="E89" s="201"/>
      <c r="F89" s="201"/>
      <c r="G89" s="201"/>
      <c r="H89" s="201">
        <v>323511</v>
      </c>
      <c r="I89" s="201">
        <f t="shared" si="213"/>
        <v>323511</v>
      </c>
      <c r="J89" s="201"/>
      <c r="K89" s="201">
        <f t="shared" si="214"/>
        <v>323511</v>
      </c>
      <c r="L89" s="201"/>
      <c r="M89" s="201">
        <f t="shared" si="215"/>
        <v>323511</v>
      </c>
      <c r="N89" s="201"/>
      <c r="O89" s="201"/>
      <c r="P89" s="201"/>
      <c r="Q89" s="201"/>
      <c r="R89" s="201"/>
      <c r="S89" s="201"/>
      <c r="T89" s="201"/>
      <c r="U89" s="201"/>
      <c r="V89" s="201"/>
      <c r="W89" s="201"/>
      <c r="X89" s="201"/>
      <c r="Y89" s="201"/>
      <c r="Z89" s="201"/>
      <c r="AA89" s="201"/>
      <c r="AB89" s="201"/>
      <c r="AC89" s="201"/>
      <c r="AD89" s="201"/>
      <c r="AE89" s="201"/>
      <c r="AF89" s="201"/>
      <c r="AG89" s="201"/>
      <c r="AH89" s="184"/>
    </row>
    <row r="90" spans="1:34" s="185" customFormat="1" ht="38.25" customHeight="1">
      <c r="A90" s="206" t="s">
        <v>445</v>
      </c>
      <c r="B90" s="235" t="s">
        <v>444</v>
      </c>
      <c r="C90" s="201"/>
      <c r="D90" s="201"/>
      <c r="E90" s="201"/>
      <c r="F90" s="201"/>
      <c r="G90" s="201"/>
      <c r="H90" s="201">
        <v>1500000</v>
      </c>
      <c r="I90" s="201">
        <f t="shared" si="213"/>
        <v>1500000</v>
      </c>
      <c r="J90" s="201"/>
      <c r="K90" s="201">
        <f t="shared" si="214"/>
        <v>1500000</v>
      </c>
      <c r="L90" s="201"/>
      <c r="M90" s="201">
        <f t="shared" si="215"/>
        <v>1500000</v>
      </c>
      <c r="N90" s="201"/>
      <c r="O90" s="201"/>
      <c r="P90" s="201"/>
      <c r="Q90" s="201"/>
      <c r="R90" s="201"/>
      <c r="S90" s="201"/>
      <c r="T90" s="201"/>
      <c r="U90" s="201"/>
      <c r="V90" s="201"/>
      <c r="W90" s="201"/>
      <c r="X90" s="201"/>
      <c r="Y90" s="201"/>
      <c r="Z90" s="201"/>
      <c r="AA90" s="201"/>
      <c r="AB90" s="201"/>
      <c r="AC90" s="201"/>
      <c r="AD90" s="201"/>
      <c r="AE90" s="201"/>
      <c r="AF90" s="201"/>
      <c r="AG90" s="201"/>
      <c r="AH90" s="184"/>
    </row>
    <row r="91" spans="1:34" s="185" customFormat="1" ht="38.25" customHeight="1">
      <c r="A91" s="206" t="s">
        <v>443</v>
      </c>
      <c r="B91" s="235" t="s">
        <v>358</v>
      </c>
      <c r="C91" s="201"/>
      <c r="D91" s="201"/>
      <c r="E91" s="201"/>
      <c r="F91" s="201"/>
      <c r="G91" s="201"/>
      <c r="H91" s="201">
        <v>3878219.26</v>
      </c>
      <c r="I91" s="201">
        <f t="shared" si="213"/>
        <v>3878219.26</v>
      </c>
      <c r="J91" s="201"/>
      <c r="K91" s="201">
        <f t="shared" si="214"/>
        <v>3878219.26</v>
      </c>
      <c r="L91" s="201"/>
      <c r="M91" s="201">
        <f t="shared" si="215"/>
        <v>3878219.26</v>
      </c>
      <c r="N91" s="201"/>
      <c r="O91" s="201"/>
      <c r="P91" s="201"/>
      <c r="Q91" s="201"/>
      <c r="R91" s="201"/>
      <c r="S91" s="201"/>
      <c r="T91" s="201"/>
      <c r="U91" s="201"/>
      <c r="V91" s="201"/>
      <c r="W91" s="201"/>
      <c r="X91" s="201"/>
      <c r="Y91" s="201"/>
      <c r="Z91" s="201"/>
      <c r="AA91" s="201"/>
      <c r="AB91" s="201"/>
      <c r="AC91" s="201"/>
      <c r="AD91" s="201"/>
      <c r="AE91" s="201"/>
      <c r="AF91" s="201"/>
      <c r="AG91" s="201"/>
      <c r="AH91" s="184"/>
    </row>
    <row r="92" spans="1:34" s="185" customFormat="1" ht="38.25" customHeight="1">
      <c r="A92" s="206" t="s">
        <v>440</v>
      </c>
      <c r="B92" s="235" t="s">
        <v>358</v>
      </c>
      <c r="C92" s="201"/>
      <c r="D92" s="201"/>
      <c r="E92" s="201"/>
      <c r="F92" s="201"/>
      <c r="G92" s="201"/>
      <c r="H92" s="201">
        <v>231000</v>
      </c>
      <c r="I92" s="201">
        <f t="shared" si="213"/>
        <v>231000</v>
      </c>
      <c r="J92" s="201"/>
      <c r="K92" s="201">
        <f t="shared" si="214"/>
        <v>231000</v>
      </c>
      <c r="L92" s="201"/>
      <c r="M92" s="201">
        <f t="shared" si="215"/>
        <v>231000</v>
      </c>
      <c r="N92" s="201"/>
      <c r="O92" s="201"/>
      <c r="P92" s="201"/>
      <c r="Q92" s="201"/>
      <c r="R92" s="201"/>
      <c r="S92" s="201"/>
      <c r="T92" s="201"/>
      <c r="U92" s="201"/>
      <c r="V92" s="201"/>
      <c r="W92" s="201"/>
      <c r="X92" s="201"/>
      <c r="Y92" s="201"/>
      <c r="Z92" s="201"/>
      <c r="AA92" s="201"/>
      <c r="AB92" s="201"/>
      <c r="AC92" s="201"/>
      <c r="AD92" s="201"/>
      <c r="AE92" s="201"/>
      <c r="AF92" s="201"/>
      <c r="AG92" s="201"/>
      <c r="AH92" s="184"/>
    </row>
    <row r="93" spans="1:34" s="185" customFormat="1" ht="26.45" customHeight="1">
      <c r="A93" s="206" t="s">
        <v>438</v>
      </c>
      <c r="B93" s="235" t="s">
        <v>358</v>
      </c>
      <c r="C93" s="201"/>
      <c r="D93" s="201"/>
      <c r="E93" s="201"/>
      <c r="F93" s="201"/>
      <c r="G93" s="201"/>
      <c r="H93" s="201">
        <v>122400</v>
      </c>
      <c r="I93" s="201">
        <f t="shared" si="213"/>
        <v>122400</v>
      </c>
      <c r="J93" s="201"/>
      <c r="K93" s="201">
        <f t="shared" si="214"/>
        <v>122400</v>
      </c>
      <c r="L93" s="201"/>
      <c r="M93" s="201">
        <f t="shared" si="215"/>
        <v>122400</v>
      </c>
      <c r="N93" s="201"/>
      <c r="O93" s="201"/>
      <c r="P93" s="201"/>
      <c r="Q93" s="201"/>
      <c r="R93" s="201"/>
      <c r="S93" s="201"/>
      <c r="T93" s="201"/>
      <c r="U93" s="201"/>
      <c r="V93" s="201"/>
      <c r="W93" s="201"/>
      <c r="X93" s="201"/>
      <c r="Y93" s="201"/>
      <c r="Z93" s="201"/>
      <c r="AA93" s="201"/>
      <c r="AB93" s="201"/>
      <c r="AC93" s="201"/>
      <c r="AD93" s="201"/>
      <c r="AE93" s="201"/>
      <c r="AF93" s="201"/>
      <c r="AG93" s="201"/>
      <c r="AH93" s="184"/>
    </row>
    <row r="94" spans="1:34" s="185" customFormat="1" ht="40.9" customHeight="1">
      <c r="A94" s="212" t="s">
        <v>451</v>
      </c>
      <c r="B94" s="235" t="s">
        <v>358</v>
      </c>
      <c r="C94" s="201"/>
      <c r="D94" s="201"/>
      <c r="E94" s="201"/>
      <c r="F94" s="201"/>
      <c r="G94" s="201"/>
      <c r="H94" s="201"/>
      <c r="I94" s="201"/>
      <c r="J94" s="201">
        <v>4269445.91</v>
      </c>
      <c r="K94" s="201">
        <f t="shared" si="214"/>
        <v>4269445.91</v>
      </c>
      <c r="L94" s="201"/>
      <c r="M94" s="201">
        <f t="shared" si="215"/>
        <v>4269445.91</v>
      </c>
      <c r="N94" s="201"/>
      <c r="O94" s="201"/>
      <c r="P94" s="201"/>
      <c r="Q94" s="201"/>
      <c r="R94" s="201"/>
      <c r="S94" s="201"/>
      <c r="T94" s="201"/>
      <c r="U94" s="201"/>
      <c r="V94" s="201"/>
      <c r="W94" s="201"/>
      <c r="X94" s="201"/>
      <c r="Y94" s="201"/>
      <c r="Z94" s="201"/>
      <c r="AA94" s="201"/>
      <c r="AB94" s="201"/>
      <c r="AC94" s="201"/>
      <c r="AD94" s="201"/>
      <c r="AE94" s="201"/>
      <c r="AF94" s="201"/>
      <c r="AG94" s="201"/>
      <c r="AH94" s="184"/>
    </row>
    <row r="95" spans="1:34" s="185" customFormat="1" ht="52.9" customHeight="1">
      <c r="A95" s="212" t="s">
        <v>452</v>
      </c>
      <c r="B95" s="235" t="s">
        <v>358</v>
      </c>
      <c r="C95" s="201"/>
      <c r="D95" s="201"/>
      <c r="E95" s="201"/>
      <c r="F95" s="201"/>
      <c r="G95" s="201"/>
      <c r="H95" s="201"/>
      <c r="I95" s="201"/>
      <c r="J95" s="201">
        <v>548486</v>
      </c>
      <c r="K95" s="201">
        <f t="shared" si="214"/>
        <v>548486</v>
      </c>
      <c r="L95" s="201"/>
      <c r="M95" s="201">
        <f t="shared" si="215"/>
        <v>548486</v>
      </c>
      <c r="N95" s="201"/>
      <c r="O95" s="201"/>
      <c r="P95" s="201"/>
      <c r="Q95" s="201"/>
      <c r="R95" s="201"/>
      <c r="S95" s="201"/>
      <c r="T95" s="201"/>
      <c r="U95" s="201"/>
      <c r="V95" s="201"/>
      <c r="W95" s="201"/>
      <c r="X95" s="201"/>
      <c r="Y95" s="201"/>
      <c r="Z95" s="201"/>
      <c r="AA95" s="201"/>
      <c r="AB95" s="201"/>
      <c r="AC95" s="201"/>
      <c r="AD95" s="201"/>
      <c r="AE95" s="201"/>
      <c r="AF95" s="201"/>
      <c r="AG95" s="201"/>
      <c r="AH95" s="184"/>
    </row>
    <row r="96" spans="1:34" s="185" customFormat="1" ht="80.45" customHeight="1">
      <c r="A96" s="211" t="s">
        <v>458</v>
      </c>
      <c r="B96" s="235" t="s">
        <v>358</v>
      </c>
      <c r="C96" s="201"/>
      <c r="D96" s="201"/>
      <c r="E96" s="201"/>
      <c r="F96" s="201"/>
      <c r="G96" s="201"/>
      <c r="H96" s="201"/>
      <c r="I96" s="201"/>
      <c r="J96" s="201"/>
      <c r="K96" s="201"/>
      <c r="L96" s="201">
        <v>7591359.8600000003</v>
      </c>
      <c r="M96" s="201">
        <f t="shared" si="215"/>
        <v>7591359.8600000003</v>
      </c>
      <c r="N96" s="201"/>
      <c r="O96" s="201"/>
      <c r="P96" s="201"/>
      <c r="Q96" s="201"/>
      <c r="R96" s="201"/>
      <c r="S96" s="201"/>
      <c r="T96" s="201"/>
      <c r="U96" s="201"/>
      <c r="V96" s="201"/>
      <c r="W96" s="201"/>
      <c r="X96" s="201"/>
      <c r="Y96" s="201"/>
      <c r="Z96" s="201"/>
      <c r="AA96" s="201"/>
      <c r="AB96" s="201"/>
      <c r="AC96" s="201"/>
      <c r="AD96" s="201"/>
      <c r="AE96" s="201"/>
      <c r="AF96" s="201"/>
      <c r="AG96" s="201"/>
      <c r="AH96" s="184"/>
    </row>
    <row r="97" spans="1:34" s="185" customFormat="1">
      <c r="A97" s="207"/>
      <c r="B97" s="234"/>
      <c r="C97" s="208"/>
      <c r="D97" s="208"/>
      <c r="E97" s="208"/>
      <c r="F97" s="208"/>
      <c r="G97" s="208"/>
      <c r="H97" s="208"/>
      <c r="I97" s="208"/>
      <c r="J97" s="208"/>
      <c r="K97" s="208"/>
      <c r="L97" s="208"/>
      <c r="M97" s="208"/>
      <c r="N97" s="201"/>
      <c r="O97" s="208"/>
      <c r="P97" s="208"/>
      <c r="Q97" s="208"/>
      <c r="R97" s="208"/>
      <c r="S97" s="208"/>
      <c r="T97" s="208"/>
      <c r="U97" s="208"/>
      <c r="V97" s="208"/>
      <c r="W97" s="208"/>
      <c r="X97" s="208"/>
      <c r="Y97" s="201"/>
      <c r="Z97" s="208"/>
      <c r="AA97" s="208"/>
      <c r="AB97" s="208"/>
      <c r="AC97" s="208"/>
      <c r="AD97" s="208"/>
      <c r="AE97" s="208"/>
      <c r="AF97" s="208"/>
      <c r="AG97" s="208"/>
      <c r="AH97" s="184"/>
    </row>
    <row r="98" spans="1:34" s="185" customFormat="1" ht="31.15" customHeight="1">
      <c r="A98" s="199" t="s">
        <v>76</v>
      </c>
      <c r="B98" s="224" t="s">
        <v>112</v>
      </c>
      <c r="C98" s="201">
        <f>SUM(C99:C116)</f>
        <v>753690739.33000004</v>
      </c>
      <c r="D98" s="201">
        <f t="shared" ref="D98:AA98" si="254">SUM(D99:D116)</f>
        <v>7178585</v>
      </c>
      <c r="E98" s="201">
        <f t="shared" si="254"/>
        <v>760869324.32999992</v>
      </c>
      <c r="F98" s="201">
        <f t="shared" ref="F98:G98" si="255">SUM(F99:F116)</f>
        <v>0</v>
      </c>
      <c r="G98" s="201">
        <f t="shared" si="255"/>
        <v>760869324.32999992</v>
      </c>
      <c r="H98" s="201">
        <f t="shared" ref="H98:I98" si="256">SUM(H99:H116)</f>
        <v>19267979.23</v>
      </c>
      <c r="I98" s="201">
        <f t="shared" si="256"/>
        <v>780137303.55999994</v>
      </c>
      <c r="J98" s="201">
        <f t="shared" ref="J98:K98" si="257">SUM(J99:J116)</f>
        <v>15848300</v>
      </c>
      <c r="K98" s="201">
        <f t="shared" si="257"/>
        <v>795985603.55999994</v>
      </c>
      <c r="L98" s="201">
        <f t="shared" ref="L98:M98" si="258">SUM(L99:L116)</f>
        <v>11806649.060000001</v>
      </c>
      <c r="M98" s="201">
        <f t="shared" si="258"/>
        <v>807792252.62</v>
      </c>
      <c r="N98" s="201">
        <f t="shared" si="254"/>
        <v>766840559.92999995</v>
      </c>
      <c r="O98" s="201">
        <f t="shared" si="254"/>
        <v>-12642012</v>
      </c>
      <c r="P98" s="201">
        <f t="shared" si="254"/>
        <v>754198547.92999995</v>
      </c>
      <c r="Q98" s="201">
        <f t="shared" ref="Q98:R98" si="259">SUM(Q99:Q116)</f>
        <v>0</v>
      </c>
      <c r="R98" s="201">
        <f t="shared" si="259"/>
        <v>754198547.92999995</v>
      </c>
      <c r="S98" s="201">
        <f t="shared" ref="S98:T98" si="260">SUM(S99:S116)</f>
        <v>-37.43</v>
      </c>
      <c r="T98" s="201">
        <f t="shared" si="260"/>
        <v>754198510.5</v>
      </c>
      <c r="U98" s="201">
        <f t="shared" ref="U98:V98" si="261">SUM(U99:U116)</f>
        <v>0</v>
      </c>
      <c r="V98" s="201">
        <f t="shared" si="261"/>
        <v>754198510.5</v>
      </c>
      <c r="W98" s="201">
        <f t="shared" ref="W98:X98" si="262">SUM(W99:W116)</f>
        <v>-16177182</v>
      </c>
      <c r="X98" s="201">
        <f t="shared" si="262"/>
        <v>738021328.5</v>
      </c>
      <c r="Y98" s="201">
        <f t="shared" si="254"/>
        <v>807093735.59000003</v>
      </c>
      <c r="Z98" s="201">
        <f t="shared" si="254"/>
        <v>10528</v>
      </c>
      <c r="AA98" s="201">
        <f t="shared" si="254"/>
        <v>807104263.59000003</v>
      </c>
      <c r="AB98" s="201">
        <f t="shared" ref="AB98:AC98" si="263">SUM(AB99:AB116)</f>
        <v>0</v>
      </c>
      <c r="AC98" s="201">
        <f t="shared" si="263"/>
        <v>807104263.59000003</v>
      </c>
      <c r="AD98" s="201">
        <f t="shared" ref="AD98:AE98" si="264">SUM(AD99:AD116)</f>
        <v>-34.380000000000003</v>
      </c>
      <c r="AE98" s="201">
        <f t="shared" si="264"/>
        <v>807104229.21000004</v>
      </c>
      <c r="AF98" s="201">
        <f t="shared" ref="AF98:AG98" si="265">SUM(AF99:AF116)</f>
        <v>0</v>
      </c>
      <c r="AG98" s="201">
        <f t="shared" si="265"/>
        <v>807104229.21000004</v>
      </c>
      <c r="AH98" s="184"/>
    </row>
    <row r="99" spans="1:34" s="185" customFormat="1" ht="58.9" customHeight="1">
      <c r="A99" s="206" t="s">
        <v>391</v>
      </c>
      <c r="B99" s="235" t="s">
        <v>359</v>
      </c>
      <c r="C99" s="201">
        <v>6314750.5</v>
      </c>
      <c r="D99" s="201"/>
      <c r="E99" s="201">
        <f t="shared" si="13"/>
        <v>6314750.5</v>
      </c>
      <c r="F99" s="201"/>
      <c r="G99" s="201">
        <f t="shared" ref="G99:G105" si="266">SUM(E99:F99)</f>
        <v>6314750.5</v>
      </c>
      <c r="H99" s="201"/>
      <c r="I99" s="201">
        <f t="shared" ref="I99:I115" si="267">SUM(G99:H99)</f>
        <v>6314750.5</v>
      </c>
      <c r="J99" s="201"/>
      <c r="K99" s="201">
        <f t="shared" ref="K99:K115" si="268">SUM(I99:J99)</f>
        <v>6314750.5</v>
      </c>
      <c r="L99" s="201"/>
      <c r="M99" s="201">
        <f t="shared" ref="M99:M115" si="269">SUM(K99:L99)</f>
        <v>6314750.5</v>
      </c>
      <c r="N99" s="201">
        <v>5061414</v>
      </c>
      <c r="O99" s="201"/>
      <c r="P99" s="201">
        <f t="shared" si="18"/>
        <v>5061414</v>
      </c>
      <c r="Q99" s="201"/>
      <c r="R99" s="201">
        <f t="shared" ref="R99:R104" si="270">SUM(P99:Q99)</f>
        <v>5061414</v>
      </c>
      <c r="S99" s="201"/>
      <c r="T99" s="201">
        <f t="shared" ref="T99:T104" si="271">SUM(R99:S99)</f>
        <v>5061414</v>
      </c>
      <c r="U99" s="201"/>
      <c r="V99" s="201">
        <f t="shared" ref="V99:V104" si="272">SUM(T99:U99)</f>
        <v>5061414</v>
      </c>
      <c r="W99" s="201"/>
      <c r="X99" s="201">
        <f t="shared" ref="X99:X104" si="273">SUM(V99:W99)</f>
        <v>5061414</v>
      </c>
      <c r="Y99" s="201">
        <v>5051800.4000000004</v>
      </c>
      <c r="Z99" s="201"/>
      <c r="AA99" s="201">
        <f t="shared" si="23"/>
        <v>5051800.4000000004</v>
      </c>
      <c r="AB99" s="201"/>
      <c r="AC99" s="201">
        <f t="shared" ref="AC99:AC104" si="274">SUM(AA99:AB99)</f>
        <v>5051800.4000000004</v>
      </c>
      <c r="AD99" s="201"/>
      <c r="AE99" s="201">
        <f t="shared" ref="AE99:AE104" si="275">SUM(AC99:AD99)</f>
        <v>5051800.4000000004</v>
      </c>
      <c r="AF99" s="201"/>
      <c r="AG99" s="201">
        <f t="shared" ref="AG99:AG104" si="276">SUM(AE99:AF99)</f>
        <v>5051800.4000000004</v>
      </c>
      <c r="AH99" s="184"/>
    </row>
    <row r="100" spans="1:34" s="185" customFormat="1" ht="26.25" customHeight="1">
      <c r="A100" s="206" t="s">
        <v>392</v>
      </c>
      <c r="B100" s="224" t="s">
        <v>359</v>
      </c>
      <c r="C100" s="201">
        <v>369351.5</v>
      </c>
      <c r="D100" s="201"/>
      <c r="E100" s="201">
        <f t="shared" si="13"/>
        <v>369351.5</v>
      </c>
      <c r="F100" s="201"/>
      <c r="G100" s="201">
        <f t="shared" si="266"/>
        <v>369351.5</v>
      </c>
      <c r="H100" s="201"/>
      <c r="I100" s="201">
        <f t="shared" si="267"/>
        <v>369351.5</v>
      </c>
      <c r="J100" s="201"/>
      <c r="K100" s="201">
        <f t="shared" si="268"/>
        <v>369351.5</v>
      </c>
      <c r="L100" s="201"/>
      <c r="M100" s="201">
        <f t="shared" si="269"/>
        <v>369351.5</v>
      </c>
      <c r="N100" s="201">
        <v>382325.56</v>
      </c>
      <c r="O100" s="201"/>
      <c r="P100" s="201">
        <f t="shared" si="18"/>
        <v>382325.56</v>
      </c>
      <c r="Q100" s="201"/>
      <c r="R100" s="201">
        <f t="shared" si="270"/>
        <v>382325.56</v>
      </c>
      <c r="S100" s="201"/>
      <c r="T100" s="201">
        <f t="shared" si="271"/>
        <v>382325.56</v>
      </c>
      <c r="U100" s="201"/>
      <c r="V100" s="201">
        <f t="shared" si="272"/>
        <v>382325.56</v>
      </c>
      <c r="W100" s="201"/>
      <c r="X100" s="201">
        <f t="shared" si="273"/>
        <v>382325.56</v>
      </c>
      <c r="Y100" s="201">
        <v>395818.58</v>
      </c>
      <c r="Z100" s="201"/>
      <c r="AA100" s="201">
        <f t="shared" si="23"/>
        <v>395818.58</v>
      </c>
      <c r="AB100" s="201"/>
      <c r="AC100" s="201">
        <f t="shared" si="274"/>
        <v>395818.58</v>
      </c>
      <c r="AD100" s="201"/>
      <c r="AE100" s="201">
        <f t="shared" si="275"/>
        <v>395818.58</v>
      </c>
      <c r="AF100" s="201"/>
      <c r="AG100" s="201">
        <f t="shared" si="276"/>
        <v>395818.58</v>
      </c>
      <c r="AH100" s="184"/>
    </row>
    <row r="101" spans="1:34" s="185" customFormat="1" ht="65.25" customHeight="1">
      <c r="A101" s="206" t="s">
        <v>393</v>
      </c>
      <c r="B101" s="224" t="s">
        <v>359</v>
      </c>
      <c r="C101" s="201">
        <v>14000</v>
      </c>
      <c r="D101" s="201"/>
      <c r="E101" s="201">
        <f t="shared" si="13"/>
        <v>14000</v>
      </c>
      <c r="F101" s="201"/>
      <c r="G101" s="201">
        <f t="shared" si="266"/>
        <v>14000</v>
      </c>
      <c r="H101" s="201"/>
      <c r="I101" s="201">
        <f t="shared" si="267"/>
        <v>14000</v>
      </c>
      <c r="J101" s="201"/>
      <c r="K101" s="201">
        <f t="shared" si="268"/>
        <v>14000</v>
      </c>
      <c r="L101" s="201"/>
      <c r="M101" s="201">
        <f t="shared" si="269"/>
        <v>14000</v>
      </c>
      <c r="N101" s="201">
        <v>14000</v>
      </c>
      <c r="O101" s="201"/>
      <c r="P101" s="201">
        <f t="shared" si="18"/>
        <v>14000</v>
      </c>
      <c r="Q101" s="201"/>
      <c r="R101" s="201">
        <f t="shared" si="270"/>
        <v>14000</v>
      </c>
      <c r="S101" s="201"/>
      <c r="T101" s="201">
        <f t="shared" si="271"/>
        <v>14000</v>
      </c>
      <c r="U101" s="201"/>
      <c r="V101" s="201">
        <f t="shared" si="272"/>
        <v>14000</v>
      </c>
      <c r="W101" s="201"/>
      <c r="X101" s="201">
        <f t="shared" si="273"/>
        <v>14000</v>
      </c>
      <c r="Y101" s="201">
        <v>14000</v>
      </c>
      <c r="Z101" s="201"/>
      <c r="AA101" s="201">
        <f t="shared" si="23"/>
        <v>14000</v>
      </c>
      <c r="AB101" s="201"/>
      <c r="AC101" s="201">
        <f t="shared" si="274"/>
        <v>14000</v>
      </c>
      <c r="AD101" s="201"/>
      <c r="AE101" s="201">
        <f t="shared" si="275"/>
        <v>14000</v>
      </c>
      <c r="AF101" s="201"/>
      <c r="AG101" s="201">
        <f t="shared" si="276"/>
        <v>14000</v>
      </c>
      <c r="AH101" s="184"/>
    </row>
    <row r="102" spans="1:34" s="185" customFormat="1" ht="39.6" customHeight="1">
      <c r="A102" s="206" t="s">
        <v>394</v>
      </c>
      <c r="B102" s="224" t="s">
        <v>359</v>
      </c>
      <c r="C102" s="201">
        <v>35000</v>
      </c>
      <c r="D102" s="201"/>
      <c r="E102" s="201">
        <f t="shared" si="13"/>
        <v>35000</v>
      </c>
      <c r="F102" s="201"/>
      <c r="G102" s="201">
        <f t="shared" si="266"/>
        <v>35000</v>
      </c>
      <c r="H102" s="201"/>
      <c r="I102" s="201">
        <f t="shared" si="267"/>
        <v>35000</v>
      </c>
      <c r="J102" s="201"/>
      <c r="K102" s="201">
        <f t="shared" si="268"/>
        <v>35000</v>
      </c>
      <c r="L102" s="201"/>
      <c r="M102" s="201">
        <f t="shared" si="269"/>
        <v>35000</v>
      </c>
      <c r="N102" s="201">
        <v>35000</v>
      </c>
      <c r="O102" s="201"/>
      <c r="P102" s="201">
        <f t="shared" si="18"/>
        <v>35000</v>
      </c>
      <c r="Q102" s="201"/>
      <c r="R102" s="201">
        <f t="shared" si="270"/>
        <v>35000</v>
      </c>
      <c r="S102" s="201"/>
      <c r="T102" s="201">
        <f t="shared" si="271"/>
        <v>35000</v>
      </c>
      <c r="U102" s="201"/>
      <c r="V102" s="201">
        <f t="shared" si="272"/>
        <v>35000</v>
      </c>
      <c r="W102" s="201"/>
      <c r="X102" s="201">
        <f t="shared" si="273"/>
        <v>35000</v>
      </c>
      <c r="Y102" s="201">
        <v>35000</v>
      </c>
      <c r="Z102" s="201"/>
      <c r="AA102" s="201">
        <f t="shared" si="23"/>
        <v>35000</v>
      </c>
      <c r="AB102" s="201"/>
      <c r="AC102" s="201">
        <f t="shared" si="274"/>
        <v>35000</v>
      </c>
      <c r="AD102" s="201"/>
      <c r="AE102" s="201">
        <f t="shared" si="275"/>
        <v>35000</v>
      </c>
      <c r="AF102" s="201"/>
      <c r="AG102" s="201">
        <f t="shared" si="276"/>
        <v>35000</v>
      </c>
      <c r="AH102" s="184"/>
    </row>
    <row r="103" spans="1:34" s="185" customFormat="1" ht="64.150000000000006" customHeight="1">
      <c r="A103" s="206" t="s">
        <v>395</v>
      </c>
      <c r="B103" s="224" t="s">
        <v>359</v>
      </c>
      <c r="C103" s="201">
        <v>4369412.5599999996</v>
      </c>
      <c r="D103" s="201"/>
      <c r="E103" s="201">
        <f t="shared" si="13"/>
        <v>4369412.5599999996</v>
      </c>
      <c r="F103" s="201"/>
      <c r="G103" s="201">
        <f t="shared" si="266"/>
        <v>4369412.5599999996</v>
      </c>
      <c r="H103" s="201"/>
      <c r="I103" s="201">
        <f t="shared" si="267"/>
        <v>4369412.5599999996</v>
      </c>
      <c r="J103" s="201"/>
      <c r="K103" s="201">
        <f t="shared" si="268"/>
        <v>4369412.5599999996</v>
      </c>
      <c r="L103" s="201"/>
      <c r="M103" s="201">
        <f t="shared" si="269"/>
        <v>4369412.5599999996</v>
      </c>
      <c r="N103" s="201">
        <v>4369412.54</v>
      </c>
      <c r="O103" s="201"/>
      <c r="P103" s="201">
        <f t="shared" si="18"/>
        <v>4369412.54</v>
      </c>
      <c r="Q103" s="201"/>
      <c r="R103" s="201">
        <f t="shared" si="270"/>
        <v>4369412.54</v>
      </c>
      <c r="S103" s="201"/>
      <c r="T103" s="201">
        <f t="shared" si="271"/>
        <v>4369412.54</v>
      </c>
      <c r="U103" s="201"/>
      <c r="V103" s="201">
        <f t="shared" si="272"/>
        <v>4369412.54</v>
      </c>
      <c r="W103" s="201"/>
      <c r="X103" s="201">
        <f t="shared" si="273"/>
        <v>4369412.54</v>
      </c>
      <c r="Y103" s="201">
        <v>4369412.5599999996</v>
      </c>
      <c r="Z103" s="201"/>
      <c r="AA103" s="201">
        <f t="shared" si="23"/>
        <v>4369412.5599999996</v>
      </c>
      <c r="AB103" s="201"/>
      <c r="AC103" s="201">
        <f t="shared" si="274"/>
        <v>4369412.5599999996</v>
      </c>
      <c r="AD103" s="201"/>
      <c r="AE103" s="201">
        <f t="shared" si="275"/>
        <v>4369412.5599999996</v>
      </c>
      <c r="AF103" s="201"/>
      <c r="AG103" s="201">
        <f t="shared" si="276"/>
        <v>4369412.5599999996</v>
      </c>
      <c r="AH103" s="184"/>
    </row>
    <row r="104" spans="1:34" s="185" customFormat="1" ht="63" customHeight="1">
      <c r="A104" s="206" t="s">
        <v>396</v>
      </c>
      <c r="B104" s="224" t="s">
        <v>359</v>
      </c>
      <c r="C104" s="201">
        <v>46932987</v>
      </c>
      <c r="D104" s="201">
        <v>-147015</v>
      </c>
      <c r="E104" s="201">
        <f t="shared" si="13"/>
        <v>46785972</v>
      </c>
      <c r="F104" s="201"/>
      <c r="G104" s="201">
        <f t="shared" si="266"/>
        <v>46785972</v>
      </c>
      <c r="H104" s="201"/>
      <c r="I104" s="201">
        <f t="shared" si="267"/>
        <v>46785972</v>
      </c>
      <c r="J104" s="201">
        <v>3173900</v>
      </c>
      <c r="K104" s="201">
        <f t="shared" si="268"/>
        <v>49959872</v>
      </c>
      <c r="L104" s="201"/>
      <c r="M104" s="201">
        <f t="shared" si="269"/>
        <v>49959872</v>
      </c>
      <c r="N104" s="201">
        <v>60167990</v>
      </c>
      <c r="O104" s="201">
        <v>-12642012</v>
      </c>
      <c r="P104" s="201">
        <f t="shared" si="18"/>
        <v>47525978</v>
      </c>
      <c r="Q104" s="201"/>
      <c r="R104" s="201">
        <f t="shared" si="270"/>
        <v>47525978</v>
      </c>
      <c r="S104" s="201"/>
      <c r="T104" s="201">
        <f t="shared" si="271"/>
        <v>47525978</v>
      </c>
      <c r="U104" s="201"/>
      <c r="V104" s="201">
        <f t="shared" si="272"/>
        <v>47525978</v>
      </c>
      <c r="W104" s="201">
        <v>-16177182</v>
      </c>
      <c r="X104" s="201">
        <f t="shared" si="273"/>
        <v>31348796</v>
      </c>
      <c r="Y104" s="201">
        <v>52546673</v>
      </c>
      <c r="Z104" s="201">
        <v>10528</v>
      </c>
      <c r="AA104" s="201">
        <f t="shared" si="23"/>
        <v>52557201</v>
      </c>
      <c r="AB104" s="201"/>
      <c r="AC104" s="201">
        <f t="shared" si="274"/>
        <v>52557201</v>
      </c>
      <c r="AD104" s="201"/>
      <c r="AE104" s="201">
        <f t="shared" si="275"/>
        <v>52557201</v>
      </c>
      <c r="AF104" s="201"/>
      <c r="AG104" s="201">
        <f t="shared" si="276"/>
        <v>52557201</v>
      </c>
      <c r="AH104" s="184"/>
    </row>
    <row r="105" spans="1:34" s="185" customFormat="1" ht="94.9" customHeight="1">
      <c r="A105" s="214" t="s">
        <v>423</v>
      </c>
      <c r="B105" s="224" t="s">
        <v>359</v>
      </c>
      <c r="C105" s="201"/>
      <c r="D105" s="201">
        <v>7179088</v>
      </c>
      <c r="E105" s="201">
        <f t="shared" si="13"/>
        <v>7179088</v>
      </c>
      <c r="F105" s="201"/>
      <c r="G105" s="201">
        <f t="shared" si="266"/>
        <v>7179088</v>
      </c>
      <c r="H105" s="201"/>
      <c r="I105" s="201">
        <f t="shared" si="267"/>
        <v>7179088</v>
      </c>
      <c r="J105" s="201">
        <v>12420912</v>
      </c>
      <c r="K105" s="201">
        <f t="shared" si="268"/>
        <v>19600000</v>
      </c>
      <c r="L105" s="201">
        <v>9800000</v>
      </c>
      <c r="M105" s="201">
        <f t="shared" si="269"/>
        <v>29400000</v>
      </c>
      <c r="N105" s="201"/>
      <c r="O105" s="201"/>
      <c r="P105" s="201"/>
      <c r="Q105" s="201"/>
      <c r="R105" s="201"/>
      <c r="S105" s="201"/>
      <c r="T105" s="201"/>
      <c r="U105" s="201"/>
      <c r="V105" s="201"/>
      <c r="W105" s="201"/>
      <c r="X105" s="201"/>
      <c r="Y105" s="201"/>
      <c r="Z105" s="201"/>
      <c r="AA105" s="201"/>
      <c r="AB105" s="201"/>
      <c r="AC105" s="201"/>
      <c r="AD105" s="201"/>
      <c r="AE105" s="201"/>
      <c r="AF105" s="201"/>
      <c r="AG105" s="201"/>
      <c r="AH105" s="184"/>
    </row>
    <row r="106" spans="1:34" s="185" customFormat="1" ht="69" customHeight="1">
      <c r="A106" s="214" t="s">
        <v>419</v>
      </c>
      <c r="B106" s="224" t="s">
        <v>359</v>
      </c>
      <c r="C106" s="201"/>
      <c r="D106" s="201">
        <v>146512</v>
      </c>
      <c r="E106" s="201">
        <f t="shared" ref="E106" si="277">SUM(C106:D106)</f>
        <v>146512</v>
      </c>
      <c r="F106" s="201"/>
      <c r="G106" s="201">
        <f t="shared" ref="G106:G115" si="278">SUM(E106:F106)</f>
        <v>146512</v>
      </c>
      <c r="H106" s="201"/>
      <c r="I106" s="201">
        <f t="shared" si="267"/>
        <v>146512</v>
      </c>
      <c r="J106" s="201">
        <v>253488</v>
      </c>
      <c r="K106" s="201">
        <f t="shared" si="268"/>
        <v>400000</v>
      </c>
      <c r="L106" s="201">
        <v>200000</v>
      </c>
      <c r="M106" s="201">
        <f t="shared" si="269"/>
        <v>600000</v>
      </c>
      <c r="N106" s="201"/>
      <c r="O106" s="201"/>
      <c r="P106" s="201"/>
      <c r="Q106" s="201"/>
      <c r="R106" s="201"/>
      <c r="S106" s="201"/>
      <c r="T106" s="201"/>
      <c r="U106" s="201"/>
      <c r="V106" s="201"/>
      <c r="W106" s="201"/>
      <c r="X106" s="201"/>
      <c r="Y106" s="201"/>
      <c r="Z106" s="201"/>
      <c r="AA106" s="201"/>
      <c r="AB106" s="201"/>
      <c r="AC106" s="201"/>
      <c r="AD106" s="201"/>
      <c r="AE106" s="201"/>
      <c r="AF106" s="201"/>
      <c r="AG106" s="201"/>
      <c r="AH106" s="184"/>
    </row>
    <row r="107" spans="1:34" s="185" customFormat="1" ht="66" customHeight="1">
      <c r="A107" s="206" t="s">
        <v>397</v>
      </c>
      <c r="B107" s="224" t="s">
        <v>360</v>
      </c>
      <c r="C107" s="201">
        <v>7326409.3799999999</v>
      </c>
      <c r="D107" s="201"/>
      <c r="E107" s="201">
        <f t="shared" ref="E107:E135" si="279">SUM(C107:D107)</f>
        <v>7326409.3799999999</v>
      </c>
      <c r="F107" s="201"/>
      <c r="G107" s="201">
        <f t="shared" si="278"/>
        <v>7326409.3799999999</v>
      </c>
      <c r="H107" s="201"/>
      <c r="I107" s="201">
        <f t="shared" si="267"/>
        <v>7326409.3799999999</v>
      </c>
      <c r="J107" s="201"/>
      <c r="K107" s="201">
        <f t="shared" si="268"/>
        <v>7326409.3799999999</v>
      </c>
      <c r="L107" s="201">
        <v>1600000</v>
      </c>
      <c r="M107" s="201">
        <f t="shared" si="269"/>
        <v>8926409.379999999</v>
      </c>
      <c r="N107" s="201">
        <v>8040737.3899999997</v>
      </c>
      <c r="O107" s="201"/>
      <c r="P107" s="201">
        <f t="shared" ref="P107:P135" si="280">SUM(N107:O107)</f>
        <v>8040737.3899999997</v>
      </c>
      <c r="Q107" s="201"/>
      <c r="R107" s="201">
        <f t="shared" ref="R107:R115" si="281">SUM(P107:Q107)</f>
        <v>8040737.3899999997</v>
      </c>
      <c r="S107" s="201"/>
      <c r="T107" s="201">
        <f t="shared" ref="T107:T115" si="282">SUM(R107:S107)</f>
        <v>8040737.3899999997</v>
      </c>
      <c r="U107" s="201"/>
      <c r="V107" s="201">
        <f t="shared" ref="V107:V113" si="283">SUM(T107:U107)</f>
        <v>8040737.3899999997</v>
      </c>
      <c r="W107" s="201"/>
      <c r="X107" s="201">
        <f t="shared" ref="X107:X113" si="284">SUM(V107:W107)</f>
        <v>8040737.3899999997</v>
      </c>
      <c r="Y107" s="201">
        <v>8417019.6300000008</v>
      </c>
      <c r="Z107" s="201"/>
      <c r="AA107" s="201">
        <f t="shared" ref="AA107:AA135" si="285">SUM(Y107:Z107)</f>
        <v>8417019.6300000008</v>
      </c>
      <c r="AB107" s="201"/>
      <c r="AC107" s="201">
        <f t="shared" ref="AC107:AC115" si="286">SUM(AA107:AB107)</f>
        <v>8417019.6300000008</v>
      </c>
      <c r="AD107" s="201"/>
      <c r="AE107" s="201">
        <f t="shared" ref="AE107:AE115" si="287">SUM(AC107:AD107)</f>
        <v>8417019.6300000008</v>
      </c>
      <c r="AF107" s="201"/>
      <c r="AG107" s="201">
        <f t="shared" ref="AG107:AG113" si="288">SUM(AE107:AF107)</f>
        <v>8417019.6300000008</v>
      </c>
      <c r="AH107" s="184"/>
    </row>
    <row r="108" spans="1:34" s="185" customFormat="1" ht="53.25" customHeight="1">
      <c r="A108" s="206" t="s">
        <v>398</v>
      </c>
      <c r="B108" s="224" t="s">
        <v>361</v>
      </c>
      <c r="C108" s="201">
        <v>5925317.3300000001</v>
      </c>
      <c r="D108" s="201"/>
      <c r="E108" s="201">
        <f t="shared" si="279"/>
        <v>5925317.3300000001</v>
      </c>
      <c r="F108" s="201"/>
      <c r="G108" s="201">
        <f t="shared" si="278"/>
        <v>5925317.3300000001</v>
      </c>
      <c r="H108" s="201"/>
      <c r="I108" s="201">
        <f t="shared" si="267"/>
        <v>5925317.3300000001</v>
      </c>
      <c r="J108" s="201"/>
      <c r="K108" s="201">
        <f t="shared" si="268"/>
        <v>5925317.3300000001</v>
      </c>
      <c r="L108" s="201"/>
      <c r="M108" s="201">
        <f t="shared" si="269"/>
        <v>5925317.3300000001</v>
      </c>
      <c r="N108" s="201">
        <v>6237176.1399999997</v>
      </c>
      <c r="O108" s="201"/>
      <c r="P108" s="201">
        <f t="shared" si="280"/>
        <v>6237176.1399999997</v>
      </c>
      <c r="Q108" s="201"/>
      <c r="R108" s="201">
        <f t="shared" si="281"/>
        <v>6237176.1399999997</v>
      </c>
      <c r="S108" s="201"/>
      <c r="T108" s="201">
        <f t="shared" si="282"/>
        <v>6237176.1399999997</v>
      </c>
      <c r="U108" s="201"/>
      <c r="V108" s="201">
        <f t="shared" si="283"/>
        <v>6237176.1399999997</v>
      </c>
      <c r="W108" s="201"/>
      <c r="X108" s="201">
        <f t="shared" si="284"/>
        <v>6237176.1399999997</v>
      </c>
      <c r="Y108" s="201">
        <v>6237176.1399999997</v>
      </c>
      <c r="Z108" s="201"/>
      <c r="AA108" s="201">
        <f t="shared" si="285"/>
        <v>6237176.1399999997</v>
      </c>
      <c r="AB108" s="201"/>
      <c r="AC108" s="201">
        <f t="shared" si="286"/>
        <v>6237176.1399999997</v>
      </c>
      <c r="AD108" s="201"/>
      <c r="AE108" s="201">
        <f t="shared" si="287"/>
        <v>6237176.1399999997</v>
      </c>
      <c r="AF108" s="201"/>
      <c r="AG108" s="201">
        <f t="shared" si="288"/>
        <v>6237176.1399999997</v>
      </c>
      <c r="AH108" s="184"/>
    </row>
    <row r="109" spans="1:34" s="185" customFormat="1" ht="51" customHeight="1">
      <c r="A109" s="206" t="s">
        <v>399</v>
      </c>
      <c r="B109" s="224" t="s">
        <v>362</v>
      </c>
      <c r="C109" s="201">
        <v>3543964.0500000007</v>
      </c>
      <c r="D109" s="201"/>
      <c r="E109" s="201">
        <f t="shared" si="279"/>
        <v>3543964.0500000007</v>
      </c>
      <c r="F109" s="201"/>
      <c r="G109" s="201">
        <f t="shared" si="278"/>
        <v>3543964.0500000007</v>
      </c>
      <c r="H109" s="201"/>
      <c r="I109" s="201">
        <f t="shared" si="267"/>
        <v>3543964.0500000007</v>
      </c>
      <c r="J109" s="201"/>
      <c r="K109" s="201">
        <f t="shared" si="268"/>
        <v>3543964.0500000007</v>
      </c>
      <c r="L109" s="201">
        <v>206649.06</v>
      </c>
      <c r="M109" s="201">
        <f t="shared" si="269"/>
        <v>3750613.1100000008</v>
      </c>
      <c r="N109" s="201">
        <v>3663447.8400000003</v>
      </c>
      <c r="O109" s="201"/>
      <c r="P109" s="201">
        <f t="shared" si="280"/>
        <v>3663447.8400000003</v>
      </c>
      <c r="Q109" s="201"/>
      <c r="R109" s="201">
        <f t="shared" si="281"/>
        <v>3663447.8400000003</v>
      </c>
      <c r="S109" s="201"/>
      <c r="T109" s="201">
        <f t="shared" si="282"/>
        <v>3663447.8400000003</v>
      </c>
      <c r="U109" s="201"/>
      <c r="V109" s="201">
        <f t="shared" si="283"/>
        <v>3663447.8400000003</v>
      </c>
      <c r="W109" s="201"/>
      <c r="X109" s="201">
        <f t="shared" si="284"/>
        <v>3663447.8400000003</v>
      </c>
      <c r="Y109" s="201">
        <v>3793072.2099999981</v>
      </c>
      <c r="Z109" s="201"/>
      <c r="AA109" s="201">
        <f t="shared" si="285"/>
        <v>3793072.2099999981</v>
      </c>
      <c r="AB109" s="201"/>
      <c r="AC109" s="201">
        <f t="shared" si="286"/>
        <v>3793072.2099999981</v>
      </c>
      <c r="AD109" s="201"/>
      <c r="AE109" s="201">
        <f t="shared" si="287"/>
        <v>3793072.2099999981</v>
      </c>
      <c r="AF109" s="201"/>
      <c r="AG109" s="201">
        <f t="shared" si="288"/>
        <v>3793072.2099999981</v>
      </c>
      <c r="AH109" s="184"/>
    </row>
    <row r="110" spans="1:34" s="185" customFormat="1" ht="55.15" customHeight="1">
      <c r="A110" s="206" t="s">
        <v>400</v>
      </c>
      <c r="B110" s="224" t="s">
        <v>363</v>
      </c>
      <c r="C110" s="201">
        <v>132378.4</v>
      </c>
      <c r="D110" s="201"/>
      <c r="E110" s="201">
        <f t="shared" si="279"/>
        <v>132378.4</v>
      </c>
      <c r="F110" s="201"/>
      <c r="G110" s="201">
        <f t="shared" si="278"/>
        <v>132378.4</v>
      </c>
      <c r="H110" s="201">
        <v>-8090.77</v>
      </c>
      <c r="I110" s="201">
        <f t="shared" si="267"/>
        <v>124287.62999999999</v>
      </c>
      <c r="J110" s="201"/>
      <c r="K110" s="201">
        <f t="shared" si="268"/>
        <v>124287.62999999999</v>
      </c>
      <c r="L110" s="201"/>
      <c r="M110" s="201">
        <f t="shared" si="269"/>
        <v>124287.62999999999</v>
      </c>
      <c r="N110" s="201">
        <v>4171.8599999999997</v>
      </c>
      <c r="O110" s="201"/>
      <c r="P110" s="201">
        <f t="shared" si="280"/>
        <v>4171.8599999999997</v>
      </c>
      <c r="Q110" s="201"/>
      <c r="R110" s="201">
        <f t="shared" si="281"/>
        <v>4171.8599999999997</v>
      </c>
      <c r="S110" s="201">
        <v>-37.43</v>
      </c>
      <c r="T110" s="201">
        <f t="shared" si="282"/>
        <v>4134.4299999999994</v>
      </c>
      <c r="U110" s="201"/>
      <c r="V110" s="201">
        <f t="shared" si="283"/>
        <v>4134.4299999999994</v>
      </c>
      <c r="W110" s="201"/>
      <c r="X110" s="201">
        <f t="shared" si="284"/>
        <v>4134.4299999999994</v>
      </c>
      <c r="Y110" s="201">
        <v>3719.99</v>
      </c>
      <c r="Z110" s="201"/>
      <c r="AA110" s="201">
        <f t="shared" si="285"/>
        <v>3719.99</v>
      </c>
      <c r="AB110" s="201"/>
      <c r="AC110" s="201">
        <f t="shared" si="286"/>
        <v>3719.99</v>
      </c>
      <c r="AD110" s="201">
        <v>-34.380000000000003</v>
      </c>
      <c r="AE110" s="201">
        <f t="shared" si="287"/>
        <v>3685.6099999999997</v>
      </c>
      <c r="AF110" s="201"/>
      <c r="AG110" s="201">
        <f t="shared" si="288"/>
        <v>3685.6099999999997</v>
      </c>
      <c r="AH110" s="184"/>
    </row>
    <row r="111" spans="1:34" s="185" customFormat="1" ht="55.9" customHeight="1">
      <c r="A111" s="206" t="s">
        <v>401</v>
      </c>
      <c r="B111" s="224" t="s">
        <v>368</v>
      </c>
      <c r="C111" s="201">
        <v>30279350</v>
      </c>
      <c r="D111" s="201"/>
      <c r="E111" s="201">
        <f t="shared" si="279"/>
        <v>30279350</v>
      </c>
      <c r="F111" s="201"/>
      <c r="G111" s="201">
        <f t="shared" si="278"/>
        <v>30279350</v>
      </c>
      <c r="H111" s="201"/>
      <c r="I111" s="201">
        <f t="shared" si="267"/>
        <v>30279350</v>
      </c>
      <c r="J111" s="201"/>
      <c r="K111" s="201">
        <f t="shared" si="268"/>
        <v>30279350</v>
      </c>
      <c r="L111" s="201"/>
      <c r="M111" s="201">
        <f t="shared" si="269"/>
        <v>30279350</v>
      </c>
      <c r="N111" s="201">
        <v>30279350</v>
      </c>
      <c r="O111" s="201"/>
      <c r="P111" s="201">
        <f t="shared" si="280"/>
        <v>30279350</v>
      </c>
      <c r="Q111" s="201"/>
      <c r="R111" s="201">
        <f t="shared" si="281"/>
        <v>30279350</v>
      </c>
      <c r="S111" s="201"/>
      <c r="T111" s="201">
        <f t="shared" si="282"/>
        <v>30279350</v>
      </c>
      <c r="U111" s="201"/>
      <c r="V111" s="201">
        <f t="shared" si="283"/>
        <v>30279350</v>
      </c>
      <c r="W111" s="201"/>
      <c r="X111" s="201">
        <f t="shared" si="284"/>
        <v>30279350</v>
      </c>
      <c r="Y111" s="201">
        <v>31162470</v>
      </c>
      <c r="Z111" s="201"/>
      <c r="AA111" s="201">
        <f t="shared" si="285"/>
        <v>31162470</v>
      </c>
      <c r="AB111" s="201"/>
      <c r="AC111" s="201">
        <f t="shared" si="286"/>
        <v>31162470</v>
      </c>
      <c r="AD111" s="201"/>
      <c r="AE111" s="201">
        <f t="shared" si="287"/>
        <v>31162470</v>
      </c>
      <c r="AF111" s="201"/>
      <c r="AG111" s="201">
        <f t="shared" si="288"/>
        <v>31162470</v>
      </c>
      <c r="AH111" s="184"/>
    </row>
    <row r="112" spans="1:34" ht="39" customHeight="1">
      <c r="A112" s="206" t="s">
        <v>424</v>
      </c>
      <c r="B112" s="224" t="s">
        <v>364</v>
      </c>
      <c r="C112" s="201">
        <v>7608975.5700000003</v>
      </c>
      <c r="D112" s="201"/>
      <c r="E112" s="201">
        <f t="shared" si="279"/>
        <v>7608975.5700000003</v>
      </c>
      <c r="F112" s="201"/>
      <c r="G112" s="201">
        <f t="shared" si="278"/>
        <v>7608975.5700000003</v>
      </c>
      <c r="H112" s="201"/>
      <c r="I112" s="201">
        <f t="shared" si="267"/>
        <v>7608975.5700000003</v>
      </c>
      <c r="J112" s="201"/>
      <c r="K112" s="201">
        <f t="shared" si="268"/>
        <v>7608975.5700000003</v>
      </c>
      <c r="L112" s="201"/>
      <c r="M112" s="201">
        <f t="shared" si="269"/>
        <v>7608975.5700000003</v>
      </c>
      <c r="N112" s="201">
        <v>7829534.5999999996</v>
      </c>
      <c r="O112" s="201"/>
      <c r="P112" s="201">
        <f t="shared" si="280"/>
        <v>7829534.5999999996</v>
      </c>
      <c r="Q112" s="201"/>
      <c r="R112" s="201">
        <f t="shared" si="281"/>
        <v>7829534.5999999996</v>
      </c>
      <c r="S112" s="201"/>
      <c r="T112" s="201">
        <f t="shared" si="282"/>
        <v>7829534.5999999996</v>
      </c>
      <c r="U112" s="201"/>
      <c r="V112" s="201">
        <f t="shared" si="283"/>
        <v>7829534.5999999996</v>
      </c>
      <c r="W112" s="201"/>
      <c r="X112" s="201">
        <f t="shared" si="284"/>
        <v>7829534.5999999996</v>
      </c>
      <c r="Y112" s="201">
        <v>8058915.9800000004</v>
      </c>
      <c r="Z112" s="201"/>
      <c r="AA112" s="201">
        <f t="shared" si="285"/>
        <v>8058915.9800000004</v>
      </c>
      <c r="AB112" s="201"/>
      <c r="AC112" s="201">
        <f t="shared" si="286"/>
        <v>8058915.9800000004</v>
      </c>
      <c r="AD112" s="201"/>
      <c r="AE112" s="201">
        <f t="shared" si="287"/>
        <v>8058915.9800000004</v>
      </c>
      <c r="AF112" s="201"/>
      <c r="AG112" s="201">
        <f t="shared" si="288"/>
        <v>8058915.9800000004</v>
      </c>
    </row>
    <row r="113" spans="1:34" ht="90" customHeight="1">
      <c r="A113" s="206" t="s">
        <v>425</v>
      </c>
      <c r="B113" s="224" t="s">
        <v>367</v>
      </c>
      <c r="C113" s="201">
        <v>24177843.039999999</v>
      </c>
      <c r="D113" s="201"/>
      <c r="E113" s="201">
        <f t="shared" si="279"/>
        <v>24177843.039999999</v>
      </c>
      <c r="F113" s="201"/>
      <c r="G113" s="201">
        <f t="shared" si="278"/>
        <v>24177843.039999999</v>
      </c>
      <c r="H113" s="201"/>
      <c r="I113" s="201">
        <f t="shared" si="267"/>
        <v>24177843.039999999</v>
      </c>
      <c r="J113" s="201"/>
      <c r="K113" s="201">
        <f t="shared" si="268"/>
        <v>24177843.039999999</v>
      </c>
      <c r="L113" s="201"/>
      <c r="M113" s="201">
        <f t="shared" si="269"/>
        <v>24177843.039999999</v>
      </c>
      <c r="N113" s="201">
        <v>0</v>
      </c>
      <c r="O113" s="201"/>
      <c r="P113" s="201">
        <f t="shared" si="280"/>
        <v>0</v>
      </c>
      <c r="Q113" s="201"/>
      <c r="R113" s="201">
        <f t="shared" si="281"/>
        <v>0</v>
      </c>
      <c r="S113" s="201"/>
      <c r="T113" s="201">
        <f t="shared" si="282"/>
        <v>0</v>
      </c>
      <c r="U113" s="201"/>
      <c r="V113" s="201">
        <f t="shared" si="283"/>
        <v>0</v>
      </c>
      <c r="W113" s="201"/>
      <c r="X113" s="201">
        <f t="shared" si="284"/>
        <v>0</v>
      </c>
      <c r="Y113" s="201">
        <v>25971157.100000001</v>
      </c>
      <c r="Z113" s="201"/>
      <c r="AA113" s="201">
        <f t="shared" si="285"/>
        <v>25971157.100000001</v>
      </c>
      <c r="AB113" s="201"/>
      <c r="AC113" s="201">
        <f t="shared" si="286"/>
        <v>25971157.100000001</v>
      </c>
      <c r="AD113" s="201"/>
      <c r="AE113" s="201">
        <f t="shared" si="287"/>
        <v>25971157.100000001</v>
      </c>
      <c r="AF113" s="201"/>
      <c r="AG113" s="201">
        <f t="shared" si="288"/>
        <v>25971157.100000001</v>
      </c>
    </row>
    <row r="114" spans="1:34" ht="63" customHeight="1">
      <c r="A114" s="206" t="s">
        <v>442</v>
      </c>
      <c r="B114" s="224" t="s">
        <v>402</v>
      </c>
      <c r="C114" s="201"/>
      <c r="D114" s="201"/>
      <c r="E114" s="201"/>
      <c r="F114" s="201"/>
      <c r="G114" s="201"/>
      <c r="H114" s="201">
        <v>6948870</v>
      </c>
      <c r="I114" s="201">
        <f t="shared" si="267"/>
        <v>6948870</v>
      </c>
      <c r="J114" s="201"/>
      <c r="K114" s="201">
        <f t="shared" si="268"/>
        <v>6948870</v>
      </c>
      <c r="L114" s="201"/>
      <c r="M114" s="201">
        <f t="shared" si="269"/>
        <v>6948870</v>
      </c>
      <c r="N114" s="201"/>
      <c r="O114" s="201"/>
      <c r="P114" s="201"/>
      <c r="Q114" s="201"/>
      <c r="R114" s="201"/>
      <c r="S114" s="201"/>
      <c r="T114" s="201"/>
      <c r="U114" s="201"/>
      <c r="V114" s="201"/>
      <c r="W114" s="201"/>
      <c r="X114" s="201"/>
      <c r="Y114" s="201"/>
      <c r="Z114" s="201"/>
      <c r="AA114" s="201"/>
      <c r="AB114" s="201"/>
      <c r="AC114" s="201"/>
      <c r="AD114" s="201"/>
      <c r="AE114" s="201"/>
      <c r="AF114" s="201"/>
      <c r="AG114" s="201"/>
    </row>
    <row r="115" spans="1:34" ht="31.15" customHeight="1">
      <c r="A115" s="206" t="s">
        <v>426</v>
      </c>
      <c r="B115" s="224" t="s">
        <v>402</v>
      </c>
      <c r="C115" s="201">
        <v>616661000</v>
      </c>
      <c r="D115" s="201"/>
      <c r="E115" s="201">
        <f t="shared" si="279"/>
        <v>616661000</v>
      </c>
      <c r="F115" s="201"/>
      <c r="G115" s="201">
        <f t="shared" si="278"/>
        <v>616661000</v>
      </c>
      <c r="H115" s="201">
        <v>12327200</v>
      </c>
      <c r="I115" s="201">
        <f t="shared" si="267"/>
        <v>628988200</v>
      </c>
      <c r="J115" s="201"/>
      <c r="K115" s="201">
        <f t="shared" si="268"/>
        <v>628988200</v>
      </c>
      <c r="L115" s="201"/>
      <c r="M115" s="201">
        <f t="shared" si="269"/>
        <v>628988200</v>
      </c>
      <c r="N115" s="201">
        <v>640756000</v>
      </c>
      <c r="O115" s="201"/>
      <c r="P115" s="201">
        <f t="shared" si="280"/>
        <v>640756000</v>
      </c>
      <c r="Q115" s="201"/>
      <c r="R115" s="201">
        <f t="shared" si="281"/>
        <v>640756000</v>
      </c>
      <c r="S115" s="201"/>
      <c r="T115" s="201">
        <f t="shared" si="282"/>
        <v>640756000</v>
      </c>
      <c r="U115" s="201"/>
      <c r="V115" s="201">
        <f t="shared" ref="V115" si="289">SUM(T115:U115)</f>
        <v>640756000</v>
      </c>
      <c r="W115" s="201"/>
      <c r="X115" s="201">
        <f t="shared" ref="X115" si="290">SUM(V115:W115)</f>
        <v>640756000</v>
      </c>
      <c r="Y115" s="201">
        <v>661037500</v>
      </c>
      <c r="Z115" s="201"/>
      <c r="AA115" s="201">
        <f t="shared" si="285"/>
        <v>661037500</v>
      </c>
      <c r="AB115" s="201"/>
      <c r="AC115" s="201">
        <f t="shared" si="286"/>
        <v>661037500</v>
      </c>
      <c r="AD115" s="201"/>
      <c r="AE115" s="201">
        <f t="shared" si="287"/>
        <v>661037500</v>
      </c>
      <c r="AF115" s="201"/>
      <c r="AG115" s="201">
        <f t="shared" ref="AG115" si="291">SUM(AE115:AF115)</f>
        <v>661037500</v>
      </c>
    </row>
    <row r="116" spans="1:34">
      <c r="A116" s="206"/>
      <c r="B116" s="234"/>
      <c r="C116" s="201"/>
      <c r="D116" s="201"/>
      <c r="E116" s="201"/>
      <c r="F116" s="201"/>
      <c r="G116" s="201"/>
      <c r="H116" s="201"/>
      <c r="I116" s="201"/>
      <c r="J116" s="201"/>
      <c r="K116" s="201"/>
      <c r="L116" s="201"/>
      <c r="M116" s="201"/>
      <c r="N116" s="201"/>
      <c r="O116" s="201"/>
      <c r="P116" s="201"/>
      <c r="Q116" s="201"/>
      <c r="R116" s="201"/>
      <c r="S116" s="201"/>
      <c r="T116" s="201"/>
      <c r="U116" s="201"/>
      <c r="V116" s="201"/>
      <c r="W116" s="201"/>
      <c r="X116" s="201"/>
      <c r="Y116" s="201"/>
      <c r="Z116" s="201"/>
      <c r="AA116" s="201"/>
      <c r="AB116" s="201"/>
      <c r="AC116" s="201"/>
      <c r="AD116" s="201"/>
      <c r="AE116" s="201"/>
      <c r="AF116" s="201"/>
      <c r="AG116" s="201"/>
    </row>
    <row r="117" spans="1:34" ht="24" customHeight="1">
      <c r="A117" s="199" t="s">
        <v>54</v>
      </c>
      <c r="B117" s="224" t="s">
        <v>130</v>
      </c>
      <c r="C117" s="201">
        <f>SUM(C118:C130)</f>
        <v>1507712.59</v>
      </c>
      <c r="D117" s="201">
        <f t="shared" ref="D117:AA117" si="292">SUM(D118:D130)</f>
        <v>153656562.66999999</v>
      </c>
      <c r="E117" s="201">
        <f t="shared" si="292"/>
        <v>155164275.25999999</v>
      </c>
      <c r="F117" s="201">
        <f t="shared" ref="F117:G117" si="293">SUM(F118:F130)</f>
        <v>50039</v>
      </c>
      <c r="G117" s="201">
        <f t="shared" si="293"/>
        <v>155214314.25999999</v>
      </c>
      <c r="H117" s="201">
        <f t="shared" ref="H117:I117" si="294">SUM(H118:H130)</f>
        <v>10424118.560000001</v>
      </c>
      <c r="I117" s="201">
        <f t="shared" si="294"/>
        <v>165638432.81999999</v>
      </c>
      <c r="J117" s="201">
        <f t="shared" ref="J117:K117" si="295">SUM(J118:J130)</f>
        <v>250000</v>
      </c>
      <c r="K117" s="201">
        <f t="shared" si="295"/>
        <v>165888432.81999999</v>
      </c>
      <c r="L117" s="201">
        <f t="shared" ref="L117:M117" si="296">SUM(L118:L130)</f>
        <v>7982658.5499999998</v>
      </c>
      <c r="M117" s="201">
        <f t="shared" si="296"/>
        <v>173871091.36999997</v>
      </c>
      <c r="N117" s="201">
        <f t="shared" si="292"/>
        <v>7498.49</v>
      </c>
      <c r="O117" s="201">
        <f t="shared" si="292"/>
        <v>37373227.329999998</v>
      </c>
      <c r="P117" s="201">
        <f t="shared" si="292"/>
        <v>37380725.82</v>
      </c>
      <c r="Q117" s="201">
        <f t="shared" ref="Q117:R117" si="297">SUM(Q118:Q130)</f>
        <v>0</v>
      </c>
      <c r="R117" s="201">
        <f t="shared" si="297"/>
        <v>37380725.82</v>
      </c>
      <c r="S117" s="201">
        <f t="shared" ref="S117:T117" si="298">SUM(S118:S130)</f>
        <v>11129333.33</v>
      </c>
      <c r="T117" s="201">
        <f t="shared" si="298"/>
        <v>48510059.150000006</v>
      </c>
      <c r="U117" s="201">
        <f t="shared" ref="U117:V117" si="299">SUM(U118:U130)</f>
        <v>0</v>
      </c>
      <c r="V117" s="201">
        <f t="shared" si="299"/>
        <v>48510059.150000006</v>
      </c>
      <c r="W117" s="201">
        <f t="shared" ref="W117:X117" si="300">SUM(W118:W130)</f>
        <v>-2040333.3399999999</v>
      </c>
      <c r="X117" s="201">
        <f t="shared" si="300"/>
        <v>46469725.810000002</v>
      </c>
      <c r="Y117" s="201">
        <f t="shared" si="292"/>
        <v>967880.63</v>
      </c>
      <c r="Z117" s="201">
        <f t="shared" si="292"/>
        <v>0</v>
      </c>
      <c r="AA117" s="201">
        <f t="shared" si="292"/>
        <v>967880.63</v>
      </c>
      <c r="AB117" s="201">
        <f t="shared" ref="AB117:AC117" si="301">SUM(AB118:AB130)</f>
        <v>0</v>
      </c>
      <c r="AC117" s="201">
        <f t="shared" si="301"/>
        <v>967880.63</v>
      </c>
      <c r="AD117" s="201">
        <f t="shared" ref="AD117:AE117" si="302">SUM(AD118:AD130)</f>
        <v>0</v>
      </c>
      <c r="AE117" s="201">
        <f t="shared" si="302"/>
        <v>967880.63</v>
      </c>
      <c r="AF117" s="201">
        <f t="shared" ref="AF117:AG117" si="303">SUM(AF118:AF130)</f>
        <v>0</v>
      </c>
      <c r="AG117" s="201">
        <f t="shared" si="303"/>
        <v>967880.63</v>
      </c>
    </row>
    <row r="118" spans="1:34" ht="42.6" customHeight="1">
      <c r="A118" s="212" t="s">
        <v>422</v>
      </c>
      <c r="B118" s="224" t="s">
        <v>421</v>
      </c>
      <c r="C118" s="201"/>
      <c r="D118" s="201">
        <v>35000</v>
      </c>
      <c r="E118" s="201">
        <f>SUM(C118:D118)</f>
        <v>35000</v>
      </c>
      <c r="F118" s="201"/>
      <c r="G118" s="201">
        <f>SUM(E118:F118)</f>
        <v>35000</v>
      </c>
      <c r="H118" s="201">
        <v>8750</v>
      </c>
      <c r="I118" s="201">
        <f>SUM(G118:H118)</f>
        <v>43750</v>
      </c>
      <c r="J118" s="201"/>
      <c r="K118" s="201">
        <f>SUM(I118:J118)</f>
        <v>43750</v>
      </c>
      <c r="L118" s="201"/>
      <c r="M118" s="201">
        <f>SUM(K118:L118)</f>
        <v>43750</v>
      </c>
      <c r="N118" s="201"/>
      <c r="O118" s="201"/>
      <c r="P118" s="201"/>
      <c r="Q118" s="201"/>
      <c r="R118" s="201"/>
      <c r="S118" s="201">
        <v>35000</v>
      </c>
      <c r="T118" s="201">
        <f>S118</f>
        <v>35000</v>
      </c>
      <c r="U118" s="201"/>
      <c r="V118" s="201">
        <f t="shared" ref="V118:V120" si="304">SUM(T118:U118)</f>
        <v>35000</v>
      </c>
      <c r="W118" s="201"/>
      <c r="X118" s="201">
        <f t="shared" ref="X118:X120" si="305">SUM(V118:W118)</f>
        <v>35000</v>
      </c>
      <c r="Y118" s="201"/>
      <c r="Z118" s="201"/>
      <c r="AA118" s="201"/>
      <c r="AB118" s="201"/>
      <c r="AC118" s="201"/>
      <c r="AD118" s="201"/>
      <c r="AE118" s="201"/>
      <c r="AF118" s="201"/>
      <c r="AG118" s="201"/>
    </row>
    <row r="119" spans="1:34" ht="51" customHeight="1">
      <c r="A119" s="212" t="s">
        <v>434</v>
      </c>
      <c r="B119" s="224" t="s">
        <v>421</v>
      </c>
      <c r="C119" s="201"/>
      <c r="D119" s="201">
        <v>11950</v>
      </c>
      <c r="E119" s="201">
        <f>SUM(C119:D119)</f>
        <v>11950</v>
      </c>
      <c r="F119" s="201">
        <v>47282</v>
      </c>
      <c r="G119" s="201">
        <f>SUM(E119:F119)</f>
        <v>59232</v>
      </c>
      <c r="H119" s="201">
        <v>8595</v>
      </c>
      <c r="I119" s="201">
        <f>SUM(G119:H119)</f>
        <v>67827</v>
      </c>
      <c r="J119" s="201"/>
      <c r="K119" s="201">
        <f>SUM(I119:J119)</f>
        <v>67827</v>
      </c>
      <c r="L119" s="201"/>
      <c r="M119" s="201">
        <f>SUM(K119:L119)</f>
        <v>67827</v>
      </c>
      <c r="N119" s="201"/>
      <c r="O119" s="201"/>
      <c r="P119" s="201"/>
      <c r="Q119" s="201"/>
      <c r="R119" s="201"/>
      <c r="S119" s="201"/>
      <c r="T119" s="201"/>
      <c r="U119" s="201"/>
      <c r="V119" s="201">
        <f t="shared" si="304"/>
        <v>0</v>
      </c>
      <c r="W119" s="201"/>
      <c r="X119" s="201">
        <f t="shared" si="305"/>
        <v>0</v>
      </c>
      <c r="Y119" s="201"/>
      <c r="Z119" s="201"/>
      <c r="AA119" s="201"/>
      <c r="AB119" s="201"/>
      <c r="AC119" s="201"/>
      <c r="AD119" s="201"/>
      <c r="AE119" s="201"/>
      <c r="AF119" s="201"/>
      <c r="AG119" s="201"/>
    </row>
    <row r="120" spans="1:34" ht="49.5" customHeight="1">
      <c r="A120" s="212" t="s">
        <v>433</v>
      </c>
      <c r="B120" s="224" t="s">
        <v>421</v>
      </c>
      <c r="C120" s="201"/>
      <c r="D120" s="201">
        <v>60926</v>
      </c>
      <c r="E120" s="201">
        <f>SUM(C120:D120)</f>
        <v>60926</v>
      </c>
      <c r="F120" s="201">
        <v>2757</v>
      </c>
      <c r="G120" s="201">
        <f>SUM(E120:F120)</f>
        <v>63683</v>
      </c>
      <c r="H120" s="201">
        <v>5238</v>
      </c>
      <c r="I120" s="201">
        <f>SUM(G120:H120)</f>
        <v>68921</v>
      </c>
      <c r="J120" s="201"/>
      <c r="K120" s="201">
        <f>SUM(I120:J120)</f>
        <v>68921</v>
      </c>
      <c r="L120" s="201"/>
      <c r="M120" s="201">
        <f>SUM(K120:L120)</f>
        <v>68921</v>
      </c>
      <c r="N120" s="201"/>
      <c r="O120" s="201"/>
      <c r="P120" s="201"/>
      <c r="Q120" s="201"/>
      <c r="R120" s="201"/>
      <c r="S120" s="201"/>
      <c r="T120" s="201"/>
      <c r="U120" s="201"/>
      <c r="V120" s="201">
        <f t="shared" si="304"/>
        <v>0</v>
      </c>
      <c r="W120" s="201"/>
      <c r="X120" s="201">
        <f t="shared" si="305"/>
        <v>0</v>
      </c>
      <c r="Y120" s="201"/>
      <c r="Z120" s="201"/>
      <c r="AA120" s="201"/>
      <c r="AB120" s="201"/>
      <c r="AC120" s="201"/>
      <c r="AD120" s="201"/>
      <c r="AE120" s="201"/>
      <c r="AF120" s="201"/>
      <c r="AG120" s="201"/>
    </row>
    <row r="121" spans="1:34" ht="40.15" customHeight="1">
      <c r="A121" s="206" t="s">
        <v>427</v>
      </c>
      <c r="B121" s="224" t="s">
        <v>365</v>
      </c>
      <c r="C121" s="201">
        <v>1482009.99</v>
      </c>
      <c r="D121" s="201"/>
      <c r="E121" s="201">
        <f t="shared" si="279"/>
        <v>1482009.99</v>
      </c>
      <c r="F121" s="201"/>
      <c r="G121" s="201">
        <f t="shared" ref="G121:G124" si="306">SUM(E121:F121)</f>
        <v>1482009.99</v>
      </c>
      <c r="H121" s="201"/>
      <c r="I121" s="201">
        <f t="shared" ref="I121:I124" si="307">SUM(G121:H121)</f>
        <v>1482009.99</v>
      </c>
      <c r="J121" s="201"/>
      <c r="K121" s="201">
        <f t="shared" ref="K121:K126" si="308">SUM(I121:J121)</f>
        <v>1482009.99</v>
      </c>
      <c r="L121" s="201"/>
      <c r="M121" s="201">
        <f t="shared" ref="M121:M129" si="309">SUM(K121:L121)</f>
        <v>1482009.99</v>
      </c>
      <c r="N121" s="201">
        <v>7498.49</v>
      </c>
      <c r="O121" s="201"/>
      <c r="P121" s="201">
        <f t="shared" si="280"/>
        <v>7498.49</v>
      </c>
      <c r="Q121" s="201"/>
      <c r="R121" s="201">
        <f t="shared" ref="R121:R125" si="310">SUM(P121:Q121)</f>
        <v>7498.49</v>
      </c>
      <c r="S121" s="201"/>
      <c r="T121" s="201">
        <f t="shared" ref="T121:T125" si="311">SUM(R121:S121)</f>
        <v>7498.49</v>
      </c>
      <c r="U121" s="201"/>
      <c r="V121" s="201">
        <f>SUM(T121:U121)</f>
        <v>7498.49</v>
      </c>
      <c r="W121" s="201"/>
      <c r="X121" s="201">
        <f>SUM(V121:W121)</f>
        <v>7498.49</v>
      </c>
      <c r="Y121" s="201">
        <v>967880.63</v>
      </c>
      <c r="Z121" s="201"/>
      <c r="AA121" s="201">
        <f t="shared" si="285"/>
        <v>967880.63</v>
      </c>
      <c r="AB121" s="201"/>
      <c r="AC121" s="201">
        <f t="shared" ref="AC121:AC122" si="312">SUM(AA121:AB121)</f>
        <v>967880.63</v>
      </c>
      <c r="AD121" s="201"/>
      <c r="AE121" s="201">
        <f t="shared" ref="AE121:AE122" si="313">SUM(AC121:AD121)</f>
        <v>967880.63</v>
      </c>
      <c r="AF121" s="201"/>
      <c r="AG121" s="201">
        <f t="shared" ref="AG121:AG122" si="314">SUM(AE121:AF121)</f>
        <v>967880.63</v>
      </c>
      <c r="AH121" s="183"/>
    </row>
    <row r="122" spans="1:34" ht="101.25" customHeight="1">
      <c r="A122" s="206" t="s">
        <v>428</v>
      </c>
      <c r="B122" s="224" t="s">
        <v>370</v>
      </c>
      <c r="C122" s="201">
        <v>25702.6</v>
      </c>
      <c r="D122" s="201"/>
      <c r="E122" s="201">
        <f t="shared" si="279"/>
        <v>25702.6</v>
      </c>
      <c r="F122" s="201"/>
      <c r="G122" s="201">
        <f t="shared" si="306"/>
        <v>25702.6</v>
      </c>
      <c r="H122" s="201"/>
      <c r="I122" s="201">
        <f t="shared" si="307"/>
        <v>25702.6</v>
      </c>
      <c r="J122" s="201"/>
      <c r="K122" s="201">
        <f t="shared" si="308"/>
        <v>25702.6</v>
      </c>
      <c r="L122" s="201"/>
      <c r="M122" s="201">
        <f t="shared" si="309"/>
        <v>25702.6</v>
      </c>
      <c r="N122" s="201">
        <v>0</v>
      </c>
      <c r="O122" s="201"/>
      <c r="P122" s="201">
        <f t="shared" si="280"/>
        <v>0</v>
      </c>
      <c r="Q122" s="201"/>
      <c r="R122" s="201">
        <f t="shared" si="310"/>
        <v>0</v>
      </c>
      <c r="S122" s="201"/>
      <c r="T122" s="201">
        <f t="shared" si="311"/>
        <v>0</v>
      </c>
      <c r="U122" s="201"/>
      <c r="V122" s="201">
        <f t="shared" ref="V122:V125" si="315">SUM(T122:U122)</f>
        <v>0</v>
      </c>
      <c r="W122" s="201"/>
      <c r="X122" s="201">
        <f t="shared" ref="X122:X128" si="316">SUM(V122:W122)</f>
        <v>0</v>
      </c>
      <c r="Y122" s="201">
        <v>0</v>
      </c>
      <c r="Z122" s="201"/>
      <c r="AA122" s="201">
        <f t="shared" si="285"/>
        <v>0</v>
      </c>
      <c r="AB122" s="201"/>
      <c r="AC122" s="201">
        <f t="shared" si="312"/>
        <v>0</v>
      </c>
      <c r="AD122" s="201"/>
      <c r="AE122" s="201">
        <f t="shared" si="313"/>
        <v>0</v>
      </c>
      <c r="AF122" s="201"/>
      <c r="AG122" s="201">
        <f t="shared" si="314"/>
        <v>0</v>
      </c>
      <c r="AH122" s="183"/>
    </row>
    <row r="123" spans="1:34" ht="39.6" customHeight="1">
      <c r="A123" s="212" t="s">
        <v>429</v>
      </c>
      <c r="B123" s="224" t="s">
        <v>370</v>
      </c>
      <c r="C123" s="201"/>
      <c r="D123" s="201">
        <v>141548686.66999999</v>
      </c>
      <c r="E123" s="201">
        <f t="shared" si="279"/>
        <v>141548686.66999999</v>
      </c>
      <c r="F123" s="201"/>
      <c r="G123" s="201">
        <f t="shared" si="306"/>
        <v>141548686.66999999</v>
      </c>
      <c r="H123" s="201">
        <v>10401535.560000001</v>
      </c>
      <c r="I123" s="201">
        <f t="shared" si="307"/>
        <v>151950222.22999999</v>
      </c>
      <c r="J123" s="201"/>
      <c r="K123" s="201">
        <f t="shared" si="308"/>
        <v>151950222.22999999</v>
      </c>
      <c r="L123" s="201">
        <v>-2350575.5499999998</v>
      </c>
      <c r="M123" s="201">
        <f t="shared" si="309"/>
        <v>149599646.67999998</v>
      </c>
      <c r="N123" s="201"/>
      <c r="O123" s="201">
        <v>18135000.010000002</v>
      </c>
      <c r="P123" s="201">
        <f t="shared" si="280"/>
        <v>18135000.010000002</v>
      </c>
      <c r="Q123" s="201"/>
      <c r="R123" s="201">
        <f t="shared" si="310"/>
        <v>18135000.010000002</v>
      </c>
      <c r="S123" s="201">
        <v>11094333.33</v>
      </c>
      <c r="T123" s="201">
        <f t="shared" si="311"/>
        <v>29229333.340000004</v>
      </c>
      <c r="U123" s="201"/>
      <c r="V123" s="201">
        <f t="shared" si="315"/>
        <v>29229333.340000004</v>
      </c>
      <c r="W123" s="201">
        <v>1657777.77</v>
      </c>
      <c r="X123" s="201">
        <f t="shared" si="316"/>
        <v>30887111.110000003</v>
      </c>
      <c r="Y123" s="201"/>
      <c r="Z123" s="201"/>
      <c r="AA123" s="201"/>
      <c r="AB123" s="201"/>
      <c r="AC123" s="201"/>
      <c r="AD123" s="201"/>
      <c r="AE123" s="201"/>
      <c r="AF123" s="201"/>
      <c r="AG123" s="201"/>
      <c r="AH123" s="183"/>
    </row>
    <row r="124" spans="1:34" ht="27.6" customHeight="1">
      <c r="A124" s="212" t="s">
        <v>420</v>
      </c>
      <c r="B124" s="224" t="s">
        <v>370</v>
      </c>
      <c r="C124" s="201"/>
      <c r="D124" s="201">
        <v>12000000</v>
      </c>
      <c r="E124" s="201">
        <f t="shared" si="279"/>
        <v>12000000</v>
      </c>
      <c r="F124" s="201"/>
      <c r="G124" s="201">
        <f t="shared" si="306"/>
        <v>12000000</v>
      </c>
      <c r="H124" s="201"/>
      <c r="I124" s="201">
        <f t="shared" si="307"/>
        <v>12000000</v>
      </c>
      <c r="J124" s="201"/>
      <c r="K124" s="201">
        <f t="shared" si="308"/>
        <v>12000000</v>
      </c>
      <c r="L124" s="201"/>
      <c r="M124" s="201">
        <f t="shared" si="309"/>
        <v>12000000</v>
      </c>
      <c r="N124" s="201"/>
      <c r="O124" s="201"/>
      <c r="P124" s="201">
        <f t="shared" si="280"/>
        <v>0</v>
      </c>
      <c r="Q124" s="201"/>
      <c r="R124" s="201">
        <f t="shared" si="310"/>
        <v>0</v>
      </c>
      <c r="S124" s="201"/>
      <c r="T124" s="201">
        <f t="shared" si="311"/>
        <v>0</v>
      </c>
      <c r="U124" s="201"/>
      <c r="V124" s="201">
        <f t="shared" si="315"/>
        <v>0</v>
      </c>
      <c r="W124" s="201"/>
      <c r="X124" s="201">
        <f t="shared" si="316"/>
        <v>0</v>
      </c>
      <c r="Y124" s="201"/>
      <c r="Z124" s="201"/>
      <c r="AA124" s="201"/>
      <c r="AB124" s="201"/>
      <c r="AC124" s="201"/>
      <c r="AD124" s="201"/>
      <c r="AE124" s="201"/>
      <c r="AF124" s="201"/>
      <c r="AG124" s="201"/>
      <c r="AH124" s="183"/>
    </row>
    <row r="125" spans="1:34" ht="40.15" customHeight="1">
      <c r="A125" s="212" t="s">
        <v>430</v>
      </c>
      <c r="B125" s="224" t="s">
        <v>370</v>
      </c>
      <c r="C125" s="201"/>
      <c r="D125" s="201"/>
      <c r="E125" s="201"/>
      <c r="F125" s="201"/>
      <c r="G125" s="201"/>
      <c r="H125" s="201"/>
      <c r="I125" s="201"/>
      <c r="J125" s="201"/>
      <c r="K125" s="201">
        <f t="shared" si="308"/>
        <v>0</v>
      </c>
      <c r="L125" s="201">
        <v>2884872.88</v>
      </c>
      <c r="M125" s="201">
        <f t="shared" si="309"/>
        <v>2884872.88</v>
      </c>
      <c r="N125" s="201"/>
      <c r="O125" s="201">
        <v>19238227.32</v>
      </c>
      <c r="P125" s="201">
        <f t="shared" si="280"/>
        <v>19238227.32</v>
      </c>
      <c r="Q125" s="201"/>
      <c r="R125" s="201">
        <f t="shared" si="310"/>
        <v>19238227.32</v>
      </c>
      <c r="S125" s="201"/>
      <c r="T125" s="201">
        <f t="shared" si="311"/>
        <v>19238227.32</v>
      </c>
      <c r="U125" s="201"/>
      <c r="V125" s="201">
        <f t="shared" si="315"/>
        <v>19238227.32</v>
      </c>
      <c r="W125" s="201">
        <v>-3698111.11</v>
      </c>
      <c r="X125" s="201">
        <f t="shared" si="316"/>
        <v>15540116.210000001</v>
      </c>
      <c r="Y125" s="201"/>
      <c r="Z125" s="201"/>
      <c r="AA125" s="201"/>
      <c r="AB125" s="201"/>
      <c r="AC125" s="201"/>
      <c r="AD125" s="201"/>
      <c r="AE125" s="201"/>
      <c r="AF125" s="201"/>
      <c r="AG125" s="201"/>
      <c r="AH125" s="183"/>
    </row>
    <row r="126" spans="1:34" ht="40.15" customHeight="1">
      <c r="A126" s="212" t="s">
        <v>449</v>
      </c>
      <c r="B126" s="224" t="s">
        <v>370</v>
      </c>
      <c r="C126" s="201"/>
      <c r="D126" s="201"/>
      <c r="E126" s="201"/>
      <c r="F126" s="201"/>
      <c r="G126" s="201"/>
      <c r="H126" s="201"/>
      <c r="I126" s="201"/>
      <c r="J126" s="201">
        <v>250000</v>
      </c>
      <c r="K126" s="201">
        <f t="shared" si="308"/>
        <v>250000</v>
      </c>
      <c r="L126" s="201"/>
      <c r="M126" s="201">
        <f t="shared" si="309"/>
        <v>250000</v>
      </c>
      <c r="N126" s="201"/>
      <c r="O126" s="201"/>
      <c r="P126" s="201"/>
      <c r="Q126" s="201"/>
      <c r="R126" s="201"/>
      <c r="S126" s="201"/>
      <c r="T126" s="201"/>
      <c r="U126" s="201"/>
      <c r="V126" s="201"/>
      <c r="W126" s="201"/>
      <c r="X126" s="201">
        <f t="shared" si="316"/>
        <v>0</v>
      </c>
      <c r="Y126" s="201"/>
      <c r="Z126" s="201"/>
      <c r="AA126" s="201"/>
      <c r="AB126" s="201"/>
      <c r="AC126" s="201"/>
      <c r="AD126" s="201"/>
      <c r="AE126" s="201"/>
      <c r="AF126" s="201"/>
      <c r="AG126" s="201"/>
      <c r="AH126" s="183"/>
    </row>
    <row r="127" spans="1:34" ht="52.15" customHeight="1">
      <c r="A127" s="212" t="s">
        <v>456</v>
      </c>
      <c r="B127" s="224" t="s">
        <v>370</v>
      </c>
      <c r="C127" s="201"/>
      <c r="D127" s="201"/>
      <c r="E127" s="201"/>
      <c r="F127" s="201"/>
      <c r="G127" s="201"/>
      <c r="H127" s="201"/>
      <c r="I127" s="201"/>
      <c r="J127" s="201"/>
      <c r="K127" s="201"/>
      <c r="L127" s="201">
        <v>297422.42</v>
      </c>
      <c r="M127" s="201">
        <f t="shared" si="309"/>
        <v>297422.42</v>
      </c>
      <c r="N127" s="201"/>
      <c r="O127" s="201"/>
      <c r="P127" s="201"/>
      <c r="Q127" s="201"/>
      <c r="R127" s="201"/>
      <c r="S127" s="201"/>
      <c r="T127" s="201"/>
      <c r="U127" s="201"/>
      <c r="V127" s="201"/>
      <c r="W127" s="201"/>
      <c r="X127" s="201">
        <f t="shared" si="316"/>
        <v>0</v>
      </c>
      <c r="Y127" s="201"/>
      <c r="Z127" s="201"/>
      <c r="AA127" s="201"/>
      <c r="AB127" s="201"/>
      <c r="AC127" s="201"/>
      <c r="AD127" s="201"/>
      <c r="AE127" s="201"/>
      <c r="AF127" s="201"/>
      <c r="AG127" s="201"/>
      <c r="AH127" s="183"/>
    </row>
    <row r="128" spans="1:34" ht="41.45" customHeight="1">
      <c r="A128" s="212" t="s">
        <v>457</v>
      </c>
      <c r="B128" s="224" t="s">
        <v>370</v>
      </c>
      <c r="C128" s="201"/>
      <c r="D128" s="201"/>
      <c r="E128" s="201"/>
      <c r="F128" s="201"/>
      <c r="G128" s="201"/>
      <c r="H128" s="201"/>
      <c r="I128" s="201"/>
      <c r="J128" s="201"/>
      <c r="K128" s="201"/>
      <c r="L128" s="201">
        <v>5412980</v>
      </c>
      <c r="M128" s="201">
        <f t="shared" si="309"/>
        <v>5412980</v>
      </c>
      <c r="N128" s="201"/>
      <c r="O128" s="201"/>
      <c r="P128" s="201"/>
      <c r="Q128" s="201"/>
      <c r="R128" s="201"/>
      <c r="S128" s="201"/>
      <c r="T128" s="201"/>
      <c r="U128" s="201"/>
      <c r="V128" s="201"/>
      <c r="W128" s="201"/>
      <c r="X128" s="201">
        <f t="shared" si="316"/>
        <v>0</v>
      </c>
      <c r="Y128" s="201"/>
      <c r="Z128" s="201"/>
      <c r="AA128" s="201"/>
      <c r="AB128" s="201"/>
      <c r="AC128" s="201"/>
      <c r="AD128" s="201"/>
      <c r="AE128" s="201"/>
      <c r="AF128" s="201"/>
      <c r="AG128" s="201"/>
      <c r="AH128" s="183"/>
    </row>
    <row r="129" spans="1:34" ht="41.45" customHeight="1">
      <c r="A129" s="212" t="s">
        <v>460</v>
      </c>
      <c r="B129" s="224" t="s">
        <v>370</v>
      </c>
      <c r="C129" s="201"/>
      <c r="D129" s="201"/>
      <c r="E129" s="201"/>
      <c r="F129" s="201"/>
      <c r="G129" s="201"/>
      <c r="H129" s="201"/>
      <c r="I129" s="201"/>
      <c r="J129" s="201"/>
      <c r="K129" s="201"/>
      <c r="L129" s="201">
        <v>1737958.8</v>
      </c>
      <c r="M129" s="201">
        <f t="shared" si="309"/>
        <v>1737958.8</v>
      </c>
      <c r="N129" s="201"/>
      <c r="O129" s="201"/>
      <c r="P129" s="201"/>
      <c r="Q129" s="201"/>
      <c r="R129" s="201"/>
      <c r="S129" s="201"/>
      <c r="T129" s="201"/>
      <c r="U129" s="201"/>
      <c r="V129" s="201"/>
      <c r="W129" s="201"/>
      <c r="X129" s="201"/>
      <c r="Y129" s="201"/>
      <c r="Z129" s="201"/>
      <c r="AA129" s="201"/>
      <c r="AB129" s="201"/>
      <c r="AC129" s="201"/>
      <c r="AD129" s="201"/>
      <c r="AE129" s="201"/>
      <c r="AF129" s="201"/>
      <c r="AG129" s="201"/>
      <c r="AH129" s="183"/>
    </row>
    <row r="130" spans="1:34">
      <c r="A130" s="207"/>
      <c r="B130" s="236"/>
      <c r="C130" s="208"/>
      <c r="D130" s="208"/>
      <c r="E130" s="220"/>
      <c r="F130" s="208"/>
      <c r="G130" s="220"/>
      <c r="H130" s="208"/>
      <c r="I130" s="220"/>
      <c r="J130" s="208"/>
      <c r="K130" s="220"/>
      <c r="L130" s="208"/>
      <c r="M130" s="220"/>
      <c r="N130" s="220"/>
      <c r="O130" s="220"/>
      <c r="P130" s="220"/>
      <c r="Q130" s="220"/>
      <c r="R130" s="220"/>
      <c r="S130" s="220"/>
      <c r="T130" s="220"/>
      <c r="U130" s="220"/>
      <c r="V130" s="220"/>
      <c r="W130" s="220"/>
      <c r="X130" s="220"/>
      <c r="Y130" s="220"/>
      <c r="Z130" s="220"/>
      <c r="AA130" s="220"/>
      <c r="AB130" s="220"/>
      <c r="AC130" s="220"/>
      <c r="AD130" s="220"/>
      <c r="AE130" s="220"/>
      <c r="AF130" s="220"/>
      <c r="AG130" s="220"/>
      <c r="AH130" s="183"/>
    </row>
    <row r="131" spans="1:34">
      <c r="A131" s="200" t="s">
        <v>256</v>
      </c>
      <c r="B131" s="237" t="s">
        <v>257</v>
      </c>
      <c r="C131" s="201">
        <f>SUM(C132:C133)</f>
        <v>3230071.73</v>
      </c>
      <c r="D131" s="201">
        <f t="shared" ref="D131:AA131" si="317">SUM(D132:D133)</f>
        <v>-2014491.57</v>
      </c>
      <c r="E131" s="201">
        <f t="shared" si="317"/>
        <v>1215580.1599999999</v>
      </c>
      <c r="F131" s="201">
        <f t="shared" ref="F131:G131" si="318">SUM(F132:F133)</f>
        <v>0</v>
      </c>
      <c r="G131" s="201">
        <f t="shared" si="318"/>
        <v>1215580.1599999999</v>
      </c>
      <c r="H131" s="201">
        <f t="shared" ref="H131:I131" si="319">SUM(H132:H133)</f>
        <v>0</v>
      </c>
      <c r="I131" s="201">
        <f t="shared" si="319"/>
        <v>1215580.1599999999</v>
      </c>
      <c r="J131" s="201">
        <f t="shared" ref="J131:K131" si="320">SUM(J132:J133)</f>
        <v>0</v>
      </c>
      <c r="K131" s="201">
        <f t="shared" si="320"/>
        <v>1215580.1599999999</v>
      </c>
      <c r="L131" s="201">
        <f t="shared" ref="L131:M131" si="321">SUM(L132:L133)</f>
        <v>0</v>
      </c>
      <c r="M131" s="201">
        <f t="shared" si="321"/>
        <v>1215580.1599999999</v>
      </c>
      <c r="N131" s="201">
        <f t="shared" si="317"/>
        <v>0</v>
      </c>
      <c r="O131" s="201">
        <f t="shared" si="317"/>
        <v>0</v>
      </c>
      <c r="P131" s="201">
        <f t="shared" si="317"/>
        <v>0</v>
      </c>
      <c r="Q131" s="201">
        <f t="shared" ref="Q131:R131" si="322">SUM(Q132:Q133)</f>
        <v>0</v>
      </c>
      <c r="R131" s="201">
        <f t="shared" si="322"/>
        <v>0</v>
      </c>
      <c r="S131" s="201">
        <f t="shared" ref="S131:T131" si="323">SUM(S132:S133)</f>
        <v>0</v>
      </c>
      <c r="T131" s="201">
        <f t="shared" si="323"/>
        <v>0</v>
      </c>
      <c r="U131" s="201">
        <f t="shared" ref="U131:V131" si="324">SUM(U132:U133)</f>
        <v>2225475</v>
      </c>
      <c r="V131" s="201">
        <f t="shared" si="324"/>
        <v>2225475</v>
      </c>
      <c r="W131" s="201">
        <f t="shared" ref="W131:X131" si="325">SUM(W132:W133)</f>
        <v>0</v>
      </c>
      <c r="X131" s="201">
        <f t="shared" si="325"/>
        <v>2225475</v>
      </c>
      <c r="Y131" s="201">
        <f t="shared" si="317"/>
        <v>0</v>
      </c>
      <c r="Z131" s="201">
        <f t="shared" si="317"/>
        <v>0</v>
      </c>
      <c r="AA131" s="201">
        <f t="shared" si="317"/>
        <v>0</v>
      </c>
      <c r="AB131" s="201">
        <f t="shared" ref="AB131:AC131" si="326">SUM(AB132:AB133)</f>
        <v>0</v>
      </c>
      <c r="AC131" s="201">
        <f t="shared" si="326"/>
        <v>0</v>
      </c>
      <c r="AD131" s="201">
        <f t="shared" ref="AD131:AE131" si="327">SUM(AD132:AD133)</f>
        <v>0</v>
      </c>
      <c r="AE131" s="201">
        <f t="shared" si="327"/>
        <v>0</v>
      </c>
      <c r="AF131" s="201">
        <f t="shared" ref="AF131:AG131" si="328">SUM(AF132:AF133)</f>
        <v>2225475</v>
      </c>
      <c r="AG131" s="201">
        <f t="shared" si="328"/>
        <v>2225475</v>
      </c>
      <c r="AH131" s="183"/>
    </row>
    <row r="132" spans="1:34" ht="40.9" customHeight="1">
      <c r="A132" s="199" t="s">
        <v>258</v>
      </c>
      <c r="B132" s="224" t="s">
        <v>366</v>
      </c>
      <c r="C132" s="201">
        <v>3230071.73</v>
      </c>
      <c r="D132" s="201">
        <f>1215580.16-3230071.73</f>
        <v>-2014491.57</v>
      </c>
      <c r="E132" s="201">
        <f t="shared" si="279"/>
        <v>1215580.1599999999</v>
      </c>
      <c r="F132" s="201"/>
      <c r="G132" s="201">
        <f t="shared" ref="G132" si="329">SUM(E132:F132)</f>
        <v>1215580.1599999999</v>
      </c>
      <c r="H132" s="201"/>
      <c r="I132" s="201">
        <f t="shared" ref="I132" si="330">SUM(G132:H132)</f>
        <v>1215580.1599999999</v>
      </c>
      <c r="J132" s="201"/>
      <c r="K132" s="201">
        <f t="shared" ref="K132" si="331">SUM(I132:J132)</f>
        <v>1215580.1599999999</v>
      </c>
      <c r="L132" s="201"/>
      <c r="M132" s="201">
        <f t="shared" ref="M132" si="332">SUM(K132:L132)</f>
        <v>1215580.1599999999</v>
      </c>
      <c r="N132" s="201"/>
      <c r="O132" s="201"/>
      <c r="P132" s="201">
        <f t="shared" si="280"/>
        <v>0</v>
      </c>
      <c r="Q132" s="201"/>
      <c r="R132" s="201">
        <f t="shared" ref="R132" si="333">SUM(P132:Q132)</f>
        <v>0</v>
      </c>
      <c r="S132" s="201"/>
      <c r="T132" s="201">
        <f t="shared" ref="T132" si="334">SUM(R132:S132)</f>
        <v>0</v>
      </c>
      <c r="U132" s="201">
        <v>2225475</v>
      </c>
      <c r="V132" s="201">
        <f>U132</f>
        <v>2225475</v>
      </c>
      <c r="W132" s="201"/>
      <c r="X132" s="201">
        <f>V132+W132</f>
        <v>2225475</v>
      </c>
      <c r="Y132" s="201"/>
      <c r="Z132" s="201"/>
      <c r="AA132" s="201"/>
      <c r="AB132" s="201"/>
      <c r="AC132" s="201"/>
      <c r="AD132" s="201"/>
      <c r="AE132" s="201"/>
      <c r="AF132" s="201">
        <v>2225475</v>
      </c>
      <c r="AG132" s="201">
        <v>2225475</v>
      </c>
      <c r="AH132" s="183"/>
    </row>
    <row r="133" spans="1:34">
      <c r="A133" s="199"/>
      <c r="B133" s="224"/>
      <c r="C133" s="201"/>
      <c r="D133" s="201"/>
      <c r="E133" s="201"/>
      <c r="F133" s="201"/>
      <c r="G133" s="201"/>
      <c r="H133" s="201"/>
      <c r="I133" s="201"/>
      <c r="J133" s="201"/>
      <c r="K133" s="201"/>
      <c r="L133" s="201"/>
      <c r="M133" s="201"/>
      <c r="N133" s="201"/>
      <c r="O133" s="201"/>
      <c r="P133" s="201"/>
      <c r="Q133" s="201"/>
      <c r="R133" s="201"/>
      <c r="S133" s="201"/>
      <c r="T133" s="201"/>
      <c r="U133" s="201"/>
      <c r="V133" s="201"/>
      <c r="W133" s="201"/>
      <c r="X133" s="201"/>
      <c r="Y133" s="201"/>
      <c r="Z133" s="201"/>
      <c r="AA133" s="201"/>
      <c r="AB133" s="201"/>
      <c r="AC133" s="201"/>
      <c r="AD133" s="201"/>
      <c r="AE133" s="201"/>
      <c r="AF133" s="201"/>
      <c r="AG133" s="201"/>
      <c r="AH133" s="183"/>
    </row>
    <row r="134" spans="1:34" ht="13.5" customHeight="1">
      <c r="A134" s="197" t="s">
        <v>405</v>
      </c>
      <c r="B134" s="224" t="s">
        <v>406</v>
      </c>
      <c r="C134" s="201"/>
      <c r="D134" s="201"/>
      <c r="E134" s="201">
        <f t="shared" si="279"/>
        <v>0</v>
      </c>
      <c r="F134" s="201"/>
      <c r="G134" s="201">
        <f t="shared" ref="G134:G135" si="335">SUM(E134:F134)</f>
        <v>0</v>
      </c>
      <c r="H134" s="201"/>
      <c r="I134" s="201">
        <f t="shared" ref="I134:I135" si="336">SUM(G134:H134)</f>
        <v>0</v>
      </c>
      <c r="J134" s="201"/>
      <c r="K134" s="201">
        <f t="shared" ref="K134:K135" si="337">SUM(I134:J134)</f>
        <v>0</v>
      </c>
      <c r="L134" s="201"/>
      <c r="M134" s="201">
        <f t="shared" ref="M134:M135" si="338">SUM(K134:L134)</f>
        <v>0</v>
      </c>
      <c r="N134" s="201"/>
      <c r="O134" s="201"/>
      <c r="P134" s="201">
        <f t="shared" si="280"/>
        <v>0</v>
      </c>
      <c r="Q134" s="201"/>
      <c r="R134" s="201">
        <f t="shared" ref="R134:R135" si="339">SUM(P134:Q134)</f>
        <v>0</v>
      </c>
      <c r="S134" s="201"/>
      <c r="T134" s="201">
        <f t="shared" ref="T134:T135" si="340">SUM(R134:S134)</f>
        <v>0</v>
      </c>
      <c r="U134" s="201"/>
      <c r="V134" s="201">
        <f t="shared" ref="V134:V135" si="341">SUM(T134:U134)</f>
        <v>0</v>
      </c>
      <c r="W134" s="201"/>
      <c r="X134" s="201">
        <f t="shared" ref="X134:X135" si="342">SUM(V134:W134)</f>
        <v>0</v>
      </c>
      <c r="Y134" s="201"/>
      <c r="Z134" s="201"/>
      <c r="AA134" s="201">
        <f t="shared" si="285"/>
        <v>0</v>
      </c>
      <c r="AB134" s="201"/>
      <c r="AC134" s="201">
        <f t="shared" ref="AC134:AC135" si="343">SUM(AA134:AB134)</f>
        <v>0</v>
      </c>
      <c r="AD134" s="201"/>
      <c r="AE134" s="201">
        <f t="shared" ref="AE134:AE135" si="344">SUM(AC134:AD134)</f>
        <v>0</v>
      </c>
      <c r="AF134" s="201"/>
      <c r="AG134" s="201">
        <f t="shared" ref="AG134:AG135" si="345">SUM(AE134:AF134)</f>
        <v>0</v>
      </c>
      <c r="AH134" s="183"/>
    </row>
    <row r="135" spans="1:34" ht="13.5" customHeight="1">
      <c r="A135" s="197" t="s">
        <v>407</v>
      </c>
      <c r="B135" s="224" t="s">
        <v>408</v>
      </c>
      <c r="C135" s="201"/>
      <c r="D135" s="201"/>
      <c r="E135" s="201">
        <f t="shared" si="279"/>
        <v>0</v>
      </c>
      <c r="F135" s="201"/>
      <c r="G135" s="201">
        <f t="shared" si="335"/>
        <v>0</v>
      </c>
      <c r="H135" s="201"/>
      <c r="I135" s="201">
        <f t="shared" si="336"/>
        <v>0</v>
      </c>
      <c r="J135" s="201"/>
      <c r="K135" s="201">
        <f t="shared" si="337"/>
        <v>0</v>
      </c>
      <c r="L135" s="201"/>
      <c r="M135" s="201">
        <f t="shared" si="338"/>
        <v>0</v>
      </c>
      <c r="N135" s="201"/>
      <c r="O135" s="201"/>
      <c r="P135" s="201">
        <f t="shared" si="280"/>
        <v>0</v>
      </c>
      <c r="Q135" s="201"/>
      <c r="R135" s="201">
        <f t="shared" si="339"/>
        <v>0</v>
      </c>
      <c r="S135" s="201"/>
      <c r="T135" s="201">
        <f t="shared" si="340"/>
        <v>0</v>
      </c>
      <c r="U135" s="201"/>
      <c r="V135" s="201">
        <f t="shared" si="341"/>
        <v>0</v>
      </c>
      <c r="W135" s="201"/>
      <c r="X135" s="201">
        <f t="shared" si="342"/>
        <v>0</v>
      </c>
      <c r="Y135" s="201"/>
      <c r="Z135" s="201"/>
      <c r="AA135" s="201">
        <f t="shared" si="285"/>
        <v>0</v>
      </c>
      <c r="AB135" s="201"/>
      <c r="AC135" s="201">
        <f t="shared" si="343"/>
        <v>0</v>
      </c>
      <c r="AD135" s="201"/>
      <c r="AE135" s="201">
        <f t="shared" si="344"/>
        <v>0</v>
      </c>
      <c r="AF135" s="201"/>
      <c r="AG135" s="201">
        <f t="shared" si="345"/>
        <v>0</v>
      </c>
      <c r="AH135" s="183"/>
    </row>
    <row r="136" spans="1:34">
      <c r="A136" s="193" t="s">
        <v>66</v>
      </c>
      <c r="B136" s="238"/>
      <c r="C136" s="191">
        <f>C19+C53</f>
        <v>1724166886.8100002</v>
      </c>
      <c r="D136" s="191">
        <f t="shared" ref="D136:E136" si="346">D19+D53</f>
        <v>156787321.35000002</v>
      </c>
      <c r="E136" s="191">
        <f t="shared" si="346"/>
        <v>1880954208.1600001</v>
      </c>
      <c r="F136" s="191">
        <f t="shared" ref="F136:G136" si="347">F19+F53</f>
        <v>-51510541</v>
      </c>
      <c r="G136" s="191">
        <f t="shared" si="347"/>
        <v>1829443667.1600001</v>
      </c>
      <c r="H136" s="191">
        <f t="shared" ref="H136:I136" si="348">H19+H53</f>
        <v>30741671.730000004</v>
      </c>
      <c r="I136" s="191">
        <f t="shared" si="348"/>
        <v>1860185338.8899999</v>
      </c>
      <c r="J136" s="191">
        <f t="shared" ref="J136:K136" si="349">J19+J53</f>
        <v>20316180.91</v>
      </c>
      <c r="K136" s="191">
        <f t="shared" si="349"/>
        <v>1880501519.8</v>
      </c>
      <c r="L136" s="191">
        <f t="shared" ref="L136:M136" si="350">L19+L53</f>
        <v>-185850554.52999997</v>
      </c>
      <c r="M136" s="191">
        <f t="shared" si="350"/>
        <v>1694650965.27</v>
      </c>
      <c r="N136" s="191">
        <f t="shared" ref="N136:AA136" si="351">N19+N53</f>
        <v>1780967200.0599999</v>
      </c>
      <c r="O136" s="191">
        <f t="shared" si="351"/>
        <v>24731177.129999999</v>
      </c>
      <c r="P136" s="191">
        <f t="shared" si="351"/>
        <v>1805698377.1899998</v>
      </c>
      <c r="Q136" s="191">
        <f t="shared" ref="Q136:R136" si="352">Q19+Q53</f>
        <v>90846826.539999992</v>
      </c>
      <c r="R136" s="191">
        <f t="shared" si="352"/>
        <v>1896545203.7299998</v>
      </c>
      <c r="S136" s="191">
        <f t="shared" ref="S136" si="353">S19+S53</f>
        <v>-451419130.64000005</v>
      </c>
      <c r="T136" s="191">
        <f>T19+T53</f>
        <v>1445126073.0900002</v>
      </c>
      <c r="U136" s="191">
        <f t="shared" ref="U136:V136" si="354">U19+U53</f>
        <v>2225475</v>
      </c>
      <c r="V136" s="191">
        <f t="shared" si="354"/>
        <v>1447351548.0900002</v>
      </c>
      <c r="W136" s="191">
        <f t="shared" ref="W136:X136" si="355">W19+W53</f>
        <v>-18217515.34</v>
      </c>
      <c r="X136" s="191">
        <f t="shared" si="355"/>
        <v>1429134032.75</v>
      </c>
      <c r="Y136" s="191">
        <f t="shared" si="351"/>
        <v>1896042417.4900002</v>
      </c>
      <c r="Z136" s="191">
        <f t="shared" si="351"/>
        <v>-25114.050000007439</v>
      </c>
      <c r="AA136" s="191">
        <f t="shared" si="351"/>
        <v>1896017303.4400001</v>
      </c>
      <c r="AB136" s="191">
        <f t="shared" ref="AB136:AC136" si="356">AB19+AB53</f>
        <v>-251301297.15000001</v>
      </c>
      <c r="AC136" s="191">
        <f t="shared" si="356"/>
        <v>1644716006.2900002</v>
      </c>
      <c r="AD136" s="191">
        <f t="shared" ref="AD136:AE136" si="357">AD19+AD53</f>
        <v>-34.380000000000003</v>
      </c>
      <c r="AE136" s="191">
        <f t="shared" si="357"/>
        <v>1644715971.9100003</v>
      </c>
      <c r="AF136" s="191">
        <f t="shared" ref="AF136:AG136" si="358">AF19+AF53</f>
        <v>2225475</v>
      </c>
      <c r="AG136" s="191">
        <f t="shared" si="358"/>
        <v>1646941446.9100003</v>
      </c>
    </row>
    <row r="137" spans="1:34" s="245" customFormat="1">
      <c r="A137" s="243"/>
      <c r="B137" s="276"/>
      <c r="C137" s="244"/>
      <c r="D137" s="244"/>
      <c r="E137" s="244">
        <f>SUM(C136:D136)-E136</f>
        <v>0</v>
      </c>
      <c r="F137" s="244"/>
      <c r="G137" s="244">
        <f>SUM(E136:F136)-G136</f>
        <v>0</v>
      </c>
      <c r="H137" s="244"/>
      <c r="I137" s="244">
        <f>SUM(G136:H136)-I136</f>
        <v>0</v>
      </c>
      <c r="J137" s="244"/>
      <c r="K137" s="244">
        <f>SUM(I136:J136)-K136</f>
        <v>0</v>
      </c>
      <c r="L137" s="277"/>
      <c r="M137" s="244">
        <f>SUM(K136:L136)-M136</f>
        <v>0</v>
      </c>
      <c r="N137" s="244"/>
      <c r="O137" s="244"/>
      <c r="P137" s="244"/>
      <c r="Q137" s="244"/>
      <c r="R137" s="244"/>
      <c r="S137" s="244"/>
      <c r="T137" s="244">
        <f>SUM(R136:S136)-T136</f>
        <v>0</v>
      </c>
      <c r="U137" s="244"/>
      <c r="V137" s="244">
        <f>SUM(T136:U136)-V136</f>
        <v>0</v>
      </c>
      <c r="W137" s="244"/>
      <c r="X137" s="244">
        <f>SUM(V136:W136)-X136</f>
        <v>0</v>
      </c>
      <c r="Y137" s="244">
        <f>SUM(U136:V136)-Y136</f>
        <v>-446465394.4000001</v>
      </c>
      <c r="Z137" s="244">
        <f>SUM(V136:Y136)-Z136</f>
        <v>4754335597.04</v>
      </c>
      <c r="AA137" s="244">
        <f t="shared" ref="AA137:AG137" si="359">SUM(Y136:Z136)-AA136</f>
        <v>0</v>
      </c>
      <c r="AB137" s="244">
        <f t="shared" si="359"/>
        <v>2147293486.5400002</v>
      </c>
      <c r="AC137" s="244">
        <f t="shared" si="359"/>
        <v>0</v>
      </c>
      <c r="AD137" s="244">
        <f t="shared" si="359"/>
        <v>1393414743.5200002</v>
      </c>
      <c r="AE137" s="244">
        <f t="shared" si="359"/>
        <v>0</v>
      </c>
      <c r="AF137" s="244">
        <f t="shared" si="359"/>
        <v>1642490462.5300002</v>
      </c>
      <c r="AG137" s="244">
        <f t="shared" si="359"/>
        <v>0</v>
      </c>
      <c r="AH137" s="243"/>
    </row>
    <row r="138" spans="1:34" s="258" customFormat="1" ht="11.25">
      <c r="B138" s="278"/>
      <c r="C138" s="259"/>
      <c r="D138" s="259"/>
      <c r="E138" s="260"/>
      <c r="F138" s="259"/>
      <c r="G138" s="260">
        <f>E136+F136</f>
        <v>1829443667.1600001</v>
      </c>
      <c r="H138" s="259"/>
      <c r="I138" s="260">
        <f>G136+H136</f>
        <v>1860185338.8900001</v>
      </c>
      <c r="J138" s="259"/>
      <c r="K138" s="260">
        <f>I136+J136</f>
        <v>1880501519.8</v>
      </c>
      <c r="L138" s="279"/>
      <c r="M138" s="260">
        <f>K136+L136</f>
        <v>1694650965.27</v>
      </c>
      <c r="N138" s="259"/>
      <c r="O138" s="259"/>
      <c r="P138" s="260">
        <f>N136+O136</f>
        <v>1805698377.1900001</v>
      </c>
      <c r="Q138" s="259"/>
      <c r="R138" s="260">
        <f>P136+Q136</f>
        <v>1896545203.7299998</v>
      </c>
      <c r="S138" s="259"/>
      <c r="T138" s="260">
        <f>R136+S136</f>
        <v>1445126073.0899997</v>
      </c>
      <c r="U138" s="259"/>
      <c r="V138" s="260">
        <f>T136+U136</f>
        <v>1447351548.0900002</v>
      </c>
      <c r="W138" s="259"/>
      <c r="X138" s="260">
        <f>V136+W136</f>
        <v>1429134032.7500002</v>
      </c>
      <c r="Y138" s="259"/>
      <c r="Z138" s="259"/>
      <c r="AA138" s="260">
        <f>Y136+Z136</f>
        <v>1896017303.4400003</v>
      </c>
      <c r="AB138" s="259"/>
      <c r="AC138" s="260">
        <f>AA136+AB136</f>
        <v>1644716006.29</v>
      </c>
      <c r="AD138" s="259"/>
      <c r="AE138" s="260">
        <f>AC136+AD136</f>
        <v>1644715971.9100001</v>
      </c>
      <c r="AF138" s="259"/>
      <c r="AG138" s="260">
        <f>AE136+AF136</f>
        <v>1646941446.9100003</v>
      </c>
    </row>
    <row r="139" spans="1:34" s="185" customFormat="1">
      <c r="A139" s="188"/>
      <c r="B139" s="228"/>
      <c r="C139" s="215"/>
      <c r="D139" s="215"/>
      <c r="E139" s="215"/>
      <c r="F139" s="215"/>
      <c r="G139" s="215"/>
      <c r="H139" s="215"/>
      <c r="I139" s="215"/>
      <c r="J139" s="215"/>
      <c r="K139" s="215"/>
      <c r="L139" s="280"/>
      <c r="M139" s="215"/>
      <c r="N139" s="215"/>
      <c r="O139" s="215"/>
      <c r="P139" s="215"/>
      <c r="Q139" s="215"/>
      <c r="R139" s="215"/>
      <c r="S139" s="215"/>
      <c r="T139" s="215"/>
      <c r="U139" s="215"/>
      <c r="V139" s="215"/>
      <c r="W139" s="215"/>
      <c r="X139" s="215"/>
      <c r="Y139" s="215"/>
      <c r="Z139" s="215"/>
      <c r="AA139" s="215"/>
      <c r="AB139" s="215"/>
      <c r="AC139" s="215"/>
      <c r="AD139" s="215"/>
      <c r="AE139" s="215"/>
      <c r="AF139" s="215"/>
      <c r="AG139" s="215"/>
      <c r="AH139" s="184"/>
    </row>
    <row r="141" spans="1:34" s="185" customFormat="1">
      <c r="A141" s="183"/>
      <c r="B141" s="228"/>
      <c r="C141" s="218"/>
      <c r="D141" s="218"/>
      <c r="E141" s="218"/>
      <c r="F141" s="218"/>
      <c r="G141" s="218"/>
      <c r="H141" s="218"/>
      <c r="I141" s="218"/>
      <c r="J141" s="218"/>
      <c r="K141" s="218"/>
      <c r="L141" s="281"/>
      <c r="M141" s="218"/>
      <c r="N141" s="218"/>
      <c r="O141" s="218"/>
      <c r="P141" s="218"/>
      <c r="Q141" s="218"/>
      <c r="R141" s="218"/>
      <c r="S141" s="218"/>
      <c r="T141" s="218"/>
      <c r="U141" s="218"/>
      <c r="V141" s="218"/>
      <c r="W141" s="218"/>
      <c r="X141" s="218"/>
      <c r="Y141" s="218"/>
      <c r="Z141" s="218"/>
      <c r="AA141" s="218"/>
      <c r="AB141" s="218"/>
      <c r="AC141" s="218"/>
      <c r="AD141" s="218"/>
      <c r="AE141" s="218"/>
      <c r="AF141" s="218"/>
      <c r="AG141" s="218"/>
      <c r="AH141" s="184"/>
    </row>
  </sheetData>
  <mergeCells count="19">
    <mergeCell ref="C17:I17"/>
    <mergeCell ref="A14:AA14"/>
    <mergeCell ref="A16:A17"/>
    <mergeCell ref="B16:B17"/>
    <mergeCell ref="Y17:AG17"/>
    <mergeCell ref="N17:V17"/>
    <mergeCell ref="E1:AG1"/>
    <mergeCell ref="E2:AG2"/>
    <mergeCell ref="E3:AG3"/>
    <mergeCell ref="E4:AG4"/>
    <mergeCell ref="C16:AG16"/>
    <mergeCell ref="E5:AG5"/>
    <mergeCell ref="E6:AG6"/>
    <mergeCell ref="E7:AG7"/>
    <mergeCell ref="E8:AG8"/>
    <mergeCell ref="E9:AG9"/>
    <mergeCell ref="E10:AG10"/>
    <mergeCell ref="E11:AG11"/>
    <mergeCell ref="E12:AG12"/>
  </mergeCells>
  <pageMargins left="0.23622047244094491" right="0.27559055118110237" top="0.19685039370078741" bottom="0.31496062992125984" header="0.15748031496062992" footer="0.15748031496062992"/>
  <pageSetup paperSize="9" scale="16" firstPageNumber="44" orientation="portrait" r:id="rId1"/>
  <headerFooter scaleWithDoc="0" alignWithMargins="0">
    <oddFooter>&amp;C&amp;P</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AK129"/>
  <sheetViews>
    <sheetView zoomScaleSheetLayoutView="100" workbookViewId="0">
      <pane xSplit="1" ySplit="8" topLeftCell="X112" activePane="bottomRight" state="frozen"/>
      <selection activeCell="A5" sqref="A5:E7"/>
      <selection pane="topRight" activeCell="A5" sqref="A5:E7"/>
      <selection pane="bottomLeft" activeCell="A5" sqref="A5:E7"/>
      <selection pane="bottomRight" sqref="A1:AG1"/>
    </sheetView>
  </sheetViews>
  <sheetFormatPr defaultColWidth="9.140625" defaultRowHeight="12.75" outlineLevelCol="1"/>
  <cols>
    <col min="1" max="1" width="41.140625" style="282" customWidth="1"/>
    <col min="2" max="2" width="23" style="228" customWidth="1"/>
    <col min="3" max="3" width="14" style="215" customWidth="1"/>
    <col min="4" max="4" width="14.85546875" style="215" customWidth="1"/>
    <col min="5" max="5" width="15.42578125" style="215" customWidth="1"/>
    <col min="6" max="6" width="14.85546875" style="215" customWidth="1"/>
    <col min="7" max="11" width="13.28515625" style="215" customWidth="1"/>
    <col min="12" max="12" width="14.5703125" style="215" customWidth="1"/>
    <col min="13" max="13" width="13.28515625" style="215" customWidth="1"/>
    <col min="14" max="14" width="14" style="215" customWidth="1" outlineLevel="1"/>
    <col min="15" max="15" width="15.140625" style="215" customWidth="1" outlineLevel="1"/>
    <col min="16" max="16" width="16.28515625" style="215" customWidth="1"/>
    <col min="17" max="17" width="15.140625" style="215" customWidth="1" outlineLevel="1"/>
    <col min="18" max="18" width="16.28515625" style="215" customWidth="1"/>
    <col min="19" max="19" width="15.140625" style="215" customWidth="1" outlineLevel="1"/>
    <col min="20" max="20" width="13.28515625" style="215" customWidth="1"/>
    <col min="21" max="21" width="13.28515625" style="215" customWidth="1" outlineLevel="1"/>
    <col min="22" max="22" width="13.28515625" style="215" customWidth="1"/>
    <col min="23" max="23" width="13.28515625" style="215" customWidth="1" outlineLevel="1"/>
    <col min="24" max="24" width="13.28515625" style="215" customWidth="1"/>
    <col min="25" max="26" width="14" style="215" customWidth="1" outlineLevel="1"/>
    <col min="27" max="27" width="15.5703125" style="215" customWidth="1"/>
    <col min="28" max="28" width="14" style="215" customWidth="1" outlineLevel="1"/>
    <col min="29" max="29" width="15.5703125" style="215" customWidth="1"/>
    <col min="30" max="30" width="14" style="215" customWidth="1" outlineLevel="1"/>
    <col min="31" max="31" width="13.28515625" style="215" customWidth="1"/>
    <col min="32" max="32" width="13.28515625" style="215" customWidth="1" outlineLevel="1"/>
    <col min="33" max="33" width="13.28515625" style="215" customWidth="1"/>
    <col min="34" max="36" width="18.7109375" style="282" customWidth="1"/>
    <col min="37" max="37" width="18.7109375" style="183" customWidth="1"/>
    <col min="38" max="16384" width="9.140625" style="282"/>
  </cols>
  <sheetData>
    <row r="1" spans="1:36" s="282" customFormat="1" ht="21" customHeight="1">
      <c r="A1" s="319" t="s">
        <v>404</v>
      </c>
      <c r="B1" s="319"/>
      <c r="C1" s="319"/>
      <c r="D1" s="319"/>
      <c r="E1" s="319"/>
      <c r="F1" s="319"/>
      <c r="G1" s="319"/>
      <c r="H1" s="319"/>
      <c r="I1" s="319"/>
      <c r="J1" s="319"/>
      <c r="K1" s="319"/>
      <c r="L1" s="319"/>
      <c r="M1" s="319"/>
      <c r="N1" s="319"/>
      <c r="O1" s="319"/>
      <c r="P1" s="319"/>
      <c r="Q1" s="319"/>
      <c r="R1" s="319"/>
      <c r="S1" s="319"/>
      <c r="T1" s="319"/>
      <c r="U1" s="319"/>
      <c r="V1" s="319"/>
      <c r="W1" s="319"/>
      <c r="X1" s="319"/>
      <c r="Y1" s="319"/>
      <c r="Z1" s="319"/>
      <c r="AA1" s="319"/>
      <c r="AB1" s="319"/>
      <c r="AC1" s="319"/>
      <c r="AD1" s="319"/>
      <c r="AE1" s="319"/>
      <c r="AF1" s="319"/>
      <c r="AG1" s="319"/>
    </row>
    <row r="2" spans="1:36" s="282" customFormat="1" ht="13.5" customHeight="1">
      <c r="A2" s="229"/>
      <c r="B2" s="228"/>
      <c r="C2" s="216"/>
      <c r="D2" s="216"/>
      <c r="E2" s="216">
        <f>SUM(C6:D6)-E6</f>
        <v>0</v>
      </c>
      <c r="F2" s="216"/>
      <c r="G2" s="216">
        <f>SUM(E6:F6)-G6</f>
        <v>0</v>
      </c>
      <c r="H2" s="216"/>
      <c r="I2" s="216">
        <f>SUM(G6:H6)-I6</f>
        <v>0</v>
      </c>
      <c r="J2" s="216"/>
      <c r="K2" s="216">
        <f>SUM(I6:J6)-K6</f>
        <v>0</v>
      </c>
      <c r="L2" s="216"/>
      <c r="M2" s="216">
        <f>SUM(K6:L6)-M6</f>
        <v>0</v>
      </c>
      <c r="N2" s="219"/>
      <c r="O2" s="219"/>
      <c r="P2" s="216">
        <f>SUM(N6:O6)-P6</f>
        <v>0</v>
      </c>
      <c r="Q2" s="219"/>
      <c r="R2" s="216">
        <f>SUM(P6:Q6)-R6</f>
        <v>0</v>
      </c>
      <c r="S2" s="219"/>
      <c r="T2" s="216">
        <f>SUM(R6:S6)-T6</f>
        <v>0</v>
      </c>
      <c r="U2" s="219"/>
      <c r="V2" s="216">
        <f>SUM(T6:U6)-V6</f>
        <v>0</v>
      </c>
      <c r="W2" s="219"/>
      <c r="X2" s="216">
        <f>SUM(V6:W6)-X6</f>
        <v>0</v>
      </c>
      <c r="Y2" s="219"/>
      <c r="Z2" s="219"/>
      <c r="AA2" s="216">
        <f>SUM(Y6:Z6)-AA6</f>
        <v>0</v>
      </c>
      <c r="AB2" s="219"/>
      <c r="AC2" s="216">
        <f>SUM(AA6:AB6)-AC6</f>
        <v>0</v>
      </c>
      <c r="AD2" s="219"/>
      <c r="AE2" s="216">
        <f>SUM(AC6:AD6)-AE6</f>
        <v>0</v>
      </c>
      <c r="AF2" s="216"/>
      <c r="AG2" s="216">
        <f>SUM(AE6:AF6)-AG6</f>
        <v>0</v>
      </c>
    </row>
    <row r="3" spans="1:36" s="282" customFormat="1">
      <c r="A3" s="318" t="s">
        <v>50</v>
      </c>
      <c r="B3" s="318" t="s">
        <v>51</v>
      </c>
      <c r="C3" s="314" t="s">
        <v>343</v>
      </c>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row>
    <row r="4" spans="1:36" s="282" customFormat="1">
      <c r="A4" s="318"/>
      <c r="B4" s="318"/>
      <c r="C4" s="320" t="s">
        <v>191</v>
      </c>
      <c r="D4" s="321"/>
      <c r="E4" s="321"/>
      <c r="F4" s="322"/>
      <c r="G4" s="322"/>
      <c r="H4" s="322"/>
      <c r="I4" s="323"/>
      <c r="J4" s="283"/>
      <c r="K4" s="283"/>
      <c r="L4" s="283"/>
      <c r="M4" s="283"/>
      <c r="N4" s="320" t="s">
        <v>341</v>
      </c>
      <c r="O4" s="321"/>
      <c r="P4" s="321"/>
      <c r="Q4" s="322"/>
      <c r="R4" s="322"/>
      <c r="S4" s="322"/>
      <c r="T4" s="322"/>
      <c r="U4" s="322"/>
      <c r="V4" s="323"/>
      <c r="W4" s="284"/>
      <c r="X4" s="284"/>
      <c r="Y4" s="324" t="s">
        <v>342</v>
      </c>
      <c r="Z4" s="324"/>
      <c r="AA4" s="324"/>
      <c r="AB4" s="324"/>
      <c r="AC4" s="324"/>
      <c r="AD4" s="324"/>
      <c r="AE4" s="324"/>
      <c r="AF4" s="324"/>
      <c r="AG4" s="324"/>
    </row>
    <row r="5" spans="1:36" s="282" customFormat="1">
      <c r="A5" s="285">
        <v>1</v>
      </c>
      <c r="B5" s="275">
        <v>2</v>
      </c>
      <c r="C5" s="217">
        <v>3</v>
      </c>
      <c r="D5" s="217"/>
      <c r="E5" s="217"/>
      <c r="F5" s="217"/>
      <c r="G5" s="217"/>
      <c r="H5" s="225" t="s">
        <v>446</v>
      </c>
      <c r="I5" s="217"/>
      <c r="J5" s="225" t="s">
        <v>450</v>
      </c>
      <c r="K5" s="217"/>
      <c r="L5" s="225" t="s">
        <v>459</v>
      </c>
      <c r="M5" s="217"/>
      <c r="N5" s="217">
        <v>4</v>
      </c>
      <c r="O5" s="217"/>
      <c r="P5" s="217"/>
      <c r="Q5" s="217"/>
      <c r="R5" s="217"/>
      <c r="S5" s="217"/>
      <c r="T5" s="217"/>
      <c r="U5" s="225" t="s">
        <v>446</v>
      </c>
      <c r="V5" s="217"/>
      <c r="W5" s="225" t="s">
        <v>459</v>
      </c>
      <c r="X5" s="217"/>
      <c r="Y5" s="217">
        <v>5</v>
      </c>
      <c r="Z5" s="217"/>
      <c r="AA5" s="217"/>
      <c r="AB5" s="217"/>
      <c r="AC5" s="217"/>
      <c r="AD5" s="217"/>
      <c r="AE5" s="217"/>
      <c r="AF5" s="225" t="s">
        <v>446</v>
      </c>
      <c r="AG5" s="217"/>
    </row>
    <row r="6" spans="1:36" s="287" customFormat="1">
      <c r="A6" s="286" t="s">
        <v>59</v>
      </c>
      <c r="B6" s="209" t="s">
        <v>22</v>
      </c>
      <c r="C6" s="194">
        <f t="shared" ref="C6:AA6" si="0">C8+C11+C14+C19+C23+C27+C29+C32+C36+C38</f>
        <v>271264292</v>
      </c>
      <c r="D6" s="194">
        <f t="shared" si="0"/>
        <v>0</v>
      </c>
      <c r="E6" s="194">
        <f t="shared" si="0"/>
        <v>271264292</v>
      </c>
      <c r="F6" s="194">
        <f t="shared" ref="F6:G6" si="1">F8+F11+F14+F19+F23+F27+F29+F32+F36+F38</f>
        <v>0</v>
      </c>
      <c r="G6" s="194">
        <f t="shared" si="1"/>
        <v>271264292</v>
      </c>
      <c r="H6" s="194">
        <f t="shared" ref="H6:T6" si="2">H8+H11+H14+H19+H23+H27+H29+H32+H36+H38</f>
        <v>0</v>
      </c>
      <c r="I6" s="194">
        <f t="shared" si="2"/>
        <v>271264292</v>
      </c>
      <c r="J6" s="194">
        <f t="shared" ref="J6:K6" si="3">J8+J11+J14+J19+J23+J27+J29+J32+J36+J38</f>
        <v>0</v>
      </c>
      <c r="K6" s="194">
        <f t="shared" si="3"/>
        <v>271264292</v>
      </c>
      <c r="L6" s="194">
        <f t="shared" ref="L6:M6" si="4">L8+L11+L14+L19+L23+L27+L29+L32+L36+L38</f>
        <v>0</v>
      </c>
      <c r="M6" s="194">
        <f t="shared" si="4"/>
        <v>271264292</v>
      </c>
      <c r="N6" s="194">
        <f t="shared" si="2"/>
        <v>278202036</v>
      </c>
      <c r="O6" s="194">
        <f t="shared" si="2"/>
        <v>0</v>
      </c>
      <c r="P6" s="194">
        <f t="shared" si="2"/>
        <v>278202036</v>
      </c>
      <c r="Q6" s="194">
        <f t="shared" si="2"/>
        <v>0</v>
      </c>
      <c r="R6" s="194">
        <f t="shared" si="2"/>
        <v>278202036</v>
      </c>
      <c r="S6" s="194">
        <f t="shared" si="2"/>
        <v>0</v>
      </c>
      <c r="T6" s="194">
        <f t="shared" si="2"/>
        <v>278202036</v>
      </c>
      <c r="U6" s="194">
        <f t="shared" ref="U6:V6" si="5">U8+U11+U14+U19+U23+U27+U29+U32+U36+U38</f>
        <v>0</v>
      </c>
      <c r="V6" s="194">
        <f t="shared" si="5"/>
        <v>278202036</v>
      </c>
      <c r="W6" s="194">
        <f t="shared" ref="W6:X6" si="6">W8+W11+W14+W19+W23+W27+W29+W32+W36+W38</f>
        <v>0</v>
      </c>
      <c r="X6" s="194">
        <f t="shared" si="6"/>
        <v>278202036</v>
      </c>
      <c r="Y6" s="194">
        <f t="shared" si="0"/>
        <v>293015033</v>
      </c>
      <c r="Z6" s="194">
        <f t="shared" si="0"/>
        <v>0</v>
      </c>
      <c r="AA6" s="194">
        <f t="shared" si="0"/>
        <v>293015033</v>
      </c>
      <c r="AB6" s="194">
        <f t="shared" ref="AB6:AC6" si="7">AB8+AB11+AB14+AB19+AB23+AB27+AB29+AB32+AB36+AB38</f>
        <v>0</v>
      </c>
      <c r="AC6" s="194">
        <f t="shared" si="7"/>
        <v>293015033</v>
      </c>
      <c r="AD6" s="194">
        <f t="shared" ref="AD6:AE6" si="8">AD8+AD11+AD14+AD19+AD23+AD27+AD29+AD32+AD36+AD38</f>
        <v>0</v>
      </c>
      <c r="AE6" s="194">
        <f t="shared" si="8"/>
        <v>293015033</v>
      </c>
      <c r="AF6" s="194">
        <f t="shared" ref="AF6:AG6" si="9">AF8+AF11+AF14+AF19+AF23+AF27+AF29+AF32+AF36+AF38</f>
        <v>0</v>
      </c>
      <c r="AG6" s="194">
        <f t="shared" si="9"/>
        <v>293015033</v>
      </c>
      <c r="AH6" s="282"/>
    </row>
    <row r="7" spans="1:36" s="287" customFormat="1">
      <c r="A7" s="286"/>
      <c r="B7" s="230"/>
      <c r="C7" s="195"/>
      <c r="D7" s="195"/>
      <c r="E7" s="195"/>
      <c r="F7" s="195"/>
      <c r="G7" s="195"/>
      <c r="H7" s="195"/>
      <c r="I7" s="195"/>
      <c r="J7" s="195"/>
      <c r="K7" s="195"/>
      <c r="L7" s="195"/>
      <c r="M7" s="195"/>
      <c r="N7" s="196"/>
      <c r="O7" s="195"/>
      <c r="P7" s="195"/>
      <c r="Q7" s="195"/>
      <c r="R7" s="195"/>
      <c r="S7" s="195"/>
      <c r="T7" s="195"/>
      <c r="U7" s="195"/>
      <c r="V7" s="195"/>
      <c r="W7" s="195"/>
      <c r="X7" s="195"/>
      <c r="Y7" s="196"/>
      <c r="Z7" s="195"/>
      <c r="AA7" s="195"/>
      <c r="AB7" s="195"/>
      <c r="AC7" s="195"/>
      <c r="AD7" s="195"/>
      <c r="AE7" s="195"/>
      <c r="AF7" s="195"/>
      <c r="AG7" s="195"/>
      <c r="AH7" s="288"/>
      <c r="AI7" s="289"/>
      <c r="AJ7" s="289"/>
    </row>
    <row r="8" spans="1:36" s="287" customFormat="1">
      <c r="A8" s="290" t="s">
        <v>18</v>
      </c>
      <c r="B8" s="231" t="s">
        <v>23</v>
      </c>
      <c r="C8" s="198">
        <f>C9</f>
        <v>202282283</v>
      </c>
      <c r="D8" s="198">
        <f t="shared" ref="D8:AG8" si="10">D9</f>
        <v>0</v>
      </c>
      <c r="E8" s="198">
        <f t="shared" si="10"/>
        <v>202282283</v>
      </c>
      <c r="F8" s="198">
        <f t="shared" si="10"/>
        <v>0</v>
      </c>
      <c r="G8" s="198">
        <f t="shared" si="10"/>
        <v>202282283</v>
      </c>
      <c r="H8" s="198">
        <f t="shared" si="10"/>
        <v>0</v>
      </c>
      <c r="I8" s="198">
        <f t="shared" si="10"/>
        <v>202282283</v>
      </c>
      <c r="J8" s="198">
        <f t="shared" si="10"/>
        <v>0</v>
      </c>
      <c r="K8" s="198">
        <f t="shared" si="10"/>
        <v>202282283</v>
      </c>
      <c r="L8" s="198">
        <f t="shared" si="10"/>
        <v>0</v>
      </c>
      <c r="M8" s="198">
        <f t="shared" si="10"/>
        <v>202282283</v>
      </c>
      <c r="N8" s="198">
        <f t="shared" si="10"/>
        <v>208115500</v>
      </c>
      <c r="O8" s="198">
        <f t="shared" si="10"/>
        <v>0</v>
      </c>
      <c r="P8" s="198">
        <f t="shared" si="10"/>
        <v>208115500</v>
      </c>
      <c r="Q8" s="198">
        <f t="shared" si="10"/>
        <v>0</v>
      </c>
      <c r="R8" s="198">
        <f t="shared" si="10"/>
        <v>208115500</v>
      </c>
      <c r="S8" s="198">
        <f t="shared" si="10"/>
        <v>0</v>
      </c>
      <c r="T8" s="198">
        <f t="shared" si="10"/>
        <v>208115500</v>
      </c>
      <c r="U8" s="198">
        <f t="shared" si="10"/>
        <v>0</v>
      </c>
      <c r="V8" s="198">
        <f t="shared" si="10"/>
        <v>208115500</v>
      </c>
      <c r="W8" s="198">
        <f t="shared" si="10"/>
        <v>0</v>
      </c>
      <c r="X8" s="198">
        <f t="shared" si="10"/>
        <v>208115500</v>
      </c>
      <c r="Y8" s="198">
        <f t="shared" si="10"/>
        <v>220977000</v>
      </c>
      <c r="Z8" s="198">
        <f t="shared" si="10"/>
        <v>0</v>
      </c>
      <c r="AA8" s="198">
        <f t="shared" si="10"/>
        <v>220977000</v>
      </c>
      <c r="AB8" s="198">
        <f t="shared" si="10"/>
        <v>0</v>
      </c>
      <c r="AC8" s="198">
        <f t="shared" si="10"/>
        <v>220977000</v>
      </c>
      <c r="AD8" s="198">
        <f t="shared" si="10"/>
        <v>0</v>
      </c>
      <c r="AE8" s="198">
        <f t="shared" si="10"/>
        <v>220977000</v>
      </c>
      <c r="AF8" s="198">
        <f t="shared" si="10"/>
        <v>0</v>
      </c>
      <c r="AG8" s="198">
        <f t="shared" si="10"/>
        <v>220977000</v>
      </c>
      <c r="AH8" s="282"/>
    </row>
    <row r="9" spans="1:36" s="287" customFormat="1">
      <c r="A9" s="291" t="s">
        <v>1</v>
      </c>
      <c r="B9" s="231" t="s">
        <v>25</v>
      </c>
      <c r="C9" s="198">
        <v>202282283</v>
      </c>
      <c r="D9" s="198"/>
      <c r="E9" s="198">
        <f t="shared" ref="E9:E92" si="11">SUM(C9:D9)</f>
        <v>202282283</v>
      </c>
      <c r="F9" s="198"/>
      <c r="G9" s="198">
        <f t="shared" ref="G9" si="12">SUM(E9:F9)</f>
        <v>202282283</v>
      </c>
      <c r="H9" s="198"/>
      <c r="I9" s="198">
        <f t="shared" ref="I9" si="13">SUM(G9:H9)</f>
        <v>202282283</v>
      </c>
      <c r="J9" s="198"/>
      <c r="K9" s="198">
        <f t="shared" ref="K9" si="14">SUM(I9:J9)</f>
        <v>202282283</v>
      </c>
      <c r="L9" s="198"/>
      <c r="M9" s="198">
        <f t="shared" ref="M9" si="15">SUM(K9:L9)</f>
        <v>202282283</v>
      </c>
      <c r="N9" s="198">
        <v>208115500</v>
      </c>
      <c r="O9" s="198"/>
      <c r="P9" s="198">
        <f t="shared" ref="P9:P91" si="16">SUM(N9:O9)</f>
        <v>208115500</v>
      </c>
      <c r="Q9" s="198"/>
      <c r="R9" s="198">
        <f t="shared" ref="R9" si="17">SUM(P9:Q9)</f>
        <v>208115500</v>
      </c>
      <c r="S9" s="198"/>
      <c r="T9" s="198">
        <f t="shared" ref="T9:V9" si="18">SUM(R9:S9)</f>
        <v>208115500</v>
      </c>
      <c r="U9" s="198"/>
      <c r="V9" s="198">
        <f t="shared" si="18"/>
        <v>208115500</v>
      </c>
      <c r="W9" s="198"/>
      <c r="X9" s="198">
        <f t="shared" ref="X9" si="19">SUM(V9:W9)</f>
        <v>208115500</v>
      </c>
      <c r="Y9" s="198">
        <v>220977000</v>
      </c>
      <c r="Z9" s="198"/>
      <c r="AA9" s="198">
        <f t="shared" ref="AA9:AA91" si="20">SUM(Y9:Z9)</f>
        <v>220977000</v>
      </c>
      <c r="AB9" s="198"/>
      <c r="AC9" s="198">
        <f t="shared" ref="AC9" si="21">SUM(AA9:AB9)</f>
        <v>220977000</v>
      </c>
      <c r="AD9" s="198"/>
      <c r="AE9" s="198">
        <f t="shared" ref="AE9" si="22">SUM(AC9:AD9)</f>
        <v>220977000</v>
      </c>
      <c r="AF9" s="198"/>
      <c r="AG9" s="198">
        <f t="shared" ref="AG9" si="23">SUM(AE9:AF9)</f>
        <v>220977000</v>
      </c>
      <c r="AH9" s="282"/>
    </row>
    <row r="10" spans="1:36" s="287" customFormat="1">
      <c r="A10" s="291"/>
      <c r="B10" s="231"/>
      <c r="C10" s="195"/>
      <c r="D10" s="195"/>
      <c r="E10" s="195"/>
      <c r="F10" s="195"/>
      <c r="G10" s="195"/>
      <c r="H10" s="195"/>
      <c r="I10" s="195"/>
      <c r="J10" s="195"/>
      <c r="K10" s="195"/>
      <c r="L10" s="195"/>
      <c r="M10" s="195"/>
      <c r="N10" s="196"/>
      <c r="O10" s="195"/>
      <c r="P10" s="195"/>
      <c r="Q10" s="195"/>
      <c r="R10" s="195"/>
      <c r="S10" s="195"/>
      <c r="T10" s="195"/>
      <c r="U10" s="195"/>
      <c r="V10" s="195"/>
      <c r="W10" s="195"/>
      <c r="X10" s="195"/>
      <c r="Y10" s="196"/>
      <c r="Z10" s="195"/>
      <c r="AA10" s="195"/>
      <c r="AB10" s="195"/>
      <c r="AC10" s="195"/>
      <c r="AD10" s="195"/>
      <c r="AE10" s="195"/>
      <c r="AF10" s="195"/>
      <c r="AG10" s="195"/>
      <c r="AH10" s="282"/>
    </row>
    <row r="11" spans="1:36" s="287" customFormat="1" ht="38.25">
      <c r="A11" s="292" t="s">
        <v>9</v>
      </c>
      <c r="B11" s="231" t="s">
        <v>26</v>
      </c>
      <c r="C11" s="201">
        <f>C12</f>
        <v>27437934</v>
      </c>
      <c r="D11" s="201">
        <f t="shared" ref="D11:AF11" si="24">D12</f>
        <v>0</v>
      </c>
      <c r="E11" s="201">
        <f t="shared" si="24"/>
        <v>27437934</v>
      </c>
      <c r="F11" s="201">
        <f t="shared" si="24"/>
        <v>0</v>
      </c>
      <c r="G11" s="201">
        <f t="shared" si="24"/>
        <v>27437934</v>
      </c>
      <c r="H11" s="201">
        <f t="shared" si="24"/>
        <v>0</v>
      </c>
      <c r="I11" s="201">
        <f t="shared" si="24"/>
        <v>27437934</v>
      </c>
      <c r="J11" s="201">
        <f t="shared" si="24"/>
        <v>0</v>
      </c>
      <c r="K11" s="201">
        <f t="shared" si="24"/>
        <v>27437934</v>
      </c>
      <c r="L11" s="201">
        <f t="shared" si="24"/>
        <v>0</v>
      </c>
      <c r="M11" s="201">
        <f t="shared" si="24"/>
        <v>27437934</v>
      </c>
      <c r="N11" s="201">
        <f t="shared" si="24"/>
        <v>28784301</v>
      </c>
      <c r="O11" s="201">
        <f t="shared" si="24"/>
        <v>0</v>
      </c>
      <c r="P11" s="201">
        <f t="shared" si="24"/>
        <v>28784301</v>
      </c>
      <c r="Q11" s="201">
        <f t="shared" si="24"/>
        <v>0</v>
      </c>
      <c r="R11" s="201">
        <f t="shared" si="24"/>
        <v>28784301</v>
      </c>
      <c r="S11" s="201">
        <f t="shared" si="24"/>
        <v>0</v>
      </c>
      <c r="T11" s="201">
        <f t="shared" si="24"/>
        <v>28784301</v>
      </c>
      <c r="U11" s="201">
        <f t="shared" si="24"/>
        <v>0</v>
      </c>
      <c r="V11" s="201">
        <f t="shared" si="24"/>
        <v>28784301</v>
      </c>
      <c r="W11" s="201">
        <f t="shared" si="24"/>
        <v>0</v>
      </c>
      <c r="X11" s="201">
        <f t="shared" si="24"/>
        <v>28784301</v>
      </c>
      <c r="Y11" s="201">
        <f t="shared" si="24"/>
        <v>30067248</v>
      </c>
      <c r="Z11" s="201">
        <f t="shared" si="24"/>
        <v>0</v>
      </c>
      <c r="AA11" s="201">
        <f>AA12</f>
        <v>30067248</v>
      </c>
      <c r="AB11" s="201">
        <f t="shared" si="24"/>
        <v>0</v>
      </c>
      <c r="AC11" s="201">
        <f>AC12</f>
        <v>30067248</v>
      </c>
      <c r="AD11" s="201">
        <f t="shared" si="24"/>
        <v>0</v>
      </c>
      <c r="AE11" s="201">
        <f>AE12</f>
        <v>30067248</v>
      </c>
      <c r="AF11" s="201">
        <f t="shared" si="24"/>
        <v>0</v>
      </c>
      <c r="AG11" s="201">
        <f>AG12</f>
        <v>30067248</v>
      </c>
      <c r="AH11" s="282"/>
    </row>
    <row r="12" spans="1:36" s="287" customFormat="1" ht="27.75" customHeight="1">
      <c r="A12" s="291" t="s">
        <v>10</v>
      </c>
      <c r="B12" s="231" t="s">
        <v>27</v>
      </c>
      <c r="C12" s="198">
        <v>27437934</v>
      </c>
      <c r="D12" s="198"/>
      <c r="E12" s="198">
        <f t="shared" si="11"/>
        <v>27437934</v>
      </c>
      <c r="F12" s="198"/>
      <c r="G12" s="198">
        <f t="shared" ref="G12" si="25">SUM(E12:F12)</f>
        <v>27437934</v>
      </c>
      <c r="H12" s="198"/>
      <c r="I12" s="198">
        <f t="shared" ref="I12" si="26">SUM(G12:H12)</f>
        <v>27437934</v>
      </c>
      <c r="J12" s="198"/>
      <c r="K12" s="198">
        <f t="shared" ref="K12" si="27">SUM(I12:J12)</f>
        <v>27437934</v>
      </c>
      <c r="L12" s="198"/>
      <c r="M12" s="198">
        <f t="shared" ref="M12" si="28">SUM(K12:L12)</f>
        <v>27437934</v>
      </c>
      <c r="N12" s="198">
        <v>28784301</v>
      </c>
      <c r="O12" s="198"/>
      <c r="P12" s="198">
        <f t="shared" si="16"/>
        <v>28784301</v>
      </c>
      <c r="Q12" s="198"/>
      <c r="R12" s="198">
        <f t="shared" ref="R12" si="29">SUM(P12:Q12)</f>
        <v>28784301</v>
      </c>
      <c r="S12" s="198"/>
      <c r="T12" s="198">
        <f t="shared" ref="T12:V12" si="30">SUM(R12:S12)</f>
        <v>28784301</v>
      </c>
      <c r="U12" s="198"/>
      <c r="V12" s="198">
        <f t="shared" si="30"/>
        <v>28784301</v>
      </c>
      <c r="W12" s="198"/>
      <c r="X12" s="198">
        <f t="shared" ref="X12" si="31">SUM(V12:W12)</f>
        <v>28784301</v>
      </c>
      <c r="Y12" s="198">
        <v>30067248</v>
      </c>
      <c r="Z12" s="198"/>
      <c r="AA12" s="198">
        <f t="shared" si="20"/>
        <v>30067248</v>
      </c>
      <c r="AB12" s="198"/>
      <c r="AC12" s="198">
        <f t="shared" ref="AC12" si="32">SUM(AA12:AB12)</f>
        <v>30067248</v>
      </c>
      <c r="AD12" s="198"/>
      <c r="AE12" s="198">
        <f t="shared" ref="AE12" si="33">SUM(AC12:AD12)</f>
        <v>30067248</v>
      </c>
      <c r="AF12" s="198"/>
      <c r="AG12" s="198">
        <f t="shared" ref="AG12" si="34">SUM(AE12:AF12)</f>
        <v>30067248</v>
      </c>
      <c r="AH12" s="282"/>
    </row>
    <row r="13" spans="1:36" s="287" customFormat="1">
      <c r="A13" s="291"/>
      <c r="B13" s="231"/>
      <c r="C13" s="198"/>
      <c r="D13" s="198"/>
      <c r="E13" s="198"/>
      <c r="F13" s="198"/>
      <c r="G13" s="198"/>
      <c r="H13" s="198"/>
      <c r="I13" s="198"/>
      <c r="J13" s="198"/>
      <c r="K13" s="198"/>
      <c r="L13" s="198"/>
      <c r="M13" s="198"/>
      <c r="N13" s="196"/>
      <c r="O13" s="198"/>
      <c r="P13" s="198"/>
      <c r="Q13" s="198"/>
      <c r="R13" s="198"/>
      <c r="S13" s="198"/>
      <c r="T13" s="198"/>
      <c r="U13" s="198"/>
      <c r="V13" s="198"/>
      <c r="W13" s="198"/>
      <c r="X13" s="198"/>
      <c r="Y13" s="196"/>
      <c r="Z13" s="198"/>
      <c r="AA13" s="198"/>
      <c r="AB13" s="198"/>
      <c r="AC13" s="198"/>
      <c r="AD13" s="198"/>
      <c r="AE13" s="198"/>
      <c r="AF13" s="198"/>
      <c r="AG13" s="198"/>
      <c r="AH13" s="282"/>
    </row>
    <row r="14" spans="1:36" s="282" customFormat="1">
      <c r="A14" s="292" t="s">
        <v>2</v>
      </c>
      <c r="B14" s="231" t="s">
        <v>28</v>
      </c>
      <c r="C14" s="198">
        <f>C15+C16+C17</f>
        <v>15183598</v>
      </c>
      <c r="D14" s="198">
        <f t="shared" ref="D14:AA14" si="35">D15+D16+D17</f>
        <v>0</v>
      </c>
      <c r="E14" s="198">
        <f t="shared" si="35"/>
        <v>15183598</v>
      </c>
      <c r="F14" s="198">
        <f t="shared" ref="F14:G14" si="36">F15+F16+F17</f>
        <v>0</v>
      </c>
      <c r="G14" s="198">
        <f t="shared" si="36"/>
        <v>15183598</v>
      </c>
      <c r="H14" s="198">
        <f t="shared" ref="H14:T14" si="37">H15+H16+H17</f>
        <v>0</v>
      </c>
      <c r="I14" s="198">
        <f t="shared" si="37"/>
        <v>15183598</v>
      </c>
      <c r="J14" s="198">
        <f t="shared" ref="J14:K14" si="38">J15+J16+J17</f>
        <v>0</v>
      </c>
      <c r="K14" s="198">
        <f t="shared" si="38"/>
        <v>15183598</v>
      </c>
      <c r="L14" s="198">
        <f t="shared" ref="L14:M14" si="39">L15+L16+L17</f>
        <v>0</v>
      </c>
      <c r="M14" s="198">
        <f t="shared" si="39"/>
        <v>15183598</v>
      </c>
      <c r="N14" s="198">
        <f t="shared" si="37"/>
        <v>15772620</v>
      </c>
      <c r="O14" s="198">
        <f t="shared" si="37"/>
        <v>0</v>
      </c>
      <c r="P14" s="198">
        <f t="shared" si="37"/>
        <v>15772620</v>
      </c>
      <c r="Q14" s="198">
        <f t="shared" si="37"/>
        <v>0</v>
      </c>
      <c r="R14" s="198">
        <f t="shared" si="37"/>
        <v>15772620</v>
      </c>
      <c r="S14" s="198">
        <f t="shared" si="37"/>
        <v>0</v>
      </c>
      <c r="T14" s="198">
        <f t="shared" si="37"/>
        <v>15772620</v>
      </c>
      <c r="U14" s="198">
        <f t="shared" ref="U14:V14" si="40">U15+U16+U17</f>
        <v>0</v>
      </c>
      <c r="V14" s="198">
        <f t="shared" si="40"/>
        <v>15772620</v>
      </c>
      <c r="W14" s="198">
        <f t="shared" ref="W14:X14" si="41">W15+W16+W17</f>
        <v>0</v>
      </c>
      <c r="X14" s="198">
        <f t="shared" si="41"/>
        <v>15772620</v>
      </c>
      <c r="Y14" s="198">
        <f t="shared" si="35"/>
        <v>16398792</v>
      </c>
      <c r="Z14" s="198">
        <f t="shared" si="35"/>
        <v>0</v>
      </c>
      <c r="AA14" s="198">
        <f t="shared" si="35"/>
        <v>16398792</v>
      </c>
      <c r="AB14" s="198">
        <f t="shared" ref="AB14:AC14" si="42">AB15+AB16+AB17</f>
        <v>0</v>
      </c>
      <c r="AC14" s="198">
        <f t="shared" si="42"/>
        <v>16398792</v>
      </c>
      <c r="AD14" s="198">
        <f t="shared" ref="AD14:AE14" si="43">AD15+AD16+AD17</f>
        <v>0</v>
      </c>
      <c r="AE14" s="198">
        <f t="shared" si="43"/>
        <v>16398792</v>
      </c>
      <c r="AF14" s="198">
        <f t="shared" ref="AF14:AG14" si="44">AF15+AF16+AF17</f>
        <v>0</v>
      </c>
      <c r="AG14" s="198">
        <f t="shared" si="44"/>
        <v>16398792</v>
      </c>
    </row>
    <row r="15" spans="1:36" s="282" customFormat="1" ht="25.5">
      <c r="A15" s="291" t="s">
        <v>58</v>
      </c>
      <c r="B15" s="231" t="s">
        <v>29</v>
      </c>
      <c r="C15" s="198">
        <v>12329000</v>
      </c>
      <c r="D15" s="198"/>
      <c r="E15" s="198">
        <f t="shared" si="11"/>
        <v>12329000</v>
      </c>
      <c r="F15" s="198"/>
      <c r="G15" s="198">
        <f t="shared" ref="G15:G17" si="45">SUM(E15:F15)</f>
        <v>12329000</v>
      </c>
      <c r="H15" s="198"/>
      <c r="I15" s="198">
        <f t="shared" ref="I15:I17" si="46">SUM(G15:H15)</f>
        <v>12329000</v>
      </c>
      <c r="J15" s="198"/>
      <c r="K15" s="198">
        <f t="shared" ref="K15:K17" si="47">SUM(I15:J15)</f>
        <v>12329000</v>
      </c>
      <c r="L15" s="198"/>
      <c r="M15" s="198">
        <f t="shared" ref="M15:M17" si="48">SUM(K15:L15)</f>
        <v>12329000</v>
      </c>
      <c r="N15" s="198">
        <v>12807365</v>
      </c>
      <c r="O15" s="198"/>
      <c r="P15" s="198">
        <f t="shared" si="16"/>
        <v>12807365</v>
      </c>
      <c r="Q15" s="198"/>
      <c r="R15" s="198">
        <f t="shared" ref="R15:R17" si="49">SUM(P15:Q15)</f>
        <v>12807365</v>
      </c>
      <c r="S15" s="198"/>
      <c r="T15" s="198">
        <f t="shared" ref="T15:V17" si="50">SUM(R15:S15)</f>
        <v>12807365</v>
      </c>
      <c r="U15" s="198"/>
      <c r="V15" s="198">
        <f t="shared" si="50"/>
        <v>12807365</v>
      </c>
      <c r="W15" s="198"/>
      <c r="X15" s="198">
        <f t="shared" ref="X15:X17" si="51">SUM(V15:W15)</f>
        <v>12807365</v>
      </c>
      <c r="Y15" s="198">
        <v>13315817</v>
      </c>
      <c r="Z15" s="198"/>
      <c r="AA15" s="198">
        <f t="shared" si="20"/>
        <v>13315817</v>
      </c>
      <c r="AB15" s="198"/>
      <c r="AC15" s="198">
        <f t="shared" ref="AC15:AC17" si="52">SUM(AA15:AB15)</f>
        <v>13315817</v>
      </c>
      <c r="AD15" s="198"/>
      <c r="AE15" s="198">
        <f t="shared" ref="AE15:AE17" si="53">SUM(AC15:AD15)</f>
        <v>13315817</v>
      </c>
      <c r="AF15" s="198"/>
      <c r="AG15" s="198">
        <f t="shared" ref="AG15:AG17" si="54">SUM(AE15:AF15)</f>
        <v>13315817</v>
      </c>
    </row>
    <row r="16" spans="1:36" s="282" customFormat="1">
      <c r="A16" s="291" t="s">
        <v>344</v>
      </c>
      <c r="B16" s="231" t="s">
        <v>345</v>
      </c>
      <c r="C16" s="198">
        <v>598</v>
      </c>
      <c r="D16" s="198"/>
      <c r="E16" s="198">
        <f t="shared" si="11"/>
        <v>598</v>
      </c>
      <c r="F16" s="198"/>
      <c r="G16" s="198">
        <f t="shared" si="45"/>
        <v>598</v>
      </c>
      <c r="H16" s="198"/>
      <c r="I16" s="198">
        <f t="shared" si="46"/>
        <v>598</v>
      </c>
      <c r="J16" s="198"/>
      <c r="K16" s="198">
        <f t="shared" si="47"/>
        <v>598</v>
      </c>
      <c r="L16" s="198"/>
      <c r="M16" s="198">
        <f t="shared" si="48"/>
        <v>598</v>
      </c>
      <c r="N16" s="198">
        <v>520</v>
      </c>
      <c r="O16" s="198"/>
      <c r="P16" s="198">
        <f t="shared" si="16"/>
        <v>520</v>
      </c>
      <c r="Q16" s="198"/>
      <c r="R16" s="198">
        <f t="shared" si="49"/>
        <v>520</v>
      </c>
      <c r="S16" s="198"/>
      <c r="T16" s="198">
        <f t="shared" si="50"/>
        <v>520</v>
      </c>
      <c r="U16" s="198"/>
      <c r="V16" s="198">
        <f t="shared" si="50"/>
        <v>520</v>
      </c>
      <c r="W16" s="198"/>
      <c r="X16" s="198">
        <f t="shared" si="51"/>
        <v>520</v>
      </c>
      <c r="Y16" s="198">
        <v>540</v>
      </c>
      <c r="Z16" s="198"/>
      <c r="AA16" s="198">
        <f t="shared" si="20"/>
        <v>540</v>
      </c>
      <c r="AB16" s="198"/>
      <c r="AC16" s="198">
        <f t="shared" si="52"/>
        <v>540</v>
      </c>
      <c r="AD16" s="198"/>
      <c r="AE16" s="198">
        <f t="shared" si="53"/>
        <v>540</v>
      </c>
      <c r="AF16" s="198"/>
      <c r="AG16" s="198">
        <f t="shared" si="54"/>
        <v>540</v>
      </c>
    </row>
    <row r="17" spans="1:34" s="282" customFormat="1" ht="14.25" customHeight="1">
      <c r="A17" s="291" t="s">
        <v>346</v>
      </c>
      <c r="B17" s="231" t="s">
        <v>347</v>
      </c>
      <c r="C17" s="198">
        <v>2854000</v>
      </c>
      <c r="D17" s="198"/>
      <c r="E17" s="198">
        <f t="shared" si="11"/>
        <v>2854000</v>
      </c>
      <c r="F17" s="198"/>
      <c r="G17" s="198">
        <f t="shared" si="45"/>
        <v>2854000</v>
      </c>
      <c r="H17" s="198"/>
      <c r="I17" s="198">
        <f t="shared" si="46"/>
        <v>2854000</v>
      </c>
      <c r="J17" s="198"/>
      <c r="K17" s="198">
        <f t="shared" si="47"/>
        <v>2854000</v>
      </c>
      <c r="L17" s="198"/>
      <c r="M17" s="198">
        <f t="shared" si="48"/>
        <v>2854000</v>
      </c>
      <c r="N17" s="198">
        <v>2964735</v>
      </c>
      <c r="O17" s="198"/>
      <c r="P17" s="198">
        <f t="shared" si="16"/>
        <v>2964735</v>
      </c>
      <c r="Q17" s="198"/>
      <c r="R17" s="198">
        <f t="shared" si="49"/>
        <v>2964735</v>
      </c>
      <c r="S17" s="198"/>
      <c r="T17" s="198">
        <f t="shared" si="50"/>
        <v>2964735</v>
      </c>
      <c r="U17" s="198"/>
      <c r="V17" s="198">
        <f t="shared" si="50"/>
        <v>2964735</v>
      </c>
      <c r="W17" s="198"/>
      <c r="X17" s="198">
        <f t="shared" si="51"/>
        <v>2964735</v>
      </c>
      <c r="Y17" s="198">
        <v>3082435</v>
      </c>
      <c r="Z17" s="198"/>
      <c r="AA17" s="198">
        <f t="shared" si="20"/>
        <v>3082435</v>
      </c>
      <c r="AB17" s="198"/>
      <c r="AC17" s="198">
        <f t="shared" si="52"/>
        <v>3082435</v>
      </c>
      <c r="AD17" s="198"/>
      <c r="AE17" s="198">
        <f t="shared" si="53"/>
        <v>3082435</v>
      </c>
      <c r="AF17" s="198"/>
      <c r="AG17" s="198">
        <f t="shared" si="54"/>
        <v>3082435</v>
      </c>
    </row>
    <row r="18" spans="1:34" s="282" customFormat="1">
      <c r="A18" s="291"/>
      <c r="B18" s="231"/>
      <c r="C18" s="198"/>
      <c r="D18" s="198"/>
      <c r="E18" s="198"/>
      <c r="F18" s="198"/>
      <c r="G18" s="198"/>
      <c r="H18" s="198"/>
      <c r="I18" s="198"/>
      <c r="J18" s="198"/>
      <c r="K18" s="198"/>
      <c r="L18" s="198"/>
      <c r="M18" s="198"/>
      <c r="N18" s="196"/>
      <c r="O18" s="198"/>
      <c r="P18" s="198"/>
      <c r="Q18" s="198"/>
      <c r="R18" s="198"/>
      <c r="S18" s="198"/>
      <c r="T18" s="198"/>
      <c r="U18" s="198"/>
      <c r="V18" s="198"/>
      <c r="W18" s="198"/>
      <c r="X18" s="198"/>
      <c r="Y18" s="196"/>
      <c r="Z18" s="198"/>
      <c r="AA18" s="198"/>
      <c r="AB18" s="198"/>
      <c r="AC18" s="198"/>
      <c r="AD18" s="198"/>
      <c r="AE18" s="198"/>
      <c r="AF18" s="198"/>
      <c r="AG18" s="198"/>
    </row>
    <row r="19" spans="1:34" s="282" customFormat="1">
      <c r="A19" s="292" t="s">
        <v>56</v>
      </c>
      <c r="B19" s="231" t="s">
        <v>37</v>
      </c>
      <c r="C19" s="201">
        <f>SUM(C20:C21)</f>
        <v>4659077</v>
      </c>
      <c r="D19" s="201">
        <f t="shared" ref="D19:AA19" si="55">SUM(D20:D21)</f>
        <v>0</v>
      </c>
      <c r="E19" s="201">
        <f t="shared" si="55"/>
        <v>4659077</v>
      </c>
      <c r="F19" s="201">
        <f t="shared" ref="F19:G19" si="56">SUM(F20:F21)</f>
        <v>0</v>
      </c>
      <c r="G19" s="201">
        <f t="shared" si="56"/>
        <v>4659077</v>
      </c>
      <c r="H19" s="201">
        <f t="shared" ref="H19:T19" si="57">SUM(H20:H21)</f>
        <v>0</v>
      </c>
      <c r="I19" s="201">
        <f t="shared" si="57"/>
        <v>4659077</v>
      </c>
      <c r="J19" s="201">
        <f t="shared" ref="J19:K19" si="58">SUM(J20:J21)</f>
        <v>0</v>
      </c>
      <c r="K19" s="201">
        <f t="shared" si="58"/>
        <v>4659077</v>
      </c>
      <c r="L19" s="201">
        <f t="shared" ref="L19:M19" si="59">SUM(L20:L21)</f>
        <v>0</v>
      </c>
      <c r="M19" s="201">
        <f t="shared" si="59"/>
        <v>4659077</v>
      </c>
      <c r="N19" s="201">
        <f t="shared" si="57"/>
        <v>4820115</v>
      </c>
      <c r="O19" s="201">
        <f t="shared" si="57"/>
        <v>0</v>
      </c>
      <c r="P19" s="201">
        <f t="shared" si="57"/>
        <v>4820115</v>
      </c>
      <c r="Q19" s="201">
        <f t="shared" si="57"/>
        <v>0</v>
      </c>
      <c r="R19" s="201">
        <f t="shared" si="57"/>
        <v>4820115</v>
      </c>
      <c r="S19" s="201">
        <f t="shared" si="57"/>
        <v>0</v>
      </c>
      <c r="T19" s="201">
        <f t="shared" si="57"/>
        <v>4820115</v>
      </c>
      <c r="U19" s="201">
        <f t="shared" ref="U19:V19" si="60">SUM(U20:U21)</f>
        <v>0</v>
      </c>
      <c r="V19" s="201">
        <f t="shared" si="60"/>
        <v>4820115</v>
      </c>
      <c r="W19" s="201">
        <f t="shared" ref="W19:X19" si="61">SUM(W20:W21)</f>
        <v>0</v>
      </c>
      <c r="X19" s="201">
        <f t="shared" si="61"/>
        <v>4820115</v>
      </c>
      <c r="Y19" s="201">
        <f t="shared" si="55"/>
        <v>4988093</v>
      </c>
      <c r="Z19" s="201">
        <f t="shared" si="55"/>
        <v>0</v>
      </c>
      <c r="AA19" s="201">
        <f t="shared" si="55"/>
        <v>4988093</v>
      </c>
      <c r="AB19" s="201">
        <f t="shared" ref="AB19:AC19" si="62">SUM(AB20:AB21)</f>
        <v>0</v>
      </c>
      <c r="AC19" s="201">
        <f t="shared" si="62"/>
        <v>4988093</v>
      </c>
      <c r="AD19" s="201">
        <f t="shared" ref="AD19:AE19" si="63">SUM(AD20:AD21)</f>
        <v>0</v>
      </c>
      <c r="AE19" s="201">
        <f t="shared" si="63"/>
        <v>4988093</v>
      </c>
      <c r="AF19" s="201">
        <f t="shared" ref="AF19:AG19" si="64">SUM(AF20:AF21)</f>
        <v>0</v>
      </c>
      <c r="AG19" s="201">
        <f t="shared" si="64"/>
        <v>4988093</v>
      </c>
      <c r="AH19" s="250">
        <f>Y19-5134000</f>
        <v>-145907</v>
      </c>
    </row>
    <row r="20" spans="1:34" s="282" customFormat="1" ht="28.5" customHeight="1">
      <c r="A20" s="291" t="s">
        <v>348</v>
      </c>
      <c r="B20" s="231" t="s">
        <v>349</v>
      </c>
      <c r="C20" s="201">
        <v>3559077</v>
      </c>
      <c r="D20" s="201"/>
      <c r="E20" s="201">
        <f t="shared" si="11"/>
        <v>3559077</v>
      </c>
      <c r="F20" s="201"/>
      <c r="G20" s="201">
        <f t="shared" ref="G20:G21" si="65">SUM(E20:F20)</f>
        <v>3559077</v>
      </c>
      <c r="H20" s="201"/>
      <c r="I20" s="201">
        <f t="shared" ref="I20:I21" si="66">SUM(G20:H20)</f>
        <v>3559077</v>
      </c>
      <c r="J20" s="201"/>
      <c r="K20" s="201">
        <f t="shared" ref="K20:K21" si="67">SUM(I20:J20)</f>
        <v>3559077</v>
      </c>
      <c r="L20" s="201"/>
      <c r="M20" s="201">
        <f t="shared" ref="M20:M21" si="68">SUM(K20:L20)</f>
        <v>3559077</v>
      </c>
      <c r="N20" s="201">
        <f>4969000-148885-N21</f>
        <v>3684115</v>
      </c>
      <c r="O20" s="201"/>
      <c r="P20" s="201">
        <f t="shared" si="16"/>
        <v>3684115</v>
      </c>
      <c r="Q20" s="201"/>
      <c r="R20" s="201">
        <f t="shared" ref="R20:R21" si="69">SUM(P20:Q20)</f>
        <v>3684115</v>
      </c>
      <c r="S20" s="201"/>
      <c r="T20" s="201">
        <f t="shared" ref="T20:V21" si="70">SUM(R20:S20)</f>
        <v>3684115</v>
      </c>
      <c r="U20" s="201"/>
      <c r="V20" s="201">
        <f t="shared" si="70"/>
        <v>3684115</v>
      </c>
      <c r="W20" s="201"/>
      <c r="X20" s="201">
        <f t="shared" ref="X20:X21" si="71">SUM(V20:W20)</f>
        <v>3684115</v>
      </c>
      <c r="Y20" s="201">
        <f>5134000-Y21-145907</f>
        <v>3814093</v>
      </c>
      <c r="Z20" s="201"/>
      <c r="AA20" s="201">
        <f t="shared" si="20"/>
        <v>3814093</v>
      </c>
      <c r="AB20" s="201"/>
      <c r="AC20" s="201">
        <f t="shared" ref="AC20:AC21" si="72">SUM(AA20:AB20)</f>
        <v>3814093</v>
      </c>
      <c r="AD20" s="201"/>
      <c r="AE20" s="201">
        <f t="shared" ref="AE20:AE21" si="73">SUM(AC20:AD20)</f>
        <v>3814093</v>
      </c>
      <c r="AF20" s="201"/>
      <c r="AG20" s="201">
        <f t="shared" ref="AG20:AG21" si="74">SUM(AE20:AF20)</f>
        <v>3814093</v>
      </c>
    </row>
    <row r="21" spans="1:34" s="282" customFormat="1" ht="37.5" customHeight="1">
      <c r="A21" s="291" t="s">
        <v>17</v>
      </c>
      <c r="B21" s="231" t="s">
        <v>38</v>
      </c>
      <c r="C21" s="201">
        <v>1100000</v>
      </c>
      <c r="D21" s="201"/>
      <c r="E21" s="201">
        <f t="shared" si="11"/>
        <v>1100000</v>
      </c>
      <c r="F21" s="201"/>
      <c r="G21" s="201">
        <f t="shared" si="65"/>
        <v>1100000</v>
      </c>
      <c r="H21" s="201"/>
      <c r="I21" s="201">
        <f t="shared" si="66"/>
        <v>1100000</v>
      </c>
      <c r="J21" s="201"/>
      <c r="K21" s="201">
        <f t="shared" si="67"/>
        <v>1100000</v>
      </c>
      <c r="L21" s="201"/>
      <c r="M21" s="201">
        <f t="shared" si="68"/>
        <v>1100000</v>
      </c>
      <c r="N21" s="201">
        <v>1136000</v>
      </c>
      <c r="O21" s="201"/>
      <c r="P21" s="201">
        <f t="shared" si="16"/>
        <v>1136000</v>
      </c>
      <c r="Q21" s="201"/>
      <c r="R21" s="201">
        <f t="shared" si="69"/>
        <v>1136000</v>
      </c>
      <c r="S21" s="201"/>
      <c r="T21" s="201">
        <f t="shared" si="70"/>
        <v>1136000</v>
      </c>
      <c r="U21" s="201"/>
      <c r="V21" s="201">
        <f t="shared" si="70"/>
        <v>1136000</v>
      </c>
      <c r="W21" s="201"/>
      <c r="X21" s="201">
        <f t="shared" si="71"/>
        <v>1136000</v>
      </c>
      <c r="Y21" s="201">
        <v>1174000</v>
      </c>
      <c r="Z21" s="201"/>
      <c r="AA21" s="201">
        <f t="shared" si="20"/>
        <v>1174000</v>
      </c>
      <c r="AB21" s="201"/>
      <c r="AC21" s="201">
        <f t="shared" si="72"/>
        <v>1174000</v>
      </c>
      <c r="AD21" s="201"/>
      <c r="AE21" s="201">
        <f t="shared" si="73"/>
        <v>1174000</v>
      </c>
      <c r="AF21" s="201"/>
      <c r="AG21" s="201">
        <f t="shared" si="74"/>
        <v>1174000</v>
      </c>
    </row>
    <row r="22" spans="1:34" s="282" customFormat="1">
      <c r="A22" s="291"/>
      <c r="B22" s="231"/>
      <c r="C22" s="198"/>
      <c r="D22" s="198"/>
      <c r="E22" s="198"/>
      <c r="F22" s="198"/>
      <c r="G22" s="198"/>
      <c r="H22" s="198"/>
      <c r="I22" s="198"/>
      <c r="J22" s="198"/>
      <c r="K22" s="198"/>
      <c r="L22" s="198"/>
      <c r="M22" s="198"/>
      <c r="N22" s="196"/>
      <c r="O22" s="198"/>
      <c r="P22" s="198"/>
      <c r="Q22" s="198"/>
      <c r="R22" s="198"/>
      <c r="S22" s="198"/>
      <c r="T22" s="198"/>
      <c r="U22" s="198"/>
      <c r="V22" s="198"/>
      <c r="W22" s="198"/>
      <c r="X22" s="198"/>
      <c r="Y22" s="196"/>
      <c r="Z22" s="198"/>
      <c r="AA22" s="198"/>
      <c r="AB22" s="198"/>
      <c r="AC22" s="198"/>
      <c r="AD22" s="198"/>
      <c r="AE22" s="198"/>
      <c r="AF22" s="198"/>
      <c r="AG22" s="198"/>
    </row>
    <row r="23" spans="1:34" s="282" customFormat="1" ht="51">
      <c r="A23" s="290" t="s">
        <v>13</v>
      </c>
      <c r="B23" s="231" t="s">
        <v>39</v>
      </c>
      <c r="C23" s="201">
        <f>SUM(C24:C25)</f>
        <v>16492800</v>
      </c>
      <c r="D23" s="201">
        <f t="shared" ref="D23:AA23" si="75">SUM(D24:D25)</f>
        <v>0</v>
      </c>
      <c r="E23" s="201">
        <f t="shared" si="75"/>
        <v>16492800</v>
      </c>
      <c r="F23" s="201">
        <f t="shared" ref="F23:G23" si="76">SUM(F24:F25)</f>
        <v>0</v>
      </c>
      <c r="G23" s="201">
        <f t="shared" si="76"/>
        <v>16492800</v>
      </c>
      <c r="H23" s="201">
        <f t="shared" ref="H23:T23" si="77">SUM(H24:H25)</f>
        <v>0</v>
      </c>
      <c r="I23" s="201">
        <f t="shared" si="77"/>
        <v>16492800</v>
      </c>
      <c r="J23" s="201">
        <f t="shared" ref="J23:K23" si="78">SUM(J24:J25)</f>
        <v>0</v>
      </c>
      <c r="K23" s="201">
        <f t="shared" si="78"/>
        <v>16492800</v>
      </c>
      <c r="L23" s="201">
        <f t="shared" ref="L23:M23" si="79">SUM(L24:L25)</f>
        <v>0</v>
      </c>
      <c r="M23" s="201">
        <f t="shared" si="79"/>
        <v>16492800</v>
      </c>
      <c r="N23" s="201">
        <f t="shared" si="77"/>
        <v>16110600</v>
      </c>
      <c r="O23" s="201">
        <f t="shared" si="77"/>
        <v>0</v>
      </c>
      <c r="P23" s="201">
        <f t="shared" si="77"/>
        <v>16110600</v>
      </c>
      <c r="Q23" s="201">
        <f t="shared" si="77"/>
        <v>0</v>
      </c>
      <c r="R23" s="201">
        <f t="shared" si="77"/>
        <v>16110600</v>
      </c>
      <c r="S23" s="201">
        <f t="shared" si="77"/>
        <v>0</v>
      </c>
      <c r="T23" s="201">
        <f t="shared" si="77"/>
        <v>16110600</v>
      </c>
      <c r="U23" s="201">
        <f t="shared" ref="U23:V23" si="80">SUM(U24:U25)</f>
        <v>0</v>
      </c>
      <c r="V23" s="201">
        <f t="shared" si="80"/>
        <v>16110600</v>
      </c>
      <c r="W23" s="201">
        <f t="shared" ref="W23:X23" si="81">SUM(W24:W25)</f>
        <v>0</v>
      </c>
      <c r="X23" s="201">
        <f t="shared" si="81"/>
        <v>16110600</v>
      </c>
      <c r="Y23" s="201">
        <f t="shared" si="75"/>
        <v>16110600</v>
      </c>
      <c r="Z23" s="201">
        <f t="shared" si="75"/>
        <v>0</v>
      </c>
      <c r="AA23" s="201">
        <f t="shared" si="75"/>
        <v>16110600</v>
      </c>
      <c r="AB23" s="201">
        <f t="shared" ref="AB23:AC23" si="82">SUM(AB24:AB25)</f>
        <v>0</v>
      </c>
      <c r="AC23" s="201">
        <f t="shared" si="82"/>
        <v>16110600</v>
      </c>
      <c r="AD23" s="201">
        <f t="shared" ref="AD23:AE23" si="83">SUM(AD24:AD25)</f>
        <v>0</v>
      </c>
      <c r="AE23" s="201">
        <f t="shared" si="83"/>
        <v>16110600</v>
      </c>
      <c r="AF23" s="201">
        <f t="shared" ref="AF23:AG23" si="84">SUM(AF24:AF25)</f>
        <v>0</v>
      </c>
      <c r="AG23" s="201">
        <f t="shared" si="84"/>
        <v>16110600</v>
      </c>
    </row>
    <row r="24" spans="1:34" s="282" customFormat="1" ht="41.45" customHeight="1">
      <c r="A24" s="291" t="s">
        <v>60</v>
      </c>
      <c r="B24" s="231" t="s">
        <v>41</v>
      </c>
      <c r="C24" s="201">
        <f>7986800+1400000+330000+1772000</f>
        <v>11488800</v>
      </c>
      <c r="D24" s="201"/>
      <c r="E24" s="201">
        <f t="shared" si="11"/>
        <v>11488800</v>
      </c>
      <c r="F24" s="201"/>
      <c r="G24" s="201">
        <f t="shared" ref="G24:G25" si="85">SUM(E24:F24)</f>
        <v>11488800</v>
      </c>
      <c r="H24" s="201"/>
      <c r="I24" s="201">
        <f t="shared" ref="I24:I25" si="86">SUM(G24:H24)</f>
        <v>11488800</v>
      </c>
      <c r="J24" s="201">
        <v>104000</v>
      </c>
      <c r="K24" s="201">
        <f t="shared" ref="K24:K25" si="87">SUM(I24:J24)</f>
        <v>11592800</v>
      </c>
      <c r="L24" s="201"/>
      <c r="M24" s="201">
        <f t="shared" ref="M24:M25" si="88">SUM(K24:L24)</f>
        <v>11592800</v>
      </c>
      <c r="N24" s="201">
        <f>7721600+1400000+213000+1772000</f>
        <v>11106600</v>
      </c>
      <c r="O24" s="201"/>
      <c r="P24" s="201">
        <f t="shared" si="16"/>
        <v>11106600</v>
      </c>
      <c r="Q24" s="201"/>
      <c r="R24" s="201">
        <f t="shared" ref="R24:R25" si="89">SUM(P24:Q24)</f>
        <v>11106600</v>
      </c>
      <c r="S24" s="201"/>
      <c r="T24" s="201">
        <f t="shared" ref="T24:V25" si="90">SUM(R24:S24)</f>
        <v>11106600</v>
      </c>
      <c r="U24" s="201"/>
      <c r="V24" s="201">
        <f t="shared" si="90"/>
        <v>11106600</v>
      </c>
      <c r="W24" s="201"/>
      <c r="X24" s="201">
        <f t="shared" ref="X24:X25" si="91">SUM(V24:W24)</f>
        <v>11106600</v>
      </c>
      <c r="Y24" s="201">
        <f>7721600+1400000+213000+1772000</f>
        <v>11106600</v>
      </c>
      <c r="Z24" s="201"/>
      <c r="AA24" s="201">
        <f t="shared" si="20"/>
        <v>11106600</v>
      </c>
      <c r="AB24" s="201"/>
      <c r="AC24" s="201">
        <f t="shared" ref="AC24:AC25" si="92">SUM(AA24:AB24)</f>
        <v>11106600</v>
      </c>
      <c r="AD24" s="201"/>
      <c r="AE24" s="201">
        <f t="shared" ref="AE24:AE25" si="93">SUM(AC24:AD24)</f>
        <v>11106600</v>
      </c>
      <c r="AF24" s="201"/>
      <c r="AG24" s="201">
        <f t="shared" ref="AG24:AG25" si="94">SUM(AE24:AF24)</f>
        <v>11106600</v>
      </c>
    </row>
    <row r="25" spans="1:34" s="215" customFormat="1" ht="37.5" customHeight="1">
      <c r="A25" s="293" t="s">
        <v>80</v>
      </c>
      <c r="B25" s="231" t="s">
        <v>77</v>
      </c>
      <c r="C25" s="201">
        <f>4900000+104000</f>
        <v>5004000</v>
      </c>
      <c r="D25" s="201"/>
      <c r="E25" s="201">
        <f t="shared" si="11"/>
        <v>5004000</v>
      </c>
      <c r="F25" s="201"/>
      <c r="G25" s="201">
        <f t="shared" si="85"/>
        <v>5004000</v>
      </c>
      <c r="H25" s="201"/>
      <c r="I25" s="201">
        <f t="shared" si="86"/>
        <v>5004000</v>
      </c>
      <c r="J25" s="201">
        <v>-104000</v>
      </c>
      <c r="K25" s="201">
        <f t="shared" si="87"/>
        <v>4900000</v>
      </c>
      <c r="L25" s="201"/>
      <c r="M25" s="201">
        <f t="shared" si="88"/>
        <v>4900000</v>
      </c>
      <c r="N25" s="201">
        <v>5004000</v>
      </c>
      <c r="O25" s="201"/>
      <c r="P25" s="201">
        <f t="shared" si="16"/>
        <v>5004000</v>
      </c>
      <c r="Q25" s="201"/>
      <c r="R25" s="201">
        <f t="shared" si="89"/>
        <v>5004000</v>
      </c>
      <c r="S25" s="201"/>
      <c r="T25" s="201">
        <f t="shared" si="90"/>
        <v>5004000</v>
      </c>
      <c r="U25" s="201"/>
      <c r="V25" s="201">
        <f t="shared" si="90"/>
        <v>5004000</v>
      </c>
      <c r="W25" s="201"/>
      <c r="X25" s="201">
        <f t="shared" si="91"/>
        <v>5004000</v>
      </c>
      <c r="Y25" s="201">
        <v>5004000</v>
      </c>
      <c r="Z25" s="201"/>
      <c r="AA25" s="201">
        <f t="shared" si="20"/>
        <v>5004000</v>
      </c>
      <c r="AB25" s="201"/>
      <c r="AC25" s="201">
        <f t="shared" si="92"/>
        <v>5004000</v>
      </c>
      <c r="AD25" s="201"/>
      <c r="AE25" s="201">
        <f t="shared" si="93"/>
        <v>5004000</v>
      </c>
      <c r="AF25" s="201"/>
      <c r="AG25" s="201">
        <f t="shared" si="94"/>
        <v>5004000</v>
      </c>
    </row>
    <row r="26" spans="1:34" s="215" customFormat="1">
      <c r="A26" s="293"/>
      <c r="B26" s="231"/>
      <c r="C26" s="198"/>
      <c r="D26" s="198"/>
      <c r="E26" s="198"/>
      <c r="F26" s="198"/>
      <c r="G26" s="198"/>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8"/>
      <c r="AG26" s="198"/>
    </row>
    <row r="27" spans="1:34" s="215" customFormat="1" ht="25.5">
      <c r="A27" s="292" t="s">
        <v>19</v>
      </c>
      <c r="B27" s="231" t="s">
        <v>43</v>
      </c>
      <c r="C27" s="198">
        <v>138600</v>
      </c>
      <c r="D27" s="198"/>
      <c r="E27" s="198">
        <f t="shared" si="11"/>
        <v>138600</v>
      </c>
      <c r="F27" s="198"/>
      <c r="G27" s="198">
        <f t="shared" ref="G27" si="95">SUM(E27:F27)</f>
        <v>138600</v>
      </c>
      <c r="H27" s="198"/>
      <c r="I27" s="198">
        <f t="shared" ref="I27" si="96">SUM(G27:H27)</f>
        <v>138600</v>
      </c>
      <c r="J27" s="198"/>
      <c r="K27" s="198">
        <f t="shared" ref="K27" si="97">SUM(I27:J27)</f>
        <v>138600</v>
      </c>
      <c r="L27" s="198"/>
      <c r="M27" s="198">
        <f t="shared" ref="M27" si="98">SUM(K27:L27)</f>
        <v>138600</v>
      </c>
      <c r="N27" s="198">
        <v>138600</v>
      </c>
      <c r="O27" s="198"/>
      <c r="P27" s="198">
        <f t="shared" si="16"/>
        <v>138600</v>
      </c>
      <c r="Q27" s="198"/>
      <c r="R27" s="198">
        <f t="shared" ref="R27" si="99">SUM(P27:Q27)</f>
        <v>138600</v>
      </c>
      <c r="S27" s="198"/>
      <c r="T27" s="198">
        <f t="shared" ref="T27:V27" si="100">SUM(R27:S27)</f>
        <v>138600</v>
      </c>
      <c r="U27" s="198"/>
      <c r="V27" s="198">
        <f t="shared" si="100"/>
        <v>138600</v>
      </c>
      <c r="W27" s="198"/>
      <c r="X27" s="198">
        <f t="shared" ref="X27" si="101">SUM(V27:W27)</f>
        <v>138600</v>
      </c>
      <c r="Y27" s="198">
        <v>138600</v>
      </c>
      <c r="Z27" s="198"/>
      <c r="AA27" s="198">
        <f t="shared" si="20"/>
        <v>138600</v>
      </c>
      <c r="AB27" s="198"/>
      <c r="AC27" s="198">
        <f t="shared" ref="AC27" si="102">SUM(AA27:AB27)</f>
        <v>138600</v>
      </c>
      <c r="AD27" s="198"/>
      <c r="AE27" s="198">
        <f t="shared" ref="AE27" si="103">SUM(AC27:AD27)</f>
        <v>138600</v>
      </c>
      <c r="AF27" s="198"/>
      <c r="AG27" s="198">
        <f t="shared" ref="AG27" si="104">SUM(AE27:AF27)</f>
        <v>138600</v>
      </c>
    </row>
    <row r="28" spans="1:34" s="215" customFormat="1">
      <c r="A28" s="291"/>
      <c r="B28" s="231"/>
      <c r="C28" s="198"/>
      <c r="D28" s="198"/>
      <c r="E28" s="198"/>
      <c r="F28" s="198"/>
      <c r="G28" s="198"/>
      <c r="H28" s="198"/>
      <c r="I28" s="198"/>
      <c r="J28" s="198"/>
      <c r="K28" s="198"/>
      <c r="L28" s="198"/>
      <c r="M28" s="198"/>
      <c r="N28" s="198"/>
      <c r="O28" s="198"/>
      <c r="P28" s="198"/>
      <c r="Q28" s="198"/>
      <c r="R28" s="198"/>
      <c r="S28" s="198"/>
      <c r="T28" s="198"/>
      <c r="U28" s="198"/>
      <c r="V28" s="198"/>
      <c r="W28" s="198"/>
      <c r="X28" s="198"/>
      <c r="Y28" s="198"/>
      <c r="Z28" s="198"/>
      <c r="AA28" s="198"/>
      <c r="AB28" s="198"/>
      <c r="AC28" s="198"/>
      <c r="AD28" s="198"/>
      <c r="AE28" s="198"/>
      <c r="AF28" s="198"/>
      <c r="AG28" s="198"/>
    </row>
    <row r="29" spans="1:34" s="215" customFormat="1" ht="25.5">
      <c r="A29" s="292" t="s">
        <v>141</v>
      </c>
      <c r="B29" s="231" t="s">
        <v>46</v>
      </c>
      <c r="C29" s="198">
        <f>SUM(C30:C30)</f>
        <v>100000</v>
      </c>
      <c r="D29" s="198">
        <f t="shared" ref="D29:AG29" si="105">SUM(D30:D30)</f>
        <v>0</v>
      </c>
      <c r="E29" s="198">
        <f t="shared" si="105"/>
        <v>100000</v>
      </c>
      <c r="F29" s="198">
        <f t="shared" si="105"/>
        <v>0</v>
      </c>
      <c r="G29" s="198">
        <f t="shared" si="105"/>
        <v>100000</v>
      </c>
      <c r="H29" s="198">
        <f t="shared" si="105"/>
        <v>0</v>
      </c>
      <c r="I29" s="198">
        <f t="shared" si="105"/>
        <v>100000</v>
      </c>
      <c r="J29" s="198">
        <f t="shared" si="105"/>
        <v>0</v>
      </c>
      <c r="K29" s="198">
        <f t="shared" si="105"/>
        <v>100000</v>
      </c>
      <c r="L29" s="198">
        <f t="shared" si="105"/>
        <v>0</v>
      </c>
      <c r="M29" s="198">
        <f t="shared" si="105"/>
        <v>100000</v>
      </c>
      <c r="N29" s="198">
        <f t="shared" si="105"/>
        <v>100000</v>
      </c>
      <c r="O29" s="198">
        <f t="shared" si="105"/>
        <v>0</v>
      </c>
      <c r="P29" s="198">
        <f t="shared" si="105"/>
        <v>100000</v>
      </c>
      <c r="Q29" s="198">
        <f t="shared" si="105"/>
        <v>0</v>
      </c>
      <c r="R29" s="198">
        <f t="shared" si="105"/>
        <v>100000</v>
      </c>
      <c r="S29" s="198">
        <f t="shared" si="105"/>
        <v>0</v>
      </c>
      <c r="T29" s="198">
        <f t="shared" si="105"/>
        <v>100000</v>
      </c>
      <c r="U29" s="198">
        <f t="shared" si="105"/>
        <v>0</v>
      </c>
      <c r="V29" s="198">
        <f t="shared" si="105"/>
        <v>100000</v>
      </c>
      <c r="W29" s="198">
        <f t="shared" si="105"/>
        <v>0</v>
      </c>
      <c r="X29" s="198">
        <f t="shared" si="105"/>
        <v>100000</v>
      </c>
      <c r="Y29" s="198">
        <f t="shared" si="105"/>
        <v>100000</v>
      </c>
      <c r="Z29" s="198">
        <f t="shared" si="105"/>
        <v>0</v>
      </c>
      <c r="AA29" s="198">
        <f t="shared" si="105"/>
        <v>100000</v>
      </c>
      <c r="AB29" s="198">
        <f t="shared" si="105"/>
        <v>0</v>
      </c>
      <c r="AC29" s="198">
        <f t="shared" si="105"/>
        <v>100000</v>
      </c>
      <c r="AD29" s="198">
        <f t="shared" si="105"/>
        <v>0</v>
      </c>
      <c r="AE29" s="198">
        <f t="shared" si="105"/>
        <v>100000</v>
      </c>
      <c r="AF29" s="198">
        <f t="shared" si="105"/>
        <v>0</v>
      </c>
      <c r="AG29" s="198">
        <f t="shared" si="105"/>
        <v>100000</v>
      </c>
    </row>
    <row r="30" spans="1:34" s="215" customFormat="1" ht="16.5" customHeight="1">
      <c r="A30" s="291" t="s">
        <v>67</v>
      </c>
      <c r="B30" s="231" t="s">
        <v>70</v>
      </c>
      <c r="C30" s="198">
        <v>100000</v>
      </c>
      <c r="D30" s="198"/>
      <c r="E30" s="198">
        <f t="shared" si="11"/>
        <v>100000</v>
      </c>
      <c r="F30" s="198"/>
      <c r="G30" s="198">
        <f t="shared" ref="G30" si="106">SUM(E30:F30)</f>
        <v>100000</v>
      </c>
      <c r="H30" s="198"/>
      <c r="I30" s="198">
        <f t="shared" ref="I30" si="107">SUM(G30:H30)</f>
        <v>100000</v>
      </c>
      <c r="J30" s="198"/>
      <c r="K30" s="198">
        <f t="shared" ref="K30" si="108">SUM(I30:J30)</f>
        <v>100000</v>
      </c>
      <c r="L30" s="198"/>
      <c r="M30" s="198">
        <f t="shared" ref="M30" si="109">SUM(K30:L30)</f>
        <v>100000</v>
      </c>
      <c r="N30" s="198">
        <v>100000</v>
      </c>
      <c r="O30" s="198"/>
      <c r="P30" s="198">
        <f t="shared" si="16"/>
        <v>100000</v>
      </c>
      <c r="Q30" s="198"/>
      <c r="R30" s="198">
        <f t="shared" ref="R30" si="110">SUM(P30:Q30)</f>
        <v>100000</v>
      </c>
      <c r="S30" s="198"/>
      <c r="T30" s="198">
        <f t="shared" ref="T30:V30" si="111">SUM(R30:S30)</f>
        <v>100000</v>
      </c>
      <c r="U30" s="198"/>
      <c r="V30" s="198">
        <f t="shared" si="111"/>
        <v>100000</v>
      </c>
      <c r="W30" s="198"/>
      <c r="X30" s="198">
        <f t="shared" ref="X30" si="112">SUM(V30:W30)</f>
        <v>100000</v>
      </c>
      <c r="Y30" s="198">
        <v>100000</v>
      </c>
      <c r="Z30" s="198"/>
      <c r="AA30" s="198">
        <f t="shared" si="20"/>
        <v>100000</v>
      </c>
      <c r="AB30" s="198"/>
      <c r="AC30" s="198">
        <f t="shared" ref="AC30" si="113">SUM(AA30:AB30)</f>
        <v>100000</v>
      </c>
      <c r="AD30" s="198"/>
      <c r="AE30" s="198">
        <f t="shared" ref="AE30" si="114">SUM(AC30:AD30)</f>
        <v>100000</v>
      </c>
      <c r="AF30" s="198"/>
      <c r="AG30" s="198">
        <f t="shared" ref="AG30" si="115">SUM(AE30:AF30)</f>
        <v>100000</v>
      </c>
    </row>
    <row r="31" spans="1:34" s="215" customFormat="1">
      <c r="A31" s="291"/>
      <c r="B31" s="231"/>
      <c r="C31" s="198"/>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row>
    <row r="32" spans="1:34" s="215" customFormat="1" ht="25.5">
      <c r="A32" s="292" t="s">
        <v>20</v>
      </c>
      <c r="B32" s="231" t="s">
        <v>47</v>
      </c>
      <c r="C32" s="201">
        <f>C33+C34</f>
        <v>2199000</v>
      </c>
      <c r="D32" s="201">
        <f t="shared" ref="D32:AA32" si="116">D33+D34</f>
        <v>0</v>
      </c>
      <c r="E32" s="201">
        <f t="shared" si="116"/>
        <v>2199000</v>
      </c>
      <c r="F32" s="201">
        <f t="shared" ref="F32:G32" si="117">F33+F34</f>
        <v>0</v>
      </c>
      <c r="G32" s="201">
        <f t="shared" si="117"/>
        <v>2199000</v>
      </c>
      <c r="H32" s="201">
        <f t="shared" ref="H32:T32" si="118">H33+H34</f>
        <v>0</v>
      </c>
      <c r="I32" s="201">
        <f t="shared" si="118"/>
        <v>2199000</v>
      </c>
      <c r="J32" s="201">
        <f t="shared" ref="J32:K32" si="119">J33+J34</f>
        <v>0</v>
      </c>
      <c r="K32" s="201">
        <f t="shared" si="119"/>
        <v>2199000</v>
      </c>
      <c r="L32" s="201">
        <f t="shared" ref="L32:M32" si="120">L33+L34</f>
        <v>0</v>
      </c>
      <c r="M32" s="201">
        <f t="shared" si="120"/>
        <v>2199000</v>
      </c>
      <c r="N32" s="201">
        <f t="shared" si="118"/>
        <v>1589300</v>
      </c>
      <c r="O32" s="201">
        <f t="shared" si="118"/>
        <v>0</v>
      </c>
      <c r="P32" s="201">
        <f t="shared" si="118"/>
        <v>1589300</v>
      </c>
      <c r="Q32" s="201">
        <f t="shared" si="118"/>
        <v>0</v>
      </c>
      <c r="R32" s="201">
        <f t="shared" si="118"/>
        <v>1589300</v>
      </c>
      <c r="S32" s="201">
        <f t="shared" si="118"/>
        <v>0</v>
      </c>
      <c r="T32" s="201">
        <f t="shared" si="118"/>
        <v>1589300</v>
      </c>
      <c r="U32" s="201">
        <f t="shared" ref="U32:V32" si="121">U33+U34</f>
        <v>0</v>
      </c>
      <c r="V32" s="201">
        <f t="shared" si="121"/>
        <v>1589300</v>
      </c>
      <c r="W32" s="201">
        <f t="shared" ref="W32:X32" si="122">W33+W34</f>
        <v>0</v>
      </c>
      <c r="X32" s="201">
        <f t="shared" si="122"/>
        <v>1589300</v>
      </c>
      <c r="Y32" s="201">
        <f t="shared" si="116"/>
        <v>1463700</v>
      </c>
      <c r="Z32" s="201">
        <f t="shared" si="116"/>
        <v>0</v>
      </c>
      <c r="AA32" s="201">
        <f t="shared" si="116"/>
        <v>1463700</v>
      </c>
      <c r="AB32" s="201">
        <f t="shared" ref="AB32:AC32" si="123">AB33+AB34</f>
        <v>0</v>
      </c>
      <c r="AC32" s="201">
        <f t="shared" si="123"/>
        <v>1463700</v>
      </c>
      <c r="AD32" s="201">
        <f t="shared" ref="AD32:AE32" si="124">AD33+AD34</f>
        <v>0</v>
      </c>
      <c r="AE32" s="201">
        <f t="shared" si="124"/>
        <v>1463700</v>
      </c>
      <c r="AF32" s="201">
        <f t="shared" ref="AF32:AG32" si="125">AF33+AF34</f>
        <v>0</v>
      </c>
      <c r="AG32" s="201">
        <f t="shared" si="125"/>
        <v>1463700</v>
      </c>
    </row>
    <row r="33" spans="1:33" s="215" customFormat="1" ht="39.75" customHeight="1">
      <c r="A33" s="291" t="s">
        <v>339</v>
      </c>
      <c r="B33" s="231" t="s">
        <v>340</v>
      </c>
      <c r="C33" s="201">
        <v>1599000</v>
      </c>
      <c r="D33" s="201"/>
      <c r="E33" s="201">
        <f t="shared" si="11"/>
        <v>1599000</v>
      </c>
      <c r="F33" s="201"/>
      <c r="G33" s="201">
        <f t="shared" ref="G33:G34" si="126">SUM(E33:F33)</f>
        <v>1599000</v>
      </c>
      <c r="H33" s="201"/>
      <c r="I33" s="201">
        <f t="shared" ref="I33:I34" si="127">SUM(G33:H33)</f>
        <v>1599000</v>
      </c>
      <c r="J33" s="201"/>
      <c r="K33" s="201">
        <f t="shared" ref="K33:K34" si="128">SUM(I33:J33)</f>
        <v>1599000</v>
      </c>
      <c r="L33" s="201"/>
      <c r="M33" s="201">
        <f t="shared" ref="M33:M34" si="129">SUM(K33:L33)</f>
        <v>1599000</v>
      </c>
      <c r="N33" s="201">
        <v>989300</v>
      </c>
      <c r="O33" s="201"/>
      <c r="P33" s="201">
        <f t="shared" si="16"/>
        <v>989300</v>
      </c>
      <c r="Q33" s="201"/>
      <c r="R33" s="201">
        <f t="shared" ref="R33:R34" si="130">SUM(P33:Q33)</f>
        <v>989300</v>
      </c>
      <c r="S33" s="201"/>
      <c r="T33" s="201">
        <f t="shared" ref="T33:V34" si="131">SUM(R33:S33)</f>
        <v>989300</v>
      </c>
      <c r="U33" s="201"/>
      <c r="V33" s="201">
        <f t="shared" si="131"/>
        <v>989300</v>
      </c>
      <c r="W33" s="201"/>
      <c r="X33" s="201">
        <f t="shared" ref="X33:X34" si="132">SUM(V33:W33)</f>
        <v>989300</v>
      </c>
      <c r="Y33" s="201">
        <v>863700</v>
      </c>
      <c r="Z33" s="201"/>
      <c r="AA33" s="201">
        <f t="shared" si="20"/>
        <v>863700</v>
      </c>
      <c r="AB33" s="201"/>
      <c r="AC33" s="201">
        <f t="shared" ref="AC33:AC34" si="133">SUM(AA33:AB33)</f>
        <v>863700</v>
      </c>
      <c r="AD33" s="201"/>
      <c r="AE33" s="201">
        <f t="shared" ref="AE33:AE34" si="134">SUM(AC33:AD33)</f>
        <v>863700</v>
      </c>
      <c r="AF33" s="201"/>
      <c r="AG33" s="201">
        <f t="shared" ref="AG33:AG34" si="135">SUM(AE33:AF33)</f>
        <v>863700</v>
      </c>
    </row>
    <row r="34" spans="1:33" s="215" customFormat="1" ht="38.25">
      <c r="A34" s="291" t="s">
        <v>79</v>
      </c>
      <c r="B34" s="231" t="s">
        <v>55</v>
      </c>
      <c r="C34" s="201">
        <v>600000</v>
      </c>
      <c r="D34" s="201"/>
      <c r="E34" s="201">
        <f t="shared" si="11"/>
        <v>600000</v>
      </c>
      <c r="F34" s="201"/>
      <c r="G34" s="201">
        <f t="shared" si="126"/>
        <v>600000</v>
      </c>
      <c r="H34" s="201"/>
      <c r="I34" s="201">
        <f t="shared" si="127"/>
        <v>600000</v>
      </c>
      <c r="J34" s="201"/>
      <c r="K34" s="201">
        <f t="shared" si="128"/>
        <v>600000</v>
      </c>
      <c r="L34" s="201"/>
      <c r="M34" s="201">
        <f t="shared" si="129"/>
        <v>600000</v>
      </c>
      <c r="N34" s="201">
        <v>600000</v>
      </c>
      <c r="O34" s="201"/>
      <c r="P34" s="201">
        <f t="shared" si="16"/>
        <v>600000</v>
      </c>
      <c r="Q34" s="201"/>
      <c r="R34" s="201">
        <f t="shared" si="130"/>
        <v>600000</v>
      </c>
      <c r="S34" s="201"/>
      <c r="T34" s="201">
        <f t="shared" si="131"/>
        <v>600000</v>
      </c>
      <c r="U34" s="201"/>
      <c r="V34" s="201">
        <f t="shared" si="131"/>
        <v>600000</v>
      </c>
      <c r="W34" s="201"/>
      <c r="X34" s="201">
        <f t="shared" si="132"/>
        <v>600000</v>
      </c>
      <c r="Y34" s="201">
        <v>600000</v>
      </c>
      <c r="Z34" s="201"/>
      <c r="AA34" s="201">
        <f t="shared" si="20"/>
        <v>600000</v>
      </c>
      <c r="AB34" s="201"/>
      <c r="AC34" s="201">
        <f t="shared" si="133"/>
        <v>600000</v>
      </c>
      <c r="AD34" s="201"/>
      <c r="AE34" s="201">
        <f t="shared" si="134"/>
        <v>600000</v>
      </c>
      <c r="AF34" s="201"/>
      <c r="AG34" s="201">
        <f t="shared" si="135"/>
        <v>600000</v>
      </c>
    </row>
    <row r="35" spans="1:33" s="215" customFormat="1">
      <c r="A35" s="291"/>
      <c r="B35" s="231"/>
      <c r="C35" s="198"/>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row>
    <row r="36" spans="1:33" s="215" customFormat="1">
      <c r="A36" s="292" t="s">
        <v>15</v>
      </c>
      <c r="B36" s="231" t="s">
        <v>350</v>
      </c>
      <c r="C36" s="198">
        <v>2771000</v>
      </c>
      <c r="D36" s="198"/>
      <c r="E36" s="198">
        <f t="shared" si="11"/>
        <v>2771000</v>
      </c>
      <c r="F36" s="198"/>
      <c r="G36" s="198">
        <f t="shared" ref="G36" si="136">SUM(E36:F36)</f>
        <v>2771000</v>
      </c>
      <c r="H36" s="198"/>
      <c r="I36" s="198">
        <f t="shared" ref="I36" si="137">SUM(G36:H36)</f>
        <v>2771000</v>
      </c>
      <c r="J36" s="198"/>
      <c r="K36" s="198">
        <f t="shared" ref="K36" si="138">SUM(I36:J36)</f>
        <v>2771000</v>
      </c>
      <c r="L36" s="198"/>
      <c r="M36" s="198">
        <f t="shared" ref="M36" si="139">SUM(K36:L36)</f>
        <v>2771000</v>
      </c>
      <c r="N36" s="198">
        <v>2771000</v>
      </c>
      <c r="O36" s="198"/>
      <c r="P36" s="198">
        <f t="shared" si="16"/>
        <v>2771000</v>
      </c>
      <c r="Q36" s="198"/>
      <c r="R36" s="198">
        <f t="shared" ref="R36" si="140">SUM(P36:Q36)</f>
        <v>2771000</v>
      </c>
      <c r="S36" s="198"/>
      <c r="T36" s="198">
        <f t="shared" ref="T36:V36" si="141">SUM(R36:S36)</f>
        <v>2771000</v>
      </c>
      <c r="U36" s="198"/>
      <c r="V36" s="198">
        <f t="shared" si="141"/>
        <v>2771000</v>
      </c>
      <c r="W36" s="198"/>
      <c r="X36" s="198">
        <f t="shared" ref="X36" si="142">SUM(V36:W36)</f>
        <v>2771000</v>
      </c>
      <c r="Y36" s="198">
        <v>2771000</v>
      </c>
      <c r="Z36" s="198"/>
      <c r="AA36" s="198">
        <f t="shared" si="20"/>
        <v>2771000</v>
      </c>
      <c r="AB36" s="198"/>
      <c r="AC36" s="198">
        <f t="shared" ref="AC36" si="143">SUM(AA36:AB36)</f>
        <v>2771000</v>
      </c>
      <c r="AD36" s="198"/>
      <c r="AE36" s="198">
        <f t="shared" ref="AE36" si="144">SUM(AC36:AD36)</f>
        <v>2771000</v>
      </c>
      <c r="AF36" s="198"/>
      <c r="AG36" s="198">
        <f t="shared" ref="AG36" si="145">SUM(AE36:AF36)</f>
        <v>2771000</v>
      </c>
    </row>
    <row r="37" spans="1:33" s="215" customFormat="1">
      <c r="A37" s="291"/>
      <c r="B37" s="231"/>
      <c r="C37" s="198"/>
      <c r="D37" s="198"/>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row>
    <row r="38" spans="1:33" s="215" customFormat="1">
      <c r="A38" s="292" t="s">
        <v>351</v>
      </c>
      <c r="B38" s="231" t="s">
        <v>352</v>
      </c>
      <c r="C38" s="198">
        <v>0</v>
      </c>
      <c r="D38" s="198"/>
      <c r="E38" s="198">
        <f t="shared" si="11"/>
        <v>0</v>
      </c>
      <c r="F38" s="198"/>
      <c r="G38" s="198">
        <f t="shared" ref="G38" si="146">SUM(E38:F38)</f>
        <v>0</v>
      </c>
      <c r="H38" s="198"/>
      <c r="I38" s="198">
        <f t="shared" ref="I38" si="147">SUM(G38:H38)</f>
        <v>0</v>
      </c>
      <c r="J38" s="198"/>
      <c r="K38" s="198">
        <f t="shared" ref="K38" si="148">SUM(I38:J38)</f>
        <v>0</v>
      </c>
      <c r="L38" s="198"/>
      <c r="M38" s="198">
        <f t="shared" ref="M38" si="149">SUM(K38:L38)</f>
        <v>0</v>
      </c>
      <c r="N38" s="198">
        <v>0</v>
      </c>
      <c r="O38" s="198"/>
      <c r="P38" s="198">
        <f t="shared" si="16"/>
        <v>0</v>
      </c>
      <c r="Q38" s="198"/>
      <c r="R38" s="198">
        <f t="shared" ref="R38" si="150">SUM(P38:Q38)</f>
        <v>0</v>
      </c>
      <c r="S38" s="198"/>
      <c r="T38" s="198">
        <f t="shared" ref="T38:V38" si="151">SUM(R38:S38)</f>
        <v>0</v>
      </c>
      <c r="U38" s="198"/>
      <c r="V38" s="198">
        <f t="shared" si="151"/>
        <v>0</v>
      </c>
      <c r="W38" s="198"/>
      <c r="X38" s="198">
        <f t="shared" ref="X38" si="152">SUM(V38:W38)</f>
        <v>0</v>
      </c>
      <c r="Y38" s="198">
        <v>0</v>
      </c>
      <c r="Z38" s="198"/>
      <c r="AA38" s="198">
        <f t="shared" si="20"/>
        <v>0</v>
      </c>
      <c r="AB38" s="198"/>
      <c r="AC38" s="198">
        <f t="shared" ref="AC38" si="153">SUM(AA38:AB38)</f>
        <v>0</v>
      </c>
      <c r="AD38" s="198"/>
      <c r="AE38" s="198">
        <f t="shared" ref="AE38" si="154">SUM(AC38:AD38)</f>
        <v>0</v>
      </c>
      <c r="AF38" s="198"/>
      <c r="AG38" s="198">
        <f t="shared" ref="AG38" si="155">SUM(AE38:AF38)</f>
        <v>0</v>
      </c>
    </row>
    <row r="39" spans="1:33" s="287" customFormat="1">
      <c r="A39" s="291"/>
      <c r="B39" s="231"/>
      <c r="C39" s="198"/>
      <c r="D39" s="198"/>
      <c r="E39" s="198"/>
      <c r="F39" s="198"/>
      <c r="G39" s="198"/>
      <c r="H39" s="198"/>
      <c r="I39" s="198"/>
      <c r="J39" s="198"/>
      <c r="K39" s="198"/>
      <c r="L39" s="198"/>
      <c r="M39" s="198"/>
      <c r="N39" s="198"/>
      <c r="O39" s="198"/>
      <c r="P39" s="198"/>
      <c r="Q39" s="198"/>
      <c r="R39" s="198"/>
      <c r="S39" s="198"/>
      <c r="T39" s="198"/>
      <c r="U39" s="198"/>
      <c r="V39" s="198"/>
      <c r="W39" s="198"/>
      <c r="X39" s="198"/>
      <c r="Y39" s="198"/>
      <c r="Z39" s="198"/>
      <c r="AA39" s="198"/>
      <c r="AB39" s="198"/>
      <c r="AC39" s="198"/>
      <c r="AD39" s="198"/>
      <c r="AE39" s="198"/>
      <c r="AF39" s="198"/>
      <c r="AG39" s="198"/>
    </row>
    <row r="40" spans="1:33" s="287" customFormat="1">
      <c r="A40" s="286" t="s">
        <v>270</v>
      </c>
      <c r="B40" s="232" t="s">
        <v>271</v>
      </c>
      <c r="C40" s="203">
        <f t="shared" ref="C40:AG40" si="156">C42+C118+C121+C122</f>
        <v>1452902594.8100002</v>
      </c>
      <c r="D40" s="203">
        <f t="shared" si="156"/>
        <v>156787321.35000002</v>
      </c>
      <c r="E40" s="203">
        <f t="shared" si="156"/>
        <v>1609689916.1600001</v>
      </c>
      <c r="F40" s="203">
        <f t="shared" si="156"/>
        <v>-51510541</v>
      </c>
      <c r="G40" s="203">
        <f t="shared" si="156"/>
        <v>1558179375.1600001</v>
      </c>
      <c r="H40" s="203">
        <f t="shared" si="156"/>
        <v>30741671.730000004</v>
      </c>
      <c r="I40" s="203">
        <f t="shared" si="156"/>
        <v>1588921046.8899999</v>
      </c>
      <c r="J40" s="203">
        <f t="shared" si="156"/>
        <v>20316180.91</v>
      </c>
      <c r="K40" s="203">
        <f t="shared" si="156"/>
        <v>1609237227.8</v>
      </c>
      <c r="L40" s="203">
        <f t="shared" si="156"/>
        <v>-185850554.52999997</v>
      </c>
      <c r="M40" s="203">
        <f t="shared" si="156"/>
        <v>1423386673.27</v>
      </c>
      <c r="N40" s="203">
        <f t="shared" si="156"/>
        <v>1502765164.0599999</v>
      </c>
      <c r="O40" s="203">
        <f t="shared" si="156"/>
        <v>24731177.129999999</v>
      </c>
      <c r="P40" s="203">
        <f t="shared" si="156"/>
        <v>1527496341.1899998</v>
      </c>
      <c r="Q40" s="203">
        <f t="shared" si="156"/>
        <v>90846826.539999992</v>
      </c>
      <c r="R40" s="203">
        <f t="shared" si="156"/>
        <v>1618343167.7299998</v>
      </c>
      <c r="S40" s="203">
        <f t="shared" si="156"/>
        <v>-451419130.64000005</v>
      </c>
      <c r="T40" s="203">
        <f t="shared" si="156"/>
        <v>1166924037.0900002</v>
      </c>
      <c r="U40" s="203">
        <f t="shared" si="156"/>
        <v>2225475</v>
      </c>
      <c r="V40" s="203">
        <f t="shared" si="156"/>
        <v>1169149512.0900002</v>
      </c>
      <c r="W40" s="203">
        <f t="shared" si="156"/>
        <v>-18217515.34</v>
      </c>
      <c r="X40" s="203">
        <f t="shared" si="156"/>
        <v>1150931996.75</v>
      </c>
      <c r="Y40" s="203">
        <f t="shared" si="156"/>
        <v>1603027384.4900002</v>
      </c>
      <c r="Z40" s="203">
        <f t="shared" si="156"/>
        <v>-25114.050000007439</v>
      </c>
      <c r="AA40" s="203">
        <f t="shared" si="156"/>
        <v>1603002270.4400001</v>
      </c>
      <c r="AB40" s="203">
        <f t="shared" si="156"/>
        <v>-251301297.15000001</v>
      </c>
      <c r="AC40" s="203">
        <f t="shared" si="156"/>
        <v>1351700973.2900002</v>
      </c>
      <c r="AD40" s="203">
        <f t="shared" si="156"/>
        <v>-34.380000000000003</v>
      </c>
      <c r="AE40" s="203">
        <f t="shared" si="156"/>
        <v>1351700938.9100003</v>
      </c>
      <c r="AF40" s="203">
        <f t="shared" si="156"/>
        <v>2225475</v>
      </c>
      <c r="AG40" s="203">
        <f t="shared" si="156"/>
        <v>1353926413.9100003</v>
      </c>
    </row>
    <row r="41" spans="1:33" s="287" customFormat="1">
      <c r="A41" s="291"/>
      <c r="B41" s="233"/>
      <c r="C41" s="204"/>
      <c r="D41" s="204"/>
      <c r="E41" s="204"/>
      <c r="F41" s="204"/>
      <c r="G41" s="204"/>
      <c r="H41" s="204"/>
      <c r="I41" s="204"/>
      <c r="J41" s="204"/>
      <c r="K41" s="204"/>
      <c r="L41" s="204"/>
      <c r="M41" s="204"/>
      <c r="N41" s="204"/>
      <c r="O41" s="204"/>
      <c r="P41" s="204"/>
      <c r="Q41" s="204"/>
      <c r="R41" s="204"/>
      <c r="S41" s="204"/>
      <c r="T41" s="204"/>
      <c r="U41" s="204"/>
      <c r="V41" s="226"/>
      <c r="W41" s="204"/>
      <c r="X41" s="226"/>
      <c r="Y41" s="204"/>
      <c r="Z41" s="204"/>
      <c r="AA41" s="204"/>
      <c r="AB41" s="204"/>
      <c r="AC41" s="204"/>
      <c r="AD41" s="204"/>
      <c r="AE41" s="204"/>
      <c r="AF41" s="204"/>
      <c r="AG41" s="204"/>
    </row>
    <row r="42" spans="1:33" s="287" customFormat="1" ht="38.25">
      <c r="A42" s="290" t="s">
        <v>65</v>
      </c>
      <c r="B42" s="224" t="s">
        <v>57</v>
      </c>
      <c r="C42" s="205">
        <f t="shared" ref="C42:AE42" si="157">C43+C46+C85+C104</f>
        <v>1449672523.0800002</v>
      </c>
      <c r="D42" s="205">
        <f t="shared" si="157"/>
        <v>158801812.92000002</v>
      </c>
      <c r="E42" s="205">
        <f t="shared" si="157"/>
        <v>1608474336</v>
      </c>
      <c r="F42" s="205">
        <f t="shared" si="157"/>
        <v>-51510541</v>
      </c>
      <c r="G42" s="205">
        <f t="shared" si="157"/>
        <v>1556963795</v>
      </c>
      <c r="H42" s="205">
        <f t="shared" si="157"/>
        <v>30741671.730000004</v>
      </c>
      <c r="I42" s="205">
        <f t="shared" si="157"/>
        <v>1587705466.7299998</v>
      </c>
      <c r="J42" s="205">
        <f t="shared" ref="J42:K42" si="158">J43+J46+J85+J104</f>
        <v>20316180.91</v>
      </c>
      <c r="K42" s="205">
        <f t="shared" si="158"/>
        <v>1608021647.6399999</v>
      </c>
      <c r="L42" s="205">
        <f t="shared" ref="L42:M42" si="159">L43+L46+L85+L104</f>
        <v>-185850554.52999997</v>
      </c>
      <c r="M42" s="205">
        <f t="shared" si="159"/>
        <v>1422171093.1099999</v>
      </c>
      <c r="N42" s="205">
        <f t="shared" si="157"/>
        <v>1502765164.0599999</v>
      </c>
      <c r="O42" s="205">
        <f t="shared" si="157"/>
        <v>24731177.129999999</v>
      </c>
      <c r="P42" s="205">
        <f t="shared" si="157"/>
        <v>1527496341.1899998</v>
      </c>
      <c r="Q42" s="205">
        <f t="shared" si="157"/>
        <v>90846826.539999992</v>
      </c>
      <c r="R42" s="205">
        <f t="shared" si="157"/>
        <v>1618343167.7299998</v>
      </c>
      <c r="S42" s="205">
        <f t="shared" si="157"/>
        <v>-451419130.64000005</v>
      </c>
      <c r="T42" s="205">
        <f t="shared" si="157"/>
        <v>1166924037.0900002</v>
      </c>
      <c r="U42" s="205">
        <f t="shared" si="157"/>
        <v>0</v>
      </c>
      <c r="V42" s="205">
        <f t="shared" ref="V42:W42" si="160">V43+V46+V85+V104</f>
        <v>1166924037.0900002</v>
      </c>
      <c r="W42" s="205">
        <f t="shared" si="160"/>
        <v>-18217515.34</v>
      </c>
      <c r="X42" s="205">
        <f t="shared" ref="X42" si="161">X43+X46+X85+X104</f>
        <v>1148706521.75</v>
      </c>
      <c r="Y42" s="205">
        <f t="shared" si="157"/>
        <v>1603027384.4900002</v>
      </c>
      <c r="Z42" s="205">
        <f t="shared" si="157"/>
        <v>-25114.050000007439</v>
      </c>
      <c r="AA42" s="205">
        <f t="shared" si="157"/>
        <v>1603002270.4400001</v>
      </c>
      <c r="AB42" s="205">
        <f t="shared" si="157"/>
        <v>-251301297.15000001</v>
      </c>
      <c r="AC42" s="205">
        <f t="shared" si="157"/>
        <v>1351700973.2900002</v>
      </c>
      <c r="AD42" s="205">
        <f t="shared" si="157"/>
        <v>-34.380000000000003</v>
      </c>
      <c r="AE42" s="205">
        <f t="shared" si="157"/>
        <v>1351700938.9100003</v>
      </c>
      <c r="AF42" s="205">
        <f t="shared" ref="AF42:AG42" si="162">AF43+AF46+AF85+AF104</f>
        <v>0</v>
      </c>
      <c r="AG42" s="205">
        <f t="shared" si="162"/>
        <v>1351700938.9100003</v>
      </c>
    </row>
    <row r="43" spans="1:33" s="287" customFormat="1" ht="25.5">
      <c r="A43" s="291" t="s">
        <v>75</v>
      </c>
      <c r="B43" s="224" t="s">
        <v>134</v>
      </c>
      <c r="C43" s="201">
        <f>C44</f>
        <v>39711547.200000003</v>
      </c>
      <c r="D43" s="201"/>
      <c r="E43" s="201">
        <f t="shared" si="11"/>
        <v>39711547.200000003</v>
      </c>
      <c r="F43" s="201"/>
      <c r="G43" s="201">
        <f t="shared" ref="G43:G44" si="163">SUM(E43:F43)</f>
        <v>39711547.200000003</v>
      </c>
      <c r="H43" s="201"/>
      <c r="I43" s="201">
        <f t="shared" ref="I43:I44" si="164">SUM(G43:H43)</f>
        <v>39711547.200000003</v>
      </c>
      <c r="J43" s="201"/>
      <c r="K43" s="201">
        <f t="shared" ref="K43:K44" si="165">SUM(I43:J43)</f>
        <v>39711547.200000003</v>
      </c>
      <c r="L43" s="201"/>
      <c r="M43" s="201">
        <f t="shared" ref="M43:M44" si="166">SUM(K43:L43)</f>
        <v>39711547.200000003</v>
      </c>
      <c r="N43" s="201">
        <f t="shared" ref="N43" si="167">N44</f>
        <v>41122395.399999999</v>
      </c>
      <c r="O43" s="201"/>
      <c r="P43" s="201">
        <f t="shared" si="16"/>
        <v>41122395.399999999</v>
      </c>
      <c r="Q43" s="201"/>
      <c r="R43" s="201">
        <f t="shared" ref="R43:R44" si="168">SUM(P43:Q43)</f>
        <v>41122395.399999999</v>
      </c>
      <c r="S43" s="201"/>
      <c r="T43" s="201">
        <f t="shared" ref="T43:V44" si="169">SUM(R43:S43)</f>
        <v>41122395.399999999</v>
      </c>
      <c r="U43" s="201"/>
      <c r="V43" s="201">
        <f t="shared" si="169"/>
        <v>41122395.399999999</v>
      </c>
      <c r="W43" s="201"/>
      <c r="X43" s="201">
        <f t="shared" ref="X43:X44" si="170">SUM(V43:W43)</f>
        <v>41122395.399999999</v>
      </c>
      <c r="Y43" s="201">
        <f t="shared" ref="Y43" si="171">Y44</f>
        <v>18316568.02</v>
      </c>
      <c r="Z43" s="201"/>
      <c r="AA43" s="201">
        <f t="shared" si="20"/>
        <v>18316568.02</v>
      </c>
      <c r="AB43" s="201"/>
      <c r="AC43" s="201">
        <f t="shared" ref="AC43:AC44" si="172">SUM(AA43:AB43)</f>
        <v>18316568.02</v>
      </c>
      <c r="AD43" s="201"/>
      <c r="AE43" s="201">
        <f t="shared" ref="AE43:AE44" si="173">SUM(AC43:AD43)</f>
        <v>18316568.02</v>
      </c>
      <c r="AF43" s="201"/>
      <c r="AG43" s="201">
        <f t="shared" ref="AG43:AG44" si="174">SUM(AE43:AF43)</f>
        <v>18316568.02</v>
      </c>
    </row>
    <row r="44" spans="1:33" s="287" customFormat="1" ht="24.75" customHeight="1">
      <c r="A44" s="214" t="s">
        <v>353</v>
      </c>
      <c r="B44" s="224" t="s">
        <v>354</v>
      </c>
      <c r="C44" s="201">
        <v>39711547.200000003</v>
      </c>
      <c r="D44" s="201"/>
      <c r="E44" s="201">
        <f t="shared" si="11"/>
        <v>39711547.200000003</v>
      </c>
      <c r="F44" s="201"/>
      <c r="G44" s="201">
        <f t="shared" si="163"/>
        <v>39711547.200000003</v>
      </c>
      <c r="H44" s="201"/>
      <c r="I44" s="201">
        <f t="shared" si="164"/>
        <v>39711547.200000003</v>
      </c>
      <c r="J44" s="201"/>
      <c r="K44" s="201">
        <f t="shared" si="165"/>
        <v>39711547.200000003</v>
      </c>
      <c r="L44" s="201"/>
      <c r="M44" s="201">
        <f t="shared" si="166"/>
        <v>39711547.200000003</v>
      </c>
      <c r="N44" s="201">
        <v>41122395.399999999</v>
      </c>
      <c r="O44" s="201"/>
      <c r="P44" s="201">
        <f t="shared" si="16"/>
        <v>41122395.399999999</v>
      </c>
      <c r="Q44" s="201"/>
      <c r="R44" s="201">
        <f t="shared" si="168"/>
        <v>41122395.399999999</v>
      </c>
      <c r="S44" s="201"/>
      <c r="T44" s="201">
        <f t="shared" si="169"/>
        <v>41122395.399999999</v>
      </c>
      <c r="U44" s="201"/>
      <c r="V44" s="201">
        <f t="shared" si="169"/>
        <v>41122395.399999999</v>
      </c>
      <c r="W44" s="201"/>
      <c r="X44" s="201">
        <f t="shared" si="170"/>
        <v>41122395.399999999</v>
      </c>
      <c r="Y44" s="201">
        <v>18316568.02</v>
      </c>
      <c r="Z44" s="201"/>
      <c r="AA44" s="201">
        <f t="shared" si="20"/>
        <v>18316568.02</v>
      </c>
      <c r="AB44" s="201"/>
      <c r="AC44" s="201">
        <f t="shared" si="172"/>
        <v>18316568.02</v>
      </c>
      <c r="AD44" s="201"/>
      <c r="AE44" s="201">
        <f t="shared" si="173"/>
        <v>18316568.02</v>
      </c>
      <c r="AF44" s="201"/>
      <c r="AG44" s="201">
        <f t="shared" si="174"/>
        <v>18316568.02</v>
      </c>
    </row>
    <row r="45" spans="1:33" s="287" customFormat="1" ht="19.899999999999999" customHeight="1">
      <c r="A45" s="294"/>
      <c r="B45" s="234"/>
      <c r="C45" s="201"/>
      <c r="D45" s="201"/>
      <c r="E45" s="201"/>
      <c r="F45" s="201"/>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01"/>
      <c r="AE45" s="201"/>
      <c r="AF45" s="201"/>
      <c r="AG45" s="201"/>
    </row>
    <row r="46" spans="1:33" s="287" customFormat="1" ht="28.5" customHeight="1">
      <c r="A46" s="291" t="s">
        <v>71</v>
      </c>
      <c r="B46" s="224" t="s">
        <v>135</v>
      </c>
      <c r="C46" s="201">
        <f>SUM(C47:C84)</f>
        <v>654762523.96000004</v>
      </c>
      <c r="D46" s="201">
        <f>SUM(D47:D84)</f>
        <v>-2033334.7499999679</v>
      </c>
      <c r="E46" s="201">
        <f>SUM(E47:E84)</f>
        <v>652729189.21000004</v>
      </c>
      <c r="F46" s="201">
        <f>SUM(F47:F84)</f>
        <v>-51560580</v>
      </c>
      <c r="G46" s="201">
        <f>SUM(G47:G84)</f>
        <v>601168609.21000004</v>
      </c>
      <c r="H46" s="201">
        <f t="shared" ref="H46:T46" si="175">SUM(H47:H84)</f>
        <v>1049573.9399999995</v>
      </c>
      <c r="I46" s="201">
        <f t="shared" si="175"/>
        <v>602218183.14999998</v>
      </c>
      <c r="J46" s="201">
        <f t="shared" ref="J46:K46" si="176">SUM(J47:J84)</f>
        <v>4217880.91</v>
      </c>
      <c r="K46" s="201">
        <f t="shared" si="176"/>
        <v>606436064.05999994</v>
      </c>
      <c r="L46" s="201">
        <f t="shared" ref="L46:M46" si="177">SUM(L47:L84)</f>
        <v>-205639862.13999999</v>
      </c>
      <c r="M46" s="201">
        <f t="shared" si="177"/>
        <v>400796201.92000008</v>
      </c>
      <c r="N46" s="201">
        <f t="shared" si="175"/>
        <v>694794710.24000001</v>
      </c>
      <c r="O46" s="201">
        <f t="shared" si="175"/>
        <v>-38.200000000011642</v>
      </c>
      <c r="P46" s="201">
        <f t="shared" si="175"/>
        <v>694794672.03999996</v>
      </c>
      <c r="Q46" s="201">
        <f t="shared" si="175"/>
        <v>90846826.539999992</v>
      </c>
      <c r="R46" s="201">
        <f t="shared" si="175"/>
        <v>785641498.57999992</v>
      </c>
      <c r="S46" s="201">
        <f t="shared" si="175"/>
        <v>-462548426.54000002</v>
      </c>
      <c r="T46" s="201">
        <f t="shared" si="175"/>
        <v>323093072.04000002</v>
      </c>
      <c r="U46" s="201">
        <f t="shared" ref="U46:AE46" si="178">SUM(U47:U84)</f>
        <v>0</v>
      </c>
      <c r="V46" s="201">
        <f t="shared" si="178"/>
        <v>323093072.04000002</v>
      </c>
      <c r="W46" s="201">
        <f t="shared" ref="W46:X46" si="179">SUM(W47:W84)</f>
        <v>0</v>
      </c>
      <c r="X46" s="201">
        <f t="shared" si="179"/>
        <v>323093072.04000002</v>
      </c>
      <c r="Y46" s="201">
        <f t="shared" si="178"/>
        <v>776649200.25</v>
      </c>
      <c r="Z46" s="201">
        <f t="shared" si="178"/>
        <v>-35642.050000007439</v>
      </c>
      <c r="AA46" s="201">
        <f t="shared" si="178"/>
        <v>776613558.20000005</v>
      </c>
      <c r="AB46" s="201">
        <f t="shared" si="178"/>
        <v>-251301297.15000001</v>
      </c>
      <c r="AC46" s="201">
        <f t="shared" si="178"/>
        <v>525312261.05000007</v>
      </c>
      <c r="AD46" s="201">
        <f t="shared" si="178"/>
        <v>0</v>
      </c>
      <c r="AE46" s="201">
        <f t="shared" si="178"/>
        <v>525312261.05000007</v>
      </c>
      <c r="AF46" s="201">
        <f t="shared" ref="AF46:AG46" si="180">SUM(AF47:AF84)</f>
        <v>0</v>
      </c>
      <c r="AG46" s="201">
        <f t="shared" si="180"/>
        <v>525312261.05000007</v>
      </c>
    </row>
    <row r="47" spans="1:33" s="287" customFormat="1" ht="67.150000000000006" hidden="1" customHeight="1">
      <c r="A47" s="214" t="s">
        <v>371</v>
      </c>
      <c r="B47" s="224" t="s">
        <v>355</v>
      </c>
      <c r="C47" s="201">
        <v>91066892</v>
      </c>
      <c r="D47" s="201">
        <v>-91066892</v>
      </c>
      <c r="E47" s="201">
        <f t="shared" si="11"/>
        <v>0</v>
      </c>
      <c r="F47" s="201"/>
      <c r="G47" s="201">
        <f t="shared" ref="G47:G56" si="181">SUM(E47:F47)</f>
        <v>0</v>
      </c>
      <c r="H47" s="201"/>
      <c r="I47" s="201">
        <f t="shared" ref="I47:I80" si="182">SUM(G47:H47)</f>
        <v>0</v>
      </c>
      <c r="J47" s="201"/>
      <c r="K47" s="201">
        <f t="shared" ref="K47:K82" si="183">SUM(I47:J47)</f>
        <v>0</v>
      </c>
      <c r="L47" s="201"/>
      <c r="M47" s="201">
        <f t="shared" ref="M47:M83" si="184">SUM(K47:L47)</f>
        <v>0</v>
      </c>
      <c r="N47" s="201">
        <v>364267568</v>
      </c>
      <c r="O47" s="201">
        <v>-364267568</v>
      </c>
      <c r="P47" s="201">
        <f t="shared" si="16"/>
        <v>0</v>
      </c>
      <c r="Q47" s="201"/>
      <c r="R47" s="201">
        <f t="shared" ref="R47:R56" si="185">SUM(P47:Q47)</f>
        <v>0</v>
      </c>
      <c r="S47" s="201"/>
      <c r="T47" s="201">
        <f t="shared" ref="T47:V57" si="186">SUM(R47:S47)</f>
        <v>0</v>
      </c>
      <c r="U47" s="201"/>
      <c r="V47" s="201">
        <f t="shared" si="186"/>
        <v>0</v>
      </c>
      <c r="W47" s="201"/>
      <c r="X47" s="201">
        <f t="shared" ref="X47:X58" si="187">SUM(V47:W47)</f>
        <v>0</v>
      </c>
      <c r="Y47" s="201">
        <v>440229250.87</v>
      </c>
      <c r="Z47" s="201">
        <v>-440229250.87</v>
      </c>
      <c r="AA47" s="201">
        <f t="shared" si="20"/>
        <v>0</v>
      </c>
      <c r="AB47" s="201"/>
      <c r="AC47" s="201">
        <f t="shared" ref="AC47:AC56" si="188">SUM(AA47:AB47)</f>
        <v>0</v>
      </c>
      <c r="AD47" s="201"/>
      <c r="AE47" s="201">
        <f t="shared" ref="AE47:AE57" si="189">SUM(AC47:AD47)</f>
        <v>0</v>
      </c>
      <c r="AF47" s="201"/>
      <c r="AG47" s="201">
        <f t="shared" ref="AG47:AG57" si="190">SUM(AE47:AF47)</f>
        <v>0</v>
      </c>
    </row>
    <row r="48" spans="1:33" s="287" customFormat="1" ht="67.150000000000006" hidden="1" customHeight="1">
      <c r="A48" s="214" t="s">
        <v>372</v>
      </c>
      <c r="B48" s="224" t="s">
        <v>355</v>
      </c>
      <c r="C48" s="201">
        <v>1858508</v>
      </c>
      <c r="D48" s="201">
        <v>-1858508</v>
      </c>
      <c r="E48" s="201">
        <f t="shared" si="11"/>
        <v>0</v>
      </c>
      <c r="F48" s="201"/>
      <c r="G48" s="201">
        <f t="shared" si="181"/>
        <v>0</v>
      </c>
      <c r="H48" s="201"/>
      <c r="I48" s="201">
        <f t="shared" si="182"/>
        <v>0</v>
      </c>
      <c r="J48" s="201"/>
      <c r="K48" s="201">
        <f t="shared" si="183"/>
        <v>0</v>
      </c>
      <c r="L48" s="201"/>
      <c r="M48" s="201">
        <f t="shared" si="184"/>
        <v>0</v>
      </c>
      <c r="N48" s="201">
        <v>7434032</v>
      </c>
      <c r="O48" s="201">
        <v>-7434032</v>
      </c>
      <c r="P48" s="201">
        <f t="shared" si="16"/>
        <v>0</v>
      </c>
      <c r="Q48" s="201"/>
      <c r="R48" s="201">
        <f t="shared" si="185"/>
        <v>0</v>
      </c>
      <c r="S48" s="201"/>
      <c r="T48" s="201">
        <f t="shared" si="186"/>
        <v>0</v>
      </c>
      <c r="U48" s="201"/>
      <c r="V48" s="201">
        <f t="shared" si="186"/>
        <v>0</v>
      </c>
      <c r="W48" s="201"/>
      <c r="X48" s="201">
        <f t="shared" si="187"/>
        <v>0</v>
      </c>
      <c r="Y48" s="201">
        <v>8984270.4299999997</v>
      </c>
      <c r="Z48" s="201">
        <v>-8984270.4299999997</v>
      </c>
      <c r="AA48" s="201">
        <f t="shared" si="20"/>
        <v>0</v>
      </c>
      <c r="AB48" s="201"/>
      <c r="AC48" s="201">
        <f t="shared" si="188"/>
        <v>0</v>
      </c>
      <c r="AD48" s="201"/>
      <c r="AE48" s="201">
        <f t="shared" si="189"/>
        <v>0</v>
      </c>
      <c r="AF48" s="201"/>
      <c r="AG48" s="201">
        <f t="shared" si="190"/>
        <v>0</v>
      </c>
    </row>
    <row r="49" spans="1:33" s="287" customFormat="1" ht="39.75" hidden="1" customHeight="1">
      <c r="A49" s="214" t="s">
        <v>373</v>
      </c>
      <c r="B49" s="273" t="s">
        <v>355</v>
      </c>
      <c r="C49" s="201">
        <v>222222222</v>
      </c>
      <c r="D49" s="201">
        <v>-222222222</v>
      </c>
      <c r="E49" s="201">
        <f t="shared" si="11"/>
        <v>0</v>
      </c>
      <c r="F49" s="201"/>
      <c r="G49" s="201">
        <f t="shared" si="181"/>
        <v>0</v>
      </c>
      <c r="H49" s="201"/>
      <c r="I49" s="201">
        <f t="shared" si="182"/>
        <v>0</v>
      </c>
      <c r="J49" s="201"/>
      <c r="K49" s="201">
        <f t="shared" si="183"/>
        <v>0</v>
      </c>
      <c r="L49" s="201"/>
      <c r="M49" s="201">
        <f t="shared" si="184"/>
        <v>0</v>
      </c>
      <c r="N49" s="201">
        <v>0</v>
      </c>
      <c r="O49" s="201"/>
      <c r="P49" s="201">
        <f t="shared" si="16"/>
        <v>0</v>
      </c>
      <c r="Q49" s="201"/>
      <c r="R49" s="201">
        <f t="shared" si="185"/>
        <v>0</v>
      </c>
      <c r="S49" s="201"/>
      <c r="T49" s="201">
        <f t="shared" si="186"/>
        <v>0</v>
      </c>
      <c r="U49" s="201"/>
      <c r="V49" s="201">
        <f t="shared" si="186"/>
        <v>0</v>
      </c>
      <c r="W49" s="201"/>
      <c r="X49" s="201">
        <f t="shared" si="187"/>
        <v>0</v>
      </c>
      <c r="Y49" s="201">
        <v>0</v>
      </c>
      <c r="Z49" s="201"/>
      <c r="AA49" s="201">
        <f t="shared" si="20"/>
        <v>0</v>
      </c>
      <c r="AB49" s="201"/>
      <c r="AC49" s="201">
        <f t="shared" si="188"/>
        <v>0</v>
      </c>
      <c r="AD49" s="201"/>
      <c r="AE49" s="201">
        <f t="shared" si="189"/>
        <v>0</v>
      </c>
      <c r="AF49" s="201"/>
      <c r="AG49" s="201">
        <f t="shared" si="190"/>
        <v>0</v>
      </c>
    </row>
    <row r="50" spans="1:33" s="287" customFormat="1" ht="54" hidden="1" customHeight="1">
      <c r="A50" s="214" t="s">
        <v>376</v>
      </c>
      <c r="B50" s="224" t="s">
        <v>355</v>
      </c>
      <c r="C50" s="201">
        <v>146512</v>
      </c>
      <c r="D50" s="201">
        <v>-146512</v>
      </c>
      <c r="E50" s="201">
        <f t="shared" si="11"/>
        <v>0</v>
      </c>
      <c r="F50" s="201"/>
      <c r="G50" s="201">
        <f t="shared" si="181"/>
        <v>0</v>
      </c>
      <c r="H50" s="201"/>
      <c r="I50" s="201">
        <f t="shared" si="182"/>
        <v>0</v>
      </c>
      <c r="J50" s="201"/>
      <c r="K50" s="201">
        <f t="shared" si="183"/>
        <v>0</v>
      </c>
      <c r="L50" s="201"/>
      <c r="M50" s="201">
        <f t="shared" si="184"/>
        <v>0</v>
      </c>
      <c r="N50" s="201">
        <v>0</v>
      </c>
      <c r="O50" s="201"/>
      <c r="P50" s="201">
        <f t="shared" si="16"/>
        <v>0</v>
      </c>
      <c r="Q50" s="201"/>
      <c r="R50" s="201">
        <f t="shared" si="185"/>
        <v>0</v>
      </c>
      <c r="S50" s="201"/>
      <c r="T50" s="201">
        <f t="shared" si="186"/>
        <v>0</v>
      </c>
      <c r="U50" s="201"/>
      <c r="V50" s="201">
        <f t="shared" si="186"/>
        <v>0</v>
      </c>
      <c r="W50" s="201"/>
      <c r="X50" s="201">
        <f t="shared" si="187"/>
        <v>0</v>
      </c>
      <c r="Y50" s="201">
        <v>0</v>
      </c>
      <c r="Z50" s="201"/>
      <c r="AA50" s="201">
        <f t="shared" si="20"/>
        <v>0</v>
      </c>
      <c r="AB50" s="201"/>
      <c r="AC50" s="201">
        <f t="shared" si="188"/>
        <v>0</v>
      </c>
      <c r="AD50" s="201"/>
      <c r="AE50" s="201">
        <f t="shared" si="189"/>
        <v>0</v>
      </c>
      <c r="AF50" s="201"/>
      <c r="AG50" s="201">
        <f t="shared" si="190"/>
        <v>0</v>
      </c>
    </row>
    <row r="51" spans="1:33" s="287" customFormat="1" ht="51" hidden="1" customHeight="1">
      <c r="A51" s="214" t="s">
        <v>375</v>
      </c>
      <c r="B51" s="273" t="s">
        <v>369</v>
      </c>
      <c r="C51" s="201">
        <v>7179088</v>
      </c>
      <c r="D51" s="201">
        <v>-7179088</v>
      </c>
      <c r="E51" s="201">
        <f t="shared" si="11"/>
        <v>0</v>
      </c>
      <c r="F51" s="201"/>
      <c r="G51" s="201">
        <f t="shared" si="181"/>
        <v>0</v>
      </c>
      <c r="H51" s="201"/>
      <c r="I51" s="201">
        <f t="shared" si="182"/>
        <v>0</v>
      </c>
      <c r="J51" s="201"/>
      <c r="K51" s="201">
        <f t="shared" si="183"/>
        <v>0</v>
      </c>
      <c r="L51" s="201"/>
      <c r="M51" s="201">
        <f t="shared" si="184"/>
        <v>0</v>
      </c>
      <c r="N51" s="201">
        <v>0</v>
      </c>
      <c r="O51" s="201"/>
      <c r="P51" s="201">
        <f t="shared" si="16"/>
        <v>0</v>
      </c>
      <c r="Q51" s="201"/>
      <c r="R51" s="201">
        <f t="shared" si="185"/>
        <v>0</v>
      </c>
      <c r="S51" s="201"/>
      <c r="T51" s="201">
        <f t="shared" si="186"/>
        <v>0</v>
      </c>
      <c r="U51" s="201"/>
      <c r="V51" s="201">
        <f t="shared" si="186"/>
        <v>0</v>
      </c>
      <c r="W51" s="201"/>
      <c r="X51" s="201">
        <f t="shared" si="187"/>
        <v>0</v>
      </c>
      <c r="Y51" s="201">
        <v>0</v>
      </c>
      <c r="Z51" s="201"/>
      <c r="AA51" s="201">
        <f t="shared" si="20"/>
        <v>0</v>
      </c>
      <c r="AB51" s="201"/>
      <c r="AC51" s="201">
        <f t="shared" si="188"/>
        <v>0</v>
      </c>
      <c r="AD51" s="201"/>
      <c r="AE51" s="201">
        <f t="shared" si="189"/>
        <v>0</v>
      </c>
      <c r="AF51" s="201"/>
      <c r="AG51" s="201">
        <f t="shared" si="190"/>
        <v>0</v>
      </c>
    </row>
    <row r="52" spans="1:33" s="287" customFormat="1" ht="54" customHeight="1">
      <c r="A52" s="214" t="s">
        <v>374</v>
      </c>
      <c r="B52" s="273" t="s">
        <v>356</v>
      </c>
      <c r="C52" s="201">
        <v>5870000</v>
      </c>
      <c r="D52" s="201"/>
      <c r="E52" s="201">
        <f t="shared" si="11"/>
        <v>5870000</v>
      </c>
      <c r="F52" s="201"/>
      <c r="G52" s="201">
        <f t="shared" si="181"/>
        <v>5870000</v>
      </c>
      <c r="H52" s="201"/>
      <c r="I52" s="201">
        <f t="shared" si="182"/>
        <v>5870000</v>
      </c>
      <c r="J52" s="201"/>
      <c r="K52" s="201">
        <f t="shared" si="183"/>
        <v>5870000</v>
      </c>
      <c r="L52" s="201"/>
      <c r="M52" s="201">
        <f t="shared" si="184"/>
        <v>5870000</v>
      </c>
      <c r="N52" s="201">
        <v>6002250</v>
      </c>
      <c r="O52" s="201"/>
      <c r="P52" s="201">
        <f t="shared" si="16"/>
        <v>6002250</v>
      </c>
      <c r="Q52" s="201"/>
      <c r="R52" s="201">
        <f t="shared" si="185"/>
        <v>6002250</v>
      </c>
      <c r="S52" s="201"/>
      <c r="T52" s="201">
        <f t="shared" si="186"/>
        <v>6002250</v>
      </c>
      <c r="U52" s="201"/>
      <c r="V52" s="201">
        <f t="shared" si="186"/>
        <v>6002250</v>
      </c>
      <c r="W52" s="201"/>
      <c r="X52" s="201">
        <f t="shared" si="187"/>
        <v>6002250</v>
      </c>
      <c r="Y52" s="201">
        <v>6136750</v>
      </c>
      <c r="Z52" s="201"/>
      <c r="AA52" s="201">
        <f t="shared" si="20"/>
        <v>6136750</v>
      </c>
      <c r="AB52" s="201"/>
      <c r="AC52" s="201">
        <f t="shared" si="188"/>
        <v>6136750</v>
      </c>
      <c r="AD52" s="201"/>
      <c r="AE52" s="201">
        <f t="shared" si="189"/>
        <v>6136750</v>
      </c>
      <c r="AF52" s="201"/>
      <c r="AG52" s="201">
        <f t="shared" si="190"/>
        <v>6136750</v>
      </c>
    </row>
    <row r="53" spans="1:33" s="287" customFormat="1" ht="148.9" customHeight="1">
      <c r="A53" s="210" t="s">
        <v>375</v>
      </c>
      <c r="B53" s="273" t="s">
        <v>369</v>
      </c>
      <c r="C53" s="201"/>
      <c r="D53" s="201">
        <v>91066892</v>
      </c>
      <c r="E53" s="201">
        <f t="shared" si="11"/>
        <v>91066892</v>
      </c>
      <c r="F53" s="201">
        <v>-51866892</v>
      </c>
      <c r="G53" s="201">
        <f t="shared" si="181"/>
        <v>39200000</v>
      </c>
      <c r="H53" s="201">
        <v>-4900000</v>
      </c>
      <c r="I53" s="201">
        <f t="shared" si="182"/>
        <v>34300000</v>
      </c>
      <c r="J53" s="201"/>
      <c r="K53" s="201">
        <f t="shared" si="183"/>
        <v>34300000</v>
      </c>
      <c r="L53" s="201">
        <v>8820000</v>
      </c>
      <c r="M53" s="201">
        <f t="shared" si="184"/>
        <v>43120000</v>
      </c>
      <c r="N53" s="201"/>
      <c r="O53" s="201">
        <v>364267568</v>
      </c>
      <c r="P53" s="201">
        <f t="shared" si="16"/>
        <v>364267568</v>
      </c>
      <c r="Q53" s="201">
        <v>89483641.219999999</v>
      </c>
      <c r="R53" s="201">
        <f t="shared" si="185"/>
        <v>453751209.22000003</v>
      </c>
      <c r="S53" s="201">
        <v>-453751209.22000003</v>
      </c>
      <c r="T53" s="201">
        <f t="shared" si="186"/>
        <v>0</v>
      </c>
      <c r="U53" s="201"/>
      <c r="V53" s="201">
        <f t="shared" si="186"/>
        <v>0</v>
      </c>
      <c r="W53" s="201"/>
      <c r="X53" s="201">
        <f t="shared" si="187"/>
        <v>0</v>
      </c>
      <c r="Y53" s="201"/>
      <c r="Z53" s="201">
        <v>440229250.87</v>
      </c>
      <c r="AA53" s="201">
        <f t="shared" si="20"/>
        <v>440229250.87</v>
      </c>
      <c r="AB53" s="201">
        <v>-246241373.78999999</v>
      </c>
      <c r="AC53" s="201">
        <f t="shared" si="188"/>
        <v>193987877.08000001</v>
      </c>
      <c r="AD53" s="201"/>
      <c r="AE53" s="201">
        <f t="shared" si="189"/>
        <v>193987877.08000001</v>
      </c>
      <c r="AF53" s="201"/>
      <c r="AG53" s="201">
        <f t="shared" si="190"/>
        <v>193987877.08000001</v>
      </c>
    </row>
    <row r="54" spans="1:33" s="287" customFormat="1" ht="124.9" customHeight="1">
      <c r="A54" s="210" t="s">
        <v>376</v>
      </c>
      <c r="B54" s="273" t="s">
        <v>410</v>
      </c>
      <c r="C54" s="201"/>
      <c r="D54" s="201">
        <v>1858508</v>
      </c>
      <c r="E54" s="201">
        <f t="shared" si="11"/>
        <v>1858508</v>
      </c>
      <c r="F54" s="201">
        <v>-1098508</v>
      </c>
      <c r="G54" s="201">
        <f t="shared" si="181"/>
        <v>760000</v>
      </c>
      <c r="H54" s="201">
        <v>-95000</v>
      </c>
      <c r="I54" s="201">
        <f t="shared" si="182"/>
        <v>665000</v>
      </c>
      <c r="J54" s="201"/>
      <c r="K54" s="201">
        <f t="shared" si="183"/>
        <v>665000</v>
      </c>
      <c r="L54" s="201">
        <v>171000</v>
      </c>
      <c r="M54" s="201">
        <f t="shared" si="184"/>
        <v>836000</v>
      </c>
      <c r="N54" s="201"/>
      <c r="O54" s="201">
        <v>7434032</v>
      </c>
      <c r="P54" s="201">
        <f t="shared" si="16"/>
        <v>7434032</v>
      </c>
      <c r="Q54" s="201">
        <v>1363185.32</v>
      </c>
      <c r="R54" s="201">
        <f t="shared" si="185"/>
        <v>8797217.3200000003</v>
      </c>
      <c r="S54" s="201">
        <v>-8797217.3200000003</v>
      </c>
      <c r="T54" s="201">
        <f t="shared" si="186"/>
        <v>0</v>
      </c>
      <c r="U54" s="201"/>
      <c r="V54" s="201">
        <f t="shared" si="186"/>
        <v>0</v>
      </c>
      <c r="W54" s="201"/>
      <c r="X54" s="201">
        <f t="shared" si="187"/>
        <v>0</v>
      </c>
      <c r="Y54" s="201"/>
      <c r="Z54" s="201">
        <v>8984270.4299999997</v>
      </c>
      <c r="AA54" s="201">
        <f t="shared" si="20"/>
        <v>8984270.4299999997</v>
      </c>
      <c r="AB54" s="201">
        <v>-5059923.3600000003</v>
      </c>
      <c r="AC54" s="201">
        <f t="shared" si="188"/>
        <v>3924347.0699999994</v>
      </c>
      <c r="AD54" s="201"/>
      <c r="AE54" s="201">
        <f t="shared" si="189"/>
        <v>3924347.0699999994</v>
      </c>
      <c r="AF54" s="201"/>
      <c r="AG54" s="201">
        <f t="shared" si="190"/>
        <v>3924347.0699999994</v>
      </c>
    </row>
    <row r="55" spans="1:33" s="287" customFormat="1" ht="51">
      <c r="A55" s="214" t="s">
        <v>377</v>
      </c>
      <c r="B55" s="224" t="s">
        <v>357</v>
      </c>
      <c r="C55" s="201">
        <v>17643155.100000001</v>
      </c>
      <c r="D55" s="201">
        <v>420968.49</v>
      </c>
      <c r="E55" s="201">
        <f t="shared" si="11"/>
        <v>18064123.59</v>
      </c>
      <c r="F55" s="201"/>
      <c r="G55" s="201">
        <f t="shared" si="181"/>
        <v>18064123.59</v>
      </c>
      <c r="H55" s="201"/>
      <c r="I55" s="201">
        <f t="shared" si="182"/>
        <v>18064123.59</v>
      </c>
      <c r="J55" s="201"/>
      <c r="K55" s="201">
        <f t="shared" si="183"/>
        <v>18064123.59</v>
      </c>
      <c r="L55" s="201"/>
      <c r="M55" s="201">
        <f t="shared" si="184"/>
        <v>18064123.59</v>
      </c>
      <c r="N55" s="201">
        <v>17519788.27</v>
      </c>
      <c r="O55" s="201">
        <v>-38.200000000000003</v>
      </c>
      <c r="P55" s="201">
        <f t="shared" si="16"/>
        <v>17519750.07</v>
      </c>
      <c r="Q55" s="201"/>
      <c r="R55" s="201">
        <f t="shared" si="185"/>
        <v>17519750.07</v>
      </c>
      <c r="S55" s="201"/>
      <c r="T55" s="201">
        <f t="shared" si="186"/>
        <v>17519750.07</v>
      </c>
      <c r="U55" s="201"/>
      <c r="V55" s="201">
        <f t="shared" si="186"/>
        <v>17519750.07</v>
      </c>
      <c r="W55" s="201"/>
      <c r="X55" s="201">
        <f t="shared" si="187"/>
        <v>17519750.07</v>
      </c>
      <c r="Y55" s="201">
        <v>17917858.57</v>
      </c>
      <c r="Z55" s="201">
        <v>-35642.050000000003</v>
      </c>
      <c r="AA55" s="201">
        <f t="shared" si="20"/>
        <v>17882216.52</v>
      </c>
      <c r="AB55" s="201"/>
      <c r="AC55" s="201">
        <f t="shared" si="188"/>
        <v>17882216.52</v>
      </c>
      <c r="AD55" s="201"/>
      <c r="AE55" s="201">
        <f t="shared" si="189"/>
        <v>17882216.52</v>
      </c>
      <c r="AF55" s="201"/>
      <c r="AG55" s="201">
        <f t="shared" si="190"/>
        <v>17882216.52</v>
      </c>
    </row>
    <row r="56" spans="1:33" s="287" customFormat="1" ht="63.75">
      <c r="A56" s="214" t="s">
        <v>378</v>
      </c>
      <c r="B56" s="224" t="s">
        <v>379</v>
      </c>
      <c r="C56" s="201">
        <v>0</v>
      </c>
      <c r="D56" s="201"/>
      <c r="E56" s="201">
        <f t="shared" si="11"/>
        <v>0</v>
      </c>
      <c r="F56" s="201"/>
      <c r="G56" s="201">
        <f t="shared" si="181"/>
        <v>0</v>
      </c>
      <c r="H56" s="201"/>
      <c r="I56" s="201">
        <f t="shared" si="182"/>
        <v>0</v>
      </c>
      <c r="J56" s="201"/>
      <c r="K56" s="201">
        <f t="shared" si="183"/>
        <v>0</v>
      </c>
      <c r="L56" s="201"/>
      <c r="M56" s="201">
        <f t="shared" si="184"/>
        <v>0</v>
      </c>
      <c r="N56" s="201">
        <v>1250000</v>
      </c>
      <c r="O56" s="201"/>
      <c r="P56" s="201">
        <f t="shared" si="16"/>
        <v>1250000</v>
      </c>
      <c r="Q56" s="201"/>
      <c r="R56" s="201">
        <f t="shared" si="185"/>
        <v>1250000</v>
      </c>
      <c r="S56" s="201"/>
      <c r="T56" s="201">
        <f t="shared" si="186"/>
        <v>1250000</v>
      </c>
      <c r="U56" s="201"/>
      <c r="V56" s="201">
        <f t="shared" si="186"/>
        <v>1250000</v>
      </c>
      <c r="W56" s="201"/>
      <c r="X56" s="201">
        <f t="shared" si="187"/>
        <v>1250000</v>
      </c>
      <c r="Y56" s="201">
        <v>0</v>
      </c>
      <c r="Z56" s="201"/>
      <c r="AA56" s="201">
        <f t="shared" si="20"/>
        <v>0</v>
      </c>
      <c r="AB56" s="201"/>
      <c r="AC56" s="201">
        <f t="shared" si="188"/>
        <v>0</v>
      </c>
      <c r="AD56" s="201"/>
      <c r="AE56" s="201">
        <f t="shared" si="189"/>
        <v>0</v>
      </c>
      <c r="AF56" s="201"/>
      <c r="AG56" s="201">
        <f t="shared" si="190"/>
        <v>0</v>
      </c>
    </row>
    <row r="57" spans="1:33" s="287" customFormat="1" ht="31.15" customHeight="1">
      <c r="A57" s="211" t="s">
        <v>412</v>
      </c>
      <c r="B57" s="224" t="s">
        <v>411</v>
      </c>
      <c r="C57" s="201"/>
      <c r="D57" s="201">
        <v>2469919.84</v>
      </c>
      <c r="E57" s="201">
        <f t="shared" ref="E57" si="191">SUM(C57:D57)</f>
        <v>2469919.84</v>
      </c>
      <c r="F57" s="201"/>
      <c r="G57" s="201">
        <f t="shared" ref="G57" si="192">SUM(E57:F57)</f>
        <v>2469919.84</v>
      </c>
      <c r="H57" s="201"/>
      <c r="I57" s="201">
        <f t="shared" si="182"/>
        <v>2469919.84</v>
      </c>
      <c r="J57" s="201"/>
      <c r="K57" s="201">
        <f t="shared" si="183"/>
        <v>2469919.84</v>
      </c>
      <c r="L57" s="201"/>
      <c r="M57" s="201">
        <f t="shared" si="184"/>
        <v>2469919.84</v>
      </c>
      <c r="N57" s="201"/>
      <c r="O57" s="201"/>
      <c r="P57" s="201"/>
      <c r="Q57" s="201"/>
      <c r="R57" s="201"/>
      <c r="S57" s="201"/>
      <c r="T57" s="201"/>
      <c r="U57" s="201"/>
      <c r="V57" s="201">
        <f t="shared" si="186"/>
        <v>0</v>
      </c>
      <c r="W57" s="201"/>
      <c r="X57" s="201">
        <f t="shared" si="187"/>
        <v>0</v>
      </c>
      <c r="Y57" s="201"/>
      <c r="Z57" s="201"/>
      <c r="AA57" s="201"/>
      <c r="AB57" s="201"/>
      <c r="AC57" s="201"/>
      <c r="AD57" s="201"/>
      <c r="AE57" s="201">
        <f t="shared" si="189"/>
        <v>0</v>
      </c>
      <c r="AF57" s="201"/>
      <c r="AG57" s="201">
        <f t="shared" si="190"/>
        <v>0</v>
      </c>
    </row>
    <row r="58" spans="1:33" s="287" customFormat="1" ht="38.25">
      <c r="A58" s="214" t="s">
        <v>380</v>
      </c>
      <c r="B58" s="224" t="s">
        <v>381</v>
      </c>
      <c r="C58" s="201">
        <v>0</v>
      </c>
      <c r="D58" s="201"/>
      <c r="E58" s="201">
        <f t="shared" si="11"/>
        <v>0</v>
      </c>
      <c r="F58" s="201"/>
      <c r="G58" s="201">
        <f t="shared" ref="G58:G75" si="193">SUM(E58:F58)</f>
        <v>0</v>
      </c>
      <c r="H58" s="201"/>
      <c r="I58" s="201">
        <f t="shared" si="182"/>
        <v>0</v>
      </c>
      <c r="J58" s="201"/>
      <c r="K58" s="201">
        <f t="shared" si="183"/>
        <v>0</v>
      </c>
      <c r="L58" s="201"/>
      <c r="M58" s="201">
        <f t="shared" si="184"/>
        <v>0</v>
      </c>
      <c r="N58" s="201">
        <v>4472402.3899999997</v>
      </c>
      <c r="O58" s="201"/>
      <c r="P58" s="201">
        <f t="shared" si="16"/>
        <v>4472402.3899999997</v>
      </c>
      <c r="Q58" s="201"/>
      <c r="R58" s="201">
        <f t="shared" ref="R58" si="194">SUM(P58:Q58)</f>
        <v>4472402.3899999997</v>
      </c>
      <c r="S58" s="201"/>
      <c r="T58" s="201">
        <f t="shared" ref="T58:V58" si="195">SUM(R58:S58)</f>
        <v>4472402.3899999997</v>
      </c>
      <c r="U58" s="201"/>
      <c r="V58" s="201">
        <f t="shared" si="195"/>
        <v>4472402.3899999997</v>
      </c>
      <c r="W58" s="201"/>
      <c r="X58" s="201">
        <f t="shared" si="187"/>
        <v>4472402.3899999997</v>
      </c>
      <c r="Y58" s="201">
        <v>0</v>
      </c>
      <c r="Z58" s="201"/>
      <c r="AA58" s="201">
        <f t="shared" si="20"/>
        <v>0</v>
      </c>
      <c r="AB58" s="201"/>
      <c r="AC58" s="201">
        <f t="shared" ref="AC58" si="196">SUM(AA58:AB58)</f>
        <v>0</v>
      </c>
      <c r="AD58" s="201"/>
      <c r="AE58" s="201">
        <f t="shared" ref="AE58" si="197">SUM(AC58:AD58)</f>
        <v>0</v>
      </c>
      <c r="AF58" s="201"/>
      <c r="AG58" s="201">
        <f t="shared" ref="AG58" si="198">SUM(AE58:AF58)</f>
        <v>0</v>
      </c>
    </row>
    <row r="59" spans="1:33" s="287" customFormat="1" ht="25.15" customHeight="1">
      <c r="A59" s="214" t="s">
        <v>382</v>
      </c>
      <c r="B59" s="273" t="s">
        <v>413</v>
      </c>
      <c r="C59" s="201"/>
      <c r="D59" s="201">
        <v>10807941.98</v>
      </c>
      <c r="E59" s="201">
        <f t="shared" si="11"/>
        <v>10807941.98</v>
      </c>
      <c r="F59" s="201"/>
      <c r="G59" s="201">
        <f t="shared" si="193"/>
        <v>10807941.98</v>
      </c>
      <c r="H59" s="201"/>
      <c r="I59" s="201">
        <f t="shared" si="182"/>
        <v>10807941.98</v>
      </c>
      <c r="J59" s="201"/>
      <c r="K59" s="201">
        <f t="shared" si="183"/>
        <v>10807941.98</v>
      </c>
      <c r="L59" s="201"/>
      <c r="M59" s="201">
        <f t="shared" si="184"/>
        <v>10807941.98</v>
      </c>
      <c r="N59" s="201"/>
      <c r="O59" s="201"/>
      <c r="P59" s="201"/>
      <c r="Q59" s="201"/>
      <c r="R59" s="201"/>
      <c r="S59" s="201"/>
      <c r="T59" s="201"/>
      <c r="U59" s="201"/>
      <c r="V59" s="201"/>
      <c r="W59" s="201"/>
      <c r="X59" s="201"/>
      <c r="Y59" s="201"/>
      <c r="Z59" s="201"/>
      <c r="AA59" s="201"/>
      <c r="AB59" s="201"/>
      <c r="AC59" s="201"/>
      <c r="AD59" s="201"/>
      <c r="AE59" s="201"/>
      <c r="AF59" s="201"/>
      <c r="AG59" s="201"/>
    </row>
    <row r="60" spans="1:33" s="287" customFormat="1" ht="25.5" hidden="1">
      <c r="A60" s="214" t="s">
        <v>382</v>
      </c>
      <c r="B60" s="273" t="s">
        <v>381</v>
      </c>
      <c r="C60" s="201">
        <v>10807941.98</v>
      </c>
      <c r="D60" s="201">
        <v>-10807941.98</v>
      </c>
      <c r="E60" s="201">
        <f t="shared" si="11"/>
        <v>0</v>
      </c>
      <c r="F60" s="201"/>
      <c r="G60" s="201">
        <f t="shared" si="193"/>
        <v>0</v>
      </c>
      <c r="H60" s="201"/>
      <c r="I60" s="201">
        <f t="shared" si="182"/>
        <v>0</v>
      </c>
      <c r="J60" s="201"/>
      <c r="K60" s="201">
        <f t="shared" si="183"/>
        <v>0</v>
      </c>
      <c r="L60" s="201"/>
      <c r="M60" s="201">
        <f t="shared" si="184"/>
        <v>0</v>
      </c>
      <c r="N60" s="201">
        <v>0</v>
      </c>
      <c r="O60" s="201"/>
      <c r="P60" s="201">
        <f t="shared" si="16"/>
        <v>0</v>
      </c>
      <c r="Q60" s="201"/>
      <c r="R60" s="201">
        <f t="shared" ref="R60:R63" si="199">SUM(P60:Q60)</f>
        <v>0</v>
      </c>
      <c r="S60" s="201"/>
      <c r="T60" s="201">
        <f t="shared" ref="T60:V63" si="200">SUM(R60:S60)</f>
        <v>0</v>
      </c>
      <c r="U60" s="201"/>
      <c r="V60" s="201">
        <f t="shared" si="200"/>
        <v>0</v>
      </c>
      <c r="W60" s="201"/>
      <c r="X60" s="201">
        <f t="shared" ref="X60:X63" si="201">SUM(V60:W60)</f>
        <v>0</v>
      </c>
      <c r="Y60" s="201">
        <v>0</v>
      </c>
      <c r="Z60" s="201"/>
      <c r="AA60" s="201">
        <f t="shared" si="20"/>
        <v>0</v>
      </c>
      <c r="AB60" s="201"/>
      <c r="AC60" s="201">
        <f t="shared" ref="AC60:AC63" si="202">SUM(AA60:AB60)</f>
        <v>0</v>
      </c>
      <c r="AD60" s="201"/>
      <c r="AE60" s="201">
        <f t="shared" ref="AE60:AE63" si="203">SUM(AC60:AD60)</f>
        <v>0</v>
      </c>
      <c r="AF60" s="201"/>
      <c r="AG60" s="201">
        <f t="shared" ref="AG60:AG63" si="204">SUM(AE60:AF60)</f>
        <v>0</v>
      </c>
    </row>
    <row r="61" spans="1:33" s="287" customFormat="1" ht="38.25">
      <c r="A61" s="211" t="s">
        <v>415</v>
      </c>
      <c r="B61" s="273" t="s">
        <v>381</v>
      </c>
      <c r="C61" s="201"/>
      <c r="D61" s="201">
        <v>55555.56</v>
      </c>
      <c r="E61" s="201">
        <f t="shared" si="11"/>
        <v>55555.56</v>
      </c>
      <c r="F61" s="201"/>
      <c r="G61" s="201">
        <f t="shared" si="193"/>
        <v>55555.56</v>
      </c>
      <c r="H61" s="201"/>
      <c r="I61" s="201">
        <f t="shared" si="182"/>
        <v>55555.56</v>
      </c>
      <c r="J61" s="201"/>
      <c r="K61" s="201">
        <f t="shared" si="183"/>
        <v>55555.56</v>
      </c>
      <c r="L61" s="201"/>
      <c r="M61" s="201">
        <f t="shared" si="184"/>
        <v>55555.56</v>
      </c>
      <c r="N61" s="201"/>
      <c r="O61" s="201"/>
      <c r="P61" s="201">
        <f t="shared" si="16"/>
        <v>0</v>
      </c>
      <c r="Q61" s="201"/>
      <c r="R61" s="201">
        <f t="shared" si="199"/>
        <v>0</v>
      </c>
      <c r="S61" s="201"/>
      <c r="T61" s="201">
        <f t="shared" si="200"/>
        <v>0</v>
      </c>
      <c r="U61" s="201"/>
      <c r="V61" s="201">
        <f t="shared" si="200"/>
        <v>0</v>
      </c>
      <c r="W61" s="201"/>
      <c r="X61" s="201">
        <f t="shared" si="201"/>
        <v>0</v>
      </c>
      <c r="Y61" s="201"/>
      <c r="Z61" s="201"/>
      <c r="AA61" s="201">
        <f t="shared" si="20"/>
        <v>0</v>
      </c>
      <c r="AB61" s="201"/>
      <c r="AC61" s="201">
        <f t="shared" si="202"/>
        <v>0</v>
      </c>
      <c r="AD61" s="201"/>
      <c r="AE61" s="201">
        <f t="shared" si="203"/>
        <v>0</v>
      </c>
      <c r="AF61" s="201"/>
      <c r="AG61" s="201">
        <f t="shared" si="204"/>
        <v>0</v>
      </c>
    </row>
    <row r="62" spans="1:33" s="287" customFormat="1" ht="56.45" customHeight="1">
      <c r="A62" s="212" t="s">
        <v>416</v>
      </c>
      <c r="B62" s="273" t="s">
        <v>381</v>
      </c>
      <c r="C62" s="201"/>
      <c r="D62" s="201">
        <v>441398.08</v>
      </c>
      <c r="E62" s="201">
        <f t="shared" si="11"/>
        <v>441398.08</v>
      </c>
      <c r="F62" s="201"/>
      <c r="G62" s="201">
        <f t="shared" si="193"/>
        <v>441398.08</v>
      </c>
      <c r="H62" s="201"/>
      <c r="I62" s="201">
        <f t="shared" si="182"/>
        <v>441398.08</v>
      </c>
      <c r="J62" s="201"/>
      <c r="K62" s="201">
        <f t="shared" si="183"/>
        <v>441398.08</v>
      </c>
      <c r="L62" s="201"/>
      <c r="M62" s="201">
        <f t="shared" si="184"/>
        <v>441398.08</v>
      </c>
      <c r="N62" s="201"/>
      <c r="O62" s="201">
        <v>441398.08</v>
      </c>
      <c r="P62" s="201">
        <f t="shared" si="16"/>
        <v>441398.08</v>
      </c>
      <c r="Q62" s="201"/>
      <c r="R62" s="201">
        <f t="shared" si="199"/>
        <v>441398.08</v>
      </c>
      <c r="S62" s="201"/>
      <c r="T62" s="201">
        <f t="shared" si="200"/>
        <v>441398.08</v>
      </c>
      <c r="U62" s="201"/>
      <c r="V62" s="201">
        <f t="shared" si="200"/>
        <v>441398.08</v>
      </c>
      <c r="W62" s="201"/>
      <c r="X62" s="201">
        <f t="shared" si="201"/>
        <v>441398.08</v>
      </c>
      <c r="Y62" s="201"/>
      <c r="Z62" s="201">
        <v>441398.08</v>
      </c>
      <c r="AA62" s="201">
        <f t="shared" si="20"/>
        <v>441398.08</v>
      </c>
      <c r="AB62" s="201"/>
      <c r="AC62" s="201">
        <f t="shared" si="202"/>
        <v>441398.08</v>
      </c>
      <c r="AD62" s="201"/>
      <c r="AE62" s="201">
        <f t="shared" si="203"/>
        <v>441398.08</v>
      </c>
      <c r="AF62" s="201"/>
      <c r="AG62" s="201">
        <f t="shared" si="204"/>
        <v>441398.08</v>
      </c>
    </row>
    <row r="63" spans="1:33" s="287" customFormat="1" ht="38.25" hidden="1">
      <c r="A63" s="214" t="s">
        <v>383</v>
      </c>
      <c r="B63" s="273" t="s">
        <v>381</v>
      </c>
      <c r="C63" s="201">
        <v>3980174.3</v>
      </c>
      <c r="D63" s="201">
        <v>-3980174.3</v>
      </c>
      <c r="E63" s="201">
        <f t="shared" si="11"/>
        <v>0</v>
      </c>
      <c r="F63" s="201"/>
      <c r="G63" s="201">
        <f t="shared" si="193"/>
        <v>0</v>
      </c>
      <c r="H63" s="201"/>
      <c r="I63" s="201">
        <f t="shared" si="182"/>
        <v>0</v>
      </c>
      <c r="J63" s="201"/>
      <c r="K63" s="201">
        <f t="shared" si="183"/>
        <v>0</v>
      </c>
      <c r="L63" s="201"/>
      <c r="M63" s="201">
        <f t="shared" si="184"/>
        <v>0</v>
      </c>
      <c r="N63" s="201">
        <v>0</v>
      </c>
      <c r="O63" s="201"/>
      <c r="P63" s="201">
        <f t="shared" si="16"/>
        <v>0</v>
      </c>
      <c r="Q63" s="201"/>
      <c r="R63" s="201">
        <f t="shared" si="199"/>
        <v>0</v>
      </c>
      <c r="S63" s="201"/>
      <c r="T63" s="201">
        <f t="shared" si="200"/>
        <v>0</v>
      </c>
      <c r="U63" s="201"/>
      <c r="V63" s="201">
        <f t="shared" si="200"/>
        <v>0</v>
      </c>
      <c r="W63" s="201"/>
      <c r="X63" s="201">
        <f t="shared" si="201"/>
        <v>0</v>
      </c>
      <c r="Y63" s="201">
        <v>0</v>
      </c>
      <c r="Z63" s="201"/>
      <c r="AA63" s="201">
        <f t="shared" si="20"/>
        <v>0</v>
      </c>
      <c r="AB63" s="201"/>
      <c r="AC63" s="201">
        <f t="shared" si="202"/>
        <v>0</v>
      </c>
      <c r="AD63" s="201"/>
      <c r="AE63" s="201">
        <f t="shared" si="203"/>
        <v>0</v>
      </c>
      <c r="AF63" s="201"/>
      <c r="AG63" s="201">
        <f t="shared" si="204"/>
        <v>0</v>
      </c>
    </row>
    <row r="64" spans="1:33" s="287" customFormat="1" ht="32.450000000000003" customHeight="1">
      <c r="A64" s="214" t="s">
        <v>383</v>
      </c>
      <c r="B64" s="273" t="s">
        <v>414</v>
      </c>
      <c r="C64" s="201"/>
      <c r="D64" s="201">
        <v>3980174.3</v>
      </c>
      <c r="E64" s="201">
        <f t="shared" si="11"/>
        <v>3980174.3</v>
      </c>
      <c r="F64" s="201"/>
      <c r="G64" s="201">
        <f t="shared" si="193"/>
        <v>3980174.3</v>
      </c>
      <c r="H64" s="201"/>
      <c r="I64" s="201">
        <f t="shared" si="182"/>
        <v>3980174.3</v>
      </c>
      <c r="J64" s="201"/>
      <c r="K64" s="201">
        <f t="shared" si="183"/>
        <v>3980174.3</v>
      </c>
      <c r="L64" s="201"/>
      <c r="M64" s="201">
        <f t="shared" si="184"/>
        <v>3980174.3</v>
      </c>
      <c r="N64" s="201"/>
      <c r="O64" s="201"/>
      <c r="P64" s="201"/>
      <c r="Q64" s="201"/>
      <c r="R64" s="201"/>
      <c r="S64" s="201"/>
      <c r="T64" s="201"/>
      <c r="U64" s="201"/>
      <c r="V64" s="201"/>
      <c r="W64" s="201"/>
      <c r="X64" s="201"/>
      <c r="Y64" s="201"/>
      <c r="Z64" s="201"/>
      <c r="AA64" s="201"/>
      <c r="AB64" s="201"/>
      <c r="AC64" s="201"/>
      <c r="AD64" s="201"/>
      <c r="AE64" s="201"/>
      <c r="AF64" s="201"/>
      <c r="AG64" s="201"/>
    </row>
    <row r="65" spans="1:33" s="287" customFormat="1" ht="27.6" customHeight="1">
      <c r="A65" s="211" t="s">
        <v>418</v>
      </c>
      <c r="B65" s="273" t="s">
        <v>417</v>
      </c>
      <c r="C65" s="201"/>
      <c r="D65" s="201">
        <v>2236977.84</v>
      </c>
      <c r="E65" s="201">
        <f t="shared" si="11"/>
        <v>2236977.84</v>
      </c>
      <c r="F65" s="201"/>
      <c r="G65" s="201">
        <f t="shared" si="193"/>
        <v>2236977.84</v>
      </c>
      <c r="H65" s="201"/>
      <c r="I65" s="201">
        <f t="shared" si="182"/>
        <v>2236977.84</v>
      </c>
      <c r="J65" s="201"/>
      <c r="K65" s="201">
        <f t="shared" si="183"/>
        <v>2236977.84</v>
      </c>
      <c r="L65" s="201"/>
      <c r="M65" s="201">
        <f t="shared" si="184"/>
        <v>2236977.84</v>
      </c>
      <c r="N65" s="201"/>
      <c r="O65" s="201"/>
      <c r="P65" s="201"/>
      <c r="Q65" s="201"/>
      <c r="R65" s="201"/>
      <c r="S65" s="201"/>
      <c r="T65" s="201"/>
      <c r="U65" s="201"/>
      <c r="V65" s="201"/>
      <c r="W65" s="201"/>
      <c r="X65" s="201"/>
      <c r="Y65" s="201"/>
      <c r="Z65" s="201"/>
      <c r="AA65" s="201"/>
      <c r="AB65" s="201"/>
      <c r="AC65" s="201"/>
      <c r="AD65" s="201"/>
      <c r="AE65" s="201"/>
      <c r="AF65" s="201"/>
      <c r="AG65" s="201"/>
    </row>
    <row r="66" spans="1:33" s="287" customFormat="1" ht="95.45" customHeight="1">
      <c r="A66" s="210" t="s">
        <v>432</v>
      </c>
      <c r="B66" s="273" t="s">
        <v>431</v>
      </c>
      <c r="C66" s="201"/>
      <c r="D66" s="201">
        <v>222222222</v>
      </c>
      <c r="E66" s="201">
        <f t="shared" si="11"/>
        <v>222222222</v>
      </c>
      <c r="F66" s="201"/>
      <c r="G66" s="201">
        <f t="shared" si="193"/>
        <v>222222222</v>
      </c>
      <c r="H66" s="201"/>
      <c r="I66" s="201">
        <f t="shared" si="182"/>
        <v>222222222</v>
      </c>
      <c r="J66" s="201"/>
      <c r="K66" s="201">
        <f t="shared" si="183"/>
        <v>222222222</v>
      </c>
      <c r="L66" s="201">
        <v>-222222222</v>
      </c>
      <c r="M66" s="201">
        <f t="shared" si="184"/>
        <v>0</v>
      </c>
      <c r="N66" s="201"/>
      <c r="O66" s="201"/>
      <c r="P66" s="201"/>
      <c r="Q66" s="201"/>
      <c r="R66" s="201"/>
      <c r="S66" s="201"/>
      <c r="T66" s="201"/>
      <c r="U66" s="201"/>
      <c r="V66" s="201"/>
      <c r="W66" s="201"/>
      <c r="X66" s="201"/>
      <c r="Y66" s="201"/>
      <c r="Z66" s="201"/>
      <c r="AA66" s="201"/>
      <c r="AB66" s="201"/>
      <c r="AC66" s="201"/>
      <c r="AD66" s="201"/>
      <c r="AE66" s="201"/>
      <c r="AF66" s="201"/>
      <c r="AG66" s="201"/>
    </row>
    <row r="67" spans="1:33" s="287" customFormat="1" ht="51">
      <c r="A67" s="214" t="s">
        <v>384</v>
      </c>
      <c r="B67" s="273" t="s">
        <v>358</v>
      </c>
      <c r="C67" s="201">
        <v>414715</v>
      </c>
      <c r="D67" s="201"/>
      <c r="E67" s="201">
        <f t="shared" si="11"/>
        <v>414715</v>
      </c>
      <c r="F67" s="201"/>
      <c r="G67" s="201">
        <f t="shared" si="193"/>
        <v>414715</v>
      </c>
      <c r="H67" s="201"/>
      <c r="I67" s="201">
        <f t="shared" si="182"/>
        <v>414715</v>
      </c>
      <c r="J67" s="201"/>
      <c r="K67" s="201">
        <f t="shared" si="183"/>
        <v>414715</v>
      </c>
      <c r="L67" s="201"/>
      <c r="M67" s="201">
        <f t="shared" si="184"/>
        <v>414715</v>
      </c>
      <c r="N67" s="201">
        <v>234922</v>
      </c>
      <c r="O67" s="201"/>
      <c r="P67" s="201">
        <f t="shared" si="16"/>
        <v>234922</v>
      </c>
      <c r="Q67" s="201"/>
      <c r="R67" s="201">
        <f t="shared" ref="R67:R68" si="205">SUM(P67:Q67)</f>
        <v>234922</v>
      </c>
      <c r="S67" s="201"/>
      <c r="T67" s="201">
        <f t="shared" ref="T67:V68" si="206">SUM(R67:S67)</f>
        <v>234922</v>
      </c>
      <c r="U67" s="201"/>
      <c r="V67" s="201">
        <f t="shared" si="206"/>
        <v>234922</v>
      </c>
      <c r="W67" s="201"/>
      <c r="X67" s="201">
        <f t="shared" ref="X67:X68" si="207">SUM(V67:W67)</f>
        <v>234922</v>
      </c>
      <c r="Y67" s="201">
        <v>232368</v>
      </c>
      <c r="Z67" s="201"/>
      <c r="AA67" s="201">
        <f t="shared" si="20"/>
        <v>232368</v>
      </c>
      <c r="AB67" s="201"/>
      <c r="AC67" s="201">
        <f t="shared" ref="AC67:AC68" si="208">SUM(AA67:AB67)</f>
        <v>232368</v>
      </c>
      <c r="AD67" s="201"/>
      <c r="AE67" s="201">
        <f t="shared" ref="AE67:AE68" si="209">SUM(AC67:AD67)</f>
        <v>232368</v>
      </c>
      <c r="AF67" s="201"/>
      <c r="AG67" s="201">
        <f t="shared" ref="AG67:AG68" si="210">SUM(AE67:AF67)</f>
        <v>232368</v>
      </c>
    </row>
    <row r="68" spans="1:33" s="287" customFormat="1" ht="51" hidden="1">
      <c r="A68" s="214" t="s">
        <v>385</v>
      </c>
      <c r="B68" s="273" t="s">
        <v>358</v>
      </c>
      <c r="C68" s="201">
        <v>441398.08</v>
      </c>
      <c r="D68" s="201">
        <v>-441398.08</v>
      </c>
      <c r="E68" s="201">
        <f t="shared" si="11"/>
        <v>0</v>
      </c>
      <c r="F68" s="201"/>
      <c r="G68" s="201">
        <f t="shared" si="193"/>
        <v>0</v>
      </c>
      <c r="H68" s="201"/>
      <c r="I68" s="201">
        <f t="shared" si="182"/>
        <v>0</v>
      </c>
      <c r="J68" s="201"/>
      <c r="K68" s="201">
        <f t="shared" si="183"/>
        <v>0</v>
      </c>
      <c r="L68" s="201"/>
      <c r="M68" s="201">
        <f t="shared" si="184"/>
        <v>0</v>
      </c>
      <c r="N68" s="201">
        <v>441398.08</v>
      </c>
      <c r="O68" s="201">
        <v>-441398.08</v>
      </c>
      <c r="P68" s="201">
        <f t="shared" si="16"/>
        <v>0</v>
      </c>
      <c r="Q68" s="201"/>
      <c r="R68" s="201">
        <f t="shared" si="205"/>
        <v>0</v>
      </c>
      <c r="S68" s="201"/>
      <c r="T68" s="201">
        <f t="shared" si="206"/>
        <v>0</v>
      </c>
      <c r="U68" s="201"/>
      <c r="V68" s="201">
        <f t="shared" si="206"/>
        <v>0</v>
      </c>
      <c r="W68" s="201"/>
      <c r="X68" s="201">
        <f t="shared" si="207"/>
        <v>0</v>
      </c>
      <c r="Y68" s="201">
        <v>441398.08</v>
      </c>
      <c r="Z68" s="201">
        <v>-441398.08</v>
      </c>
      <c r="AA68" s="201">
        <f t="shared" si="20"/>
        <v>0</v>
      </c>
      <c r="AB68" s="201"/>
      <c r="AC68" s="201">
        <f t="shared" si="208"/>
        <v>0</v>
      </c>
      <c r="AD68" s="201"/>
      <c r="AE68" s="201">
        <f t="shared" si="209"/>
        <v>0</v>
      </c>
      <c r="AF68" s="201"/>
      <c r="AG68" s="201">
        <f t="shared" si="210"/>
        <v>0</v>
      </c>
    </row>
    <row r="69" spans="1:33" s="287" customFormat="1" ht="51">
      <c r="A69" s="213" t="s">
        <v>385</v>
      </c>
      <c r="B69" s="273" t="s">
        <v>358</v>
      </c>
      <c r="C69" s="201"/>
      <c r="D69" s="201">
        <v>108843.52</v>
      </c>
      <c r="E69" s="201">
        <f t="shared" si="11"/>
        <v>108843.52</v>
      </c>
      <c r="F69" s="201"/>
      <c r="G69" s="201">
        <f t="shared" si="193"/>
        <v>108843.52</v>
      </c>
      <c r="H69" s="201"/>
      <c r="I69" s="201">
        <f t="shared" si="182"/>
        <v>108843.52</v>
      </c>
      <c r="J69" s="201"/>
      <c r="K69" s="201">
        <f t="shared" si="183"/>
        <v>108843.52</v>
      </c>
      <c r="L69" s="201"/>
      <c r="M69" s="201">
        <f t="shared" si="184"/>
        <v>108843.52</v>
      </c>
      <c r="N69" s="201"/>
      <c r="O69" s="201"/>
      <c r="P69" s="201"/>
      <c r="Q69" s="201"/>
      <c r="R69" s="201"/>
      <c r="S69" s="201"/>
      <c r="T69" s="201"/>
      <c r="U69" s="201"/>
      <c r="V69" s="201"/>
      <c r="W69" s="201"/>
      <c r="X69" s="201"/>
      <c r="Y69" s="201"/>
      <c r="Z69" s="201"/>
      <c r="AA69" s="201"/>
      <c r="AB69" s="201"/>
      <c r="AC69" s="201"/>
      <c r="AD69" s="201"/>
      <c r="AE69" s="201"/>
      <c r="AF69" s="201"/>
      <c r="AG69" s="201"/>
    </row>
    <row r="70" spans="1:33" s="287" customFormat="1" ht="78" customHeight="1">
      <c r="A70" s="214" t="s">
        <v>386</v>
      </c>
      <c r="B70" s="273" t="s">
        <v>358</v>
      </c>
      <c r="C70" s="201">
        <v>257020</v>
      </c>
      <c r="D70" s="201"/>
      <c r="E70" s="201">
        <f t="shared" si="11"/>
        <v>257020</v>
      </c>
      <c r="F70" s="201"/>
      <c r="G70" s="201">
        <f t="shared" si="193"/>
        <v>257020</v>
      </c>
      <c r="H70" s="201"/>
      <c r="I70" s="201">
        <f t="shared" si="182"/>
        <v>257020</v>
      </c>
      <c r="J70" s="201"/>
      <c r="K70" s="201">
        <f t="shared" si="183"/>
        <v>257020</v>
      </c>
      <c r="L70" s="201"/>
      <c r="M70" s="201">
        <f t="shared" si="184"/>
        <v>257020</v>
      </c>
      <c r="N70" s="201">
        <v>267250</v>
      </c>
      <c r="O70" s="201"/>
      <c r="P70" s="201">
        <f t="shared" si="16"/>
        <v>267250</v>
      </c>
      <c r="Q70" s="201"/>
      <c r="R70" s="201">
        <f t="shared" ref="R70:R74" si="211">SUM(P70:Q70)</f>
        <v>267250</v>
      </c>
      <c r="S70" s="201"/>
      <c r="T70" s="201">
        <f t="shared" ref="T70:V74" si="212">SUM(R70:S70)</f>
        <v>267250</v>
      </c>
      <c r="U70" s="201"/>
      <c r="V70" s="201">
        <f t="shared" si="212"/>
        <v>267250</v>
      </c>
      <c r="W70" s="201"/>
      <c r="X70" s="201">
        <f t="shared" ref="X70:X74" si="213">SUM(V70:W70)</f>
        <v>267250</v>
      </c>
      <c r="Y70" s="201">
        <v>277950</v>
      </c>
      <c r="Z70" s="201"/>
      <c r="AA70" s="201">
        <f t="shared" si="20"/>
        <v>277950</v>
      </c>
      <c r="AB70" s="201"/>
      <c r="AC70" s="201">
        <f t="shared" ref="AC70:AC74" si="214">SUM(AA70:AB70)</f>
        <v>277950</v>
      </c>
      <c r="AD70" s="201"/>
      <c r="AE70" s="201">
        <f t="shared" ref="AE70:AE74" si="215">SUM(AC70:AD70)</f>
        <v>277950</v>
      </c>
      <c r="AF70" s="201"/>
      <c r="AG70" s="201">
        <f t="shared" ref="AG70:AG74" si="216">SUM(AE70:AF70)</f>
        <v>277950</v>
      </c>
    </row>
    <row r="71" spans="1:33" s="287" customFormat="1" ht="25.5" customHeight="1">
      <c r="A71" s="214" t="s">
        <v>387</v>
      </c>
      <c r="B71" s="273" t="s">
        <v>358</v>
      </c>
      <c r="C71" s="201">
        <v>291249912.5</v>
      </c>
      <c r="D71" s="201"/>
      <c r="E71" s="201">
        <f t="shared" si="11"/>
        <v>291249912.5</v>
      </c>
      <c r="F71" s="201"/>
      <c r="G71" s="201">
        <f t="shared" si="193"/>
        <v>291249912.5</v>
      </c>
      <c r="H71" s="201"/>
      <c r="I71" s="201">
        <f t="shared" si="182"/>
        <v>291249912.5</v>
      </c>
      <c r="J71" s="201"/>
      <c r="K71" s="201">
        <f t="shared" si="183"/>
        <v>291249912.5</v>
      </c>
      <c r="L71" s="201"/>
      <c r="M71" s="201">
        <f t="shared" si="184"/>
        <v>291249912.5</v>
      </c>
      <c r="N71" s="201">
        <f>291249912.5+446276-346276</f>
        <v>291349912.5</v>
      </c>
      <c r="O71" s="201"/>
      <c r="P71" s="201">
        <f t="shared" si="16"/>
        <v>291349912.5</v>
      </c>
      <c r="Q71" s="201"/>
      <c r="R71" s="201">
        <f t="shared" si="211"/>
        <v>291349912.5</v>
      </c>
      <c r="S71" s="201"/>
      <c r="T71" s="201">
        <f t="shared" si="212"/>
        <v>291349912.5</v>
      </c>
      <c r="U71" s="201"/>
      <c r="V71" s="201">
        <f t="shared" si="212"/>
        <v>291349912.5</v>
      </c>
      <c r="W71" s="201"/>
      <c r="X71" s="201">
        <f t="shared" si="213"/>
        <v>291349912.5</v>
      </c>
      <c r="Y71" s="201">
        <f>291249912.5+9970530.8-346276</f>
        <v>300874167.30000001</v>
      </c>
      <c r="Z71" s="201"/>
      <c r="AA71" s="201">
        <f t="shared" si="20"/>
        <v>300874167.30000001</v>
      </c>
      <c r="AB71" s="201"/>
      <c r="AC71" s="201">
        <f t="shared" si="214"/>
        <v>300874167.30000001</v>
      </c>
      <c r="AD71" s="201"/>
      <c r="AE71" s="201">
        <f t="shared" si="215"/>
        <v>300874167.30000001</v>
      </c>
      <c r="AF71" s="201"/>
      <c r="AG71" s="201">
        <f t="shared" si="216"/>
        <v>300874167.30000001</v>
      </c>
    </row>
    <row r="72" spans="1:33" s="287" customFormat="1" ht="89.25">
      <c r="A72" s="214" t="s">
        <v>388</v>
      </c>
      <c r="B72" s="273" t="s">
        <v>358</v>
      </c>
      <c r="C72" s="201">
        <v>901734</v>
      </c>
      <c r="D72" s="201"/>
      <c r="E72" s="201">
        <f t="shared" si="11"/>
        <v>901734</v>
      </c>
      <c r="F72" s="201"/>
      <c r="G72" s="201">
        <f t="shared" si="193"/>
        <v>901734</v>
      </c>
      <c r="H72" s="201"/>
      <c r="I72" s="201">
        <f t="shared" si="182"/>
        <v>901734</v>
      </c>
      <c r="J72" s="201"/>
      <c r="K72" s="201">
        <f t="shared" si="183"/>
        <v>901734</v>
      </c>
      <c r="L72" s="201"/>
      <c r="M72" s="201">
        <f t="shared" si="184"/>
        <v>901734</v>
      </c>
      <c r="N72" s="201">
        <v>901734</v>
      </c>
      <c r="O72" s="201"/>
      <c r="P72" s="201">
        <f t="shared" si="16"/>
        <v>901734</v>
      </c>
      <c r="Q72" s="201"/>
      <c r="R72" s="201">
        <f t="shared" si="211"/>
        <v>901734</v>
      </c>
      <c r="S72" s="201"/>
      <c r="T72" s="201">
        <f t="shared" si="212"/>
        <v>901734</v>
      </c>
      <c r="U72" s="201"/>
      <c r="V72" s="201">
        <f t="shared" si="212"/>
        <v>901734</v>
      </c>
      <c r="W72" s="201"/>
      <c r="X72" s="201">
        <f t="shared" si="213"/>
        <v>901734</v>
      </c>
      <c r="Y72" s="201">
        <v>901734</v>
      </c>
      <c r="Z72" s="201"/>
      <c r="AA72" s="201">
        <f t="shared" si="20"/>
        <v>901734</v>
      </c>
      <c r="AB72" s="201"/>
      <c r="AC72" s="201">
        <f t="shared" si="214"/>
        <v>901734</v>
      </c>
      <c r="AD72" s="201"/>
      <c r="AE72" s="201">
        <f t="shared" si="215"/>
        <v>901734</v>
      </c>
      <c r="AF72" s="201"/>
      <c r="AG72" s="201">
        <f t="shared" si="216"/>
        <v>901734</v>
      </c>
    </row>
    <row r="73" spans="1:33" s="287" customFormat="1" ht="51">
      <c r="A73" s="214" t="s">
        <v>389</v>
      </c>
      <c r="B73" s="273" t="s">
        <v>358</v>
      </c>
      <c r="C73" s="201">
        <v>123200</v>
      </c>
      <c r="D73" s="201"/>
      <c r="E73" s="201">
        <f t="shared" si="11"/>
        <v>123200</v>
      </c>
      <c r="F73" s="201"/>
      <c r="G73" s="201">
        <f t="shared" si="193"/>
        <v>123200</v>
      </c>
      <c r="H73" s="201">
        <v>-10556.32</v>
      </c>
      <c r="I73" s="201">
        <f t="shared" si="182"/>
        <v>112643.68</v>
      </c>
      <c r="J73" s="201"/>
      <c r="K73" s="201">
        <f t="shared" si="183"/>
        <v>112643.68</v>
      </c>
      <c r="L73" s="201"/>
      <c r="M73" s="201">
        <f t="shared" si="184"/>
        <v>112643.68</v>
      </c>
      <c r="N73" s="201">
        <v>53402</v>
      </c>
      <c r="O73" s="201"/>
      <c r="P73" s="201">
        <f t="shared" si="16"/>
        <v>53402</v>
      </c>
      <c r="Q73" s="201"/>
      <c r="R73" s="201">
        <f t="shared" si="211"/>
        <v>53402</v>
      </c>
      <c r="S73" s="201"/>
      <c r="T73" s="201">
        <f t="shared" si="212"/>
        <v>53402</v>
      </c>
      <c r="U73" s="201"/>
      <c r="V73" s="201">
        <f t="shared" si="212"/>
        <v>53402</v>
      </c>
      <c r="W73" s="201"/>
      <c r="X73" s="201">
        <f t="shared" si="213"/>
        <v>53402</v>
      </c>
      <c r="Y73" s="201">
        <v>53402</v>
      </c>
      <c r="Z73" s="201"/>
      <c r="AA73" s="201">
        <f t="shared" si="20"/>
        <v>53402</v>
      </c>
      <c r="AB73" s="201"/>
      <c r="AC73" s="201">
        <f t="shared" si="214"/>
        <v>53402</v>
      </c>
      <c r="AD73" s="201"/>
      <c r="AE73" s="201">
        <f t="shared" si="215"/>
        <v>53402</v>
      </c>
      <c r="AF73" s="201"/>
      <c r="AG73" s="201">
        <f t="shared" si="216"/>
        <v>53402</v>
      </c>
    </row>
    <row r="74" spans="1:33" s="287" customFormat="1" ht="51">
      <c r="A74" s="214" t="s">
        <v>390</v>
      </c>
      <c r="B74" s="273" t="s">
        <v>358</v>
      </c>
      <c r="C74" s="201">
        <v>600051</v>
      </c>
      <c r="D74" s="201"/>
      <c r="E74" s="201">
        <f t="shared" si="11"/>
        <v>600051</v>
      </c>
      <c r="F74" s="201"/>
      <c r="G74" s="201">
        <f t="shared" si="193"/>
        <v>600051</v>
      </c>
      <c r="H74" s="201"/>
      <c r="I74" s="201">
        <f t="shared" si="182"/>
        <v>600051</v>
      </c>
      <c r="J74" s="201">
        <v>-600051</v>
      </c>
      <c r="K74" s="201">
        <f t="shared" si="183"/>
        <v>0</v>
      </c>
      <c r="L74" s="201"/>
      <c r="M74" s="201">
        <f t="shared" si="184"/>
        <v>0</v>
      </c>
      <c r="N74" s="201">
        <v>600051</v>
      </c>
      <c r="O74" s="201"/>
      <c r="P74" s="201">
        <f t="shared" si="16"/>
        <v>600051</v>
      </c>
      <c r="Q74" s="201"/>
      <c r="R74" s="201">
        <f t="shared" si="211"/>
        <v>600051</v>
      </c>
      <c r="S74" s="201"/>
      <c r="T74" s="201">
        <f t="shared" si="212"/>
        <v>600051</v>
      </c>
      <c r="U74" s="201"/>
      <c r="V74" s="201">
        <f t="shared" si="212"/>
        <v>600051</v>
      </c>
      <c r="W74" s="201"/>
      <c r="X74" s="201">
        <f t="shared" si="213"/>
        <v>600051</v>
      </c>
      <c r="Y74" s="201">
        <v>600051</v>
      </c>
      <c r="Z74" s="201"/>
      <c r="AA74" s="201">
        <f t="shared" si="20"/>
        <v>600051</v>
      </c>
      <c r="AB74" s="201"/>
      <c r="AC74" s="201">
        <f t="shared" si="214"/>
        <v>600051</v>
      </c>
      <c r="AD74" s="201"/>
      <c r="AE74" s="201">
        <f t="shared" si="215"/>
        <v>600051</v>
      </c>
      <c r="AF74" s="201"/>
      <c r="AG74" s="201">
        <f t="shared" si="216"/>
        <v>600051</v>
      </c>
    </row>
    <row r="75" spans="1:33" s="287" customFormat="1" ht="51">
      <c r="A75" s="214" t="s">
        <v>435</v>
      </c>
      <c r="B75" s="273" t="s">
        <v>358</v>
      </c>
      <c r="C75" s="201"/>
      <c r="D75" s="201"/>
      <c r="E75" s="201"/>
      <c r="F75" s="201">
        <v>1404820</v>
      </c>
      <c r="G75" s="201">
        <f t="shared" si="193"/>
        <v>1404820</v>
      </c>
      <c r="H75" s="201"/>
      <c r="I75" s="201">
        <f t="shared" si="182"/>
        <v>1404820</v>
      </c>
      <c r="J75" s="201"/>
      <c r="K75" s="201">
        <f t="shared" si="183"/>
        <v>1404820</v>
      </c>
      <c r="L75" s="201"/>
      <c r="M75" s="201">
        <f t="shared" si="184"/>
        <v>1404820</v>
      </c>
      <c r="N75" s="201"/>
      <c r="O75" s="201"/>
      <c r="P75" s="201"/>
      <c r="Q75" s="201"/>
      <c r="R75" s="201"/>
      <c r="S75" s="201"/>
      <c r="T75" s="201"/>
      <c r="U75" s="201"/>
      <c r="V75" s="201"/>
      <c r="W75" s="201"/>
      <c r="X75" s="201"/>
      <c r="Y75" s="201"/>
      <c r="Z75" s="201"/>
      <c r="AA75" s="201"/>
      <c r="AB75" s="201"/>
      <c r="AC75" s="201"/>
      <c r="AD75" s="201"/>
      <c r="AE75" s="201"/>
      <c r="AF75" s="201"/>
      <c r="AG75" s="201"/>
    </row>
    <row r="76" spans="1:33" s="287" customFormat="1" ht="56.45" customHeight="1">
      <c r="A76" s="214" t="s">
        <v>441</v>
      </c>
      <c r="B76" s="273" t="s">
        <v>358</v>
      </c>
      <c r="C76" s="201"/>
      <c r="D76" s="201"/>
      <c r="E76" s="201"/>
      <c r="F76" s="201"/>
      <c r="G76" s="201"/>
      <c r="H76" s="201">
        <v>323511</v>
      </c>
      <c r="I76" s="201">
        <f t="shared" si="182"/>
        <v>323511</v>
      </c>
      <c r="J76" s="201"/>
      <c r="K76" s="201">
        <f t="shared" si="183"/>
        <v>323511</v>
      </c>
      <c r="L76" s="201"/>
      <c r="M76" s="201">
        <f t="shared" si="184"/>
        <v>323511</v>
      </c>
      <c r="N76" s="201"/>
      <c r="O76" s="201"/>
      <c r="P76" s="201"/>
      <c r="Q76" s="201"/>
      <c r="R76" s="201"/>
      <c r="S76" s="201"/>
      <c r="T76" s="201"/>
      <c r="U76" s="201"/>
      <c r="V76" s="201"/>
      <c r="W76" s="201"/>
      <c r="X76" s="201"/>
      <c r="Y76" s="201"/>
      <c r="Z76" s="201"/>
      <c r="AA76" s="201"/>
      <c r="AB76" s="201"/>
      <c r="AC76" s="201"/>
      <c r="AD76" s="201"/>
      <c r="AE76" s="201"/>
      <c r="AF76" s="201"/>
      <c r="AG76" s="201"/>
    </row>
    <row r="77" spans="1:33" s="287" customFormat="1" ht="51">
      <c r="A77" s="214" t="s">
        <v>445</v>
      </c>
      <c r="B77" s="273" t="s">
        <v>358</v>
      </c>
      <c r="C77" s="201"/>
      <c r="D77" s="201"/>
      <c r="E77" s="201"/>
      <c r="F77" s="201"/>
      <c r="G77" s="201"/>
      <c r="H77" s="201">
        <v>1500000</v>
      </c>
      <c r="I77" s="201">
        <f t="shared" si="182"/>
        <v>1500000</v>
      </c>
      <c r="J77" s="201"/>
      <c r="K77" s="201">
        <f t="shared" si="183"/>
        <v>1500000</v>
      </c>
      <c r="L77" s="201"/>
      <c r="M77" s="201">
        <f t="shared" si="184"/>
        <v>1500000</v>
      </c>
      <c r="N77" s="201"/>
      <c r="O77" s="201"/>
      <c r="P77" s="201"/>
      <c r="Q77" s="201"/>
      <c r="R77" s="201"/>
      <c r="S77" s="201"/>
      <c r="T77" s="201"/>
      <c r="U77" s="201"/>
      <c r="V77" s="201"/>
      <c r="W77" s="201"/>
      <c r="X77" s="201"/>
      <c r="Y77" s="201"/>
      <c r="Z77" s="201"/>
      <c r="AA77" s="201"/>
      <c r="AB77" s="201"/>
      <c r="AC77" s="201"/>
      <c r="AD77" s="201"/>
      <c r="AE77" s="201"/>
      <c r="AF77" s="201"/>
      <c r="AG77" s="201"/>
    </row>
    <row r="78" spans="1:33" s="287" customFormat="1" ht="38.25">
      <c r="A78" s="214" t="s">
        <v>443</v>
      </c>
      <c r="B78" s="273" t="s">
        <v>358</v>
      </c>
      <c r="C78" s="201"/>
      <c r="D78" s="201"/>
      <c r="E78" s="201"/>
      <c r="F78" s="201"/>
      <c r="G78" s="201"/>
      <c r="H78" s="201">
        <v>3878219.26</v>
      </c>
      <c r="I78" s="201">
        <f t="shared" si="182"/>
        <v>3878219.26</v>
      </c>
      <c r="J78" s="201"/>
      <c r="K78" s="201">
        <f t="shared" si="183"/>
        <v>3878219.26</v>
      </c>
      <c r="L78" s="201"/>
      <c r="M78" s="201">
        <f t="shared" si="184"/>
        <v>3878219.26</v>
      </c>
      <c r="N78" s="201"/>
      <c r="O78" s="201"/>
      <c r="P78" s="201"/>
      <c r="Q78" s="201"/>
      <c r="R78" s="201"/>
      <c r="S78" s="201"/>
      <c r="T78" s="201"/>
      <c r="U78" s="201"/>
      <c r="V78" s="201"/>
      <c r="W78" s="201"/>
      <c r="X78" s="201"/>
      <c r="Y78" s="201"/>
      <c r="Z78" s="201"/>
      <c r="AA78" s="201"/>
      <c r="AB78" s="201"/>
      <c r="AC78" s="201"/>
      <c r="AD78" s="201"/>
      <c r="AE78" s="201"/>
      <c r="AF78" s="201"/>
      <c r="AG78" s="201"/>
    </row>
    <row r="79" spans="1:33" s="287" customFormat="1" ht="42.6" customHeight="1">
      <c r="A79" s="214" t="s">
        <v>440</v>
      </c>
      <c r="B79" s="273" t="s">
        <v>358</v>
      </c>
      <c r="C79" s="201"/>
      <c r="D79" s="201"/>
      <c r="E79" s="201"/>
      <c r="F79" s="201"/>
      <c r="G79" s="201"/>
      <c r="H79" s="201">
        <v>231000</v>
      </c>
      <c r="I79" s="201">
        <f t="shared" si="182"/>
        <v>231000</v>
      </c>
      <c r="J79" s="201"/>
      <c r="K79" s="201">
        <f t="shared" si="183"/>
        <v>231000</v>
      </c>
      <c r="L79" s="201"/>
      <c r="M79" s="201">
        <f t="shared" si="184"/>
        <v>231000</v>
      </c>
      <c r="N79" s="201"/>
      <c r="O79" s="201"/>
      <c r="P79" s="201"/>
      <c r="Q79" s="201"/>
      <c r="R79" s="201"/>
      <c r="S79" s="201"/>
      <c r="T79" s="201"/>
      <c r="U79" s="201"/>
      <c r="V79" s="201"/>
      <c r="W79" s="201"/>
      <c r="X79" s="201"/>
      <c r="Y79" s="201"/>
      <c r="Z79" s="201"/>
      <c r="AA79" s="201"/>
      <c r="AB79" s="201"/>
      <c r="AC79" s="201"/>
      <c r="AD79" s="201"/>
      <c r="AE79" s="201"/>
      <c r="AF79" s="201"/>
      <c r="AG79" s="201"/>
    </row>
    <row r="80" spans="1:33" s="287" customFormat="1" ht="25.5">
      <c r="A80" s="214" t="s">
        <v>438</v>
      </c>
      <c r="B80" s="273" t="s">
        <v>358</v>
      </c>
      <c r="C80" s="201"/>
      <c r="D80" s="201"/>
      <c r="E80" s="201"/>
      <c r="F80" s="201"/>
      <c r="G80" s="201"/>
      <c r="H80" s="201">
        <v>122400</v>
      </c>
      <c r="I80" s="201">
        <f t="shared" si="182"/>
        <v>122400</v>
      </c>
      <c r="J80" s="201"/>
      <c r="K80" s="201">
        <f t="shared" si="183"/>
        <v>122400</v>
      </c>
      <c r="L80" s="201"/>
      <c r="M80" s="201">
        <f t="shared" si="184"/>
        <v>122400</v>
      </c>
      <c r="N80" s="201"/>
      <c r="O80" s="201"/>
      <c r="P80" s="201"/>
      <c r="Q80" s="201"/>
      <c r="R80" s="201"/>
      <c r="S80" s="201"/>
      <c r="T80" s="201"/>
      <c r="U80" s="201"/>
      <c r="V80" s="201"/>
      <c r="W80" s="201"/>
      <c r="X80" s="201"/>
      <c r="Y80" s="201"/>
      <c r="Z80" s="201"/>
      <c r="AA80" s="201"/>
      <c r="AB80" s="201"/>
      <c r="AC80" s="201"/>
      <c r="AD80" s="201"/>
      <c r="AE80" s="201"/>
      <c r="AF80" s="201"/>
      <c r="AG80" s="201"/>
    </row>
    <row r="81" spans="1:34" s="287" customFormat="1" ht="51.6" customHeight="1">
      <c r="A81" s="212" t="s">
        <v>451</v>
      </c>
      <c r="B81" s="273" t="s">
        <v>358</v>
      </c>
      <c r="C81" s="201"/>
      <c r="D81" s="201"/>
      <c r="E81" s="201"/>
      <c r="F81" s="201"/>
      <c r="G81" s="201"/>
      <c r="H81" s="201"/>
      <c r="I81" s="201"/>
      <c r="J81" s="201">
        <v>4269445.91</v>
      </c>
      <c r="K81" s="201">
        <f t="shared" si="183"/>
        <v>4269445.91</v>
      </c>
      <c r="L81" s="201"/>
      <c r="M81" s="201">
        <f t="shared" si="184"/>
        <v>4269445.91</v>
      </c>
      <c r="N81" s="201"/>
      <c r="O81" s="201"/>
      <c r="P81" s="201"/>
      <c r="Q81" s="201"/>
      <c r="R81" s="201"/>
      <c r="S81" s="201"/>
      <c r="T81" s="201"/>
      <c r="U81" s="201"/>
      <c r="V81" s="201"/>
      <c r="W81" s="201"/>
      <c r="X81" s="201"/>
      <c r="Y81" s="201"/>
      <c r="Z81" s="201"/>
      <c r="AA81" s="201"/>
      <c r="AB81" s="201"/>
      <c r="AC81" s="201"/>
      <c r="AD81" s="201"/>
      <c r="AE81" s="201"/>
      <c r="AF81" s="201"/>
      <c r="AG81" s="201"/>
    </row>
    <row r="82" spans="1:34" s="287" customFormat="1" ht="84" customHeight="1">
      <c r="A82" s="212" t="s">
        <v>452</v>
      </c>
      <c r="B82" s="273" t="s">
        <v>358</v>
      </c>
      <c r="C82" s="201"/>
      <c r="D82" s="201"/>
      <c r="E82" s="201"/>
      <c r="F82" s="201"/>
      <c r="G82" s="201"/>
      <c r="H82" s="201"/>
      <c r="I82" s="201"/>
      <c r="J82" s="201">
        <v>548486</v>
      </c>
      <c r="K82" s="201">
        <f t="shared" si="183"/>
        <v>548486</v>
      </c>
      <c r="L82" s="201"/>
      <c r="M82" s="201">
        <f t="shared" si="184"/>
        <v>548486</v>
      </c>
      <c r="N82" s="201"/>
      <c r="O82" s="201"/>
      <c r="P82" s="201"/>
      <c r="Q82" s="201"/>
      <c r="R82" s="201"/>
      <c r="S82" s="201"/>
      <c r="T82" s="201"/>
      <c r="U82" s="201"/>
      <c r="V82" s="201"/>
      <c r="W82" s="201"/>
      <c r="X82" s="201"/>
      <c r="Y82" s="201"/>
      <c r="Z82" s="201"/>
      <c r="AA82" s="201"/>
      <c r="AB82" s="201"/>
      <c r="AC82" s="201"/>
      <c r="AD82" s="201"/>
      <c r="AE82" s="201"/>
      <c r="AF82" s="201"/>
      <c r="AG82" s="201"/>
    </row>
    <row r="83" spans="1:34" s="287" customFormat="1" ht="80.45" customHeight="1">
      <c r="A83" s="211" t="s">
        <v>458</v>
      </c>
      <c r="B83" s="273" t="s">
        <v>358</v>
      </c>
      <c r="C83" s="201"/>
      <c r="D83" s="201"/>
      <c r="E83" s="201"/>
      <c r="F83" s="201"/>
      <c r="G83" s="201"/>
      <c r="H83" s="201"/>
      <c r="I83" s="201"/>
      <c r="J83" s="201"/>
      <c r="K83" s="201"/>
      <c r="L83" s="201">
        <v>7591359.8600000003</v>
      </c>
      <c r="M83" s="201">
        <f t="shared" si="184"/>
        <v>7591359.8600000003</v>
      </c>
      <c r="N83" s="201"/>
      <c r="O83" s="201"/>
      <c r="P83" s="201"/>
      <c r="Q83" s="201"/>
      <c r="R83" s="201"/>
      <c r="S83" s="201"/>
      <c r="T83" s="201"/>
      <c r="U83" s="201"/>
      <c r="V83" s="201"/>
      <c r="W83" s="201"/>
      <c r="X83" s="201"/>
      <c r="Y83" s="201"/>
      <c r="Z83" s="201"/>
      <c r="AA83" s="201"/>
      <c r="AB83" s="201"/>
      <c r="AC83" s="201"/>
      <c r="AD83" s="201"/>
      <c r="AE83" s="201"/>
      <c r="AF83" s="201"/>
      <c r="AG83" s="201"/>
      <c r="AH83" s="215"/>
    </row>
    <row r="84" spans="1:34" s="287" customFormat="1">
      <c r="A84" s="294"/>
      <c r="B84" s="234"/>
      <c r="C84" s="208"/>
      <c r="D84" s="208"/>
      <c r="E84" s="208"/>
      <c r="F84" s="208"/>
      <c r="G84" s="208"/>
      <c r="H84" s="208"/>
      <c r="I84" s="208"/>
      <c r="J84" s="208"/>
      <c r="K84" s="208"/>
      <c r="L84" s="208"/>
      <c r="M84" s="208"/>
      <c r="N84" s="201"/>
      <c r="O84" s="208"/>
      <c r="P84" s="208"/>
      <c r="Q84" s="208"/>
      <c r="R84" s="208"/>
      <c r="S84" s="208"/>
      <c r="T84" s="208"/>
      <c r="U84" s="208"/>
      <c r="V84" s="208"/>
      <c r="W84" s="208"/>
      <c r="X84" s="208"/>
      <c r="Y84" s="201"/>
      <c r="Z84" s="208"/>
      <c r="AA84" s="208"/>
      <c r="AB84" s="208"/>
      <c r="AC84" s="208"/>
      <c r="AD84" s="208"/>
      <c r="AE84" s="208"/>
      <c r="AF84" s="208"/>
      <c r="AG84" s="208"/>
    </row>
    <row r="85" spans="1:34" s="287" customFormat="1" ht="25.5">
      <c r="A85" s="291" t="s">
        <v>76</v>
      </c>
      <c r="B85" s="224" t="s">
        <v>112</v>
      </c>
      <c r="C85" s="201">
        <f>SUM(C86:C103)</f>
        <v>753690739.33000004</v>
      </c>
      <c r="D85" s="201">
        <f t="shared" ref="D85:AA85" si="217">SUM(D86:D103)</f>
        <v>7178585</v>
      </c>
      <c r="E85" s="201">
        <f t="shared" si="217"/>
        <v>760869324.32999992</v>
      </c>
      <c r="F85" s="201">
        <f t="shared" ref="F85:G85" si="218">SUM(F86:F103)</f>
        <v>0</v>
      </c>
      <c r="G85" s="201">
        <f t="shared" si="218"/>
        <v>760869324.32999992</v>
      </c>
      <c r="H85" s="201">
        <f t="shared" ref="H85:T85" si="219">SUM(H86:H103)</f>
        <v>19267979.23</v>
      </c>
      <c r="I85" s="201">
        <f t="shared" si="219"/>
        <v>780137303.55999994</v>
      </c>
      <c r="J85" s="201">
        <f t="shared" ref="J85:K85" si="220">SUM(J86:J103)</f>
        <v>15848300</v>
      </c>
      <c r="K85" s="201">
        <f t="shared" si="220"/>
        <v>795985603.55999994</v>
      </c>
      <c r="L85" s="201">
        <f t="shared" ref="L85:M85" si="221">SUM(L86:L103)</f>
        <v>11806649.060000001</v>
      </c>
      <c r="M85" s="201">
        <f t="shared" si="221"/>
        <v>807792252.62</v>
      </c>
      <c r="N85" s="201">
        <f t="shared" si="219"/>
        <v>766840559.92999995</v>
      </c>
      <c r="O85" s="201">
        <f t="shared" si="219"/>
        <v>-12642012</v>
      </c>
      <c r="P85" s="201">
        <f t="shared" si="219"/>
        <v>754198547.92999995</v>
      </c>
      <c r="Q85" s="201">
        <f t="shared" si="219"/>
        <v>0</v>
      </c>
      <c r="R85" s="201">
        <f t="shared" si="219"/>
        <v>754198547.92999995</v>
      </c>
      <c r="S85" s="201">
        <f t="shared" si="219"/>
        <v>-37.43</v>
      </c>
      <c r="T85" s="201">
        <f t="shared" si="219"/>
        <v>754198510.5</v>
      </c>
      <c r="U85" s="201">
        <f t="shared" ref="U85:V85" si="222">SUM(U86:U103)</f>
        <v>0</v>
      </c>
      <c r="V85" s="201">
        <f t="shared" si="222"/>
        <v>754198510.5</v>
      </c>
      <c r="W85" s="201">
        <f t="shared" ref="W85:X85" si="223">SUM(W86:W103)</f>
        <v>-16177182</v>
      </c>
      <c r="X85" s="201">
        <f t="shared" si="223"/>
        <v>738021328.5</v>
      </c>
      <c r="Y85" s="201">
        <f t="shared" si="217"/>
        <v>807093735.59000003</v>
      </c>
      <c r="Z85" s="201">
        <f t="shared" si="217"/>
        <v>10528</v>
      </c>
      <c r="AA85" s="201">
        <f t="shared" si="217"/>
        <v>807104263.59000003</v>
      </c>
      <c r="AB85" s="201">
        <f t="shared" ref="AB85:AC85" si="224">SUM(AB86:AB103)</f>
        <v>0</v>
      </c>
      <c r="AC85" s="201">
        <f t="shared" si="224"/>
        <v>807104263.59000003</v>
      </c>
      <c r="AD85" s="201">
        <f t="shared" ref="AD85:AE85" si="225">SUM(AD86:AD103)</f>
        <v>-34.380000000000003</v>
      </c>
      <c r="AE85" s="201">
        <f t="shared" si="225"/>
        <v>807104229.21000004</v>
      </c>
      <c r="AF85" s="201">
        <f t="shared" ref="AF85:AG85" si="226">SUM(AF86:AF103)</f>
        <v>0</v>
      </c>
      <c r="AG85" s="201">
        <f t="shared" si="226"/>
        <v>807104229.21000004</v>
      </c>
    </row>
    <row r="86" spans="1:34" s="287" customFormat="1" ht="76.5">
      <c r="A86" s="214" t="s">
        <v>391</v>
      </c>
      <c r="B86" s="273" t="s">
        <v>359</v>
      </c>
      <c r="C86" s="201">
        <v>6314750.5</v>
      </c>
      <c r="D86" s="201"/>
      <c r="E86" s="201">
        <f t="shared" si="11"/>
        <v>6314750.5</v>
      </c>
      <c r="F86" s="201"/>
      <c r="G86" s="201">
        <f t="shared" ref="G86:G92" si="227">SUM(E86:F86)</f>
        <v>6314750.5</v>
      </c>
      <c r="H86" s="201"/>
      <c r="I86" s="201">
        <f t="shared" ref="I86:I102" si="228">SUM(G86:H86)</f>
        <v>6314750.5</v>
      </c>
      <c r="J86" s="201"/>
      <c r="K86" s="201">
        <f t="shared" ref="K86:K102" si="229">SUM(I86:J86)</f>
        <v>6314750.5</v>
      </c>
      <c r="L86" s="201"/>
      <c r="M86" s="201">
        <f t="shared" ref="M86:M102" si="230">SUM(K86:L86)</f>
        <v>6314750.5</v>
      </c>
      <c r="N86" s="201">
        <v>5061414</v>
      </c>
      <c r="O86" s="201"/>
      <c r="P86" s="201">
        <f t="shared" si="16"/>
        <v>5061414</v>
      </c>
      <c r="Q86" s="201"/>
      <c r="R86" s="201">
        <f t="shared" ref="R86:R91" si="231">SUM(P86:Q86)</f>
        <v>5061414</v>
      </c>
      <c r="S86" s="201"/>
      <c r="T86" s="201">
        <f t="shared" ref="T86:V91" si="232">SUM(R86:S86)</f>
        <v>5061414</v>
      </c>
      <c r="U86" s="201"/>
      <c r="V86" s="201">
        <f t="shared" si="232"/>
        <v>5061414</v>
      </c>
      <c r="W86" s="201"/>
      <c r="X86" s="201">
        <f t="shared" ref="X86:X91" si="233">SUM(V86:W86)</f>
        <v>5061414</v>
      </c>
      <c r="Y86" s="201">
        <v>5051800.4000000004</v>
      </c>
      <c r="Z86" s="201"/>
      <c r="AA86" s="201">
        <f t="shared" si="20"/>
        <v>5051800.4000000004</v>
      </c>
      <c r="AB86" s="201"/>
      <c r="AC86" s="201">
        <f t="shared" ref="AC86:AC91" si="234">SUM(AA86:AB86)</f>
        <v>5051800.4000000004</v>
      </c>
      <c r="AD86" s="201"/>
      <c r="AE86" s="201">
        <f t="shared" ref="AE86:AE91" si="235">SUM(AC86:AD86)</f>
        <v>5051800.4000000004</v>
      </c>
      <c r="AF86" s="201"/>
      <c r="AG86" s="201">
        <f t="shared" ref="AG86:AG91" si="236">SUM(AE86:AF86)</f>
        <v>5051800.4000000004</v>
      </c>
    </row>
    <row r="87" spans="1:34" s="287" customFormat="1" ht="38.25">
      <c r="A87" s="214" t="s">
        <v>392</v>
      </c>
      <c r="B87" s="224" t="s">
        <v>359</v>
      </c>
      <c r="C87" s="201">
        <v>369351.5</v>
      </c>
      <c r="D87" s="201"/>
      <c r="E87" s="201">
        <f t="shared" si="11"/>
        <v>369351.5</v>
      </c>
      <c r="F87" s="201"/>
      <c r="G87" s="201">
        <f t="shared" si="227"/>
        <v>369351.5</v>
      </c>
      <c r="H87" s="201"/>
      <c r="I87" s="201">
        <f t="shared" si="228"/>
        <v>369351.5</v>
      </c>
      <c r="J87" s="201"/>
      <c r="K87" s="201">
        <f t="shared" si="229"/>
        <v>369351.5</v>
      </c>
      <c r="L87" s="201"/>
      <c r="M87" s="201">
        <f t="shared" si="230"/>
        <v>369351.5</v>
      </c>
      <c r="N87" s="201">
        <v>382325.56</v>
      </c>
      <c r="O87" s="201"/>
      <c r="P87" s="201">
        <f t="shared" si="16"/>
        <v>382325.56</v>
      </c>
      <c r="Q87" s="201"/>
      <c r="R87" s="201">
        <f t="shared" si="231"/>
        <v>382325.56</v>
      </c>
      <c r="S87" s="201"/>
      <c r="T87" s="201">
        <f t="shared" si="232"/>
        <v>382325.56</v>
      </c>
      <c r="U87" s="201"/>
      <c r="V87" s="201">
        <f t="shared" si="232"/>
        <v>382325.56</v>
      </c>
      <c r="W87" s="201"/>
      <c r="X87" s="201">
        <f t="shared" si="233"/>
        <v>382325.56</v>
      </c>
      <c r="Y87" s="201">
        <v>395818.58</v>
      </c>
      <c r="Z87" s="201"/>
      <c r="AA87" s="201">
        <f t="shared" si="20"/>
        <v>395818.58</v>
      </c>
      <c r="AB87" s="201"/>
      <c r="AC87" s="201">
        <f t="shared" si="234"/>
        <v>395818.58</v>
      </c>
      <c r="AD87" s="201"/>
      <c r="AE87" s="201">
        <f t="shared" si="235"/>
        <v>395818.58</v>
      </c>
      <c r="AF87" s="201"/>
      <c r="AG87" s="201">
        <f t="shared" si="236"/>
        <v>395818.58</v>
      </c>
    </row>
    <row r="88" spans="1:34" s="287" customFormat="1" ht="76.5">
      <c r="A88" s="214" t="s">
        <v>393</v>
      </c>
      <c r="B88" s="224" t="s">
        <v>359</v>
      </c>
      <c r="C88" s="201">
        <v>14000</v>
      </c>
      <c r="D88" s="201"/>
      <c r="E88" s="201">
        <f t="shared" si="11"/>
        <v>14000</v>
      </c>
      <c r="F88" s="201"/>
      <c r="G88" s="201">
        <f t="shared" si="227"/>
        <v>14000</v>
      </c>
      <c r="H88" s="201"/>
      <c r="I88" s="201">
        <f t="shared" si="228"/>
        <v>14000</v>
      </c>
      <c r="J88" s="201"/>
      <c r="K88" s="201">
        <f t="shared" si="229"/>
        <v>14000</v>
      </c>
      <c r="L88" s="201"/>
      <c r="M88" s="201">
        <f t="shared" si="230"/>
        <v>14000</v>
      </c>
      <c r="N88" s="201">
        <v>14000</v>
      </c>
      <c r="O88" s="201"/>
      <c r="P88" s="201">
        <f t="shared" si="16"/>
        <v>14000</v>
      </c>
      <c r="Q88" s="201"/>
      <c r="R88" s="201">
        <f t="shared" si="231"/>
        <v>14000</v>
      </c>
      <c r="S88" s="201"/>
      <c r="T88" s="201">
        <f t="shared" si="232"/>
        <v>14000</v>
      </c>
      <c r="U88" s="201"/>
      <c r="V88" s="201">
        <f t="shared" si="232"/>
        <v>14000</v>
      </c>
      <c r="W88" s="201"/>
      <c r="X88" s="201">
        <f t="shared" si="233"/>
        <v>14000</v>
      </c>
      <c r="Y88" s="201">
        <v>14000</v>
      </c>
      <c r="Z88" s="201"/>
      <c r="AA88" s="201">
        <f t="shared" si="20"/>
        <v>14000</v>
      </c>
      <c r="AB88" s="201"/>
      <c r="AC88" s="201">
        <f t="shared" si="234"/>
        <v>14000</v>
      </c>
      <c r="AD88" s="201"/>
      <c r="AE88" s="201">
        <f t="shared" si="235"/>
        <v>14000</v>
      </c>
      <c r="AF88" s="201"/>
      <c r="AG88" s="201">
        <f t="shared" si="236"/>
        <v>14000</v>
      </c>
    </row>
    <row r="89" spans="1:34" s="287" customFormat="1" ht="38.25">
      <c r="A89" s="214" t="s">
        <v>394</v>
      </c>
      <c r="B89" s="224" t="s">
        <v>359</v>
      </c>
      <c r="C89" s="201">
        <v>35000</v>
      </c>
      <c r="D89" s="201"/>
      <c r="E89" s="201">
        <f t="shared" si="11"/>
        <v>35000</v>
      </c>
      <c r="F89" s="201"/>
      <c r="G89" s="201">
        <f t="shared" si="227"/>
        <v>35000</v>
      </c>
      <c r="H89" s="201"/>
      <c r="I89" s="201">
        <f t="shared" si="228"/>
        <v>35000</v>
      </c>
      <c r="J89" s="201"/>
      <c r="K89" s="201">
        <f t="shared" si="229"/>
        <v>35000</v>
      </c>
      <c r="L89" s="201"/>
      <c r="M89" s="201">
        <f t="shared" si="230"/>
        <v>35000</v>
      </c>
      <c r="N89" s="201">
        <v>35000</v>
      </c>
      <c r="O89" s="201"/>
      <c r="P89" s="201">
        <f t="shared" si="16"/>
        <v>35000</v>
      </c>
      <c r="Q89" s="201"/>
      <c r="R89" s="201">
        <f t="shared" si="231"/>
        <v>35000</v>
      </c>
      <c r="S89" s="201"/>
      <c r="T89" s="201">
        <f t="shared" si="232"/>
        <v>35000</v>
      </c>
      <c r="U89" s="201"/>
      <c r="V89" s="201">
        <f t="shared" si="232"/>
        <v>35000</v>
      </c>
      <c r="W89" s="201"/>
      <c r="X89" s="201">
        <f t="shared" si="233"/>
        <v>35000</v>
      </c>
      <c r="Y89" s="201">
        <v>35000</v>
      </c>
      <c r="Z89" s="201"/>
      <c r="AA89" s="201">
        <f t="shared" si="20"/>
        <v>35000</v>
      </c>
      <c r="AB89" s="201"/>
      <c r="AC89" s="201">
        <f t="shared" si="234"/>
        <v>35000</v>
      </c>
      <c r="AD89" s="201"/>
      <c r="AE89" s="201">
        <f t="shared" si="235"/>
        <v>35000</v>
      </c>
      <c r="AF89" s="201"/>
      <c r="AG89" s="201">
        <f t="shared" si="236"/>
        <v>35000</v>
      </c>
    </row>
    <row r="90" spans="1:34" s="287" customFormat="1" ht="89.25">
      <c r="A90" s="214" t="s">
        <v>395</v>
      </c>
      <c r="B90" s="224" t="s">
        <v>359</v>
      </c>
      <c r="C90" s="201">
        <v>4369412.5599999996</v>
      </c>
      <c r="D90" s="201"/>
      <c r="E90" s="201">
        <f t="shared" si="11"/>
        <v>4369412.5599999996</v>
      </c>
      <c r="F90" s="201"/>
      <c r="G90" s="201">
        <f t="shared" si="227"/>
        <v>4369412.5599999996</v>
      </c>
      <c r="H90" s="201"/>
      <c r="I90" s="201">
        <f t="shared" si="228"/>
        <v>4369412.5599999996</v>
      </c>
      <c r="J90" s="201"/>
      <c r="K90" s="201">
        <f t="shared" si="229"/>
        <v>4369412.5599999996</v>
      </c>
      <c r="L90" s="201"/>
      <c r="M90" s="201">
        <f t="shared" si="230"/>
        <v>4369412.5599999996</v>
      </c>
      <c r="N90" s="201">
        <v>4369412.54</v>
      </c>
      <c r="O90" s="201"/>
      <c r="P90" s="201">
        <f t="shared" si="16"/>
        <v>4369412.54</v>
      </c>
      <c r="Q90" s="201"/>
      <c r="R90" s="201">
        <f t="shared" si="231"/>
        <v>4369412.54</v>
      </c>
      <c r="S90" s="201"/>
      <c r="T90" s="201">
        <f t="shared" si="232"/>
        <v>4369412.54</v>
      </c>
      <c r="U90" s="201"/>
      <c r="V90" s="201">
        <f t="shared" si="232"/>
        <v>4369412.54</v>
      </c>
      <c r="W90" s="201"/>
      <c r="X90" s="201">
        <f t="shared" si="233"/>
        <v>4369412.54</v>
      </c>
      <c r="Y90" s="201">
        <v>4369412.5599999996</v>
      </c>
      <c r="Z90" s="201"/>
      <c r="AA90" s="201">
        <f t="shared" si="20"/>
        <v>4369412.5599999996</v>
      </c>
      <c r="AB90" s="201"/>
      <c r="AC90" s="201">
        <f t="shared" si="234"/>
        <v>4369412.5599999996</v>
      </c>
      <c r="AD90" s="201"/>
      <c r="AE90" s="201">
        <f t="shared" si="235"/>
        <v>4369412.5599999996</v>
      </c>
      <c r="AF90" s="201"/>
      <c r="AG90" s="201">
        <f t="shared" si="236"/>
        <v>4369412.5599999996</v>
      </c>
    </row>
    <row r="91" spans="1:34" s="287" customFormat="1" ht="76.5">
      <c r="A91" s="214" t="s">
        <v>396</v>
      </c>
      <c r="B91" s="224" t="s">
        <v>359</v>
      </c>
      <c r="C91" s="201">
        <v>46932987</v>
      </c>
      <c r="D91" s="201">
        <v>-147015</v>
      </c>
      <c r="E91" s="201">
        <f t="shared" si="11"/>
        <v>46785972</v>
      </c>
      <c r="F91" s="201"/>
      <c r="G91" s="201">
        <f t="shared" si="227"/>
        <v>46785972</v>
      </c>
      <c r="H91" s="201"/>
      <c r="I91" s="201">
        <f t="shared" si="228"/>
        <v>46785972</v>
      </c>
      <c r="J91" s="201">
        <v>3173900</v>
      </c>
      <c r="K91" s="201">
        <f t="shared" si="229"/>
        <v>49959872</v>
      </c>
      <c r="L91" s="201"/>
      <c r="M91" s="201">
        <f t="shared" si="230"/>
        <v>49959872</v>
      </c>
      <c r="N91" s="201">
        <v>60167990</v>
      </c>
      <c r="O91" s="201">
        <v>-12642012</v>
      </c>
      <c r="P91" s="201">
        <f t="shared" si="16"/>
        <v>47525978</v>
      </c>
      <c r="Q91" s="201"/>
      <c r="R91" s="201">
        <f t="shared" si="231"/>
        <v>47525978</v>
      </c>
      <c r="S91" s="201"/>
      <c r="T91" s="201">
        <f t="shared" si="232"/>
        <v>47525978</v>
      </c>
      <c r="U91" s="201"/>
      <c r="V91" s="201">
        <f t="shared" si="232"/>
        <v>47525978</v>
      </c>
      <c r="W91" s="201">
        <v>-16177182</v>
      </c>
      <c r="X91" s="201">
        <f t="shared" si="233"/>
        <v>31348796</v>
      </c>
      <c r="Y91" s="201">
        <v>52546673</v>
      </c>
      <c r="Z91" s="201">
        <v>10528</v>
      </c>
      <c r="AA91" s="201">
        <f t="shared" si="20"/>
        <v>52557201</v>
      </c>
      <c r="AB91" s="201"/>
      <c r="AC91" s="201">
        <f t="shared" si="234"/>
        <v>52557201</v>
      </c>
      <c r="AD91" s="201"/>
      <c r="AE91" s="201">
        <f t="shared" si="235"/>
        <v>52557201</v>
      </c>
      <c r="AF91" s="201"/>
      <c r="AG91" s="201">
        <f t="shared" si="236"/>
        <v>52557201</v>
      </c>
    </row>
    <row r="92" spans="1:34" s="287" customFormat="1" ht="114.75">
      <c r="A92" s="214" t="s">
        <v>423</v>
      </c>
      <c r="B92" s="224" t="s">
        <v>359</v>
      </c>
      <c r="C92" s="201"/>
      <c r="D92" s="201">
        <v>7179088</v>
      </c>
      <c r="E92" s="201">
        <f t="shared" si="11"/>
        <v>7179088</v>
      </c>
      <c r="F92" s="201"/>
      <c r="G92" s="201">
        <f t="shared" si="227"/>
        <v>7179088</v>
      </c>
      <c r="H92" s="201"/>
      <c r="I92" s="201">
        <f t="shared" si="228"/>
        <v>7179088</v>
      </c>
      <c r="J92" s="201">
        <v>12420912</v>
      </c>
      <c r="K92" s="201">
        <f t="shared" si="229"/>
        <v>19600000</v>
      </c>
      <c r="L92" s="201">
        <v>9800000</v>
      </c>
      <c r="M92" s="201">
        <f t="shared" si="230"/>
        <v>29400000</v>
      </c>
      <c r="N92" s="201"/>
      <c r="O92" s="201"/>
      <c r="P92" s="201"/>
      <c r="Q92" s="201"/>
      <c r="R92" s="201"/>
      <c r="S92" s="201"/>
      <c r="T92" s="201"/>
      <c r="U92" s="201"/>
      <c r="V92" s="201"/>
      <c r="W92" s="201"/>
      <c r="X92" s="201"/>
      <c r="Y92" s="201"/>
      <c r="Z92" s="201"/>
      <c r="AA92" s="201"/>
      <c r="AB92" s="201"/>
      <c r="AC92" s="201"/>
      <c r="AD92" s="201"/>
      <c r="AE92" s="201"/>
      <c r="AF92" s="201"/>
      <c r="AG92" s="201"/>
    </row>
    <row r="93" spans="1:34" s="287" customFormat="1" ht="102">
      <c r="A93" s="214" t="s">
        <v>419</v>
      </c>
      <c r="B93" s="224" t="s">
        <v>359</v>
      </c>
      <c r="C93" s="201"/>
      <c r="D93" s="201">
        <v>146512</v>
      </c>
      <c r="E93" s="201">
        <f t="shared" ref="E93:E122" si="237">SUM(C93:D93)</f>
        <v>146512</v>
      </c>
      <c r="F93" s="201"/>
      <c r="G93" s="201">
        <f t="shared" ref="G93:G102" si="238">SUM(E93:F93)</f>
        <v>146512</v>
      </c>
      <c r="H93" s="201"/>
      <c r="I93" s="201">
        <f t="shared" si="228"/>
        <v>146512</v>
      </c>
      <c r="J93" s="201">
        <v>253488</v>
      </c>
      <c r="K93" s="201">
        <f t="shared" si="229"/>
        <v>400000</v>
      </c>
      <c r="L93" s="201">
        <v>200000</v>
      </c>
      <c r="M93" s="201">
        <f t="shared" si="230"/>
        <v>600000</v>
      </c>
      <c r="N93" s="201"/>
      <c r="O93" s="201"/>
      <c r="P93" s="201"/>
      <c r="Q93" s="201"/>
      <c r="R93" s="201"/>
      <c r="S93" s="201"/>
      <c r="T93" s="201"/>
      <c r="U93" s="201"/>
      <c r="V93" s="201"/>
      <c r="W93" s="201"/>
      <c r="X93" s="201"/>
      <c r="Y93" s="201"/>
      <c r="Z93" s="201"/>
      <c r="AA93" s="201"/>
      <c r="AB93" s="201"/>
      <c r="AC93" s="201"/>
      <c r="AD93" s="201"/>
      <c r="AE93" s="201"/>
      <c r="AF93" s="201"/>
      <c r="AG93" s="201"/>
    </row>
    <row r="94" spans="1:34" s="287" customFormat="1" ht="66" customHeight="1">
      <c r="A94" s="214" t="s">
        <v>397</v>
      </c>
      <c r="B94" s="224" t="s">
        <v>360</v>
      </c>
      <c r="C94" s="201">
        <v>7326409.3799999999</v>
      </c>
      <c r="D94" s="201"/>
      <c r="E94" s="201">
        <f t="shared" si="237"/>
        <v>7326409.3799999999</v>
      </c>
      <c r="F94" s="201"/>
      <c r="G94" s="201">
        <f t="shared" si="238"/>
        <v>7326409.3799999999</v>
      </c>
      <c r="H94" s="201"/>
      <c r="I94" s="201">
        <f t="shared" si="228"/>
        <v>7326409.3799999999</v>
      </c>
      <c r="J94" s="201"/>
      <c r="K94" s="201">
        <f t="shared" si="229"/>
        <v>7326409.3799999999</v>
      </c>
      <c r="L94" s="201">
        <v>1600000</v>
      </c>
      <c r="M94" s="201">
        <f t="shared" si="230"/>
        <v>8926409.379999999</v>
      </c>
      <c r="N94" s="201">
        <v>8040737.3899999997</v>
      </c>
      <c r="O94" s="201"/>
      <c r="P94" s="201">
        <f t="shared" ref="P94:P122" si="239">SUM(N94:O94)</f>
        <v>8040737.3899999997</v>
      </c>
      <c r="Q94" s="201"/>
      <c r="R94" s="201">
        <f t="shared" ref="R94:R102" si="240">SUM(P94:Q94)</f>
        <v>8040737.3899999997</v>
      </c>
      <c r="S94" s="201"/>
      <c r="T94" s="201">
        <f t="shared" ref="T94:V102" si="241">SUM(R94:S94)</f>
        <v>8040737.3899999997</v>
      </c>
      <c r="U94" s="201"/>
      <c r="V94" s="201">
        <f t="shared" si="241"/>
        <v>8040737.3899999997</v>
      </c>
      <c r="W94" s="201"/>
      <c r="X94" s="201">
        <f t="shared" ref="X94:X100" si="242">SUM(V94:W94)</f>
        <v>8040737.3899999997</v>
      </c>
      <c r="Y94" s="201">
        <v>8417019.6300000008</v>
      </c>
      <c r="Z94" s="201"/>
      <c r="AA94" s="201">
        <f t="shared" ref="AA94:AA122" si="243">SUM(Y94:Z94)</f>
        <v>8417019.6300000008</v>
      </c>
      <c r="AB94" s="201"/>
      <c r="AC94" s="201">
        <f t="shared" ref="AC94:AC102" si="244">SUM(AA94:AB94)</f>
        <v>8417019.6300000008</v>
      </c>
      <c r="AD94" s="201"/>
      <c r="AE94" s="201">
        <f t="shared" ref="AE94:AE102" si="245">SUM(AC94:AD94)</f>
        <v>8417019.6300000008</v>
      </c>
      <c r="AF94" s="201"/>
      <c r="AG94" s="201">
        <f t="shared" ref="AG94:AG100" si="246">SUM(AE94:AF94)</f>
        <v>8417019.6300000008</v>
      </c>
    </row>
    <row r="95" spans="1:34" s="287" customFormat="1" ht="65.25" customHeight="1">
      <c r="A95" s="214" t="s">
        <v>398</v>
      </c>
      <c r="B95" s="224" t="s">
        <v>361</v>
      </c>
      <c r="C95" s="201">
        <v>5925317.3300000001</v>
      </c>
      <c r="D95" s="201"/>
      <c r="E95" s="201">
        <f t="shared" si="237"/>
        <v>5925317.3300000001</v>
      </c>
      <c r="F95" s="201"/>
      <c r="G95" s="201">
        <f t="shared" si="238"/>
        <v>5925317.3300000001</v>
      </c>
      <c r="H95" s="201"/>
      <c r="I95" s="201">
        <f t="shared" si="228"/>
        <v>5925317.3300000001</v>
      </c>
      <c r="J95" s="201"/>
      <c r="K95" s="201">
        <f t="shared" si="229"/>
        <v>5925317.3300000001</v>
      </c>
      <c r="L95" s="201"/>
      <c r="M95" s="201">
        <f t="shared" si="230"/>
        <v>5925317.3300000001</v>
      </c>
      <c r="N95" s="201">
        <v>6237176.1399999997</v>
      </c>
      <c r="O95" s="201"/>
      <c r="P95" s="201">
        <f t="shared" si="239"/>
        <v>6237176.1399999997</v>
      </c>
      <c r="Q95" s="201"/>
      <c r="R95" s="201">
        <f t="shared" si="240"/>
        <v>6237176.1399999997</v>
      </c>
      <c r="S95" s="201"/>
      <c r="T95" s="201">
        <f t="shared" si="241"/>
        <v>6237176.1399999997</v>
      </c>
      <c r="U95" s="201"/>
      <c r="V95" s="201">
        <f t="shared" si="241"/>
        <v>6237176.1399999997</v>
      </c>
      <c r="W95" s="201"/>
      <c r="X95" s="201">
        <f t="shared" si="242"/>
        <v>6237176.1399999997</v>
      </c>
      <c r="Y95" s="201">
        <v>6237176.1399999997</v>
      </c>
      <c r="Z95" s="201"/>
      <c r="AA95" s="201">
        <f t="shared" si="243"/>
        <v>6237176.1399999997</v>
      </c>
      <c r="AB95" s="201"/>
      <c r="AC95" s="201">
        <f t="shared" si="244"/>
        <v>6237176.1399999997</v>
      </c>
      <c r="AD95" s="201"/>
      <c r="AE95" s="201">
        <f t="shared" si="245"/>
        <v>6237176.1399999997</v>
      </c>
      <c r="AF95" s="201"/>
      <c r="AG95" s="201">
        <f t="shared" si="246"/>
        <v>6237176.1399999997</v>
      </c>
    </row>
    <row r="96" spans="1:34" s="287" customFormat="1" ht="63.75">
      <c r="A96" s="214" t="s">
        <v>399</v>
      </c>
      <c r="B96" s="224" t="s">
        <v>362</v>
      </c>
      <c r="C96" s="201">
        <v>3543964.0500000007</v>
      </c>
      <c r="D96" s="201"/>
      <c r="E96" s="201">
        <f t="shared" si="237"/>
        <v>3543964.0500000007</v>
      </c>
      <c r="F96" s="201"/>
      <c r="G96" s="201">
        <f t="shared" si="238"/>
        <v>3543964.0500000007</v>
      </c>
      <c r="H96" s="201"/>
      <c r="I96" s="201">
        <f t="shared" si="228"/>
        <v>3543964.0500000007</v>
      </c>
      <c r="J96" s="201"/>
      <c r="K96" s="201">
        <f t="shared" si="229"/>
        <v>3543964.0500000007</v>
      </c>
      <c r="L96" s="201">
        <v>206649.06</v>
      </c>
      <c r="M96" s="201">
        <f t="shared" si="230"/>
        <v>3750613.1100000008</v>
      </c>
      <c r="N96" s="201">
        <v>3663447.8400000003</v>
      </c>
      <c r="O96" s="201"/>
      <c r="P96" s="201">
        <f t="shared" si="239"/>
        <v>3663447.8400000003</v>
      </c>
      <c r="Q96" s="201"/>
      <c r="R96" s="201">
        <f t="shared" si="240"/>
        <v>3663447.8400000003</v>
      </c>
      <c r="S96" s="201"/>
      <c r="T96" s="201">
        <f t="shared" si="241"/>
        <v>3663447.8400000003</v>
      </c>
      <c r="U96" s="201"/>
      <c r="V96" s="201">
        <f t="shared" si="241"/>
        <v>3663447.8400000003</v>
      </c>
      <c r="W96" s="201"/>
      <c r="X96" s="201">
        <f t="shared" si="242"/>
        <v>3663447.8400000003</v>
      </c>
      <c r="Y96" s="201">
        <v>3793072.2099999981</v>
      </c>
      <c r="Z96" s="201"/>
      <c r="AA96" s="201">
        <f t="shared" si="243"/>
        <v>3793072.2099999981</v>
      </c>
      <c r="AB96" s="201"/>
      <c r="AC96" s="201">
        <f t="shared" si="244"/>
        <v>3793072.2099999981</v>
      </c>
      <c r="AD96" s="201"/>
      <c r="AE96" s="201">
        <f t="shared" si="245"/>
        <v>3793072.2099999981</v>
      </c>
      <c r="AF96" s="201"/>
      <c r="AG96" s="201">
        <f t="shared" si="246"/>
        <v>3793072.2099999981</v>
      </c>
    </row>
    <row r="97" spans="1:33" s="287" customFormat="1" ht="63.75">
      <c r="A97" s="214" t="s">
        <v>400</v>
      </c>
      <c r="B97" s="224" t="s">
        <v>363</v>
      </c>
      <c r="C97" s="201">
        <v>132378.4</v>
      </c>
      <c r="D97" s="201"/>
      <c r="E97" s="201">
        <f t="shared" si="237"/>
        <v>132378.4</v>
      </c>
      <c r="F97" s="201"/>
      <c r="G97" s="201">
        <f t="shared" si="238"/>
        <v>132378.4</v>
      </c>
      <c r="H97" s="201">
        <v>-8090.77</v>
      </c>
      <c r="I97" s="201">
        <f t="shared" si="228"/>
        <v>124287.62999999999</v>
      </c>
      <c r="J97" s="201"/>
      <c r="K97" s="201">
        <f t="shared" si="229"/>
        <v>124287.62999999999</v>
      </c>
      <c r="L97" s="201"/>
      <c r="M97" s="201">
        <f t="shared" si="230"/>
        <v>124287.62999999999</v>
      </c>
      <c r="N97" s="201">
        <v>4171.8599999999997</v>
      </c>
      <c r="O97" s="201"/>
      <c r="P97" s="201">
        <f t="shared" si="239"/>
        <v>4171.8599999999997</v>
      </c>
      <c r="Q97" s="201"/>
      <c r="R97" s="201">
        <f t="shared" si="240"/>
        <v>4171.8599999999997</v>
      </c>
      <c r="S97" s="201">
        <v>-37.43</v>
      </c>
      <c r="T97" s="201">
        <f t="shared" si="241"/>
        <v>4134.4299999999994</v>
      </c>
      <c r="U97" s="201"/>
      <c r="V97" s="201">
        <f t="shared" si="241"/>
        <v>4134.4299999999994</v>
      </c>
      <c r="W97" s="201"/>
      <c r="X97" s="201">
        <f t="shared" si="242"/>
        <v>4134.4299999999994</v>
      </c>
      <c r="Y97" s="201">
        <v>3719.99</v>
      </c>
      <c r="Z97" s="201"/>
      <c r="AA97" s="201">
        <f t="shared" si="243"/>
        <v>3719.99</v>
      </c>
      <c r="AB97" s="201"/>
      <c r="AC97" s="201">
        <f t="shared" si="244"/>
        <v>3719.99</v>
      </c>
      <c r="AD97" s="201">
        <v>-34.380000000000003</v>
      </c>
      <c r="AE97" s="201">
        <f t="shared" si="245"/>
        <v>3685.6099999999997</v>
      </c>
      <c r="AF97" s="201"/>
      <c r="AG97" s="201">
        <f t="shared" si="246"/>
        <v>3685.6099999999997</v>
      </c>
    </row>
    <row r="98" spans="1:33" s="287" customFormat="1" ht="45.6" customHeight="1">
      <c r="A98" s="214" t="s">
        <v>401</v>
      </c>
      <c r="B98" s="224" t="s">
        <v>368</v>
      </c>
      <c r="C98" s="201">
        <v>30279350</v>
      </c>
      <c r="D98" s="201"/>
      <c r="E98" s="201">
        <f t="shared" si="237"/>
        <v>30279350</v>
      </c>
      <c r="F98" s="201"/>
      <c r="G98" s="201">
        <f t="shared" si="238"/>
        <v>30279350</v>
      </c>
      <c r="H98" s="201"/>
      <c r="I98" s="201">
        <f t="shared" si="228"/>
        <v>30279350</v>
      </c>
      <c r="J98" s="201"/>
      <c r="K98" s="201">
        <f t="shared" si="229"/>
        <v>30279350</v>
      </c>
      <c r="L98" s="201"/>
      <c r="M98" s="201">
        <f t="shared" si="230"/>
        <v>30279350</v>
      </c>
      <c r="N98" s="201">
        <v>30279350</v>
      </c>
      <c r="O98" s="201"/>
      <c r="P98" s="201">
        <f t="shared" si="239"/>
        <v>30279350</v>
      </c>
      <c r="Q98" s="201"/>
      <c r="R98" s="201">
        <f t="shared" si="240"/>
        <v>30279350</v>
      </c>
      <c r="S98" s="201"/>
      <c r="T98" s="201">
        <f t="shared" si="241"/>
        <v>30279350</v>
      </c>
      <c r="U98" s="201"/>
      <c r="V98" s="201">
        <f t="shared" si="241"/>
        <v>30279350</v>
      </c>
      <c r="W98" s="201"/>
      <c r="X98" s="201">
        <f t="shared" si="242"/>
        <v>30279350</v>
      </c>
      <c r="Y98" s="201">
        <v>31162470</v>
      </c>
      <c r="Z98" s="201"/>
      <c r="AA98" s="201">
        <f t="shared" si="243"/>
        <v>31162470</v>
      </c>
      <c r="AB98" s="201"/>
      <c r="AC98" s="201">
        <f t="shared" si="244"/>
        <v>31162470</v>
      </c>
      <c r="AD98" s="201"/>
      <c r="AE98" s="201">
        <f t="shared" si="245"/>
        <v>31162470</v>
      </c>
      <c r="AF98" s="201"/>
      <c r="AG98" s="201">
        <f t="shared" si="246"/>
        <v>31162470</v>
      </c>
    </row>
    <row r="99" spans="1:33" s="282" customFormat="1" ht="51">
      <c r="A99" s="214" t="s">
        <v>424</v>
      </c>
      <c r="B99" s="224" t="s">
        <v>364</v>
      </c>
      <c r="C99" s="201">
        <v>7608975.5700000003</v>
      </c>
      <c r="D99" s="201"/>
      <c r="E99" s="201">
        <f t="shared" si="237"/>
        <v>7608975.5700000003</v>
      </c>
      <c r="F99" s="201"/>
      <c r="G99" s="201">
        <f t="shared" si="238"/>
        <v>7608975.5700000003</v>
      </c>
      <c r="H99" s="201"/>
      <c r="I99" s="201">
        <f t="shared" si="228"/>
        <v>7608975.5700000003</v>
      </c>
      <c r="J99" s="201"/>
      <c r="K99" s="201">
        <f t="shared" si="229"/>
        <v>7608975.5700000003</v>
      </c>
      <c r="L99" s="201"/>
      <c r="M99" s="201">
        <f t="shared" si="230"/>
        <v>7608975.5700000003</v>
      </c>
      <c r="N99" s="201">
        <v>7829534.5999999996</v>
      </c>
      <c r="O99" s="201"/>
      <c r="P99" s="201">
        <f t="shared" si="239"/>
        <v>7829534.5999999996</v>
      </c>
      <c r="Q99" s="201"/>
      <c r="R99" s="201">
        <f t="shared" si="240"/>
        <v>7829534.5999999996</v>
      </c>
      <c r="S99" s="201"/>
      <c r="T99" s="201">
        <f t="shared" si="241"/>
        <v>7829534.5999999996</v>
      </c>
      <c r="U99" s="201"/>
      <c r="V99" s="201">
        <f t="shared" si="241"/>
        <v>7829534.5999999996</v>
      </c>
      <c r="W99" s="201"/>
      <c r="X99" s="201">
        <f t="shared" si="242"/>
        <v>7829534.5999999996</v>
      </c>
      <c r="Y99" s="201">
        <v>8058915.9800000004</v>
      </c>
      <c r="Z99" s="201"/>
      <c r="AA99" s="201">
        <f t="shared" si="243"/>
        <v>8058915.9800000004</v>
      </c>
      <c r="AB99" s="201"/>
      <c r="AC99" s="201">
        <f t="shared" si="244"/>
        <v>8058915.9800000004</v>
      </c>
      <c r="AD99" s="201"/>
      <c r="AE99" s="201">
        <f t="shared" si="245"/>
        <v>8058915.9800000004</v>
      </c>
      <c r="AF99" s="201"/>
      <c r="AG99" s="201">
        <f t="shared" si="246"/>
        <v>8058915.9800000004</v>
      </c>
    </row>
    <row r="100" spans="1:33" s="282" customFormat="1" ht="102">
      <c r="A100" s="214" t="s">
        <v>425</v>
      </c>
      <c r="B100" s="224" t="s">
        <v>367</v>
      </c>
      <c r="C100" s="201">
        <v>24177843.039999999</v>
      </c>
      <c r="D100" s="201"/>
      <c r="E100" s="201">
        <f t="shared" si="237"/>
        <v>24177843.039999999</v>
      </c>
      <c r="F100" s="201"/>
      <c r="G100" s="201">
        <f t="shared" si="238"/>
        <v>24177843.039999999</v>
      </c>
      <c r="H100" s="201"/>
      <c r="I100" s="201">
        <f t="shared" si="228"/>
        <v>24177843.039999999</v>
      </c>
      <c r="J100" s="201"/>
      <c r="K100" s="201">
        <f t="shared" si="229"/>
        <v>24177843.039999999</v>
      </c>
      <c r="L100" s="201"/>
      <c r="M100" s="201">
        <f t="shared" si="230"/>
        <v>24177843.039999999</v>
      </c>
      <c r="N100" s="201">
        <v>0</v>
      </c>
      <c r="O100" s="201"/>
      <c r="P100" s="201">
        <f t="shared" si="239"/>
        <v>0</v>
      </c>
      <c r="Q100" s="201"/>
      <c r="R100" s="201">
        <f t="shared" si="240"/>
        <v>0</v>
      </c>
      <c r="S100" s="201"/>
      <c r="T100" s="201">
        <f t="shared" si="241"/>
        <v>0</v>
      </c>
      <c r="U100" s="201"/>
      <c r="V100" s="201">
        <f t="shared" si="241"/>
        <v>0</v>
      </c>
      <c r="W100" s="201"/>
      <c r="X100" s="201">
        <f t="shared" si="242"/>
        <v>0</v>
      </c>
      <c r="Y100" s="201">
        <v>25971157.100000001</v>
      </c>
      <c r="Z100" s="201"/>
      <c r="AA100" s="201">
        <f t="shared" si="243"/>
        <v>25971157.100000001</v>
      </c>
      <c r="AB100" s="201"/>
      <c r="AC100" s="201">
        <f t="shared" si="244"/>
        <v>25971157.100000001</v>
      </c>
      <c r="AD100" s="201"/>
      <c r="AE100" s="201">
        <f t="shared" si="245"/>
        <v>25971157.100000001</v>
      </c>
      <c r="AF100" s="201"/>
      <c r="AG100" s="201">
        <f t="shared" si="246"/>
        <v>25971157.100000001</v>
      </c>
    </row>
    <row r="101" spans="1:33" s="282" customFormat="1" ht="89.25">
      <c r="A101" s="214" t="s">
        <v>442</v>
      </c>
      <c r="B101" s="224" t="s">
        <v>367</v>
      </c>
      <c r="C101" s="201"/>
      <c r="D101" s="201"/>
      <c r="E101" s="201"/>
      <c r="F101" s="201"/>
      <c r="G101" s="201"/>
      <c r="H101" s="201">
        <v>6948870</v>
      </c>
      <c r="I101" s="201">
        <f t="shared" si="228"/>
        <v>6948870</v>
      </c>
      <c r="J101" s="201"/>
      <c r="K101" s="201">
        <f t="shared" si="229"/>
        <v>6948870</v>
      </c>
      <c r="L101" s="201"/>
      <c r="M101" s="201">
        <f t="shared" si="230"/>
        <v>6948870</v>
      </c>
      <c r="N101" s="201"/>
      <c r="O101" s="201"/>
      <c r="P101" s="201"/>
      <c r="Q101" s="201"/>
      <c r="R101" s="201"/>
      <c r="S101" s="201"/>
      <c r="T101" s="201"/>
      <c r="U101" s="201"/>
      <c r="V101" s="201"/>
      <c r="W101" s="201"/>
      <c r="X101" s="201"/>
      <c r="Y101" s="201"/>
      <c r="Z101" s="201"/>
      <c r="AA101" s="201"/>
      <c r="AB101" s="201"/>
      <c r="AC101" s="201"/>
      <c r="AD101" s="201"/>
      <c r="AE101" s="201"/>
      <c r="AF101" s="201"/>
      <c r="AG101" s="201"/>
    </row>
    <row r="102" spans="1:33" s="282" customFormat="1" ht="25.5">
      <c r="A102" s="214" t="s">
        <v>426</v>
      </c>
      <c r="B102" s="224" t="s">
        <v>402</v>
      </c>
      <c r="C102" s="201">
        <v>616661000</v>
      </c>
      <c r="D102" s="201"/>
      <c r="E102" s="201">
        <f t="shared" si="237"/>
        <v>616661000</v>
      </c>
      <c r="F102" s="201"/>
      <c r="G102" s="201">
        <f t="shared" si="238"/>
        <v>616661000</v>
      </c>
      <c r="H102" s="201">
        <v>12327200</v>
      </c>
      <c r="I102" s="201">
        <f t="shared" si="228"/>
        <v>628988200</v>
      </c>
      <c r="J102" s="201"/>
      <c r="K102" s="201">
        <f t="shared" si="229"/>
        <v>628988200</v>
      </c>
      <c r="L102" s="201"/>
      <c r="M102" s="201">
        <f t="shared" si="230"/>
        <v>628988200</v>
      </c>
      <c r="N102" s="201">
        <v>640756000</v>
      </c>
      <c r="O102" s="201"/>
      <c r="P102" s="201">
        <f t="shared" si="239"/>
        <v>640756000</v>
      </c>
      <c r="Q102" s="201"/>
      <c r="R102" s="201">
        <f t="shared" si="240"/>
        <v>640756000</v>
      </c>
      <c r="S102" s="201"/>
      <c r="T102" s="201">
        <f t="shared" si="241"/>
        <v>640756000</v>
      </c>
      <c r="U102" s="201"/>
      <c r="V102" s="201">
        <f t="shared" si="241"/>
        <v>640756000</v>
      </c>
      <c r="W102" s="201"/>
      <c r="X102" s="201">
        <f t="shared" ref="X102" si="247">SUM(V102:W102)</f>
        <v>640756000</v>
      </c>
      <c r="Y102" s="201">
        <v>661037500</v>
      </c>
      <c r="Z102" s="201"/>
      <c r="AA102" s="201">
        <f t="shared" si="243"/>
        <v>661037500</v>
      </c>
      <c r="AB102" s="201"/>
      <c r="AC102" s="201">
        <f t="shared" si="244"/>
        <v>661037500</v>
      </c>
      <c r="AD102" s="201"/>
      <c r="AE102" s="201">
        <f t="shared" si="245"/>
        <v>661037500</v>
      </c>
      <c r="AF102" s="201"/>
      <c r="AG102" s="201">
        <f t="shared" ref="AG102" si="248">SUM(AE102:AF102)</f>
        <v>661037500</v>
      </c>
    </row>
    <row r="103" spans="1:33" s="282" customFormat="1">
      <c r="A103" s="214"/>
      <c r="B103" s="234"/>
      <c r="C103" s="201"/>
      <c r="D103" s="201"/>
      <c r="E103" s="201"/>
      <c r="F103" s="201"/>
      <c r="G103" s="201"/>
      <c r="H103" s="201"/>
      <c r="I103" s="201"/>
      <c r="J103" s="201"/>
      <c r="K103" s="201"/>
      <c r="L103" s="201"/>
      <c r="M103" s="201"/>
      <c r="N103" s="201"/>
      <c r="O103" s="201"/>
      <c r="P103" s="201"/>
      <c r="Q103" s="201"/>
      <c r="R103" s="201"/>
      <c r="S103" s="201"/>
      <c r="T103" s="201"/>
      <c r="U103" s="201"/>
      <c r="V103" s="201"/>
      <c r="W103" s="201"/>
      <c r="X103" s="201"/>
      <c r="Y103" s="201"/>
      <c r="Z103" s="201"/>
      <c r="AA103" s="201"/>
      <c r="AB103" s="201"/>
      <c r="AC103" s="201"/>
      <c r="AD103" s="201"/>
      <c r="AE103" s="201"/>
      <c r="AF103" s="201"/>
      <c r="AG103" s="201"/>
    </row>
    <row r="104" spans="1:33" s="282" customFormat="1">
      <c r="A104" s="291" t="s">
        <v>54</v>
      </c>
      <c r="B104" s="224" t="s">
        <v>130</v>
      </c>
      <c r="C104" s="201">
        <f>SUM(C105:C117)</f>
        <v>1507712.59</v>
      </c>
      <c r="D104" s="201">
        <f t="shared" ref="D104:AA104" si="249">SUM(D105:D117)</f>
        <v>153656562.66999999</v>
      </c>
      <c r="E104" s="201">
        <f t="shared" si="249"/>
        <v>155164275.25999999</v>
      </c>
      <c r="F104" s="201">
        <f t="shared" ref="F104:G104" si="250">SUM(F105:F117)</f>
        <v>50039</v>
      </c>
      <c r="G104" s="201">
        <f t="shared" si="250"/>
        <v>155214314.25999999</v>
      </c>
      <c r="H104" s="201">
        <f t="shared" ref="H104:I104" si="251">SUM(H105:H117)</f>
        <v>10424118.560000001</v>
      </c>
      <c r="I104" s="201">
        <f t="shared" si="251"/>
        <v>165638432.81999999</v>
      </c>
      <c r="J104" s="201">
        <f t="shared" ref="J104:K104" si="252">SUM(J105:J117)</f>
        <v>250000</v>
      </c>
      <c r="K104" s="201">
        <f t="shared" si="252"/>
        <v>165888432.81999999</v>
      </c>
      <c r="L104" s="201">
        <f t="shared" ref="L104:M104" si="253">SUM(L105:L117)</f>
        <v>7982658.5499999998</v>
      </c>
      <c r="M104" s="201">
        <f t="shared" si="253"/>
        <v>173871091.36999997</v>
      </c>
      <c r="N104" s="201">
        <f t="shared" ref="N104:T104" si="254">SUM(N105:N117)</f>
        <v>7498.49</v>
      </c>
      <c r="O104" s="201">
        <f t="shared" si="254"/>
        <v>37373227.329999998</v>
      </c>
      <c r="P104" s="201">
        <f t="shared" si="254"/>
        <v>37380725.82</v>
      </c>
      <c r="Q104" s="201">
        <f t="shared" si="254"/>
        <v>0</v>
      </c>
      <c r="R104" s="201">
        <f t="shared" si="254"/>
        <v>37380725.82</v>
      </c>
      <c r="S104" s="201">
        <f t="shared" si="254"/>
        <v>11129333.33</v>
      </c>
      <c r="T104" s="201">
        <f t="shared" si="254"/>
        <v>48510059.150000006</v>
      </c>
      <c r="U104" s="201">
        <f t="shared" ref="U104:W104" si="255">SUM(U105:U117)</f>
        <v>0</v>
      </c>
      <c r="V104" s="201">
        <f t="shared" ref="V104:X104" si="256">SUM(V105:V117)</f>
        <v>48510059.150000006</v>
      </c>
      <c r="W104" s="201">
        <f t="shared" si="255"/>
        <v>-2040333.3399999999</v>
      </c>
      <c r="X104" s="201">
        <f t="shared" si="256"/>
        <v>46469725.810000002</v>
      </c>
      <c r="Y104" s="201">
        <f t="shared" si="249"/>
        <v>967880.63</v>
      </c>
      <c r="Z104" s="201">
        <f t="shared" si="249"/>
        <v>0</v>
      </c>
      <c r="AA104" s="201">
        <f t="shared" si="249"/>
        <v>967880.63</v>
      </c>
      <c r="AB104" s="201">
        <f t="shared" ref="AB104:AC104" si="257">SUM(AB105:AB117)</f>
        <v>0</v>
      </c>
      <c r="AC104" s="201">
        <f t="shared" si="257"/>
        <v>967880.63</v>
      </c>
      <c r="AD104" s="201">
        <f t="shared" ref="AD104:AE104" si="258">SUM(AD105:AD117)</f>
        <v>0</v>
      </c>
      <c r="AE104" s="201">
        <f t="shared" si="258"/>
        <v>967880.63</v>
      </c>
      <c r="AF104" s="201">
        <f t="shared" ref="AF104:AG104" si="259">SUM(AF105:AF117)</f>
        <v>0</v>
      </c>
      <c r="AG104" s="201">
        <f t="shared" si="259"/>
        <v>967880.63</v>
      </c>
    </row>
    <row r="105" spans="1:33" s="282" customFormat="1" ht="51">
      <c r="A105" s="212" t="s">
        <v>422</v>
      </c>
      <c r="B105" s="224" t="s">
        <v>421</v>
      </c>
      <c r="C105" s="201"/>
      <c r="D105" s="201">
        <v>35000</v>
      </c>
      <c r="E105" s="201">
        <f>SUM(C105:D105)</f>
        <v>35000</v>
      </c>
      <c r="F105" s="201"/>
      <c r="G105" s="201">
        <f>SUM(E105:F105)</f>
        <v>35000</v>
      </c>
      <c r="H105" s="201">
        <v>8750</v>
      </c>
      <c r="I105" s="201">
        <f>SUM(G105:H105)</f>
        <v>43750</v>
      </c>
      <c r="J105" s="201"/>
      <c r="K105" s="201">
        <f>SUM(I105:J105)</f>
        <v>43750</v>
      </c>
      <c r="L105" s="201"/>
      <c r="M105" s="201">
        <f>SUM(K105:L105)</f>
        <v>43750</v>
      </c>
      <c r="N105" s="201"/>
      <c r="O105" s="201"/>
      <c r="P105" s="201"/>
      <c r="Q105" s="201"/>
      <c r="R105" s="201"/>
      <c r="S105" s="201">
        <v>35000</v>
      </c>
      <c r="T105" s="201">
        <f>S105</f>
        <v>35000</v>
      </c>
      <c r="U105" s="201"/>
      <c r="V105" s="201">
        <f t="shared" ref="V105" si="260">SUM(T105:U105)</f>
        <v>35000</v>
      </c>
      <c r="W105" s="201"/>
      <c r="X105" s="201">
        <f t="shared" ref="X105" si="261">SUM(V105:W105)</f>
        <v>35000</v>
      </c>
      <c r="Y105" s="201"/>
      <c r="Z105" s="201"/>
      <c r="AA105" s="201"/>
      <c r="AB105" s="201"/>
      <c r="AC105" s="201"/>
      <c r="AD105" s="201"/>
      <c r="AE105" s="201"/>
      <c r="AF105" s="201"/>
      <c r="AG105" s="201"/>
    </row>
    <row r="106" spans="1:33" s="282" customFormat="1" ht="76.5">
      <c r="A106" s="212" t="s">
        <v>434</v>
      </c>
      <c r="B106" s="224" t="s">
        <v>421</v>
      </c>
      <c r="C106" s="201"/>
      <c r="D106" s="201">
        <v>11950</v>
      </c>
      <c r="E106" s="201">
        <f>SUM(C106:D106)</f>
        <v>11950</v>
      </c>
      <c r="F106" s="201">
        <v>47282</v>
      </c>
      <c r="G106" s="201">
        <f>SUM(E106:F106)</f>
        <v>59232</v>
      </c>
      <c r="H106" s="201">
        <v>8595</v>
      </c>
      <c r="I106" s="201">
        <f>SUM(G106:H106)</f>
        <v>67827</v>
      </c>
      <c r="J106" s="201"/>
      <c r="K106" s="201">
        <f>SUM(I106:J106)</f>
        <v>67827</v>
      </c>
      <c r="L106" s="201"/>
      <c r="M106" s="201">
        <f>SUM(K106:L106)</f>
        <v>67827</v>
      </c>
      <c r="N106" s="201"/>
      <c r="O106" s="201"/>
      <c r="P106" s="201"/>
      <c r="Q106" s="201"/>
      <c r="R106" s="201"/>
      <c r="S106" s="201"/>
      <c r="T106" s="201"/>
      <c r="U106" s="201"/>
      <c r="V106" s="201"/>
      <c r="W106" s="201"/>
      <c r="X106" s="201"/>
      <c r="Y106" s="201"/>
      <c r="Z106" s="201"/>
      <c r="AA106" s="201"/>
      <c r="AB106" s="201"/>
      <c r="AC106" s="201"/>
      <c r="AD106" s="201"/>
      <c r="AE106" s="201"/>
      <c r="AF106" s="201"/>
      <c r="AG106" s="201"/>
    </row>
    <row r="107" spans="1:33" s="282" customFormat="1" ht="57.6" customHeight="1">
      <c r="A107" s="212" t="s">
        <v>433</v>
      </c>
      <c r="B107" s="224" t="s">
        <v>421</v>
      </c>
      <c r="C107" s="201"/>
      <c r="D107" s="201">
        <v>60926</v>
      </c>
      <c r="E107" s="201">
        <f>SUM(C107:D107)</f>
        <v>60926</v>
      </c>
      <c r="F107" s="201">
        <v>2757</v>
      </c>
      <c r="G107" s="201">
        <f>SUM(E107:F107)</f>
        <v>63683</v>
      </c>
      <c r="H107" s="201">
        <v>5238</v>
      </c>
      <c r="I107" s="201">
        <f>SUM(G107:H107)</f>
        <v>68921</v>
      </c>
      <c r="J107" s="201"/>
      <c r="K107" s="201">
        <f>SUM(I107:J107)</f>
        <v>68921</v>
      </c>
      <c r="L107" s="201"/>
      <c r="M107" s="201">
        <f>SUM(K107:L107)</f>
        <v>68921</v>
      </c>
      <c r="N107" s="201"/>
      <c r="O107" s="201"/>
      <c r="P107" s="201"/>
      <c r="Q107" s="201"/>
      <c r="R107" s="201"/>
      <c r="S107" s="201"/>
      <c r="T107" s="201"/>
      <c r="U107" s="201"/>
      <c r="V107" s="201"/>
      <c r="W107" s="201"/>
      <c r="X107" s="201"/>
      <c r="Y107" s="201"/>
      <c r="Z107" s="201"/>
      <c r="AA107" s="201"/>
      <c r="AB107" s="201"/>
      <c r="AC107" s="201"/>
      <c r="AD107" s="201"/>
      <c r="AE107" s="201"/>
      <c r="AF107" s="201"/>
      <c r="AG107" s="201"/>
    </row>
    <row r="108" spans="1:33" s="282" customFormat="1" ht="51">
      <c r="A108" s="214" t="s">
        <v>427</v>
      </c>
      <c r="B108" s="224" t="s">
        <v>365</v>
      </c>
      <c r="C108" s="201">
        <v>1482009.99</v>
      </c>
      <c r="D108" s="201"/>
      <c r="E108" s="201">
        <f t="shared" si="237"/>
        <v>1482009.99</v>
      </c>
      <c r="F108" s="201"/>
      <c r="G108" s="201">
        <f t="shared" ref="G108:G111" si="262">SUM(E108:F108)</f>
        <v>1482009.99</v>
      </c>
      <c r="H108" s="201"/>
      <c r="I108" s="201">
        <f t="shared" ref="I108:I111" si="263">SUM(G108:H108)</f>
        <v>1482009.99</v>
      </c>
      <c r="J108" s="201"/>
      <c r="K108" s="201">
        <f t="shared" ref="K108:K113" si="264">SUM(I108:J108)</f>
        <v>1482009.99</v>
      </c>
      <c r="L108" s="201"/>
      <c r="M108" s="201">
        <f t="shared" ref="M108:M116" si="265">SUM(K108:L108)</f>
        <v>1482009.99</v>
      </c>
      <c r="N108" s="201">
        <v>7498.49</v>
      </c>
      <c r="O108" s="201"/>
      <c r="P108" s="201">
        <f t="shared" si="239"/>
        <v>7498.49</v>
      </c>
      <c r="Q108" s="201"/>
      <c r="R108" s="201">
        <f t="shared" ref="R108:R112" si="266">SUM(P108:Q108)</f>
        <v>7498.49</v>
      </c>
      <c r="S108" s="201"/>
      <c r="T108" s="201">
        <f t="shared" ref="T108:V112" si="267">SUM(R108:S108)</f>
        <v>7498.49</v>
      </c>
      <c r="U108" s="201"/>
      <c r="V108" s="201">
        <f t="shared" si="267"/>
        <v>7498.49</v>
      </c>
      <c r="W108" s="201"/>
      <c r="X108" s="201">
        <f t="shared" ref="X108:X112" si="268">SUM(V108:W108)</f>
        <v>7498.49</v>
      </c>
      <c r="Y108" s="201">
        <v>967880.63</v>
      </c>
      <c r="Z108" s="201"/>
      <c r="AA108" s="201">
        <f t="shared" si="243"/>
        <v>967880.63</v>
      </c>
      <c r="AB108" s="201"/>
      <c r="AC108" s="201">
        <f t="shared" ref="AC108:AC109" si="269">SUM(AA108:AB108)</f>
        <v>967880.63</v>
      </c>
      <c r="AD108" s="201"/>
      <c r="AE108" s="201">
        <f t="shared" ref="AE108:AE109" si="270">SUM(AC108:AD108)</f>
        <v>967880.63</v>
      </c>
      <c r="AF108" s="201"/>
      <c r="AG108" s="201">
        <f t="shared" ref="AG108:AG109" si="271">SUM(AE108:AF108)</f>
        <v>967880.63</v>
      </c>
    </row>
    <row r="109" spans="1:33" s="282" customFormat="1" ht="140.25">
      <c r="A109" s="214" t="s">
        <v>428</v>
      </c>
      <c r="B109" s="224" t="s">
        <v>370</v>
      </c>
      <c r="C109" s="201">
        <v>25702.6</v>
      </c>
      <c r="D109" s="201"/>
      <c r="E109" s="201">
        <f t="shared" si="237"/>
        <v>25702.6</v>
      </c>
      <c r="F109" s="201"/>
      <c r="G109" s="201">
        <f t="shared" si="262"/>
        <v>25702.6</v>
      </c>
      <c r="H109" s="201"/>
      <c r="I109" s="201">
        <f t="shared" si="263"/>
        <v>25702.6</v>
      </c>
      <c r="J109" s="201"/>
      <c r="K109" s="201">
        <f t="shared" si="264"/>
        <v>25702.6</v>
      </c>
      <c r="L109" s="201"/>
      <c r="M109" s="201">
        <f t="shared" si="265"/>
        <v>25702.6</v>
      </c>
      <c r="N109" s="201">
        <v>0</v>
      </c>
      <c r="O109" s="201"/>
      <c r="P109" s="201">
        <f t="shared" si="239"/>
        <v>0</v>
      </c>
      <c r="Q109" s="201"/>
      <c r="R109" s="201">
        <f t="shared" si="266"/>
        <v>0</v>
      </c>
      <c r="S109" s="201"/>
      <c r="T109" s="201">
        <f t="shared" si="267"/>
        <v>0</v>
      </c>
      <c r="U109" s="201"/>
      <c r="V109" s="201">
        <f t="shared" si="267"/>
        <v>0</v>
      </c>
      <c r="W109" s="201"/>
      <c r="X109" s="201">
        <f t="shared" si="268"/>
        <v>0</v>
      </c>
      <c r="Y109" s="201">
        <v>0</v>
      </c>
      <c r="Z109" s="201"/>
      <c r="AA109" s="201">
        <f t="shared" si="243"/>
        <v>0</v>
      </c>
      <c r="AB109" s="201"/>
      <c r="AC109" s="201">
        <f t="shared" si="269"/>
        <v>0</v>
      </c>
      <c r="AD109" s="201"/>
      <c r="AE109" s="201">
        <f t="shared" si="270"/>
        <v>0</v>
      </c>
      <c r="AF109" s="201"/>
      <c r="AG109" s="201">
        <f t="shared" si="271"/>
        <v>0</v>
      </c>
    </row>
    <row r="110" spans="1:33" s="282" customFormat="1" ht="51">
      <c r="A110" s="212" t="s">
        <v>429</v>
      </c>
      <c r="B110" s="224" t="s">
        <v>370</v>
      </c>
      <c r="C110" s="201"/>
      <c r="D110" s="201">
        <v>141548686.66999999</v>
      </c>
      <c r="E110" s="201">
        <f t="shared" si="237"/>
        <v>141548686.66999999</v>
      </c>
      <c r="F110" s="201"/>
      <c r="G110" s="201">
        <f t="shared" si="262"/>
        <v>141548686.66999999</v>
      </c>
      <c r="H110" s="201">
        <v>10401535.560000001</v>
      </c>
      <c r="I110" s="201">
        <f t="shared" si="263"/>
        <v>151950222.22999999</v>
      </c>
      <c r="J110" s="201"/>
      <c r="K110" s="201">
        <f t="shared" si="264"/>
        <v>151950222.22999999</v>
      </c>
      <c r="L110" s="201">
        <v>-2350575.5499999998</v>
      </c>
      <c r="M110" s="201">
        <f t="shared" si="265"/>
        <v>149599646.67999998</v>
      </c>
      <c r="N110" s="201"/>
      <c r="O110" s="201">
        <v>18135000.010000002</v>
      </c>
      <c r="P110" s="201">
        <f t="shared" si="239"/>
        <v>18135000.010000002</v>
      </c>
      <c r="Q110" s="201"/>
      <c r="R110" s="201">
        <f t="shared" si="266"/>
        <v>18135000.010000002</v>
      </c>
      <c r="S110" s="201">
        <v>11094333.33</v>
      </c>
      <c r="T110" s="201">
        <f t="shared" si="267"/>
        <v>29229333.340000004</v>
      </c>
      <c r="U110" s="201"/>
      <c r="V110" s="201">
        <f t="shared" si="267"/>
        <v>29229333.340000004</v>
      </c>
      <c r="W110" s="201">
        <v>1657777.77</v>
      </c>
      <c r="X110" s="201">
        <f t="shared" si="268"/>
        <v>30887111.110000003</v>
      </c>
      <c r="Y110" s="201"/>
      <c r="Z110" s="201"/>
      <c r="AA110" s="201"/>
      <c r="AB110" s="201"/>
      <c r="AC110" s="201"/>
      <c r="AD110" s="201"/>
      <c r="AE110" s="201"/>
      <c r="AF110" s="201"/>
      <c r="AG110" s="201"/>
    </row>
    <row r="111" spans="1:33" s="282" customFormat="1" ht="38.25">
      <c r="A111" s="212" t="s">
        <v>420</v>
      </c>
      <c r="B111" s="224" t="s">
        <v>370</v>
      </c>
      <c r="C111" s="201"/>
      <c r="D111" s="201">
        <v>12000000</v>
      </c>
      <c r="E111" s="201">
        <f t="shared" si="237"/>
        <v>12000000</v>
      </c>
      <c r="F111" s="201"/>
      <c r="G111" s="201">
        <f t="shared" si="262"/>
        <v>12000000</v>
      </c>
      <c r="H111" s="201"/>
      <c r="I111" s="201">
        <f t="shared" si="263"/>
        <v>12000000</v>
      </c>
      <c r="J111" s="201"/>
      <c r="K111" s="201">
        <f t="shared" si="264"/>
        <v>12000000</v>
      </c>
      <c r="L111" s="201"/>
      <c r="M111" s="201">
        <f t="shared" si="265"/>
        <v>12000000</v>
      </c>
      <c r="N111" s="201"/>
      <c r="O111" s="201"/>
      <c r="P111" s="201">
        <f t="shared" si="239"/>
        <v>0</v>
      </c>
      <c r="Q111" s="201"/>
      <c r="R111" s="201">
        <f t="shared" si="266"/>
        <v>0</v>
      </c>
      <c r="S111" s="201"/>
      <c r="T111" s="201">
        <f t="shared" si="267"/>
        <v>0</v>
      </c>
      <c r="U111" s="201"/>
      <c r="V111" s="201">
        <f t="shared" si="267"/>
        <v>0</v>
      </c>
      <c r="W111" s="201"/>
      <c r="X111" s="201">
        <f t="shared" si="268"/>
        <v>0</v>
      </c>
      <c r="Y111" s="201"/>
      <c r="Z111" s="201"/>
      <c r="AA111" s="201"/>
      <c r="AB111" s="201"/>
      <c r="AC111" s="201"/>
      <c r="AD111" s="201"/>
      <c r="AE111" s="201"/>
      <c r="AF111" s="201"/>
      <c r="AG111" s="201"/>
    </row>
    <row r="112" spans="1:33" s="282" customFormat="1" ht="45" customHeight="1">
      <c r="A112" s="212" t="s">
        <v>430</v>
      </c>
      <c r="B112" s="224" t="s">
        <v>370</v>
      </c>
      <c r="C112" s="201"/>
      <c r="D112" s="201"/>
      <c r="E112" s="201"/>
      <c r="F112" s="201"/>
      <c r="G112" s="201"/>
      <c r="H112" s="201"/>
      <c r="I112" s="201"/>
      <c r="J112" s="201"/>
      <c r="K112" s="201">
        <f t="shared" si="264"/>
        <v>0</v>
      </c>
      <c r="L112" s="201">
        <v>2884872.88</v>
      </c>
      <c r="M112" s="201">
        <f t="shared" si="265"/>
        <v>2884872.88</v>
      </c>
      <c r="N112" s="201"/>
      <c r="O112" s="201">
        <v>19238227.32</v>
      </c>
      <c r="P112" s="201">
        <f t="shared" si="239"/>
        <v>19238227.32</v>
      </c>
      <c r="Q112" s="201"/>
      <c r="R112" s="201">
        <f t="shared" si="266"/>
        <v>19238227.32</v>
      </c>
      <c r="S112" s="201"/>
      <c r="T112" s="201">
        <f t="shared" si="267"/>
        <v>19238227.32</v>
      </c>
      <c r="U112" s="201"/>
      <c r="V112" s="201">
        <f t="shared" si="267"/>
        <v>19238227.32</v>
      </c>
      <c r="W112" s="201">
        <v>-3698111.11</v>
      </c>
      <c r="X112" s="201">
        <f t="shared" si="268"/>
        <v>15540116.210000001</v>
      </c>
      <c r="Y112" s="201"/>
      <c r="Z112" s="201"/>
      <c r="AA112" s="201"/>
      <c r="AB112" s="201"/>
      <c r="AC112" s="201"/>
      <c r="AD112" s="201"/>
      <c r="AE112" s="201"/>
      <c r="AF112" s="201"/>
      <c r="AG112" s="201"/>
    </row>
    <row r="113" spans="1:37" ht="65.45" customHeight="1">
      <c r="A113" s="212" t="s">
        <v>449</v>
      </c>
      <c r="B113" s="224" t="s">
        <v>370</v>
      </c>
      <c r="C113" s="201"/>
      <c r="D113" s="201"/>
      <c r="E113" s="201"/>
      <c r="F113" s="201"/>
      <c r="G113" s="201"/>
      <c r="H113" s="201"/>
      <c r="I113" s="201"/>
      <c r="J113" s="201">
        <v>250000</v>
      </c>
      <c r="K113" s="201">
        <f t="shared" si="264"/>
        <v>250000</v>
      </c>
      <c r="L113" s="201"/>
      <c r="M113" s="201">
        <f t="shared" si="265"/>
        <v>250000</v>
      </c>
      <c r="N113" s="201"/>
      <c r="O113" s="201"/>
      <c r="P113" s="201"/>
      <c r="Q113" s="201"/>
      <c r="R113" s="201"/>
      <c r="S113" s="201"/>
      <c r="T113" s="201"/>
      <c r="U113" s="201"/>
      <c r="V113" s="201"/>
      <c r="W113" s="201"/>
      <c r="X113" s="201"/>
      <c r="Y113" s="201"/>
      <c r="Z113" s="201"/>
      <c r="AA113" s="201"/>
      <c r="AB113" s="201"/>
      <c r="AC113" s="201"/>
      <c r="AD113" s="201"/>
      <c r="AE113" s="201"/>
      <c r="AF113" s="201"/>
      <c r="AG113" s="201"/>
      <c r="AK113" s="282"/>
    </row>
    <row r="114" spans="1:37" ht="52.15" customHeight="1">
      <c r="A114" s="212" t="s">
        <v>456</v>
      </c>
      <c r="B114" s="224" t="s">
        <v>370</v>
      </c>
      <c r="C114" s="201"/>
      <c r="D114" s="201"/>
      <c r="E114" s="201"/>
      <c r="F114" s="201"/>
      <c r="G114" s="201"/>
      <c r="H114" s="201"/>
      <c r="I114" s="201"/>
      <c r="J114" s="201"/>
      <c r="K114" s="201"/>
      <c r="L114" s="201">
        <v>297422.42</v>
      </c>
      <c r="M114" s="201">
        <f t="shared" si="265"/>
        <v>297422.42</v>
      </c>
      <c r="N114" s="201"/>
      <c r="O114" s="201"/>
      <c r="P114" s="201"/>
      <c r="Q114" s="201"/>
      <c r="R114" s="201"/>
      <c r="S114" s="201"/>
      <c r="T114" s="201"/>
      <c r="U114" s="201"/>
      <c r="V114" s="201"/>
      <c r="W114" s="201"/>
      <c r="X114" s="201">
        <f t="shared" ref="X114:X115" si="272">SUM(V114:W114)</f>
        <v>0</v>
      </c>
      <c r="Y114" s="201"/>
      <c r="Z114" s="201"/>
      <c r="AA114" s="201"/>
      <c r="AB114" s="201"/>
      <c r="AC114" s="201"/>
      <c r="AD114" s="201"/>
      <c r="AE114" s="201"/>
      <c r="AF114" s="201"/>
      <c r="AG114" s="201"/>
      <c r="AK114" s="282"/>
    </row>
    <row r="115" spans="1:37" ht="41.45" customHeight="1">
      <c r="A115" s="212" t="s">
        <v>457</v>
      </c>
      <c r="B115" s="224" t="s">
        <v>370</v>
      </c>
      <c r="C115" s="201"/>
      <c r="D115" s="201"/>
      <c r="E115" s="201"/>
      <c r="F115" s="201"/>
      <c r="G115" s="201"/>
      <c r="H115" s="201"/>
      <c r="I115" s="201"/>
      <c r="J115" s="201"/>
      <c r="K115" s="201"/>
      <c r="L115" s="201">
        <v>5412980</v>
      </c>
      <c r="M115" s="201">
        <f t="shared" si="265"/>
        <v>5412980</v>
      </c>
      <c r="N115" s="201"/>
      <c r="O115" s="201"/>
      <c r="P115" s="201"/>
      <c r="Q115" s="201"/>
      <c r="R115" s="201"/>
      <c r="S115" s="201"/>
      <c r="T115" s="201"/>
      <c r="U115" s="201"/>
      <c r="V115" s="201"/>
      <c r="W115" s="201"/>
      <c r="X115" s="201">
        <f t="shared" si="272"/>
        <v>0</v>
      </c>
      <c r="Y115" s="201"/>
      <c r="Z115" s="201"/>
      <c r="AA115" s="201"/>
      <c r="AB115" s="201"/>
      <c r="AC115" s="201"/>
      <c r="AD115" s="201"/>
      <c r="AE115" s="201"/>
      <c r="AF115" s="201"/>
      <c r="AG115" s="201"/>
      <c r="AK115" s="282"/>
    </row>
    <row r="116" spans="1:37" ht="51.6" customHeight="1">
      <c r="A116" s="212" t="s">
        <v>460</v>
      </c>
      <c r="B116" s="224" t="s">
        <v>370</v>
      </c>
      <c r="C116" s="201"/>
      <c r="D116" s="201"/>
      <c r="E116" s="201"/>
      <c r="F116" s="201"/>
      <c r="G116" s="201"/>
      <c r="H116" s="201"/>
      <c r="I116" s="201"/>
      <c r="J116" s="201"/>
      <c r="K116" s="201"/>
      <c r="L116" s="201">
        <v>1737958.8</v>
      </c>
      <c r="M116" s="201">
        <f t="shared" si="265"/>
        <v>1737958.8</v>
      </c>
      <c r="N116" s="201"/>
      <c r="O116" s="201"/>
      <c r="P116" s="201"/>
      <c r="Q116" s="201"/>
      <c r="R116" s="201"/>
      <c r="S116" s="201"/>
      <c r="T116" s="201"/>
      <c r="U116" s="201"/>
      <c r="V116" s="201"/>
      <c r="W116" s="201"/>
      <c r="X116" s="201"/>
      <c r="Y116" s="201"/>
      <c r="Z116" s="201"/>
      <c r="AA116" s="201"/>
      <c r="AB116" s="201"/>
      <c r="AC116" s="201"/>
      <c r="AD116" s="201"/>
      <c r="AE116" s="201"/>
      <c r="AF116" s="201"/>
      <c r="AG116" s="201"/>
      <c r="AK116" s="282"/>
    </row>
    <row r="117" spans="1:37">
      <c r="A117" s="294"/>
      <c r="B117" s="236"/>
      <c r="C117" s="208"/>
      <c r="D117" s="208"/>
      <c r="E117" s="220"/>
      <c r="F117" s="208"/>
      <c r="G117" s="220"/>
      <c r="H117" s="208"/>
      <c r="I117" s="220"/>
      <c r="J117" s="208"/>
      <c r="K117" s="220"/>
      <c r="L117" s="208"/>
      <c r="M117" s="220"/>
      <c r="N117" s="220"/>
      <c r="O117" s="220"/>
      <c r="P117" s="220"/>
      <c r="Q117" s="220"/>
      <c r="R117" s="220"/>
      <c r="S117" s="220"/>
      <c r="T117" s="220"/>
      <c r="U117" s="220"/>
      <c r="V117" s="220"/>
      <c r="W117" s="220"/>
      <c r="X117" s="220"/>
      <c r="Y117" s="220"/>
      <c r="Z117" s="220"/>
      <c r="AA117" s="220"/>
      <c r="AB117" s="220"/>
      <c r="AC117" s="220"/>
      <c r="AD117" s="220"/>
      <c r="AE117" s="220"/>
      <c r="AF117" s="220"/>
      <c r="AG117" s="220"/>
      <c r="AK117" s="282"/>
    </row>
    <row r="118" spans="1:37">
      <c r="A118" s="292" t="s">
        <v>256</v>
      </c>
      <c r="B118" s="237" t="s">
        <v>257</v>
      </c>
      <c r="C118" s="201">
        <f>SUM(C119:C120)</f>
        <v>3230071.73</v>
      </c>
      <c r="D118" s="201">
        <f t="shared" ref="D118:AA118" si="273">SUM(D119:D120)</f>
        <v>-2014491.57</v>
      </c>
      <c r="E118" s="201">
        <f t="shared" si="273"/>
        <v>1215580.1599999999</v>
      </c>
      <c r="F118" s="201">
        <f t="shared" ref="F118:G118" si="274">SUM(F119:F120)</f>
        <v>0</v>
      </c>
      <c r="G118" s="201">
        <f t="shared" si="274"/>
        <v>1215580.1599999999</v>
      </c>
      <c r="H118" s="201">
        <f t="shared" ref="H118:I118" si="275">SUM(H119:H120)</f>
        <v>0</v>
      </c>
      <c r="I118" s="201">
        <f t="shared" si="275"/>
        <v>1215580.1599999999</v>
      </c>
      <c r="J118" s="201">
        <f t="shared" ref="J118:K118" si="276">SUM(J119:J120)</f>
        <v>0</v>
      </c>
      <c r="K118" s="201">
        <f t="shared" si="276"/>
        <v>1215580.1599999999</v>
      </c>
      <c r="L118" s="201">
        <f t="shared" ref="L118:M118" si="277">SUM(L119:L120)</f>
        <v>0</v>
      </c>
      <c r="M118" s="201">
        <f t="shared" si="277"/>
        <v>1215580.1599999999</v>
      </c>
      <c r="N118" s="201">
        <f t="shared" ref="N118:T118" si="278">SUM(N119:N120)</f>
        <v>0</v>
      </c>
      <c r="O118" s="201">
        <f t="shared" si="278"/>
        <v>0</v>
      </c>
      <c r="P118" s="201">
        <f t="shared" si="278"/>
        <v>0</v>
      </c>
      <c r="Q118" s="201">
        <f t="shared" si="278"/>
        <v>0</v>
      </c>
      <c r="R118" s="201">
        <f t="shared" si="278"/>
        <v>0</v>
      </c>
      <c r="S118" s="201">
        <f t="shared" si="278"/>
        <v>0</v>
      </c>
      <c r="T118" s="201">
        <f t="shared" si="278"/>
        <v>0</v>
      </c>
      <c r="U118" s="201">
        <f t="shared" ref="U118:W118" si="279">SUM(U119:U120)</f>
        <v>2225475</v>
      </c>
      <c r="V118" s="201">
        <f t="shared" ref="V118:X118" si="280">SUM(V119:V120)</f>
        <v>2225475</v>
      </c>
      <c r="W118" s="201">
        <f t="shared" si="279"/>
        <v>0</v>
      </c>
      <c r="X118" s="201">
        <f t="shared" si="280"/>
        <v>2225475</v>
      </c>
      <c r="Y118" s="201">
        <f t="shared" si="273"/>
        <v>0</v>
      </c>
      <c r="Z118" s="201">
        <f t="shared" si="273"/>
        <v>0</v>
      </c>
      <c r="AA118" s="201">
        <f t="shared" si="273"/>
        <v>0</v>
      </c>
      <c r="AB118" s="201">
        <f t="shared" ref="AB118:AC118" si="281">SUM(AB119:AB120)</f>
        <v>0</v>
      </c>
      <c r="AC118" s="201">
        <f t="shared" si="281"/>
        <v>0</v>
      </c>
      <c r="AD118" s="201">
        <f t="shared" ref="AD118:AE118" si="282">SUM(AD119:AD120)</f>
        <v>0</v>
      </c>
      <c r="AE118" s="201">
        <f t="shared" si="282"/>
        <v>0</v>
      </c>
      <c r="AF118" s="201">
        <f t="shared" ref="AF118:AG118" si="283">SUM(AF119:AF120)</f>
        <v>2225475</v>
      </c>
      <c r="AG118" s="201">
        <f t="shared" si="283"/>
        <v>2225475</v>
      </c>
      <c r="AK118" s="282"/>
    </row>
    <row r="119" spans="1:37" ht="25.5">
      <c r="A119" s="291" t="s">
        <v>258</v>
      </c>
      <c r="B119" s="224" t="s">
        <v>366</v>
      </c>
      <c r="C119" s="201">
        <v>3230071.73</v>
      </c>
      <c r="D119" s="201">
        <f>1215580.16-3230071.73</f>
        <v>-2014491.57</v>
      </c>
      <c r="E119" s="201">
        <f t="shared" si="237"/>
        <v>1215580.1599999999</v>
      </c>
      <c r="F119" s="201"/>
      <c r="G119" s="201">
        <f t="shared" ref="G119" si="284">SUM(E119:F119)</f>
        <v>1215580.1599999999</v>
      </c>
      <c r="H119" s="201"/>
      <c r="I119" s="201">
        <f t="shared" ref="I119" si="285">SUM(G119:H119)</f>
        <v>1215580.1599999999</v>
      </c>
      <c r="J119" s="201"/>
      <c r="K119" s="201">
        <f t="shared" ref="K119" si="286">SUM(I119:J119)</f>
        <v>1215580.1599999999</v>
      </c>
      <c r="L119" s="201"/>
      <c r="M119" s="201">
        <f t="shared" ref="M119" si="287">SUM(K119:L119)</f>
        <v>1215580.1599999999</v>
      </c>
      <c r="N119" s="201"/>
      <c r="O119" s="201"/>
      <c r="P119" s="201">
        <f t="shared" si="239"/>
        <v>0</v>
      </c>
      <c r="Q119" s="201"/>
      <c r="R119" s="201">
        <f t="shared" ref="R119" si="288">SUM(P119:Q119)</f>
        <v>0</v>
      </c>
      <c r="S119" s="201"/>
      <c r="T119" s="201">
        <f t="shared" ref="T119:V119" si="289">SUM(R119:S119)</f>
        <v>0</v>
      </c>
      <c r="U119" s="201">
        <v>2225475</v>
      </c>
      <c r="V119" s="201">
        <f t="shared" si="289"/>
        <v>2225475</v>
      </c>
      <c r="W119" s="201"/>
      <c r="X119" s="201">
        <f t="shared" ref="X119" si="290">SUM(V119:W119)</f>
        <v>2225475</v>
      </c>
      <c r="Y119" s="201"/>
      <c r="Z119" s="201"/>
      <c r="AA119" s="201">
        <f t="shared" si="243"/>
        <v>0</v>
      </c>
      <c r="AB119" s="201"/>
      <c r="AC119" s="201">
        <f t="shared" ref="AC119" si="291">SUM(AA119:AB119)</f>
        <v>0</v>
      </c>
      <c r="AD119" s="201"/>
      <c r="AE119" s="201">
        <f t="shared" ref="AE119" si="292">SUM(AC119:AD119)</f>
        <v>0</v>
      </c>
      <c r="AF119" s="201">
        <v>2225475</v>
      </c>
      <c r="AG119" s="201">
        <f t="shared" ref="AG119" si="293">SUM(AE119:AF119)</f>
        <v>2225475</v>
      </c>
      <c r="AK119" s="282"/>
    </row>
    <row r="120" spans="1:37">
      <c r="A120" s="291"/>
      <c r="B120" s="224"/>
      <c r="C120" s="201"/>
      <c r="D120" s="201"/>
      <c r="E120" s="201"/>
      <c r="F120" s="201"/>
      <c r="G120" s="201"/>
      <c r="H120" s="201"/>
      <c r="I120" s="201"/>
      <c r="J120" s="201"/>
      <c r="K120" s="201"/>
      <c r="L120" s="201"/>
      <c r="M120" s="201"/>
      <c r="N120" s="201"/>
      <c r="O120" s="201"/>
      <c r="P120" s="201"/>
      <c r="Q120" s="201"/>
      <c r="R120" s="201"/>
      <c r="S120" s="201"/>
      <c r="T120" s="201"/>
      <c r="U120" s="201"/>
      <c r="V120" s="201"/>
      <c r="W120" s="201"/>
      <c r="X120" s="201"/>
      <c r="Y120" s="201"/>
      <c r="Z120" s="201"/>
      <c r="AA120" s="201"/>
      <c r="AB120" s="201"/>
      <c r="AC120" s="201"/>
      <c r="AD120" s="201"/>
      <c r="AE120" s="201"/>
      <c r="AF120" s="201"/>
      <c r="AG120" s="201"/>
      <c r="AK120" s="282"/>
    </row>
    <row r="121" spans="1:37" ht="63.75">
      <c r="A121" s="290" t="s">
        <v>405</v>
      </c>
      <c r="B121" s="224" t="s">
        <v>406</v>
      </c>
      <c r="C121" s="201"/>
      <c r="D121" s="201"/>
      <c r="E121" s="201">
        <f t="shared" si="237"/>
        <v>0</v>
      </c>
      <c r="F121" s="201"/>
      <c r="G121" s="201">
        <f t="shared" ref="G121:G122" si="294">SUM(E121:F121)</f>
        <v>0</v>
      </c>
      <c r="H121" s="201"/>
      <c r="I121" s="201">
        <f t="shared" ref="I121:I122" si="295">SUM(G121:H121)</f>
        <v>0</v>
      </c>
      <c r="J121" s="201"/>
      <c r="K121" s="201">
        <f t="shared" ref="K121:K122" si="296">SUM(I121:J121)</f>
        <v>0</v>
      </c>
      <c r="L121" s="201"/>
      <c r="M121" s="201">
        <f t="shared" ref="M121:M122" si="297">SUM(K121:L121)</f>
        <v>0</v>
      </c>
      <c r="N121" s="201"/>
      <c r="O121" s="201"/>
      <c r="P121" s="201">
        <f t="shared" si="239"/>
        <v>0</v>
      </c>
      <c r="Q121" s="201"/>
      <c r="R121" s="201">
        <f t="shared" ref="R121:R122" si="298">SUM(P121:Q121)</f>
        <v>0</v>
      </c>
      <c r="S121" s="201"/>
      <c r="T121" s="201">
        <f t="shared" ref="T121:V122" si="299">SUM(R121:S121)</f>
        <v>0</v>
      </c>
      <c r="U121" s="201"/>
      <c r="V121" s="201">
        <f>SUM(T121:U121)</f>
        <v>0</v>
      </c>
      <c r="W121" s="201"/>
      <c r="X121" s="201">
        <f>SUM(V121:W121)</f>
        <v>0</v>
      </c>
      <c r="Y121" s="201"/>
      <c r="Z121" s="201"/>
      <c r="AA121" s="201">
        <f t="shared" si="243"/>
        <v>0</v>
      </c>
      <c r="AB121" s="201"/>
      <c r="AC121" s="201">
        <f t="shared" ref="AC121:AC122" si="300">SUM(AA121:AB121)</f>
        <v>0</v>
      </c>
      <c r="AD121" s="201"/>
      <c r="AE121" s="201">
        <f t="shared" ref="AE121:AE122" si="301">SUM(AC121:AD121)</f>
        <v>0</v>
      </c>
      <c r="AF121" s="201"/>
      <c r="AG121" s="201">
        <f t="shared" ref="AG121:AG122" si="302">SUM(AE121:AF121)</f>
        <v>0</v>
      </c>
      <c r="AK121" s="282"/>
    </row>
    <row r="122" spans="1:37" ht="51">
      <c r="A122" s="290" t="s">
        <v>407</v>
      </c>
      <c r="B122" s="224" t="s">
        <v>408</v>
      </c>
      <c r="C122" s="201"/>
      <c r="D122" s="201"/>
      <c r="E122" s="201">
        <f t="shared" si="237"/>
        <v>0</v>
      </c>
      <c r="F122" s="201"/>
      <c r="G122" s="201">
        <f t="shared" si="294"/>
        <v>0</v>
      </c>
      <c r="H122" s="201"/>
      <c r="I122" s="201">
        <f t="shared" si="295"/>
        <v>0</v>
      </c>
      <c r="J122" s="201"/>
      <c r="K122" s="201">
        <f t="shared" si="296"/>
        <v>0</v>
      </c>
      <c r="L122" s="201"/>
      <c r="M122" s="201">
        <f t="shared" si="297"/>
        <v>0</v>
      </c>
      <c r="N122" s="201"/>
      <c r="O122" s="201"/>
      <c r="P122" s="201">
        <f t="shared" si="239"/>
        <v>0</v>
      </c>
      <c r="Q122" s="201"/>
      <c r="R122" s="201">
        <f t="shared" si="298"/>
        <v>0</v>
      </c>
      <c r="S122" s="201"/>
      <c r="T122" s="201">
        <f t="shared" si="299"/>
        <v>0</v>
      </c>
      <c r="U122" s="201"/>
      <c r="V122" s="201">
        <f t="shared" si="299"/>
        <v>0</v>
      </c>
      <c r="W122" s="201"/>
      <c r="X122" s="201">
        <f t="shared" ref="X122" si="303">SUM(V122:W122)</f>
        <v>0</v>
      </c>
      <c r="Y122" s="201"/>
      <c r="Z122" s="201"/>
      <c r="AA122" s="201">
        <f t="shared" si="243"/>
        <v>0</v>
      </c>
      <c r="AB122" s="201"/>
      <c r="AC122" s="201">
        <f t="shared" si="300"/>
        <v>0</v>
      </c>
      <c r="AD122" s="201"/>
      <c r="AE122" s="201">
        <f t="shared" si="301"/>
        <v>0</v>
      </c>
      <c r="AF122" s="201"/>
      <c r="AG122" s="201">
        <f t="shared" si="302"/>
        <v>0</v>
      </c>
      <c r="AK122" s="282"/>
    </row>
    <row r="123" spans="1:37">
      <c r="A123" s="286" t="s">
        <v>66</v>
      </c>
      <c r="B123" s="238"/>
      <c r="C123" s="191">
        <f>C6+C40</f>
        <v>1724166886.8100002</v>
      </c>
      <c r="D123" s="191">
        <f t="shared" ref="D123:AA123" si="304">D6+D40</f>
        <v>156787321.35000002</v>
      </c>
      <c r="E123" s="191">
        <f t="shared" si="304"/>
        <v>1880954208.1600001</v>
      </c>
      <c r="F123" s="191">
        <f t="shared" ref="F123:G123" si="305">F6+F40</f>
        <v>-51510541</v>
      </c>
      <c r="G123" s="191">
        <f t="shared" si="305"/>
        <v>1829443667.1600001</v>
      </c>
      <c r="H123" s="191">
        <f t="shared" ref="H123:T123" si="306">H6+H40</f>
        <v>30741671.730000004</v>
      </c>
      <c r="I123" s="191">
        <f t="shared" si="306"/>
        <v>1860185338.8899999</v>
      </c>
      <c r="J123" s="191">
        <f t="shared" ref="J123:K123" si="307">J6+J40</f>
        <v>20316180.91</v>
      </c>
      <c r="K123" s="191">
        <f t="shared" si="307"/>
        <v>1880501519.8</v>
      </c>
      <c r="L123" s="191">
        <f t="shared" ref="L123:M123" si="308">L6+L40</f>
        <v>-185850554.52999997</v>
      </c>
      <c r="M123" s="191">
        <f t="shared" si="308"/>
        <v>1694650965.27</v>
      </c>
      <c r="N123" s="191">
        <f t="shared" si="306"/>
        <v>1780967200.0599999</v>
      </c>
      <c r="O123" s="191">
        <f t="shared" si="306"/>
        <v>24731177.129999999</v>
      </c>
      <c r="P123" s="191">
        <f t="shared" si="306"/>
        <v>1805698377.1899998</v>
      </c>
      <c r="Q123" s="191">
        <f t="shared" si="306"/>
        <v>90846826.539999992</v>
      </c>
      <c r="R123" s="191">
        <f t="shared" si="306"/>
        <v>1896545203.7299998</v>
      </c>
      <c r="S123" s="191">
        <f t="shared" si="306"/>
        <v>-451419130.64000005</v>
      </c>
      <c r="T123" s="191">
        <f t="shared" si="306"/>
        <v>1445126073.0900002</v>
      </c>
      <c r="U123" s="191">
        <f t="shared" ref="U123:W123" si="309">U6+U40</f>
        <v>2225475</v>
      </c>
      <c r="V123" s="191">
        <f>V6+V40</f>
        <v>1447351548.0900002</v>
      </c>
      <c r="W123" s="191">
        <f t="shared" si="309"/>
        <v>-18217515.34</v>
      </c>
      <c r="X123" s="191">
        <f>X6+X40</f>
        <v>1429134032.75</v>
      </c>
      <c r="Y123" s="191">
        <f t="shared" si="304"/>
        <v>1896042417.4900002</v>
      </c>
      <c r="Z123" s="191">
        <f t="shared" si="304"/>
        <v>-25114.050000007439</v>
      </c>
      <c r="AA123" s="191">
        <f t="shared" si="304"/>
        <v>1896017303.4400001</v>
      </c>
      <c r="AB123" s="191">
        <f t="shared" ref="AB123:AC123" si="310">AB6+AB40</f>
        <v>-251301297.15000001</v>
      </c>
      <c r="AC123" s="191">
        <f t="shared" si="310"/>
        <v>1644716006.2900002</v>
      </c>
      <c r="AD123" s="191">
        <f t="shared" ref="AD123:AE123" si="311">AD6+AD40</f>
        <v>-34.380000000000003</v>
      </c>
      <c r="AE123" s="191">
        <f t="shared" si="311"/>
        <v>1644715971.9100003</v>
      </c>
      <c r="AF123" s="191">
        <f>AF6+AF40</f>
        <v>2225475</v>
      </c>
      <c r="AG123" s="191">
        <f t="shared" ref="AG123" si="312">AG6+AG40</f>
        <v>1646941446.9100003</v>
      </c>
      <c r="AK123" s="282"/>
    </row>
    <row r="124" spans="1:37" s="287" customFormat="1">
      <c r="A124" s="282"/>
      <c r="B124" s="228"/>
      <c r="C124" s="218"/>
      <c r="D124" s="218"/>
      <c r="E124" s="218">
        <f>SUM(C123:D123)-E123</f>
        <v>0</v>
      </c>
      <c r="F124" s="218"/>
      <c r="G124" s="218">
        <f>SUM(E123:F123)-G123</f>
        <v>0</v>
      </c>
      <c r="H124" s="218"/>
      <c r="I124" s="218">
        <f>SUM(G123:H123)-I123</f>
        <v>0</v>
      </c>
      <c r="J124" s="218"/>
      <c r="K124" s="218">
        <f>SUM(I123:J123)-K123</f>
        <v>0</v>
      </c>
      <c r="L124" s="218"/>
      <c r="M124" s="218">
        <f>SUM(K123:L123)-M123</f>
        <v>0</v>
      </c>
      <c r="N124" s="218"/>
      <c r="O124" s="218"/>
      <c r="P124" s="218"/>
      <c r="Q124" s="218"/>
      <c r="R124" s="218"/>
      <c r="S124" s="218"/>
      <c r="T124" s="218"/>
      <c r="U124" s="218"/>
      <c r="V124" s="218"/>
      <c r="W124" s="218"/>
      <c r="X124" s="218"/>
      <c r="Y124" s="218"/>
      <c r="Z124" s="218"/>
      <c r="AA124" s="218">
        <f>SUM(Y123:Z123)-AA123</f>
        <v>0</v>
      </c>
      <c r="AB124" s="218"/>
      <c r="AC124" s="218"/>
      <c r="AD124" s="218"/>
      <c r="AE124" s="218"/>
      <c r="AF124" s="218"/>
      <c r="AG124" s="218"/>
      <c r="AH124" s="295"/>
      <c r="AI124" s="295"/>
      <c r="AJ124" s="295"/>
    </row>
    <row r="125" spans="1:37" s="256" customFormat="1">
      <c r="B125" s="249"/>
      <c r="E125" s="250"/>
      <c r="G125" s="250"/>
      <c r="I125" s="250">
        <f>G123+H123</f>
        <v>1860185338.8900001</v>
      </c>
      <c r="K125" s="250">
        <f>I123+J123</f>
        <v>1880501519.8</v>
      </c>
      <c r="M125" s="250">
        <f>K123+L123</f>
        <v>1694650965.27</v>
      </c>
      <c r="P125" s="250">
        <f>N123+O123</f>
        <v>1805698377.1900001</v>
      </c>
      <c r="R125" s="250">
        <f>P123+Q123</f>
        <v>1896545203.7299998</v>
      </c>
      <c r="T125" s="250">
        <f>R123+S123</f>
        <v>1445126073.0899997</v>
      </c>
      <c r="V125" s="250">
        <f>T123+U123</f>
        <v>1447351548.0900002</v>
      </c>
      <c r="X125" s="250">
        <f>V123+W123</f>
        <v>1429134032.7500002</v>
      </c>
      <c r="AA125" s="250"/>
      <c r="AC125" s="250"/>
      <c r="AE125" s="250">
        <f>AC123+AD123</f>
        <v>1644715971.9100001</v>
      </c>
      <c r="AF125" s="250"/>
      <c r="AG125" s="250">
        <f>AE123+AF123</f>
        <v>1646941446.9100003</v>
      </c>
      <c r="AH125" s="296">
        <v>1860185338.8900001</v>
      </c>
      <c r="AI125" s="296">
        <v>1447351548.0899999</v>
      </c>
      <c r="AJ125" s="296">
        <v>1646941446.9100001</v>
      </c>
    </row>
    <row r="126" spans="1:37" s="297" customFormat="1">
      <c r="A126" s="256"/>
      <c r="B126" s="249"/>
      <c r="C126" s="257"/>
      <c r="D126" s="257"/>
      <c r="E126" s="257"/>
      <c r="F126" s="257"/>
      <c r="G126" s="257"/>
      <c r="H126" s="257"/>
      <c r="I126" s="257"/>
      <c r="J126" s="257"/>
      <c r="K126" s="257"/>
      <c r="L126" s="257"/>
      <c r="M126" s="257"/>
      <c r="N126" s="257"/>
      <c r="O126" s="257"/>
      <c r="P126" s="257"/>
      <c r="Q126" s="257"/>
      <c r="R126" s="257"/>
      <c r="S126" s="257"/>
      <c r="T126" s="257"/>
      <c r="U126" s="257"/>
      <c r="V126" s="257"/>
      <c r="W126" s="257"/>
      <c r="X126" s="257"/>
      <c r="Y126" s="257"/>
      <c r="Z126" s="257"/>
      <c r="AA126" s="257"/>
      <c r="AB126" s="257"/>
      <c r="AC126" s="257"/>
      <c r="AD126" s="257"/>
      <c r="AE126" s="257"/>
      <c r="AF126" s="257"/>
      <c r="AG126" s="257"/>
      <c r="AI126" s="298">
        <f>V123-AI125</f>
        <v>0</v>
      </c>
      <c r="AJ126" s="298">
        <f>AG123-AJ125</f>
        <v>0</v>
      </c>
    </row>
    <row r="127" spans="1:37" s="297" customFormat="1">
      <c r="A127" s="299"/>
      <c r="B127" s="249"/>
      <c r="C127" s="256"/>
      <c r="D127" s="256"/>
      <c r="E127" s="256"/>
      <c r="F127" s="256"/>
      <c r="G127" s="256"/>
      <c r="H127" s="256"/>
      <c r="I127" s="256"/>
      <c r="J127" s="256"/>
      <c r="K127" s="256"/>
      <c r="L127" s="256"/>
      <c r="M127" s="256"/>
      <c r="N127" s="256"/>
      <c r="O127" s="256"/>
      <c r="P127" s="256"/>
      <c r="Q127" s="256"/>
      <c r="R127" s="256"/>
      <c r="S127" s="256"/>
      <c r="T127" s="256"/>
      <c r="U127" s="256"/>
      <c r="V127" s="256"/>
      <c r="W127" s="256"/>
      <c r="X127" s="256"/>
      <c r="Y127" s="256"/>
      <c r="Z127" s="256"/>
      <c r="AA127" s="256"/>
      <c r="AB127" s="256"/>
      <c r="AC127" s="256"/>
      <c r="AD127" s="256"/>
      <c r="AE127" s="256"/>
      <c r="AF127" s="256"/>
      <c r="AG127" s="256"/>
    </row>
    <row r="129" spans="1:33" s="287" customFormat="1">
      <c r="A129" s="282"/>
      <c r="B129" s="228"/>
      <c r="C129" s="218"/>
      <c r="D129" s="218"/>
      <c r="E129" s="218"/>
      <c r="F129" s="218"/>
      <c r="G129" s="218"/>
      <c r="H129" s="218"/>
      <c r="I129" s="218"/>
      <c r="J129" s="218"/>
      <c r="K129" s="218"/>
      <c r="L129" s="218"/>
      <c r="M129" s="218"/>
      <c r="N129" s="218"/>
      <c r="O129" s="218"/>
      <c r="P129" s="218"/>
      <c r="Q129" s="218"/>
      <c r="R129" s="218"/>
      <c r="S129" s="218"/>
      <c r="T129" s="218"/>
      <c r="U129" s="218"/>
      <c r="V129" s="218"/>
      <c r="W129" s="218"/>
      <c r="X129" s="218"/>
      <c r="Y129" s="218"/>
      <c r="Z129" s="218"/>
      <c r="AA129" s="218"/>
      <c r="AB129" s="218"/>
      <c r="AC129" s="218"/>
      <c r="AD129" s="218"/>
      <c r="AE129" s="218"/>
      <c r="AF129" s="218"/>
      <c r="AG129" s="218"/>
    </row>
  </sheetData>
  <mergeCells count="7">
    <mergeCell ref="A1:AG1"/>
    <mergeCell ref="A3:A4"/>
    <mergeCell ref="B3:B4"/>
    <mergeCell ref="C4:I4"/>
    <mergeCell ref="N4:V4"/>
    <mergeCell ref="Y4:AG4"/>
    <mergeCell ref="C3:AG3"/>
  </mergeCells>
  <pageMargins left="0.54" right="0.28000000000000003" top="0.21" bottom="0.35" header="0.15748031496062992" footer="0.17"/>
  <pageSetup paperSize="9" scale="53" firstPageNumber="44" fitToHeight="5" orientation="portrait" r:id="rId1"/>
  <headerFooter scaleWithDoc="0" alignWithMargins="0">
    <oddFooter>&amp;C&amp;P</oddFooter>
  </headerFooter>
</worksheet>
</file>

<file path=xl/worksheets/sheet5.xml><?xml version="1.0" encoding="utf-8"?>
<worksheet xmlns="http://schemas.openxmlformats.org/spreadsheetml/2006/main" xmlns:r="http://schemas.openxmlformats.org/officeDocument/2006/relationships">
  <dimension ref="A1:AH138"/>
  <sheetViews>
    <sheetView tabSelected="1" view="pageBreakPreview" zoomScaleSheetLayoutView="100" workbookViewId="0">
      <selection activeCell="B4" sqref="B4"/>
    </sheetView>
  </sheetViews>
  <sheetFormatPr defaultColWidth="9.140625" defaultRowHeight="12.75"/>
  <cols>
    <col min="1" max="1" width="47" style="183" customWidth="1"/>
    <col min="2" max="2" width="21.5703125" style="228" customWidth="1"/>
    <col min="3" max="5" width="13.85546875" style="215" customWidth="1"/>
    <col min="6" max="17" width="20.7109375" style="248" customWidth="1"/>
    <col min="18" max="16384" width="9.140625" style="183"/>
  </cols>
  <sheetData>
    <row r="1" spans="1:34" ht="15.75">
      <c r="B1" s="265"/>
      <c r="C1" s="328" t="s">
        <v>447</v>
      </c>
      <c r="D1" s="328"/>
      <c r="E1" s="328"/>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c r="AF1" s="265"/>
      <c r="AG1" s="265"/>
      <c r="AH1" s="265"/>
    </row>
    <row r="2" spans="1:34" ht="32.450000000000003" customHeight="1">
      <c r="B2" s="266"/>
      <c r="C2" s="327" t="s">
        <v>464</v>
      </c>
      <c r="D2" s="327"/>
      <c r="E2" s="327"/>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row>
    <row r="3" spans="1:34" ht="15.75">
      <c r="B3" s="265"/>
      <c r="C3" s="328" t="s">
        <v>447</v>
      </c>
      <c r="D3" s="328"/>
      <c r="E3" s="328"/>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row>
    <row r="4" spans="1:34" ht="24.75" customHeight="1">
      <c r="B4" s="266"/>
      <c r="C4" s="327" t="s">
        <v>461</v>
      </c>
      <c r="D4" s="327"/>
      <c r="E4" s="327"/>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row>
    <row r="5" spans="1:34" ht="15.75">
      <c r="B5" s="265"/>
      <c r="C5" s="328" t="s">
        <v>447</v>
      </c>
      <c r="D5" s="328"/>
      <c r="E5" s="328"/>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row>
    <row r="6" spans="1:34" ht="24.75" customHeight="1">
      <c r="B6" s="266"/>
      <c r="C6" s="327" t="s">
        <v>453</v>
      </c>
      <c r="D6" s="327"/>
      <c r="E6" s="327"/>
      <c r="F6" s="266"/>
      <c r="G6" s="266"/>
      <c r="H6" s="266"/>
      <c r="I6" s="266"/>
      <c r="J6" s="266"/>
      <c r="K6" s="266"/>
      <c r="L6" s="266"/>
      <c r="M6" s="266"/>
      <c r="N6" s="266"/>
      <c r="O6" s="266"/>
      <c r="P6" s="266"/>
      <c r="Q6" s="266"/>
      <c r="R6" s="266"/>
      <c r="S6" s="266"/>
      <c r="T6" s="266"/>
      <c r="U6" s="266"/>
      <c r="V6" s="266"/>
      <c r="W6" s="266"/>
      <c r="X6" s="266"/>
      <c r="Y6" s="266"/>
      <c r="Z6" s="266"/>
      <c r="AA6" s="266"/>
      <c r="AB6" s="266"/>
      <c r="AC6" s="266"/>
      <c r="AD6" s="266"/>
      <c r="AE6" s="266"/>
      <c r="AF6" s="266"/>
      <c r="AG6" s="266"/>
      <c r="AH6" s="266"/>
    </row>
    <row r="7" spans="1:34" ht="15.75">
      <c r="B7" s="265"/>
      <c r="C7" s="328" t="s">
        <v>403</v>
      </c>
      <c r="D7" s="328"/>
      <c r="E7" s="328"/>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row>
    <row r="8" spans="1:34" ht="24.75" customHeight="1">
      <c r="B8" s="266"/>
      <c r="C8" s="327" t="s">
        <v>454</v>
      </c>
      <c r="D8" s="327"/>
      <c r="E8" s="327"/>
      <c r="F8" s="266"/>
      <c r="G8" s="266"/>
      <c r="H8" s="266"/>
      <c r="I8" s="266"/>
      <c r="J8" s="266"/>
      <c r="K8" s="266"/>
      <c r="L8" s="266"/>
      <c r="M8" s="266"/>
      <c r="N8" s="266"/>
      <c r="O8" s="266"/>
      <c r="P8" s="266"/>
      <c r="Q8" s="266"/>
      <c r="R8" s="266"/>
      <c r="S8" s="266"/>
      <c r="T8" s="266"/>
      <c r="U8" s="266"/>
      <c r="V8" s="266"/>
      <c r="W8" s="266"/>
      <c r="X8" s="266"/>
      <c r="Y8" s="266"/>
      <c r="Z8" s="266"/>
      <c r="AA8" s="266"/>
      <c r="AB8" s="266"/>
      <c r="AC8" s="266"/>
      <c r="AD8" s="266"/>
      <c r="AE8" s="266"/>
      <c r="AF8" s="266"/>
      <c r="AG8" s="266"/>
      <c r="AH8" s="266"/>
    </row>
    <row r="9" spans="1:34" ht="15.75">
      <c r="B9" s="265"/>
      <c r="C9" s="328" t="s">
        <v>403</v>
      </c>
      <c r="D9" s="328"/>
      <c r="E9" s="328"/>
      <c r="F9" s="265"/>
      <c r="G9" s="265"/>
      <c r="H9" s="265"/>
      <c r="I9" s="265"/>
      <c r="J9" s="265"/>
      <c r="K9" s="265"/>
      <c r="L9" s="265"/>
      <c r="M9" s="265"/>
      <c r="N9" s="265"/>
      <c r="O9" s="265"/>
      <c r="P9" s="265"/>
      <c r="Q9" s="265"/>
      <c r="R9" s="265"/>
      <c r="S9" s="265"/>
      <c r="T9" s="265"/>
      <c r="U9" s="265"/>
      <c r="V9" s="265"/>
      <c r="W9" s="265"/>
      <c r="X9" s="265"/>
      <c r="Y9" s="265"/>
      <c r="Z9" s="265"/>
      <c r="AA9" s="265"/>
      <c r="AB9" s="265"/>
      <c r="AC9" s="265"/>
      <c r="AD9" s="265"/>
      <c r="AE9" s="265"/>
      <c r="AF9" s="265"/>
      <c r="AG9" s="265"/>
      <c r="AH9" s="265"/>
    </row>
    <row r="10" spans="1:34" ht="24.75" customHeight="1">
      <c r="B10" s="266"/>
      <c r="C10" s="327" t="s">
        <v>455</v>
      </c>
      <c r="D10" s="327"/>
      <c r="E10" s="327"/>
      <c r="F10" s="266"/>
      <c r="G10" s="266"/>
      <c r="H10" s="266"/>
      <c r="I10" s="26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row>
    <row r="11" spans="1:34" ht="15.75">
      <c r="B11" s="265"/>
      <c r="C11" s="328" t="s">
        <v>403</v>
      </c>
      <c r="D11" s="328"/>
      <c r="E11" s="328"/>
      <c r="F11" s="265"/>
      <c r="G11" s="265"/>
      <c r="H11" s="265"/>
      <c r="I11" s="265"/>
      <c r="J11" s="265"/>
      <c r="K11" s="265"/>
      <c r="L11" s="265"/>
      <c r="M11" s="265"/>
      <c r="N11" s="265"/>
      <c r="O11" s="265"/>
      <c r="P11" s="265"/>
      <c r="Q11" s="265"/>
      <c r="R11" s="265"/>
      <c r="S11" s="265"/>
      <c r="T11" s="265"/>
      <c r="U11" s="265"/>
      <c r="V11" s="265"/>
      <c r="W11" s="265"/>
      <c r="X11" s="265"/>
      <c r="Y11" s="265"/>
      <c r="Z11" s="265"/>
      <c r="AA11" s="265"/>
      <c r="AB11" s="265"/>
      <c r="AC11" s="265"/>
      <c r="AD11" s="265"/>
      <c r="AE11" s="265"/>
      <c r="AF11" s="265"/>
      <c r="AG11" s="265"/>
      <c r="AH11" s="265"/>
    </row>
    <row r="12" spans="1:34" ht="24.75" customHeight="1">
      <c r="B12" s="266"/>
      <c r="C12" s="327" t="s">
        <v>409</v>
      </c>
      <c r="D12" s="327"/>
      <c r="E12" s="327"/>
      <c r="F12" s="266"/>
      <c r="G12" s="266"/>
      <c r="H12" s="266"/>
      <c r="I12" s="266"/>
      <c r="J12" s="266"/>
      <c r="K12" s="266"/>
      <c r="L12" s="266"/>
      <c r="M12" s="266"/>
      <c r="N12" s="266"/>
      <c r="O12" s="266"/>
      <c r="P12" s="266"/>
      <c r="Q12" s="266"/>
      <c r="R12" s="266"/>
      <c r="S12" s="266"/>
      <c r="T12" s="266"/>
      <c r="U12" s="266"/>
      <c r="V12" s="266"/>
      <c r="W12" s="266"/>
      <c r="X12" s="266"/>
      <c r="Y12" s="266"/>
      <c r="Z12" s="266"/>
      <c r="AA12" s="266"/>
      <c r="AB12" s="266"/>
      <c r="AC12" s="266"/>
      <c r="AD12" s="266"/>
      <c r="AE12" s="266"/>
      <c r="AF12" s="266"/>
      <c r="AG12" s="266"/>
      <c r="AH12" s="266"/>
    </row>
    <row r="13" spans="1:34" ht="39.75" customHeight="1">
      <c r="A13" s="316" t="s">
        <v>404</v>
      </c>
      <c r="B13" s="316"/>
      <c r="C13" s="316"/>
      <c r="D13" s="316"/>
      <c r="E13" s="223"/>
    </row>
    <row r="14" spans="1:34" ht="7.5" customHeight="1">
      <c r="A14" s="186"/>
      <c r="B14" s="229"/>
      <c r="C14" s="229"/>
      <c r="D14" s="229"/>
      <c r="E14" s="229"/>
    </row>
    <row r="15" spans="1:34" ht="12.75" customHeight="1">
      <c r="A15" s="325" t="s">
        <v>50</v>
      </c>
      <c r="B15" s="325" t="s">
        <v>51</v>
      </c>
      <c r="C15" s="326" t="s">
        <v>343</v>
      </c>
      <c r="D15" s="326"/>
      <c r="E15" s="326"/>
    </row>
    <row r="16" spans="1:34" ht="28.5" customHeight="1">
      <c r="A16" s="325"/>
      <c r="B16" s="325"/>
      <c r="C16" s="239" t="s">
        <v>191</v>
      </c>
      <c r="D16" s="239" t="s">
        <v>341</v>
      </c>
      <c r="E16" s="239" t="s">
        <v>342</v>
      </c>
    </row>
    <row r="17" spans="1:17">
      <c r="A17" s="240">
        <v>1</v>
      </c>
      <c r="B17" s="241">
        <v>2</v>
      </c>
      <c r="C17" s="239">
        <v>3</v>
      </c>
      <c r="D17" s="239">
        <v>4</v>
      </c>
      <c r="E17" s="239">
        <v>5</v>
      </c>
    </row>
    <row r="18" spans="1:17" s="185" customFormat="1">
      <c r="A18" s="193" t="s">
        <v>59</v>
      </c>
      <c r="B18" s="209" t="s">
        <v>22</v>
      </c>
      <c r="C18" s="194">
        <v>271264292</v>
      </c>
      <c r="D18" s="194">
        <v>278202036</v>
      </c>
      <c r="E18" s="194">
        <v>293015033</v>
      </c>
      <c r="F18" s="248"/>
      <c r="G18" s="248"/>
      <c r="H18" s="248"/>
      <c r="I18" s="248"/>
      <c r="J18" s="248"/>
      <c r="K18" s="248"/>
      <c r="L18" s="248"/>
      <c r="M18" s="248"/>
      <c r="N18" s="248"/>
      <c r="O18" s="248"/>
      <c r="P18" s="248"/>
      <c r="Q18" s="248"/>
    </row>
    <row r="19" spans="1:17" s="185" customFormat="1">
      <c r="A19" s="193"/>
      <c r="B19" s="230"/>
      <c r="C19" s="195"/>
      <c r="D19" s="195"/>
      <c r="E19" s="195"/>
      <c r="F19" s="248"/>
      <c r="G19" s="248"/>
      <c r="H19" s="248"/>
      <c r="I19" s="248"/>
      <c r="J19" s="248"/>
      <c r="K19" s="248"/>
      <c r="L19" s="248"/>
      <c r="M19" s="248"/>
      <c r="N19" s="248"/>
      <c r="O19" s="248"/>
      <c r="P19" s="248"/>
      <c r="Q19" s="248"/>
    </row>
    <row r="20" spans="1:17" s="185" customFormat="1">
      <c r="A20" s="197" t="s">
        <v>18</v>
      </c>
      <c r="B20" s="231" t="s">
        <v>23</v>
      </c>
      <c r="C20" s="198">
        <v>202282283</v>
      </c>
      <c r="D20" s="198">
        <v>208115500</v>
      </c>
      <c r="E20" s="198">
        <v>220977000</v>
      </c>
      <c r="F20" s="248"/>
      <c r="G20" s="248"/>
      <c r="H20" s="248"/>
      <c r="I20" s="248"/>
      <c r="J20" s="248"/>
      <c r="K20" s="248"/>
      <c r="L20" s="248"/>
      <c r="M20" s="248"/>
      <c r="N20" s="248"/>
      <c r="O20" s="248"/>
      <c r="P20" s="248"/>
      <c r="Q20" s="248"/>
    </row>
    <row r="21" spans="1:17" s="185" customFormat="1">
      <c r="A21" s="199" t="s">
        <v>1</v>
      </c>
      <c r="B21" s="231" t="s">
        <v>25</v>
      </c>
      <c r="C21" s="198">
        <v>202282283</v>
      </c>
      <c r="D21" s="198">
        <v>208115500</v>
      </c>
      <c r="E21" s="198">
        <v>220977000</v>
      </c>
      <c r="F21" s="248"/>
      <c r="G21" s="248"/>
      <c r="H21" s="248"/>
      <c r="I21" s="248"/>
      <c r="J21" s="248"/>
      <c r="K21" s="248"/>
      <c r="L21" s="248"/>
      <c r="M21" s="248"/>
      <c r="N21" s="248"/>
      <c r="O21" s="248"/>
      <c r="P21" s="248"/>
      <c r="Q21" s="248"/>
    </row>
    <row r="22" spans="1:17" s="185" customFormat="1">
      <c r="A22" s="199"/>
      <c r="B22" s="231"/>
      <c r="C22" s="195"/>
      <c r="D22" s="195"/>
      <c r="E22" s="195"/>
      <c r="F22" s="248"/>
      <c r="G22" s="248"/>
      <c r="H22" s="248"/>
      <c r="I22" s="248"/>
      <c r="J22" s="248"/>
      <c r="K22" s="248"/>
      <c r="L22" s="248"/>
      <c r="M22" s="248"/>
      <c r="N22" s="248"/>
      <c r="O22" s="248"/>
      <c r="P22" s="248"/>
      <c r="Q22" s="248"/>
    </row>
    <row r="23" spans="1:17" s="185" customFormat="1" ht="38.25">
      <c r="A23" s="200" t="s">
        <v>9</v>
      </c>
      <c r="B23" s="231" t="s">
        <v>26</v>
      </c>
      <c r="C23" s="201">
        <v>27437934</v>
      </c>
      <c r="D23" s="201">
        <v>28784301</v>
      </c>
      <c r="E23" s="201">
        <v>30067248</v>
      </c>
      <c r="F23" s="248"/>
      <c r="G23" s="248"/>
      <c r="H23" s="248"/>
      <c r="I23" s="248"/>
      <c r="J23" s="248"/>
      <c r="K23" s="248"/>
      <c r="L23" s="248"/>
      <c r="M23" s="248"/>
      <c r="N23" s="248"/>
      <c r="O23" s="248"/>
      <c r="P23" s="248"/>
      <c r="Q23" s="248"/>
    </row>
    <row r="24" spans="1:17" s="185" customFormat="1" ht="27.75" customHeight="1">
      <c r="A24" s="199" t="s">
        <v>10</v>
      </c>
      <c r="B24" s="231" t="s">
        <v>27</v>
      </c>
      <c r="C24" s="198">
        <v>27437934</v>
      </c>
      <c r="D24" s="198">
        <v>28784301</v>
      </c>
      <c r="E24" s="198">
        <v>30067248</v>
      </c>
      <c r="F24" s="248"/>
      <c r="G24" s="248"/>
      <c r="H24" s="248"/>
      <c r="I24" s="248"/>
      <c r="J24" s="248"/>
      <c r="K24" s="248"/>
      <c r="L24" s="248"/>
      <c r="M24" s="248"/>
      <c r="N24" s="248"/>
      <c r="O24" s="248"/>
      <c r="P24" s="248"/>
      <c r="Q24" s="248"/>
    </row>
    <row r="25" spans="1:17" s="185" customFormat="1">
      <c r="A25" s="199"/>
      <c r="B25" s="231"/>
      <c r="C25" s="198"/>
      <c r="D25" s="198"/>
      <c r="E25" s="198"/>
      <c r="F25" s="248"/>
      <c r="G25" s="248"/>
      <c r="H25" s="248"/>
      <c r="I25" s="248"/>
      <c r="J25" s="248"/>
      <c r="K25" s="248"/>
      <c r="L25" s="248"/>
      <c r="M25" s="248"/>
      <c r="N25" s="248"/>
      <c r="O25" s="248"/>
      <c r="P25" s="248"/>
      <c r="Q25" s="248"/>
    </row>
    <row r="26" spans="1:17">
      <c r="A26" s="200" t="s">
        <v>2</v>
      </c>
      <c r="B26" s="231" t="s">
        <v>28</v>
      </c>
      <c r="C26" s="198">
        <v>15183598</v>
      </c>
      <c r="D26" s="198">
        <v>15772620</v>
      </c>
      <c r="E26" s="198">
        <v>16398792</v>
      </c>
    </row>
    <row r="27" spans="1:17" ht="25.5">
      <c r="A27" s="199" t="s">
        <v>58</v>
      </c>
      <c r="B27" s="231" t="s">
        <v>29</v>
      </c>
      <c r="C27" s="198">
        <v>12329000</v>
      </c>
      <c r="D27" s="198">
        <v>12807365</v>
      </c>
      <c r="E27" s="198">
        <v>13315817</v>
      </c>
    </row>
    <row r="28" spans="1:17">
      <c r="A28" s="199" t="s">
        <v>344</v>
      </c>
      <c r="B28" s="231" t="s">
        <v>345</v>
      </c>
      <c r="C28" s="198">
        <v>598</v>
      </c>
      <c r="D28" s="198">
        <v>520</v>
      </c>
      <c r="E28" s="198">
        <v>540</v>
      </c>
    </row>
    <row r="29" spans="1:17" ht="14.25" customHeight="1">
      <c r="A29" s="199" t="s">
        <v>346</v>
      </c>
      <c r="B29" s="231" t="s">
        <v>347</v>
      </c>
      <c r="C29" s="198">
        <v>2854000</v>
      </c>
      <c r="D29" s="198">
        <v>2964735</v>
      </c>
      <c r="E29" s="198">
        <v>3082435</v>
      </c>
    </row>
    <row r="30" spans="1:17">
      <c r="A30" s="199"/>
      <c r="B30" s="231"/>
      <c r="C30" s="198"/>
      <c r="D30" s="198"/>
      <c r="E30" s="198"/>
    </row>
    <row r="31" spans="1:17">
      <c r="A31" s="200" t="s">
        <v>56</v>
      </c>
      <c r="B31" s="231" t="s">
        <v>37</v>
      </c>
      <c r="C31" s="201">
        <v>4659077</v>
      </c>
      <c r="D31" s="201">
        <v>4820115</v>
      </c>
      <c r="E31" s="201">
        <v>4988093</v>
      </c>
      <c r="F31" s="189"/>
      <c r="G31" s="189"/>
      <c r="H31" s="189"/>
      <c r="I31" s="189"/>
      <c r="J31" s="189"/>
      <c r="K31" s="189"/>
      <c r="L31" s="189"/>
      <c r="M31" s="189"/>
      <c r="N31" s="189"/>
      <c r="O31" s="189"/>
      <c r="P31" s="189">
        <v>-148885</v>
      </c>
      <c r="Q31" s="189">
        <v>-145907</v>
      </c>
    </row>
    <row r="32" spans="1:17" ht="28.5" customHeight="1">
      <c r="A32" s="199" t="s">
        <v>348</v>
      </c>
      <c r="B32" s="231" t="s">
        <v>349</v>
      </c>
      <c r="C32" s="201">
        <v>3559077</v>
      </c>
      <c r="D32" s="201">
        <v>3684115</v>
      </c>
      <c r="E32" s="201">
        <v>3814093</v>
      </c>
      <c r="F32" s="251"/>
      <c r="G32" s="251"/>
      <c r="H32" s="251"/>
      <c r="I32" s="251"/>
      <c r="J32" s="251"/>
      <c r="K32" s="251"/>
      <c r="L32" s="251"/>
      <c r="M32" s="251"/>
      <c r="N32" s="251"/>
      <c r="O32" s="251"/>
    </row>
    <row r="33" spans="1:17" ht="37.5" customHeight="1">
      <c r="A33" s="199" t="s">
        <v>17</v>
      </c>
      <c r="B33" s="231" t="s">
        <v>38</v>
      </c>
      <c r="C33" s="201">
        <v>1100000</v>
      </c>
      <c r="D33" s="201">
        <v>1136000</v>
      </c>
      <c r="E33" s="201">
        <v>1174000</v>
      </c>
    </row>
    <row r="34" spans="1:17">
      <c r="A34" s="199"/>
      <c r="B34" s="231"/>
      <c r="C34" s="198"/>
      <c r="D34" s="198"/>
      <c r="E34" s="198"/>
    </row>
    <row r="35" spans="1:17" ht="38.25">
      <c r="A35" s="197" t="s">
        <v>13</v>
      </c>
      <c r="B35" s="231" t="s">
        <v>39</v>
      </c>
      <c r="C35" s="201">
        <v>16492800</v>
      </c>
      <c r="D35" s="201">
        <v>16110600</v>
      </c>
      <c r="E35" s="201">
        <v>16110600</v>
      </c>
      <c r="F35" s="263"/>
      <c r="G35" s="263"/>
      <c r="H35" s="263"/>
      <c r="I35" s="263"/>
      <c r="J35" s="263"/>
      <c r="K35" s="263"/>
      <c r="L35" s="263"/>
      <c r="M35" s="263"/>
      <c r="N35" s="263"/>
      <c r="O35" s="263"/>
    </row>
    <row r="36" spans="1:17" ht="37.5" customHeight="1">
      <c r="A36" s="199" t="s">
        <v>60</v>
      </c>
      <c r="B36" s="231" t="s">
        <v>41</v>
      </c>
      <c r="C36" s="201">
        <v>11592800</v>
      </c>
      <c r="D36" s="201">
        <v>11106600</v>
      </c>
      <c r="E36" s="201">
        <v>11106600</v>
      </c>
    </row>
    <row r="37" spans="1:17" s="184" customFormat="1" ht="37.5" customHeight="1">
      <c r="A37" s="202" t="s">
        <v>80</v>
      </c>
      <c r="B37" s="231" t="s">
        <v>77</v>
      </c>
      <c r="C37" s="201">
        <v>4900000</v>
      </c>
      <c r="D37" s="201">
        <v>5004000</v>
      </c>
      <c r="E37" s="201">
        <v>5004000</v>
      </c>
      <c r="F37" s="248"/>
      <c r="G37" s="248"/>
      <c r="H37" s="248"/>
      <c r="I37" s="248"/>
      <c r="J37" s="248"/>
      <c r="K37" s="248"/>
      <c r="L37" s="248"/>
      <c r="M37" s="248"/>
      <c r="N37" s="248"/>
      <c r="O37" s="248"/>
      <c r="P37" s="248"/>
      <c r="Q37" s="248"/>
    </row>
    <row r="38" spans="1:17" s="184" customFormat="1">
      <c r="A38" s="202"/>
      <c r="B38" s="231"/>
      <c r="C38" s="198"/>
      <c r="D38" s="198"/>
      <c r="E38" s="198"/>
      <c r="F38" s="248"/>
      <c r="G38" s="248"/>
      <c r="H38" s="248"/>
      <c r="I38" s="248"/>
      <c r="J38" s="248"/>
      <c r="K38" s="248"/>
      <c r="L38" s="248"/>
      <c r="M38" s="248"/>
      <c r="N38" s="248"/>
      <c r="O38" s="248"/>
      <c r="P38" s="248"/>
      <c r="Q38" s="248"/>
    </row>
    <row r="39" spans="1:17" s="184" customFormat="1" ht="25.5">
      <c r="A39" s="200" t="s">
        <v>19</v>
      </c>
      <c r="B39" s="231" t="s">
        <v>43</v>
      </c>
      <c r="C39" s="198">
        <v>138600</v>
      </c>
      <c r="D39" s="198">
        <v>138600</v>
      </c>
      <c r="E39" s="198">
        <v>138600</v>
      </c>
      <c r="F39" s="248"/>
      <c r="G39" s="248"/>
      <c r="H39" s="248"/>
      <c r="I39" s="248"/>
      <c r="J39" s="248"/>
      <c r="K39" s="248"/>
      <c r="L39" s="248"/>
      <c r="M39" s="248"/>
      <c r="N39" s="248"/>
      <c r="O39" s="248"/>
      <c r="P39" s="248"/>
      <c r="Q39" s="248"/>
    </row>
    <row r="40" spans="1:17" s="184" customFormat="1">
      <c r="A40" s="199"/>
      <c r="B40" s="231"/>
      <c r="C40" s="198"/>
      <c r="D40" s="198"/>
      <c r="E40" s="198"/>
      <c r="F40" s="248"/>
      <c r="G40" s="248"/>
      <c r="H40" s="248"/>
      <c r="I40" s="248"/>
      <c r="J40" s="248"/>
      <c r="K40" s="248"/>
      <c r="L40" s="248"/>
      <c r="M40" s="248"/>
      <c r="N40" s="248"/>
      <c r="O40" s="248"/>
      <c r="P40" s="248"/>
      <c r="Q40" s="248"/>
    </row>
    <row r="41" spans="1:17" s="184" customFormat="1" ht="25.5">
      <c r="A41" s="200" t="s">
        <v>141</v>
      </c>
      <c r="B41" s="231" t="s">
        <v>46</v>
      </c>
      <c r="C41" s="198">
        <v>100000</v>
      </c>
      <c r="D41" s="198">
        <v>100000</v>
      </c>
      <c r="E41" s="198">
        <v>100000</v>
      </c>
      <c r="F41" s="248"/>
      <c r="G41" s="248"/>
      <c r="H41" s="248"/>
      <c r="I41" s="248"/>
      <c r="J41" s="248"/>
      <c r="K41" s="248"/>
      <c r="L41" s="248"/>
      <c r="M41" s="248"/>
      <c r="N41" s="248"/>
      <c r="O41" s="248"/>
      <c r="P41" s="248"/>
      <c r="Q41" s="248"/>
    </row>
    <row r="42" spans="1:17" s="184" customFormat="1" ht="16.5" customHeight="1">
      <c r="A42" s="199" t="s">
        <v>67</v>
      </c>
      <c r="B42" s="231" t="s">
        <v>70</v>
      </c>
      <c r="C42" s="198">
        <v>100000</v>
      </c>
      <c r="D42" s="198">
        <v>100000</v>
      </c>
      <c r="E42" s="198">
        <v>100000</v>
      </c>
      <c r="F42" s="248"/>
      <c r="G42" s="248"/>
      <c r="H42" s="248"/>
      <c r="I42" s="248"/>
      <c r="J42" s="248"/>
      <c r="K42" s="248"/>
      <c r="L42" s="248"/>
      <c r="M42" s="248"/>
      <c r="N42" s="248"/>
      <c r="O42" s="248"/>
      <c r="P42" s="248"/>
      <c r="Q42" s="248"/>
    </row>
    <row r="43" spans="1:17" s="184" customFormat="1">
      <c r="A43" s="199"/>
      <c r="B43" s="231"/>
      <c r="C43" s="198"/>
      <c r="D43" s="198"/>
      <c r="E43" s="198"/>
      <c r="F43" s="248"/>
      <c r="G43" s="248"/>
      <c r="H43" s="248"/>
      <c r="I43" s="248"/>
      <c r="J43" s="248"/>
      <c r="K43" s="248"/>
      <c r="L43" s="248"/>
      <c r="M43" s="248"/>
      <c r="N43" s="248"/>
      <c r="O43" s="248"/>
      <c r="P43" s="248"/>
      <c r="Q43" s="248"/>
    </row>
    <row r="44" spans="1:17" s="184" customFormat="1" ht="25.5">
      <c r="A44" s="200" t="s">
        <v>20</v>
      </c>
      <c r="B44" s="231" t="s">
        <v>47</v>
      </c>
      <c r="C44" s="201">
        <v>2199000</v>
      </c>
      <c r="D44" s="201">
        <v>1589300</v>
      </c>
      <c r="E44" s="201">
        <v>1463700</v>
      </c>
      <c r="F44" s="248"/>
      <c r="G44" s="248"/>
      <c r="H44" s="248"/>
      <c r="I44" s="248"/>
      <c r="J44" s="248"/>
      <c r="K44" s="248"/>
      <c r="L44" s="248"/>
      <c r="M44" s="248"/>
      <c r="N44" s="248"/>
      <c r="O44" s="248"/>
      <c r="P44" s="248"/>
      <c r="Q44" s="248"/>
    </row>
    <row r="45" spans="1:17" s="184" customFormat="1" ht="39.75" customHeight="1">
      <c r="A45" s="199" t="s">
        <v>339</v>
      </c>
      <c r="B45" s="231" t="s">
        <v>340</v>
      </c>
      <c r="C45" s="201">
        <v>1599000</v>
      </c>
      <c r="D45" s="201">
        <v>989300</v>
      </c>
      <c r="E45" s="201">
        <v>863700</v>
      </c>
      <c r="F45" s="248"/>
      <c r="G45" s="248"/>
      <c r="H45" s="248"/>
      <c r="I45" s="248"/>
      <c r="J45" s="248"/>
      <c r="K45" s="248"/>
      <c r="L45" s="248"/>
      <c r="M45" s="248"/>
      <c r="N45" s="248"/>
      <c r="O45" s="248"/>
      <c r="P45" s="248"/>
      <c r="Q45" s="248"/>
    </row>
    <row r="46" spans="1:17" s="184" customFormat="1" ht="25.5">
      <c r="A46" s="199" t="s">
        <v>79</v>
      </c>
      <c r="B46" s="231" t="s">
        <v>55</v>
      </c>
      <c r="C46" s="201">
        <v>600000</v>
      </c>
      <c r="D46" s="201">
        <v>600000</v>
      </c>
      <c r="E46" s="201">
        <v>600000</v>
      </c>
      <c r="F46" s="248"/>
      <c r="G46" s="248"/>
      <c r="H46" s="248"/>
      <c r="I46" s="248"/>
      <c r="J46" s="248"/>
      <c r="K46" s="248"/>
      <c r="L46" s="248"/>
      <c r="M46" s="248"/>
      <c r="N46" s="248"/>
      <c r="O46" s="248"/>
      <c r="P46" s="248"/>
      <c r="Q46" s="248"/>
    </row>
    <row r="47" spans="1:17" s="184" customFormat="1">
      <c r="A47" s="199"/>
      <c r="B47" s="231"/>
      <c r="C47" s="198"/>
      <c r="D47" s="198"/>
      <c r="E47" s="198"/>
      <c r="F47" s="248"/>
      <c r="G47" s="248"/>
      <c r="H47" s="248"/>
      <c r="I47" s="248"/>
      <c r="J47" s="248"/>
      <c r="K47" s="248"/>
      <c r="L47" s="248"/>
      <c r="M47" s="248"/>
      <c r="N47" s="248"/>
      <c r="O47" s="248"/>
      <c r="P47" s="248"/>
      <c r="Q47" s="248"/>
    </row>
    <row r="48" spans="1:17" s="184" customFormat="1">
      <c r="A48" s="200" t="s">
        <v>15</v>
      </c>
      <c r="B48" s="231" t="s">
        <v>350</v>
      </c>
      <c r="C48" s="198">
        <v>2771000</v>
      </c>
      <c r="D48" s="198">
        <v>2771000</v>
      </c>
      <c r="E48" s="198">
        <v>2771000</v>
      </c>
      <c r="F48" s="248"/>
      <c r="G48" s="248"/>
      <c r="H48" s="248"/>
      <c r="I48" s="248"/>
      <c r="J48" s="248"/>
      <c r="K48" s="248"/>
      <c r="L48" s="248"/>
      <c r="M48" s="248"/>
      <c r="N48" s="248"/>
      <c r="O48" s="248"/>
      <c r="P48" s="248"/>
      <c r="Q48" s="248"/>
    </row>
    <row r="49" spans="1:17" s="184" customFormat="1">
      <c r="A49" s="199"/>
      <c r="B49" s="231"/>
      <c r="C49" s="198"/>
      <c r="D49" s="198"/>
      <c r="E49" s="198"/>
      <c r="F49" s="248"/>
      <c r="G49" s="248"/>
      <c r="H49" s="248"/>
      <c r="I49" s="248"/>
      <c r="J49" s="248"/>
      <c r="K49" s="248"/>
      <c r="L49" s="248"/>
      <c r="M49" s="248"/>
      <c r="N49" s="248"/>
      <c r="O49" s="248"/>
      <c r="P49" s="248"/>
      <c r="Q49" s="248"/>
    </row>
    <row r="50" spans="1:17" s="184" customFormat="1">
      <c r="A50" s="200" t="s">
        <v>351</v>
      </c>
      <c r="B50" s="231" t="s">
        <v>352</v>
      </c>
      <c r="C50" s="198">
        <v>0</v>
      </c>
      <c r="D50" s="198">
        <v>0</v>
      </c>
      <c r="E50" s="198">
        <v>0</v>
      </c>
      <c r="F50" s="248"/>
      <c r="G50" s="248"/>
      <c r="H50" s="248"/>
      <c r="I50" s="248"/>
      <c r="J50" s="248"/>
      <c r="K50" s="248"/>
      <c r="L50" s="248"/>
      <c r="M50" s="248"/>
      <c r="N50" s="248"/>
      <c r="O50" s="248"/>
      <c r="P50" s="248"/>
      <c r="Q50" s="248"/>
    </row>
    <row r="51" spans="1:17" s="185" customFormat="1">
      <c r="A51" s="199"/>
      <c r="B51" s="231"/>
      <c r="C51" s="198"/>
      <c r="D51" s="198"/>
      <c r="E51" s="198"/>
      <c r="F51" s="252"/>
      <c r="G51" s="252"/>
      <c r="H51" s="252"/>
      <c r="I51" s="252"/>
      <c r="J51" s="252"/>
      <c r="K51" s="252"/>
      <c r="L51" s="252"/>
      <c r="M51" s="252"/>
      <c r="N51" s="252"/>
      <c r="O51" s="252"/>
      <c r="P51" s="253"/>
      <c r="Q51" s="253"/>
    </row>
    <row r="52" spans="1:17" s="185" customFormat="1">
      <c r="A52" s="193" t="s">
        <v>270</v>
      </c>
      <c r="B52" s="232" t="s">
        <v>271</v>
      </c>
      <c r="C52" s="203">
        <v>1423386673.27</v>
      </c>
      <c r="D52" s="203">
        <v>1150931996.75</v>
      </c>
      <c r="E52" s="203">
        <v>1353926413.9100003</v>
      </c>
      <c r="F52" s="252"/>
      <c r="G52" s="252"/>
      <c r="H52" s="252"/>
      <c r="I52" s="252"/>
      <c r="J52" s="252"/>
      <c r="K52" s="252"/>
      <c r="L52" s="252"/>
      <c r="M52" s="252"/>
      <c r="N52" s="252"/>
      <c r="O52" s="252"/>
      <c r="P52" s="253">
        <v>1169149512.0900002</v>
      </c>
      <c r="Q52" s="253">
        <v>1353926413.9100001</v>
      </c>
    </row>
    <row r="53" spans="1:17" s="185" customFormat="1">
      <c r="A53" s="199"/>
      <c r="B53" s="233"/>
      <c r="C53" s="204"/>
      <c r="D53" s="204"/>
      <c r="E53" s="204"/>
      <c r="F53" s="252"/>
      <c r="G53" s="252"/>
      <c r="H53" s="252"/>
      <c r="I53" s="252"/>
      <c r="J53" s="252"/>
      <c r="K53" s="252"/>
      <c r="L53" s="252"/>
      <c r="M53" s="252"/>
      <c r="N53" s="252"/>
      <c r="O53" s="252"/>
      <c r="P53" s="253">
        <f>D52-P52</f>
        <v>-18217515.340000153</v>
      </c>
      <c r="Q53" s="253">
        <f>E52-Q52</f>
        <v>0</v>
      </c>
    </row>
    <row r="54" spans="1:17" s="185" customFormat="1" ht="38.25">
      <c r="A54" s="197" t="s">
        <v>65</v>
      </c>
      <c r="B54" s="224" t="s">
        <v>57</v>
      </c>
      <c r="C54" s="205">
        <v>1422171093.1099999</v>
      </c>
      <c r="D54" s="205">
        <v>1148706521.75</v>
      </c>
      <c r="E54" s="205">
        <v>1351700938.9100003</v>
      </c>
      <c r="F54" s="252"/>
      <c r="G54" s="252"/>
      <c r="H54" s="252"/>
      <c r="I54" s="252"/>
      <c r="J54" s="252"/>
      <c r="K54" s="252"/>
      <c r="L54" s="252"/>
      <c r="M54" s="252"/>
      <c r="N54" s="252"/>
      <c r="O54" s="252"/>
      <c r="P54" s="253">
        <v>1166924037.0900002</v>
      </c>
      <c r="Q54" s="253">
        <v>1351700938.9100003</v>
      </c>
    </row>
    <row r="55" spans="1:17" s="185" customFormat="1" ht="25.5">
      <c r="A55" s="199" t="s">
        <v>75</v>
      </c>
      <c r="B55" s="224" t="s">
        <v>134</v>
      </c>
      <c r="C55" s="201">
        <v>39711547.200000003</v>
      </c>
      <c r="D55" s="201">
        <v>41122395.399999999</v>
      </c>
      <c r="E55" s="201">
        <v>18316568.02</v>
      </c>
      <c r="F55" s="252"/>
      <c r="G55" s="252"/>
      <c r="H55" s="252"/>
      <c r="I55" s="252"/>
      <c r="J55" s="252"/>
      <c r="K55" s="252"/>
      <c r="L55" s="252"/>
      <c r="M55" s="252"/>
      <c r="N55" s="252"/>
      <c r="O55" s="252"/>
      <c r="P55" s="252">
        <f>D54-P54</f>
        <v>-18217515.340000153</v>
      </c>
      <c r="Q55" s="252">
        <f>E54-Q54</f>
        <v>0</v>
      </c>
    </row>
    <row r="56" spans="1:17" s="185" customFormat="1" ht="24.75" customHeight="1">
      <c r="A56" s="206" t="s">
        <v>353</v>
      </c>
      <c r="B56" s="224" t="s">
        <v>354</v>
      </c>
      <c r="C56" s="201">
        <v>39711547.200000003</v>
      </c>
      <c r="D56" s="201">
        <v>41122395.399999999</v>
      </c>
      <c r="E56" s="201">
        <v>18316568.02</v>
      </c>
      <c r="F56" s="252"/>
      <c r="G56" s="252"/>
      <c r="H56" s="252"/>
      <c r="I56" s="252"/>
      <c r="J56" s="252"/>
      <c r="K56" s="252"/>
      <c r="L56" s="252"/>
      <c r="M56" s="252"/>
      <c r="N56" s="252"/>
      <c r="O56" s="252"/>
      <c r="P56" s="253"/>
      <c r="Q56" s="253"/>
    </row>
    <row r="57" spans="1:17" s="185" customFormat="1">
      <c r="A57" s="207"/>
      <c r="B57" s="234"/>
      <c r="C57" s="201"/>
      <c r="D57" s="201"/>
      <c r="E57" s="201"/>
      <c r="F57" s="252"/>
      <c r="G57" s="252"/>
      <c r="H57" s="252"/>
      <c r="I57" s="252"/>
      <c r="J57" s="252"/>
      <c r="K57" s="252"/>
      <c r="L57" s="252"/>
      <c r="M57" s="252"/>
      <c r="N57" s="252"/>
      <c r="O57" s="252"/>
      <c r="P57" s="253"/>
      <c r="Q57" s="253"/>
    </row>
    <row r="58" spans="1:17" s="185" customFormat="1" ht="28.5" customHeight="1">
      <c r="A58" s="199" t="s">
        <v>71</v>
      </c>
      <c r="B58" s="224" t="s">
        <v>135</v>
      </c>
      <c r="C58" s="201">
        <v>400796201.92000002</v>
      </c>
      <c r="D58" s="201">
        <f t="shared" ref="D58" si="0">SUM(D64:D92)</f>
        <v>323093072.04000002</v>
      </c>
      <c r="E58" s="201">
        <f>SUM(E64:E92)</f>
        <v>525312261.05000007</v>
      </c>
      <c r="F58" s="252"/>
      <c r="G58" s="252"/>
      <c r="H58" s="252"/>
      <c r="I58" s="252"/>
      <c r="J58" s="252"/>
      <c r="K58" s="252"/>
      <c r="L58" s="252"/>
      <c r="M58" s="252"/>
      <c r="N58" s="252"/>
      <c r="O58" s="252"/>
      <c r="P58" s="253">
        <v>323093072.04000002</v>
      </c>
      <c r="Q58" s="253">
        <v>525312261.05000007</v>
      </c>
    </row>
    <row r="59" spans="1:17" s="185" customFormat="1" ht="67.150000000000006" hidden="1" customHeight="1">
      <c r="A59" s="206" t="s">
        <v>371</v>
      </c>
      <c r="B59" s="224" t="s">
        <v>355</v>
      </c>
      <c r="C59" s="201">
        <v>0</v>
      </c>
      <c r="D59" s="201">
        <v>0</v>
      </c>
      <c r="E59" s="201">
        <v>0</v>
      </c>
      <c r="F59" s="248"/>
      <c r="G59" s="248"/>
      <c r="H59" s="248"/>
      <c r="I59" s="248"/>
      <c r="J59" s="248"/>
      <c r="K59" s="248"/>
      <c r="L59" s="248"/>
      <c r="M59" s="248"/>
      <c r="N59" s="248"/>
      <c r="O59" s="248"/>
      <c r="P59" s="254"/>
      <c r="Q59" s="254"/>
    </row>
    <row r="60" spans="1:17" s="185" customFormat="1" ht="67.150000000000006" hidden="1" customHeight="1">
      <c r="A60" s="206" t="s">
        <v>372</v>
      </c>
      <c r="B60" s="224" t="s">
        <v>355</v>
      </c>
      <c r="C60" s="201">
        <v>0</v>
      </c>
      <c r="D60" s="201">
        <v>0</v>
      </c>
      <c r="E60" s="201">
        <v>0</v>
      </c>
      <c r="F60" s="248"/>
      <c r="G60" s="248"/>
      <c r="H60" s="248"/>
      <c r="I60" s="248"/>
      <c r="J60" s="248"/>
      <c r="K60" s="248"/>
      <c r="L60" s="248"/>
      <c r="M60" s="248"/>
      <c r="N60" s="248"/>
      <c r="O60" s="248"/>
      <c r="P60" s="254"/>
      <c r="Q60" s="254"/>
    </row>
    <row r="61" spans="1:17" s="185" customFormat="1" ht="39.75" hidden="1" customHeight="1">
      <c r="A61" s="206" t="s">
        <v>373</v>
      </c>
      <c r="B61" s="235" t="s">
        <v>355</v>
      </c>
      <c r="C61" s="201">
        <v>0</v>
      </c>
      <c r="D61" s="201">
        <v>0</v>
      </c>
      <c r="E61" s="201">
        <v>0</v>
      </c>
      <c r="F61" s="248"/>
      <c r="G61" s="248"/>
      <c r="H61" s="248"/>
      <c r="I61" s="248"/>
      <c r="J61" s="248"/>
      <c r="K61" s="248"/>
      <c r="L61" s="248"/>
      <c r="M61" s="248"/>
      <c r="N61" s="248"/>
      <c r="O61" s="248"/>
      <c r="P61" s="254"/>
      <c r="Q61" s="254"/>
    </row>
    <row r="62" spans="1:17" s="185" customFormat="1" ht="54" hidden="1" customHeight="1">
      <c r="A62" s="206" t="s">
        <v>376</v>
      </c>
      <c r="B62" s="224" t="s">
        <v>355</v>
      </c>
      <c r="C62" s="201">
        <v>0</v>
      </c>
      <c r="D62" s="201">
        <v>0</v>
      </c>
      <c r="E62" s="201">
        <v>0</v>
      </c>
      <c r="F62" s="248"/>
      <c r="G62" s="248"/>
      <c r="H62" s="248"/>
      <c r="I62" s="248"/>
      <c r="J62" s="248"/>
      <c r="K62" s="248"/>
      <c r="L62" s="248"/>
      <c r="M62" s="248"/>
      <c r="N62" s="248"/>
      <c r="O62" s="248"/>
      <c r="P62" s="254"/>
      <c r="Q62" s="254"/>
    </row>
    <row r="63" spans="1:17" s="185" customFormat="1" ht="51" hidden="1" customHeight="1">
      <c r="A63" s="206" t="s">
        <v>375</v>
      </c>
      <c r="B63" s="235" t="s">
        <v>369</v>
      </c>
      <c r="C63" s="201">
        <v>0</v>
      </c>
      <c r="D63" s="201">
        <v>0</v>
      </c>
      <c r="E63" s="201">
        <v>0</v>
      </c>
      <c r="F63" s="248"/>
      <c r="G63" s="248"/>
      <c r="H63" s="248"/>
      <c r="I63" s="248"/>
      <c r="J63" s="248"/>
      <c r="K63" s="248"/>
      <c r="L63" s="248"/>
      <c r="M63" s="248"/>
      <c r="N63" s="248"/>
      <c r="O63" s="248"/>
      <c r="P63" s="254"/>
      <c r="Q63" s="254"/>
    </row>
    <row r="64" spans="1:17" s="185" customFormat="1" ht="54" customHeight="1">
      <c r="A64" s="206" t="s">
        <v>374</v>
      </c>
      <c r="B64" s="235" t="s">
        <v>356</v>
      </c>
      <c r="C64" s="201">
        <v>5870000</v>
      </c>
      <c r="D64" s="201">
        <v>6002250</v>
      </c>
      <c r="E64" s="201">
        <v>6136750</v>
      </c>
      <c r="F64" s="251"/>
      <c r="G64" s="251"/>
      <c r="H64" s="251"/>
      <c r="I64" s="251"/>
      <c r="J64" s="251"/>
      <c r="K64" s="251"/>
      <c r="L64" s="251"/>
      <c r="M64" s="251"/>
      <c r="N64" s="251"/>
      <c r="O64" s="251"/>
      <c r="P64" s="255">
        <f>D58-P58</f>
        <v>0</v>
      </c>
      <c r="Q64" s="255">
        <f>E58-Q58</f>
        <v>0</v>
      </c>
    </row>
    <row r="65" spans="1:17" s="185" customFormat="1" ht="124.9" customHeight="1">
      <c r="A65" s="210" t="s">
        <v>375</v>
      </c>
      <c r="B65" s="235" t="s">
        <v>369</v>
      </c>
      <c r="C65" s="201">
        <v>43120000</v>
      </c>
      <c r="D65" s="201">
        <v>0</v>
      </c>
      <c r="E65" s="201">
        <v>193987877.08000001</v>
      </c>
      <c r="F65" s="248"/>
      <c r="G65" s="248"/>
      <c r="H65" s="248"/>
      <c r="I65" s="248"/>
      <c r="J65" s="248"/>
      <c r="K65" s="248"/>
      <c r="L65" s="248"/>
      <c r="M65" s="248"/>
      <c r="N65" s="248"/>
      <c r="O65" s="248"/>
      <c r="P65" s="254"/>
      <c r="Q65" s="254"/>
    </row>
    <row r="66" spans="1:17" s="185" customFormat="1" ht="124.9" customHeight="1">
      <c r="A66" s="210" t="s">
        <v>376</v>
      </c>
      <c r="B66" s="235" t="s">
        <v>410</v>
      </c>
      <c r="C66" s="201">
        <v>836000</v>
      </c>
      <c r="D66" s="201">
        <v>0</v>
      </c>
      <c r="E66" s="201">
        <v>3924347.0699999994</v>
      </c>
      <c r="F66" s="248"/>
      <c r="G66" s="248"/>
      <c r="H66" s="248"/>
      <c r="I66" s="248"/>
      <c r="J66" s="248"/>
      <c r="K66" s="248"/>
      <c r="L66" s="248"/>
      <c r="M66" s="248"/>
      <c r="N66" s="248"/>
      <c r="O66" s="248"/>
      <c r="P66" s="254"/>
      <c r="Q66" s="254"/>
    </row>
    <row r="67" spans="1:17" s="185" customFormat="1" ht="38.25">
      <c r="A67" s="206" t="s">
        <v>377</v>
      </c>
      <c r="B67" s="224" t="s">
        <v>357</v>
      </c>
      <c r="C67" s="201">
        <v>18064123.59</v>
      </c>
      <c r="D67" s="201">
        <v>17519750.07</v>
      </c>
      <c r="E67" s="201">
        <v>17882216.52</v>
      </c>
      <c r="F67" s="189"/>
      <c r="G67" s="189"/>
      <c r="H67" s="189"/>
      <c r="I67" s="189"/>
      <c r="J67" s="189"/>
      <c r="K67" s="189"/>
      <c r="L67" s="189"/>
      <c r="M67" s="189"/>
      <c r="N67" s="189"/>
      <c r="O67" s="189"/>
      <c r="P67" s="254"/>
      <c r="Q67" s="254"/>
    </row>
    <row r="68" spans="1:17" s="185" customFormat="1" ht="51">
      <c r="A68" s="206" t="s">
        <v>378</v>
      </c>
      <c r="B68" s="224" t="s">
        <v>379</v>
      </c>
      <c r="C68" s="201">
        <v>0</v>
      </c>
      <c r="D68" s="201">
        <v>1250000</v>
      </c>
      <c r="E68" s="201">
        <v>0</v>
      </c>
      <c r="F68" s="189"/>
      <c r="G68" s="189"/>
      <c r="H68" s="189"/>
      <c r="I68" s="189"/>
      <c r="J68" s="189"/>
      <c r="K68" s="189"/>
      <c r="L68" s="189"/>
      <c r="M68" s="189"/>
      <c r="N68" s="189"/>
      <c r="O68" s="189"/>
      <c r="P68" s="254"/>
      <c r="Q68" s="254"/>
    </row>
    <row r="69" spans="1:17" s="185" customFormat="1" ht="31.15" customHeight="1">
      <c r="A69" s="227" t="s">
        <v>412</v>
      </c>
      <c r="B69" s="224" t="s">
        <v>411</v>
      </c>
      <c r="C69" s="201">
        <v>2469919.84</v>
      </c>
      <c r="D69" s="201"/>
      <c r="E69" s="201"/>
      <c r="F69" s="189"/>
      <c r="G69" s="189"/>
      <c r="H69" s="189"/>
      <c r="I69" s="189"/>
      <c r="J69" s="189"/>
      <c r="K69" s="189"/>
      <c r="L69" s="189"/>
      <c r="M69" s="189"/>
      <c r="N69" s="189"/>
      <c r="O69" s="189"/>
      <c r="P69" s="254"/>
      <c r="Q69" s="254"/>
    </row>
    <row r="70" spans="1:17" s="185" customFormat="1" ht="38.25">
      <c r="A70" s="206" t="s">
        <v>380</v>
      </c>
      <c r="B70" s="224" t="s">
        <v>381</v>
      </c>
      <c r="C70" s="201">
        <v>0</v>
      </c>
      <c r="D70" s="201">
        <v>4472402.3899999997</v>
      </c>
      <c r="E70" s="201">
        <v>0</v>
      </c>
      <c r="F70" s="189"/>
      <c r="G70" s="189"/>
      <c r="H70" s="189"/>
      <c r="I70" s="189"/>
      <c r="J70" s="189"/>
      <c r="K70" s="189"/>
      <c r="L70" s="189"/>
      <c r="M70" s="189"/>
      <c r="N70" s="189"/>
      <c r="O70" s="189"/>
      <c r="P70" s="254"/>
      <c r="Q70" s="254"/>
    </row>
    <row r="71" spans="1:17" s="185" customFormat="1" ht="25.15" customHeight="1">
      <c r="A71" s="206" t="s">
        <v>382</v>
      </c>
      <c r="B71" s="235" t="s">
        <v>413</v>
      </c>
      <c r="C71" s="201">
        <v>10807941.98</v>
      </c>
      <c r="D71" s="201"/>
      <c r="E71" s="201"/>
      <c r="F71" s="189"/>
      <c r="G71" s="189"/>
      <c r="H71" s="189"/>
      <c r="I71" s="189"/>
      <c r="J71" s="189"/>
      <c r="K71" s="189"/>
      <c r="L71" s="189"/>
      <c r="M71" s="189"/>
      <c r="N71" s="189"/>
      <c r="O71" s="189"/>
      <c r="P71" s="254"/>
      <c r="Q71" s="254"/>
    </row>
    <row r="72" spans="1:17" s="185" customFormat="1" ht="25.5" hidden="1">
      <c r="A72" s="206" t="s">
        <v>382</v>
      </c>
      <c r="B72" s="235" t="s">
        <v>381</v>
      </c>
      <c r="C72" s="201">
        <v>0</v>
      </c>
      <c r="D72" s="201">
        <v>0</v>
      </c>
      <c r="E72" s="201">
        <v>0</v>
      </c>
      <c r="F72" s="189"/>
      <c r="G72" s="189"/>
      <c r="H72" s="189"/>
      <c r="I72" s="189"/>
      <c r="J72" s="189"/>
      <c r="K72" s="189"/>
      <c r="L72" s="189"/>
      <c r="M72" s="189"/>
      <c r="N72" s="189"/>
      <c r="O72" s="189"/>
      <c r="P72" s="254"/>
      <c r="Q72" s="254"/>
    </row>
    <row r="73" spans="1:17" s="185" customFormat="1" ht="38.25">
      <c r="A73" s="211" t="s">
        <v>415</v>
      </c>
      <c r="B73" s="235" t="s">
        <v>381</v>
      </c>
      <c r="C73" s="201">
        <v>55555.56</v>
      </c>
      <c r="D73" s="201">
        <v>0</v>
      </c>
      <c r="E73" s="201">
        <v>0</v>
      </c>
      <c r="F73" s="189"/>
      <c r="G73" s="189"/>
      <c r="H73" s="189"/>
      <c r="I73" s="189"/>
      <c r="J73" s="189"/>
      <c r="K73" s="189"/>
      <c r="L73" s="189"/>
      <c r="M73" s="189"/>
      <c r="N73" s="189"/>
      <c r="O73" s="189"/>
      <c r="P73" s="254"/>
      <c r="Q73" s="254"/>
    </row>
    <row r="74" spans="1:17" s="185" customFormat="1" ht="56.45" customHeight="1">
      <c r="A74" s="212" t="s">
        <v>416</v>
      </c>
      <c r="B74" s="235" t="s">
        <v>381</v>
      </c>
      <c r="C74" s="201">
        <v>441398.08</v>
      </c>
      <c r="D74" s="201">
        <v>441398.08</v>
      </c>
      <c r="E74" s="201">
        <v>441398.08</v>
      </c>
      <c r="F74" s="189"/>
      <c r="G74" s="189"/>
      <c r="H74" s="189"/>
      <c r="I74" s="189"/>
      <c r="J74" s="189"/>
      <c r="K74" s="189"/>
      <c r="L74" s="189"/>
      <c r="M74" s="189"/>
      <c r="N74" s="189"/>
      <c r="O74" s="189"/>
      <c r="P74" s="254"/>
      <c r="Q74" s="254"/>
    </row>
    <row r="75" spans="1:17" s="185" customFormat="1" ht="25.5" hidden="1">
      <c r="A75" s="206" t="s">
        <v>383</v>
      </c>
      <c r="B75" s="235" t="s">
        <v>381</v>
      </c>
      <c r="C75" s="201">
        <v>0</v>
      </c>
      <c r="D75" s="201">
        <v>0</v>
      </c>
      <c r="E75" s="201">
        <v>0</v>
      </c>
      <c r="F75" s="189"/>
      <c r="G75" s="189"/>
      <c r="H75" s="189"/>
      <c r="I75" s="189"/>
      <c r="J75" s="189"/>
      <c r="K75" s="189"/>
      <c r="L75" s="189"/>
      <c r="M75" s="189"/>
      <c r="N75" s="189"/>
      <c r="O75" s="189"/>
      <c r="P75" s="254"/>
      <c r="Q75" s="254"/>
    </row>
    <row r="76" spans="1:17" s="185" customFormat="1" ht="32.450000000000003" customHeight="1">
      <c r="A76" s="206" t="s">
        <v>383</v>
      </c>
      <c r="B76" s="235" t="s">
        <v>414</v>
      </c>
      <c r="C76" s="201">
        <v>3980174.3</v>
      </c>
      <c r="D76" s="201"/>
      <c r="E76" s="201"/>
      <c r="F76" s="189"/>
      <c r="G76" s="189"/>
      <c r="H76" s="189"/>
      <c r="I76" s="189"/>
      <c r="J76" s="189"/>
      <c r="K76" s="189"/>
      <c r="L76" s="189"/>
      <c r="M76" s="189"/>
      <c r="N76" s="189"/>
      <c r="O76" s="189"/>
      <c r="P76" s="254"/>
      <c r="Q76" s="254"/>
    </row>
    <row r="77" spans="1:17" s="185" customFormat="1" ht="32.450000000000003" customHeight="1">
      <c r="A77" s="211" t="s">
        <v>418</v>
      </c>
      <c r="B77" s="235" t="s">
        <v>417</v>
      </c>
      <c r="C77" s="201">
        <v>2236977.84</v>
      </c>
      <c r="D77" s="201"/>
      <c r="E77" s="201"/>
      <c r="F77" s="189"/>
      <c r="G77" s="189"/>
      <c r="H77" s="189"/>
      <c r="I77" s="189"/>
      <c r="J77" s="189"/>
      <c r="K77" s="189"/>
      <c r="L77" s="189"/>
      <c r="M77" s="189"/>
      <c r="N77" s="189"/>
      <c r="O77" s="189"/>
      <c r="P77" s="254"/>
      <c r="Q77" s="254"/>
    </row>
    <row r="78" spans="1:17" s="185" customFormat="1" ht="92.45" customHeight="1">
      <c r="A78" s="210" t="s">
        <v>432</v>
      </c>
      <c r="B78" s="235" t="s">
        <v>431</v>
      </c>
      <c r="C78" s="201">
        <v>0</v>
      </c>
      <c r="D78" s="201"/>
      <c r="E78" s="201"/>
      <c r="F78" s="189"/>
      <c r="G78" s="189"/>
      <c r="H78" s="189"/>
      <c r="I78" s="189"/>
      <c r="J78" s="189"/>
      <c r="K78" s="189"/>
      <c r="L78" s="189"/>
      <c r="M78" s="189"/>
      <c r="N78" s="189"/>
      <c r="O78" s="189"/>
      <c r="P78" s="254"/>
      <c r="Q78" s="254"/>
    </row>
    <row r="79" spans="1:17" s="185" customFormat="1" ht="38.25">
      <c r="A79" s="206" t="s">
        <v>384</v>
      </c>
      <c r="B79" s="235" t="s">
        <v>358</v>
      </c>
      <c r="C79" s="201">
        <v>414715</v>
      </c>
      <c r="D79" s="201">
        <v>234922</v>
      </c>
      <c r="E79" s="201">
        <v>232368</v>
      </c>
      <c r="F79" s="248"/>
      <c r="G79" s="248"/>
      <c r="H79" s="248"/>
      <c r="I79" s="248"/>
      <c r="J79" s="248"/>
      <c r="K79" s="248"/>
      <c r="L79" s="248"/>
      <c r="M79" s="248"/>
      <c r="N79" s="248"/>
      <c r="O79" s="248"/>
      <c r="P79" s="254"/>
      <c r="Q79" s="254"/>
    </row>
    <row r="80" spans="1:17" s="185" customFormat="1" ht="51" hidden="1">
      <c r="A80" s="206" t="s">
        <v>385</v>
      </c>
      <c r="B80" s="235" t="s">
        <v>358</v>
      </c>
      <c r="C80" s="201">
        <v>0</v>
      </c>
      <c r="D80" s="201">
        <v>0</v>
      </c>
      <c r="E80" s="201">
        <v>0</v>
      </c>
      <c r="F80" s="248"/>
      <c r="G80" s="248"/>
      <c r="H80" s="248"/>
      <c r="I80" s="248"/>
      <c r="J80" s="248"/>
      <c r="K80" s="248"/>
      <c r="L80" s="248"/>
      <c r="M80" s="248"/>
      <c r="N80" s="248"/>
      <c r="O80" s="248"/>
      <c r="P80" s="254"/>
      <c r="Q80" s="254"/>
    </row>
    <row r="81" spans="1:17" s="185" customFormat="1" ht="51">
      <c r="A81" s="213" t="s">
        <v>385</v>
      </c>
      <c r="B81" s="235" t="s">
        <v>358</v>
      </c>
      <c r="C81" s="201">
        <v>108843.52</v>
      </c>
      <c r="D81" s="201"/>
      <c r="E81" s="201"/>
      <c r="F81" s="248"/>
      <c r="G81" s="248"/>
      <c r="H81" s="248"/>
      <c r="I81" s="248"/>
      <c r="J81" s="248"/>
      <c r="K81" s="248"/>
      <c r="L81" s="248"/>
      <c r="M81" s="248"/>
      <c r="N81" s="248"/>
      <c r="O81" s="248"/>
      <c r="P81" s="254"/>
      <c r="Q81" s="254"/>
    </row>
    <row r="82" spans="1:17" s="185" customFormat="1" ht="78" customHeight="1">
      <c r="A82" s="206" t="s">
        <v>386</v>
      </c>
      <c r="B82" s="235" t="s">
        <v>358</v>
      </c>
      <c r="C82" s="201">
        <v>257020</v>
      </c>
      <c r="D82" s="201">
        <v>267250</v>
      </c>
      <c r="E82" s="201">
        <v>277950</v>
      </c>
      <c r="F82" s="248"/>
      <c r="G82" s="248"/>
      <c r="H82" s="248"/>
      <c r="I82" s="248"/>
      <c r="J82" s="248"/>
      <c r="K82" s="248"/>
      <c r="L82" s="248"/>
      <c r="M82" s="248"/>
      <c r="N82" s="248"/>
      <c r="O82" s="248"/>
      <c r="P82" s="254"/>
      <c r="Q82" s="254"/>
    </row>
    <row r="83" spans="1:17" s="185" customFormat="1" ht="25.5" customHeight="1">
      <c r="A83" s="206" t="s">
        <v>387</v>
      </c>
      <c r="B83" s="235" t="s">
        <v>358</v>
      </c>
      <c r="C83" s="201">
        <v>291249912.5</v>
      </c>
      <c r="D83" s="201">
        <v>291349912.5</v>
      </c>
      <c r="E83" s="201">
        <v>300874167.30000001</v>
      </c>
      <c r="F83" s="248"/>
      <c r="G83" s="248"/>
      <c r="H83" s="248"/>
      <c r="I83" s="248"/>
      <c r="J83" s="248"/>
      <c r="K83" s="248"/>
      <c r="L83" s="248"/>
      <c r="M83" s="248"/>
      <c r="N83" s="248"/>
      <c r="O83" s="248"/>
      <c r="P83" s="254"/>
      <c r="Q83" s="254"/>
    </row>
    <row r="84" spans="1:17" s="185" customFormat="1" ht="76.5">
      <c r="A84" s="206" t="s">
        <v>388</v>
      </c>
      <c r="B84" s="235" t="s">
        <v>358</v>
      </c>
      <c r="C84" s="201">
        <v>901734</v>
      </c>
      <c r="D84" s="201">
        <v>901734</v>
      </c>
      <c r="E84" s="201">
        <v>901734</v>
      </c>
      <c r="F84" s="248"/>
      <c r="G84" s="248"/>
      <c r="H84" s="248"/>
      <c r="I84" s="248"/>
      <c r="J84" s="248"/>
      <c r="K84" s="248"/>
      <c r="L84" s="248"/>
      <c r="M84" s="248"/>
      <c r="N84" s="248"/>
      <c r="O84" s="248"/>
      <c r="P84" s="254"/>
      <c r="Q84" s="254"/>
    </row>
    <row r="85" spans="1:17" s="185" customFormat="1" ht="38.25">
      <c r="A85" s="206" t="s">
        <v>389</v>
      </c>
      <c r="B85" s="235" t="s">
        <v>358</v>
      </c>
      <c r="C85" s="201">
        <v>112643.68</v>
      </c>
      <c r="D85" s="201">
        <v>53402</v>
      </c>
      <c r="E85" s="201">
        <v>53402</v>
      </c>
      <c r="F85" s="248"/>
      <c r="G85" s="248"/>
      <c r="H85" s="248"/>
      <c r="I85" s="248"/>
      <c r="J85" s="248"/>
      <c r="K85" s="248"/>
      <c r="L85" s="248"/>
      <c r="M85" s="248"/>
      <c r="N85" s="248"/>
      <c r="O85" s="248"/>
      <c r="P85" s="254"/>
      <c r="Q85" s="254"/>
    </row>
    <row r="86" spans="1:17" s="185" customFormat="1" ht="38.25">
      <c r="A86" s="206" t="s">
        <v>390</v>
      </c>
      <c r="B86" s="235" t="s">
        <v>358</v>
      </c>
      <c r="C86" s="201">
        <v>0</v>
      </c>
      <c r="D86" s="201">
        <v>600051</v>
      </c>
      <c r="E86" s="201">
        <v>600051</v>
      </c>
      <c r="F86" s="248"/>
      <c r="G86" s="248"/>
      <c r="H86" s="248"/>
      <c r="I86" s="248"/>
      <c r="J86" s="248"/>
      <c r="K86" s="248"/>
      <c r="L86" s="248"/>
      <c r="M86" s="248"/>
      <c r="N86" s="248"/>
      <c r="O86" s="248"/>
      <c r="P86" s="254"/>
      <c r="Q86" s="254"/>
    </row>
    <row r="87" spans="1:17" s="185" customFormat="1" ht="54.6" customHeight="1">
      <c r="A87" s="206" t="s">
        <v>439</v>
      </c>
      <c r="B87" s="235" t="s">
        <v>358</v>
      </c>
      <c r="C87" s="201">
        <v>1404820</v>
      </c>
      <c r="D87" s="201"/>
      <c r="E87" s="201">
        <v>0</v>
      </c>
      <c r="F87" s="248"/>
      <c r="G87" s="248"/>
      <c r="H87" s="248"/>
      <c r="I87" s="248"/>
      <c r="J87" s="248"/>
      <c r="K87" s="248"/>
      <c r="L87" s="248"/>
      <c r="M87" s="248"/>
      <c r="N87" s="248"/>
      <c r="O87" s="248"/>
      <c r="P87" s="254"/>
      <c r="Q87" s="254"/>
    </row>
    <row r="88" spans="1:17" s="185" customFormat="1" ht="54.6" customHeight="1">
      <c r="A88" s="206" t="s">
        <v>441</v>
      </c>
      <c r="B88" s="235" t="s">
        <v>358</v>
      </c>
      <c r="C88" s="201">
        <v>323511</v>
      </c>
      <c r="D88" s="201"/>
      <c r="E88" s="201"/>
      <c r="F88" s="248"/>
      <c r="G88" s="248"/>
      <c r="H88" s="248"/>
      <c r="I88" s="248"/>
      <c r="J88" s="248"/>
      <c r="K88" s="248"/>
      <c r="L88" s="248"/>
      <c r="M88" s="248"/>
      <c r="N88" s="248"/>
      <c r="O88" s="248"/>
      <c r="P88" s="254"/>
      <c r="Q88" s="254"/>
    </row>
    <row r="89" spans="1:17" s="185" customFormat="1" ht="47.45" customHeight="1">
      <c r="A89" s="206" t="s">
        <v>445</v>
      </c>
      <c r="B89" s="235" t="s">
        <v>444</v>
      </c>
      <c r="C89" s="201">
        <v>1500000</v>
      </c>
      <c r="D89" s="201"/>
      <c r="E89" s="201"/>
      <c r="F89" s="248"/>
      <c r="G89" s="248"/>
      <c r="H89" s="248"/>
      <c r="I89" s="248"/>
      <c r="J89" s="248"/>
      <c r="K89" s="248"/>
      <c r="L89" s="248"/>
      <c r="M89" s="248"/>
      <c r="N89" s="248"/>
      <c r="O89" s="248"/>
      <c r="P89" s="254"/>
      <c r="Q89" s="254"/>
    </row>
    <row r="90" spans="1:17" s="185" customFormat="1" ht="48.6" customHeight="1">
      <c r="A90" s="206" t="s">
        <v>443</v>
      </c>
      <c r="B90" s="235" t="s">
        <v>358</v>
      </c>
      <c r="C90" s="201">
        <v>3878219.26</v>
      </c>
      <c r="D90" s="201"/>
      <c r="E90" s="201"/>
      <c r="F90" s="248"/>
      <c r="G90" s="248"/>
      <c r="H90" s="248"/>
      <c r="I90" s="248"/>
      <c r="J90" s="248"/>
      <c r="K90" s="248"/>
      <c r="L90" s="248"/>
      <c r="M90" s="248"/>
      <c r="N90" s="248"/>
      <c r="O90" s="248"/>
      <c r="P90" s="254"/>
      <c r="Q90" s="254"/>
    </row>
    <row r="91" spans="1:17" s="185" customFormat="1" ht="43.9" customHeight="1">
      <c r="A91" s="206" t="s">
        <v>440</v>
      </c>
      <c r="B91" s="235" t="s">
        <v>358</v>
      </c>
      <c r="C91" s="201">
        <v>231000</v>
      </c>
      <c r="D91" s="201"/>
      <c r="E91" s="201"/>
      <c r="F91" s="248"/>
      <c r="G91" s="248"/>
      <c r="H91" s="248"/>
      <c r="I91" s="248"/>
      <c r="J91" s="248"/>
      <c r="K91" s="248"/>
      <c r="L91" s="248"/>
      <c r="M91" s="248"/>
      <c r="N91" s="248"/>
      <c r="O91" s="248"/>
      <c r="P91" s="254"/>
      <c r="Q91" s="254"/>
    </row>
    <row r="92" spans="1:17" s="185" customFormat="1" ht="26.45" customHeight="1">
      <c r="A92" s="206" t="s">
        <v>438</v>
      </c>
      <c r="B92" s="235" t="s">
        <v>358</v>
      </c>
      <c r="C92" s="201">
        <v>122400</v>
      </c>
      <c r="D92" s="201"/>
      <c r="E92" s="201"/>
      <c r="F92" s="248"/>
      <c r="G92" s="248"/>
      <c r="H92" s="248"/>
      <c r="I92" s="248"/>
      <c r="J92" s="248"/>
      <c r="K92" s="248"/>
      <c r="L92" s="248"/>
      <c r="M92" s="248"/>
      <c r="N92" s="248"/>
      <c r="O92" s="248"/>
      <c r="P92" s="254"/>
      <c r="Q92" s="254"/>
    </row>
    <row r="93" spans="1:17" s="185" customFormat="1" ht="42.6" customHeight="1">
      <c r="A93" s="261" t="s">
        <v>451</v>
      </c>
      <c r="B93" s="235" t="s">
        <v>358</v>
      </c>
      <c r="C93" s="201">
        <v>4269445.91</v>
      </c>
      <c r="D93" s="201"/>
      <c r="E93" s="201"/>
      <c r="F93" s="248"/>
      <c r="G93" s="248"/>
      <c r="H93" s="248"/>
      <c r="I93" s="248"/>
      <c r="J93" s="248"/>
      <c r="K93" s="248"/>
      <c r="L93" s="248"/>
      <c r="M93" s="248"/>
      <c r="N93" s="248"/>
      <c r="O93" s="248"/>
      <c r="P93" s="254"/>
      <c r="Q93" s="254"/>
    </row>
    <row r="94" spans="1:17" s="185" customFormat="1" ht="69" customHeight="1">
      <c r="A94" s="212" t="s">
        <v>452</v>
      </c>
      <c r="B94" s="235" t="s">
        <v>358</v>
      </c>
      <c r="C94" s="201">
        <v>548486</v>
      </c>
      <c r="D94" s="201"/>
      <c r="E94" s="201"/>
      <c r="F94" s="248"/>
      <c r="G94" s="248"/>
      <c r="H94" s="248"/>
      <c r="I94" s="248"/>
      <c r="J94" s="248"/>
      <c r="K94" s="248"/>
      <c r="L94" s="248"/>
      <c r="M94" s="248"/>
      <c r="N94" s="248"/>
      <c r="O94" s="248"/>
      <c r="P94" s="254"/>
      <c r="Q94" s="254"/>
    </row>
    <row r="95" spans="1:17" s="185" customFormat="1" ht="69" customHeight="1">
      <c r="A95" s="211" t="s">
        <v>458</v>
      </c>
      <c r="B95" s="235" t="s">
        <v>358</v>
      </c>
      <c r="C95" s="201">
        <v>7591359.8600000003</v>
      </c>
      <c r="D95" s="201"/>
      <c r="E95" s="201"/>
      <c r="F95" s="248"/>
      <c r="G95" s="248"/>
      <c r="H95" s="248"/>
      <c r="I95" s="248"/>
      <c r="J95" s="248"/>
      <c r="K95" s="248"/>
      <c r="L95" s="248"/>
      <c r="M95" s="248"/>
      <c r="N95" s="248"/>
      <c r="O95" s="248"/>
      <c r="P95" s="254"/>
      <c r="Q95" s="254"/>
    </row>
    <row r="96" spans="1:17" s="185" customFormat="1">
      <c r="A96" s="207"/>
      <c r="B96" s="234"/>
      <c r="C96" s="208"/>
      <c r="D96" s="208"/>
      <c r="E96" s="208"/>
      <c r="F96" s="248"/>
      <c r="G96" s="248"/>
      <c r="H96" s="248"/>
      <c r="I96" s="248"/>
      <c r="J96" s="248"/>
      <c r="K96" s="248"/>
      <c r="L96" s="248"/>
      <c r="M96" s="248"/>
      <c r="N96" s="248"/>
      <c r="O96" s="248"/>
      <c r="P96" s="254"/>
      <c r="Q96" s="254"/>
    </row>
    <row r="97" spans="1:17" s="185" customFormat="1" ht="25.5">
      <c r="A97" s="199" t="s">
        <v>76</v>
      </c>
      <c r="B97" s="224" t="s">
        <v>112</v>
      </c>
      <c r="C97" s="201">
        <v>807792252.62</v>
      </c>
      <c r="D97" s="201">
        <v>738021328.5</v>
      </c>
      <c r="E97" s="201">
        <v>807104229.21000004</v>
      </c>
      <c r="F97" s="248"/>
      <c r="G97" s="248"/>
      <c r="H97" s="248"/>
      <c r="I97" s="248"/>
      <c r="J97" s="248"/>
      <c r="K97" s="248"/>
      <c r="L97" s="248"/>
      <c r="M97" s="248"/>
      <c r="N97" s="248"/>
      <c r="O97" s="248"/>
      <c r="P97" s="254"/>
      <c r="Q97" s="254"/>
    </row>
    <row r="98" spans="1:17" s="185" customFormat="1" ht="63.75">
      <c r="A98" s="206" t="s">
        <v>391</v>
      </c>
      <c r="B98" s="235" t="s">
        <v>359</v>
      </c>
      <c r="C98" s="201">
        <v>6314750.5</v>
      </c>
      <c r="D98" s="201">
        <v>5061414</v>
      </c>
      <c r="E98" s="201">
        <v>5051800.4000000004</v>
      </c>
      <c r="F98" s="248"/>
      <c r="G98" s="248"/>
      <c r="H98" s="248"/>
      <c r="I98" s="248"/>
      <c r="J98" s="248"/>
      <c r="K98" s="248"/>
      <c r="L98" s="248"/>
      <c r="M98" s="248"/>
      <c r="N98" s="248"/>
      <c r="O98" s="248"/>
      <c r="P98" s="254"/>
      <c r="Q98" s="254"/>
    </row>
    <row r="99" spans="1:17" s="185" customFormat="1" ht="38.25">
      <c r="A99" s="206" t="s">
        <v>392</v>
      </c>
      <c r="B99" s="224" t="s">
        <v>359</v>
      </c>
      <c r="C99" s="201">
        <v>369351.5</v>
      </c>
      <c r="D99" s="201">
        <v>382325.56</v>
      </c>
      <c r="E99" s="201">
        <v>395818.58</v>
      </c>
      <c r="F99" s="248"/>
      <c r="G99" s="248"/>
      <c r="H99" s="248"/>
      <c r="I99" s="248"/>
      <c r="J99" s="248"/>
      <c r="K99" s="248"/>
      <c r="L99" s="248"/>
      <c r="M99" s="248"/>
      <c r="N99" s="248"/>
      <c r="O99" s="248"/>
      <c r="P99" s="254"/>
      <c r="Q99" s="254"/>
    </row>
    <row r="100" spans="1:17" s="185" customFormat="1" ht="76.5">
      <c r="A100" s="206" t="s">
        <v>393</v>
      </c>
      <c r="B100" s="224" t="s">
        <v>359</v>
      </c>
      <c r="C100" s="201">
        <v>14000</v>
      </c>
      <c r="D100" s="201">
        <v>14000</v>
      </c>
      <c r="E100" s="201">
        <v>14000</v>
      </c>
      <c r="F100" s="248"/>
      <c r="G100" s="248"/>
      <c r="H100" s="248"/>
      <c r="I100" s="248"/>
      <c r="J100" s="248"/>
      <c r="K100" s="248"/>
      <c r="L100" s="248"/>
      <c r="M100" s="248"/>
      <c r="N100" s="248"/>
      <c r="O100" s="248"/>
      <c r="P100" s="254"/>
      <c r="Q100" s="254"/>
    </row>
    <row r="101" spans="1:17" s="185" customFormat="1" ht="38.25">
      <c r="A101" s="206" t="s">
        <v>394</v>
      </c>
      <c r="B101" s="224" t="s">
        <v>359</v>
      </c>
      <c r="C101" s="201">
        <v>35000</v>
      </c>
      <c r="D101" s="201">
        <v>35000</v>
      </c>
      <c r="E101" s="201">
        <v>35000</v>
      </c>
      <c r="F101" s="248"/>
      <c r="G101" s="248"/>
      <c r="H101" s="248"/>
      <c r="I101" s="248"/>
      <c r="J101" s="248"/>
      <c r="K101" s="248"/>
      <c r="L101" s="248"/>
      <c r="M101" s="248"/>
      <c r="N101" s="248"/>
      <c r="O101" s="248"/>
      <c r="P101" s="254"/>
      <c r="Q101" s="254"/>
    </row>
    <row r="102" spans="1:17" s="185" customFormat="1" ht="63.75">
      <c r="A102" s="206" t="s">
        <v>395</v>
      </c>
      <c r="B102" s="224" t="s">
        <v>359</v>
      </c>
      <c r="C102" s="201">
        <v>4369412.5599999996</v>
      </c>
      <c r="D102" s="201">
        <v>4369412.54</v>
      </c>
      <c r="E102" s="201">
        <v>4369412.5599999996</v>
      </c>
      <c r="F102" s="248"/>
      <c r="G102" s="248"/>
      <c r="H102" s="248"/>
      <c r="I102" s="248"/>
      <c r="J102" s="248"/>
      <c r="K102" s="248"/>
      <c r="L102" s="248"/>
      <c r="M102" s="248"/>
      <c r="N102" s="248"/>
      <c r="O102" s="248"/>
      <c r="P102" s="254"/>
      <c r="Q102" s="254"/>
    </row>
    <row r="103" spans="1:17" s="185" customFormat="1" ht="63.75">
      <c r="A103" s="206" t="s">
        <v>396</v>
      </c>
      <c r="B103" s="224" t="s">
        <v>359</v>
      </c>
      <c r="C103" s="201">
        <v>49959872</v>
      </c>
      <c r="D103" s="201">
        <v>31348796</v>
      </c>
      <c r="E103" s="201">
        <v>52557201</v>
      </c>
      <c r="F103" s="248"/>
      <c r="G103" s="248"/>
      <c r="H103" s="248"/>
      <c r="I103" s="248"/>
      <c r="J103" s="248"/>
      <c r="K103" s="248"/>
      <c r="L103" s="248"/>
      <c r="M103" s="248"/>
      <c r="N103" s="248"/>
      <c r="O103" s="248"/>
      <c r="P103" s="254"/>
      <c r="Q103" s="254"/>
    </row>
    <row r="104" spans="1:17" s="185" customFormat="1" ht="114.75">
      <c r="A104" s="214" t="s">
        <v>423</v>
      </c>
      <c r="B104" s="224" t="s">
        <v>359</v>
      </c>
      <c r="C104" s="201">
        <v>29400000</v>
      </c>
      <c r="D104" s="201"/>
      <c r="E104" s="201"/>
      <c r="F104" s="248"/>
      <c r="G104" s="248"/>
      <c r="H104" s="248"/>
      <c r="I104" s="248"/>
      <c r="J104" s="248"/>
      <c r="K104" s="248"/>
      <c r="L104" s="248"/>
      <c r="M104" s="248"/>
      <c r="N104" s="248"/>
      <c r="O104" s="248"/>
      <c r="P104" s="254"/>
      <c r="Q104" s="254"/>
    </row>
    <row r="105" spans="1:17" s="185" customFormat="1" ht="89.25">
      <c r="A105" s="214" t="s">
        <v>419</v>
      </c>
      <c r="B105" s="224" t="s">
        <v>359</v>
      </c>
      <c r="C105" s="201">
        <v>600000</v>
      </c>
      <c r="D105" s="201"/>
      <c r="E105" s="201"/>
      <c r="F105" s="248"/>
      <c r="G105" s="248"/>
      <c r="H105" s="248"/>
      <c r="I105" s="248"/>
      <c r="J105" s="248"/>
      <c r="K105" s="248"/>
      <c r="L105" s="248"/>
      <c r="M105" s="248"/>
      <c r="N105" s="248"/>
      <c r="O105" s="248"/>
      <c r="P105" s="254"/>
      <c r="Q105" s="254"/>
    </row>
    <row r="106" spans="1:17" s="185" customFormat="1" ht="66" customHeight="1">
      <c r="A106" s="206" t="s">
        <v>397</v>
      </c>
      <c r="B106" s="224" t="s">
        <v>360</v>
      </c>
      <c r="C106" s="201">
        <v>8926409.3800000008</v>
      </c>
      <c r="D106" s="201">
        <v>8040737.3899999997</v>
      </c>
      <c r="E106" s="201">
        <v>8417019.6300000008</v>
      </c>
      <c r="F106" s="248"/>
      <c r="G106" s="248"/>
      <c r="H106" s="248"/>
      <c r="I106" s="248"/>
      <c r="J106" s="248"/>
      <c r="K106" s="248"/>
      <c r="L106" s="248"/>
      <c r="M106" s="248"/>
      <c r="N106" s="248"/>
      <c r="O106" s="248"/>
      <c r="P106" s="254"/>
      <c r="Q106" s="254"/>
    </row>
    <row r="107" spans="1:17" s="185" customFormat="1" ht="65.25" customHeight="1">
      <c r="A107" s="206" t="s">
        <v>398</v>
      </c>
      <c r="B107" s="224" t="s">
        <v>361</v>
      </c>
      <c r="C107" s="201">
        <v>5925317.3300000001</v>
      </c>
      <c r="D107" s="201">
        <v>6237176.1399999997</v>
      </c>
      <c r="E107" s="201">
        <v>6237176.1399999997</v>
      </c>
      <c r="F107" s="248"/>
      <c r="G107" s="248"/>
      <c r="H107" s="248"/>
      <c r="I107" s="248"/>
      <c r="J107" s="248"/>
      <c r="K107" s="248"/>
      <c r="L107" s="248"/>
      <c r="M107" s="248"/>
      <c r="N107" s="248"/>
      <c r="O107" s="248"/>
      <c r="P107" s="254"/>
      <c r="Q107" s="254"/>
    </row>
    <row r="108" spans="1:17" s="185" customFormat="1" ht="51">
      <c r="A108" s="206" t="s">
        <v>399</v>
      </c>
      <c r="B108" s="224" t="s">
        <v>362</v>
      </c>
      <c r="C108" s="201">
        <v>3750613.11</v>
      </c>
      <c r="D108" s="201">
        <v>3663447.8400000003</v>
      </c>
      <c r="E108" s="201">
        <v>3793072.2099999981</v>
      </c>
      <c r="F108" s="248"/>
      <c r="G108" s="248"/>
      <c r="H108" s="248"/>
      <c r="I108" s="248"/>
      <c r="J108" s="248"/>
      <c r="K108" s="248"/>
      <c r="L108" s="248"/>
      <c r="M108" s="248"/>
      <c r="N108" s="248"/>
      <c r="O108" s="248"/>
      <c r="P108" s="254"/>
      <c r="Q108" s="254"/>
    </row>
    <row r="109" spans="1:17" s="185" customFormat="1" ht="51">
      <c r="A109" s="206" t="s">
        <v>400</v>
      </c>
      <c r="B109" s="224" t="s">
        <v>363</v>
      </c>
      <c r="C109" s="201">
        <v>124287.62999999999</v>
      </c>
      <c r="D109" s="201">
        <v>4134.4299999999994</v>
      </c>
      <c r="E109" s="201">
        <v>3685.6099999999997</v>
      </c>
      <c r="F109" s="248"/>
      <c r="G109" s="248"/>
      <c r="H109" s="248"/>
      <c r="I109" s="248"/>
      <c r="J109" s="248"/>
      <c r="K109" s="248"/>
      <c r="L109" s="248"/>
      <c r="M109" s="248"/>
      <c r="N109" s="248"/>
      <c r="O109" s="248"/>
      <c r="P109" s="254"/>
      <c r="Q109" s="254"/>
    </row>
    <row r="110" spans="1:17" s="185" customFormat="1" ht="45.6" customHeight="1">
      <c r="A110" s="206" t="s">
        <v>401</v>
      </c>
      <c r="B110" s="224" t="s">
        <v>368</v>
      </c>
      <c r="C110" s="201">
        <v>30279350</v>
      </c>
      <c r="D110" s="201">
        <v>30279350</v>
      </c>
      <c r="E110" s="201">
        <v>31162470</v>
      </c>
      <c r="F110" s="248"/>
      <c r="G110" s="248"/>
      <c r="H110" s="248"/>
      <c r="I110" s="248"/>
      <c r="J110" s="248"/>
      <c r="K110" s="248"/>
      <c r="L110" s="248"/>
      <c r="M110" s="248"/>
      <c r="N110" s="248"/>
      <c r="O110" s="248"/>
      <c r="P110" s="254"/>
      <c r="Q110" s="254"/>
    </row>
    <row r="111" spans="1:17" ht="51">
      <c r="A111" s="206" t="s">
        <v>424</v>
      </c>
      <c r="B111" s="224" t="s">
        <v>364</v>
      </c>
      <c r="C111" s="201">
        <v>7608975.5700000003</v>
      </c>
      <c r="D111" s="201">
        <v>7829534.5999999996</v>
      </c>
      <c r="E111" s="201">
        <v>8058915.9800000004</v>
      </c>
    </row>
    <row r="112" spans="1:17" ht="85.15" customHeight="1">
      <c r="A112" s="206" t="s">
        <v>425</v>
      </c>
      <c r="B112" s="224" t="s">
        <v>367</v>
      </c>
      <c r="C112" s="201">
        <v>24177843.039999999</v>
      </c>
      <c r="D112" s="201">
        <v>0</v>
      </c>
      <c r="E112" s="201">
        <v>25971157.100000001</v>
      </c>
    </row>
    <row r="113" spans="1:5" ht="70.150000000000006" customHeight="1">
      <c r="A113" s="206" t="s">
        <v>442</v>
      </c>
      <c r="B113" s="224" t="s">
        <v>402</v>
      </c>
      <c r="C113" s="201">
        <v>6948870</v>
      </c>
      <c r="D113" s="201"/>
      <c r="E113" s="201"/>
    </row>
    <row r="114" spans="1:5" ht="25.5">
      <c r="A114" s="206" t="s">
        <v>426</v>
      </c>
      <c r="B114" s="224" t="s">
        <v>402</v>
      </c>
      <c r="C114" s="201">
        <v>628988200</v>
      </c>
      <c r="D114" s="201">
        <v>640756000</v>
      </c>
      <c r="E114" s="201">
        <v>661037500</v>
      </c>
    </row>
    <row r="115" spans="1:5">
      <c r="A115" s="206"/>
      <c r="B115" s="234"/>
      <c r="C115" s="201"/>
      <c r="D115" s="201"/>
      <c r="E115" s="201"/>
    </row>
    <row r="116" spans="1:5">
      <c r="A116" s="199" t="s">
        <v>54</v>
      </c>
      <c r="B116" s="224" t="s">
        <v>130</v>
      </c>
      <c r="C116" s="201">
        <v>173871091.37</v>
      </c>
      <c r="D116" s="201">
        <v>46469725.810000002</v>
      </c>
      <c r="E116" s="201">
        <v>967880.63</v>
      </c>
    </row>
    <row r="117" spans="1:5" ht="42.6" customHeight="1">
      <c r="A117" s="212" t="s">
        <v>422</v>
      </c>
      <c r="B117" s="224" t="s">
        <v>421</v>
      </c>
      <c r="C117" s="201">
        <v>43750</v>
      </c>
      <c r="D117" s="201">
        <v>35000</v>
      </c>
      <c r="E117" s="201"/>
    </row>
    <row r="118" spans="1:5" ht="55.9" customHeight="1">
      <c r="A118" s="212" t="s">
        <v>434</v>
      </c>
      <c r="B118" s="224" t="s">
        <v>421</v>
      </c>
      <c r="C118" s="201">
        <v>67827</v>
      </c>
      <c r="D118" s="201">
        <v>0</v>
      </c>
      <c r="E118" s="201"/>
    </row>
    <row r="119" spans="1:5" ht="55.9" customHeight="1">
      <c r="A119" s="212" t="s">
        <v>433</v>
      </c>
      <c r="B119" s="224" t="s">
        <v>421</v>
      </c>
      <c r="C119" s="201">
        <v>68921</v>
      </c>
      <c r="D119" s="201">
        <v>0</v>
      </c>
      <c r="E119" s="201"/>
    </row>
    <row r="120" spans="1:5" ht="38.25">
      <c r="A120" s="206" t="s">
        <v>427</v>
      </c>
      <c r="B120" s="224" t="s">
        <v>365</v>
      </c>
      <c r="C120" s="201">
        <v>1482009.99</v>
      </c>
      <c r="D120" s="201">
        <v>7498.49</v>
      </c>
      <c r="E120" s="201">
        <v>967880.63</v>
      </c>
    </row>
    <row r="121" spans="1:5" ht="114.75">
      <c r="A121" s="206" t="s">
        <v>428</v>
      </c>
      <c r="B121" s="224" t="s">
        <v>370</v>
      </c>
      <c r="C121" s="201">
        <v>25702.6</v>
      </c>
      <c r="D121" s="201">
        <v>0</v>
      </c>
      <c r="E121" s="201">
        <v>0</v>
      </c>
    </row>
    <row r="122" spans="1:5" ht="38.25">
      <c r="A122" s="212" t="s">
        <v>429</v>
      </c>
      <c r="B122" s="224" t="s">
        <v>370</v>
      </c>
      <c r="C122" s="201">
        <v>149599646.68000001</v>
      </c>
      <c r="D122" s="201">
        <v>30887111.109999999</v>
      </c>
      <c r="E122" s="201"/>
    </row>
    <row r="123" spans="1:5" ht="25.5">
      <c r="A123" s="212" t="s">
        <v>420</v>
      </c>
      <c r="B123" s="224" t="s">
        <v>370</v>
      </c>
      <c r="C123" s="201">
        <v>12000000</v>
      </c>
      <c r="D123" s="201">
        <v>0</v>
      </c>
      <c r="E123" s="201"/>
    </row>
    <row r="124" spans="1:5" ht="40.15" customHeight="1">
      <c r="A124" s="212" t="s">
        <v>430</v>
      </c>
      <c r="B124" s="224" t="s">
        <v>370</v>
      </c>
      <c r="C124" s="201">
        <v>2884872.88</v>
      </c>
      <c r="D124" s="201">
        <v>15540116.210000001</v>
      </c>
      <c r="E124" s="201"/>
    </row>
    <row r="125" spans="1:5" ht="51.6" customHeight="1">
      <c r="A125" s="212" t="s">
        <v>449</v>
      </c>
      <c r="B125" s="224" t="s">
        <v>370</v>
      </c>
      <c r="C125" s="201">
        <v>250000</v>
      </c>
      <c r="D125" s="201"/>
      <c r="E125" s="201"/>
    </row>
    <row r="126" spans="1:5" ht="51.6" customHeight="1">
      <c r="A126" s="212" t="s">
        <v>456</v>
      </c>
      <c r="B126" s="224" t="s">
        <v>370</v>
      </c>
      <c r="C126" s="201">
        <v>297422.42</v>
      </c>
      <c r="D126" s="201"/>
      <c r="E126" s="201"/>
    </row>
    <row r="127" spans="1:5" ht="51.6" customHeight="1">
      <c r="A127" s="212" t="s">
        <v>457</v>
      </c>
      <c r="B127" s="224" t="s">
        <v>370</v>
      </c>
      <c r="C127" s="201">
        <v>5412980</v>
      </c>
      <c r="D127" s="201"/>
      <c r="E127" s="201"/>
    </row>
    <row r="128" spans="1:5" ht="51.6" customHeight="1">
      <c r="A128" s="212" t="s">
        <v>460</v>
      </c>
      <c r="B128" s="224" t="s">
        <v>370</v>
      </c>
      <c r="C128" s="201">
        <v>1737958.8</v>
      </c>
      <c r="D128" s="201"/>
      <c r="E128" s="201"/>
    </row>
    <row r="129" spans="1:17">
      <c r="A129" s="207"/>
      <c r="B129" s="236"/>
      <c r="C129" s="220"/>
      <c r="D129" s="220"/>
      <c r="E129" s="220"/>
    </row>
    <row r="130" spans="1:17">
      <c r="A130" s="200" t="s">
        <v>256</v>
      </c>
      <c r="B130" s="237" t="s">
        <v>257</v>
      </c>
      <c r="C130" s="201">
        <v>1215580.1599999999</v>
      </c>
      <c r="D130" s="201">
        <v>2225475</v>
      </c>
      <c r="E130" s="201">
        <v>2225475</v>
      </c>
    </row>
    <row r="131" spans="1:17" ht="25.5">
      <c r="A131" s="199" t="s">
        <v>258</v>
      </c>
      <c r="B131" s="224" t="s">
        <v>366</v>
      </c>
      <c r="C131" s="201">
        <v>1215580.1599999999</v>
      </c>
      <c r="D131" s="201">
        <v>2225475</v>
      </c>
      <c r="E131" s="201">
        <v>2225475</v>
      </c>
    </row>
    <row r="132" spans="1:17">
      <c r="A132" s="199"/>
      <c r="B132" s="224"/>
      <c r="C132" s="201"/>
      <c r="D132" s="201"/>
      <c r="E132" s="201"/>
    </row>
    <row r="133" spans="1:17" ht="51">
      <c r="A133" s="197" t="s">
        <v>405</v>
      </c>
      <c r="B133" s="224" t="s">
        <v>406</v>
      </c>
      <c r="C133" s="201">
        <v>0</v>
      </c>
      <c r="D133" s="201">
        <v>0</v>
      </c>
      <c r="E133" s="201">
        <v>0</v>
      </c>
    </row>
    <row r="134" spans="1:17" ht="51">
      <c r="A134" s="197" t="s">
        <v>407</v>
      </c>
      <c r="B134" s="224" t="s">
        <v>408</v>
      </c>
      <c r="C134" s="201">
        <v>0</v>
      </c>
      <c r="D134" s="201">
        <v>0</v>
      </c>
      <c r="E134" s="201">
        <v>0</v>
      </c>
    </row>
    <row r="135" spans="1:17">
      <c r="A135" s="193" t="s">
        <v>66</v>
      </c>
      <c r="B135" s="238"/>
      <c r="C135" s="191">
        <v>1694650965.27</v>
      </c>
      <c r="D135" s="191">
        <v>1429134032.75</v>
      </c>
      <c r="E135" s="191">
        <v>1646941446.9100003</v>
      </c>
    </row>
    <row r="136" spans="1:17" s="185" customFormat="1">
      <c r="A136" s="183"/>
      <c r="B136" s="228"/>
      <c r="C136" s="218">
        <v>0</v>
      </c>
      <c r="D136" s="218">
        <v>0</v>
      </c>
      <c r="E136" s="218">
        <v>0</v>
      </c>
      <c r="F136" s="248"/>
      <c r="G136" s="248"/>
      <c r="H136" s="248"/>
      <c r="I136" s="248"/>
      <c r="J136" s="248"/>
      <c r="K136" s="248"/>
      <c r="L136" s="248"/>
      <c r="M136" s="248"/>
      <c r="N136" s="248"/>
      <c r="O136" s="248"/>
      <c r="P136" s="254"/>
      <c r="Q136" s="254"/>
    </row>
    <row r="137" spans="1:17" s="248" customFormat="1">
      <c r="B137" s="249"/>
      <c r="C137" s="250">
        <v>1860185338.8900001</v>
      </c>
      <c r="D137" s="250">
        <v>1447351548.0900002</v>
      </c>
      <c r="E137" s="250">
        <v>1646941446.9100003</v>
      </c>
    </row>
    <row r="138" spans="1:17" s="185" customFormat="1">
      <c r="A138" s="183"/>
      <c r="B138" s="228"/>
      <c r="C138" s="218"/>
      <c r="D138" s="218"/>
      <c r="E138" s="218"/>
      <c r="F138" s="248"/>
      <c r="G138" s="248"/>
      <c r="H138" s="248"/>
      <c r="I138" s="248"/>
      <c r="J138" s="248"/>
      <c r="K138" s="248"/>
      <c r="L138" s="248"/>
      <c r="M138" s="248"/>
      <c r="N138" s="248"/>
      <c r="O138" s="248"/>
      <c r="P138" s="254"/>
      <c r="Q138" s="254"/>
    </row>
  </sheetData>
  <mergeCells count="16">
    <mergeCell ref="C3:E3"/>
    <mergeCell ref="C4:E4"/>
    <mergeCell ref="C5:E5"/>
    <mergeCell ref="C1:E1"/>
    <mergeCell ref="C2:E2"/>
    <mergeCell ref="A13:D13"/>
    <mergeCell ref="A15:A16"/>
    <mergeCell ref="B15:B16"/>
    <mergeCell ref="C15:E15"/>
    <mergeCell ref="C6:E6"/>
    <mergeCell ref="C7:E7"/>
    <mergeCell ref="C8:E8"/>
    <mergeCell ref="C9:E9"/>
    <mergeCell ref="C10:E10"/>
    <mergeCell ref="C11:E11"/>
    <mergeCell ref="C12:E12"/>
  </mergeCells>
  <pageMargins left="0.87" right="0.27559055118110237" top="0.19685039370078741" bottom="0.35433070866141736" header="0.15748031496062992" footer="0.15748031496062992"/>
  <pageSetup paperSize="9" scale="77" firstPageNumber="44" fitToHeight="5" orientation="portrait"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9</vt:i4>
      </vt:variant>
    </vt:vector>
  </HeadingPairs>
  <TitlesOfParts>
    <vt:vector size="14" baseType="lpstr">
      <vt:lpstr>для руководства</vt:lpstr>
      <vt:lpstr>доходы по федер бюдж</vt:lpstr>
      <vt:lpstr>Прил.№2</vt:lpstr>
      <vt:lpstr>ПЗ</vt:lpstr>
      <vt:lpstr>СД</vt:lpstr>
      <vt:lpstr>'для руководства'!Заголовки_для_печати</vt:lpstr>
      <vt:lpstr>'доходы по федер бюдж'!Заголовки_для_печати</vt:lpstr>
      <vt:lpstr>ПЗ!Заголовки_для_печати</vt:lpstr>
      <vt:lpstr>Прил.№2!Заголовки_для_печати</vt:lpstr>
      <vt:lpstr>СД!Заголовки_для_печати</vt:lpstr>
      <vt:lpstr>'для руководства'!Область_печати</vt:lpstr>
      <vt:lpstr>'доходы по федер бюдж'!Область_печати</vt:lpstr>
      <vt:lpstr>ПЗ!Область_печати</vt:lpstr>
      <vt:lpstr>СД!Область_печати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User</cp:lastModifiedBy>
  <cp:lastPrinted>2022-09-23T10:09:45Z</cp:lastPrinted>
  <dcterms:created xsi:type="dcterms:W3CDTF">2004-09-13T07:20:24Z</dcterms:created>
  <dcterms:modified xsi:type="dcterms:W3CDTF">2022-09-23T10:48:28Z</dcterms:modified>
</cp:coreProperties>
</file>