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0" windowWidth="19440" windowHeight="116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Лист1!$10:$12</definedName>
    <definedName name="_xlnm.Print_Area" localSheetId="0">Лист1!$A$1:$K$233</definedName>
  </definedNames>
  <calcPr calcId="125725"/>
</workbook>
</file>

<file path=xl/calcChain.xml><?xml version="1.0" encoding="utf-8"?>
<calcChain xmlns="http://schemas.openxmlformats.org/spreadsheetml/2006/main">
  <c r="K222" i="1"/>
  <c r="K216"/>
  <c r="J222"/>
  <c r="I222"/>
  <c r="G222"/>
  <c r="F222"/>
  <c r="H222"/>
  <c r="D102"/>
  <c r="E117"/>
  <c r="F117" s="1"/>
  <c r="G117" s="1"/>
  <c r="H117" s="1"/>
  <c r="I117" s="1"/>
  <c r="J117" s="1"/>
  <c r="K117" s="1"/>
  <c r="F105"/>
  <c r="E105"/>
  <c r="E106" s="1"/>
  <c r="F106"/>
  <c r="D106"/>
  <c r="G106" l="1"/>
  <c r="G105"/>
  <c r="H105" s="1"/>
  <c r="I105"/>
  <c r="H106"/>
  <c r="J105" l="1"/>
  <c r="I106"/>
  <c r="K105" l="1"/>
  <c r="K106" s="1"/>
  <c r="J106"/>
  <c r="D197" l="1"/>
  <c r="E197"/>
  <c r="F197"/>
  <c r="G197"/>
  <c r="H197"/>
  <c r="I197"/>
  <c r="J197"/>
  <c r="K197"/>
  <c r="E215"/>
  <c r="F215"/>
  <c r="G215"/>
  <c r="J216"/>
  <c r="I216" l="1"/>
  <c r="G216"/>
  <c r="H216"/>
  <c r="F216"/>
  <c r="C183"/>
  <c r="C170"/>
  <c r="F183"/>
  <c r="E183"/>
  <c r="D183"/>
  <c r="E170"/>
  <c r="D170"/>
  <c r="C224"/>
  <c r="C227"/>
  <c r="D227"/>
  <c r="D224" s="1"/>
  <c r="E228"/>
  <c r="F228"/>
  <c r="G228"/>
  <c r="H228"/>
  <c r="I228"/>
  <c r="J228"/>
  <c r="K228"/>
  <c r="D228"/>
  <c r="E163"/>
  <c r="F163" s="1"/>
  <c r="G163" s="1"/>
  <c r="H163" s="1"/>
  <c r="I163" s="1"/>
  <c r="J163" s="1"/>
  <c r="K163" s="1"/>
  <c r="E158"/>
  <c r="F158" s="1"/>
  <c r="G158" s="1"/>
  <c r="H158" s="1"/>
  <c r="I158" s="1"/>
  <c r="J158" s="1"/>
  <c r="K158" s="1"/>
  <c r="E155"/>
  <c r="F155" s="1"/>
  <c r="G155" s="1"/>
  <c r="H155" s="1"/>
  <c r="I155" s="1"/>
  <c r="J155" s="1"/>
  <c r="K155" s="1"/>
  <c r="E108"/>
  <c r="F108" s="1"/>
  <c r="G108" s="1"/>
  <c r="H108" s="1"/>
  <c r="I108" s="1"/>
  <c r="J108" s="1"/>
  <c r="K108" s="1"/>
  <c r="E101"/>
  <c r="E97"/>
  <c r="F97" s="1"/>
  <c r="G97" s="1"/>
  <c r="H97" s="1"/>
  <c r="I97" s="1"/>
  <c r="J97" s="1"/>
  <c r="K97" s="1"/>
  <c r="E94"/>
  <c r="F94" s="1"/>
  <c r="G94" s="1"/>
  <c r="H94" s="1"/>
  <c r="I94" s="1"/>
  <c r="J94" s="1"/>
  <c r="K94" s="1"/>
  <c r="F43"/>
  <c r="E43"/>
  <c r="E44" s="1"/>
  <c r="F28"/>
  <c r="G28" s="1"/>
  <c r="H28" s="1"/>
  <c r="I28" s="1"/>
  <c r="J28" s="1"/>
  <c r="K28" s="1"/>
  <c r="E28"/>
  <c r="G43" l="1"/>
  <c r="H43" s="1"/>
  <c r="I43" s="1"/>
  <c r="J43" s="1"/>
  <c r="K43" s="1"/>
  <c r="F44"/>
  <c r="F101"/>
  <c r="G101" s="1"/>
  <c r="H101" s="1"/>
  <c r="I101" s="1"/>
  <c r="J101" s="1"/>
  <c r="K101" s="1"/>
  <c r="E102"/>
  <c r="D98"/>
  <c r="H15"/>
  <c r="D215"/>
  <c r="E227" l="1"/>
  <c r="F227"/>
  <c r="G227"/>
  <c r="H227"/>
  <c r="I227"/>
  <c r="J227"/>
  <c r="K227"/>
  <c r="E226"/>
  <c r="E224" s="1"/>
  <c r="F226"/>
  <c r="G226"/>
  <c r="G224" s="1"/>
  <c r="H226"/>
  <c r="I226"/>
  <c r="I224" s="1"/>
  <c r="J226"/>
  <c r="K226"/>
  <c r="K224" s="1"/>
  <c r="J224" l="1"/>
  <c r="H224"/>
  <c r="F224"/>
  <c r="D209"/>
  <c r="E209"/>
  <c r="F209"/>
  <c r="G209"/>
  <c r="H209"/>
  <c r="I209"/>
  <c r="J209"/>
  <c r="K209"/>
  <c r="C209"/>
  <c r="F170" l="1"/>
  <c r="G170"/>
  <c r="H170"/>
  <c r="I170"/>
  <c r="J170"/>
  <c r="K170"/>
  <c r="D109"/>
  <c r="D199" l="1"/>
  <c r="E208"/>
  <c r="F208"/>
  <c r="G208"/>
  <c r="H208"/>
  <c r="I208"/>
  <c r="J208"/>
  <c r="K208"/>
  <c r="D208"/>
  <c r="D17"/>
  <c r="F199" l="1"/>
  <c r="G199"/>
  <c r="H199"/>
  <c r="I199"/>
  <c r="J199"/>
  <c r="K199"/>
  <c r="E199"/>
  <c r="H44" l="1"/>
  <c r="G44"/>
  <c r="J44" l="1"/>
  <c r="K44"/>
  <c r="I44"/>
  <c r="E164" l="1"/>
  <c r="D159"/>
  <c r="D156"/>
  <c r="E156"/>
  <c r="D26"/>
  <c r="F168" l="1"/>
  <c r="E168"/>
  <c r="F159"/>
  <c r="E159"/>
  <c r="G159"/>
  <c r="E98"/>
  <c r="E26"/>
  <c r="F164" l="1"/>
  <c r="G168"/>
  <c r="G164"/>
  <c r="J168"/>
  <c r="H168"/>
  <c r="F26"/>
  <c r="H159"/>
  <c r="F29"/>
  <c r="F156"/>
  <c r="G156"/>
  <c r="I159"/>
  <c r="K159"/>
  <c r="E29"/>
  <c r="J159" l="1"/>
  <c r="K164"/>
  <c r="I164"/>
  <c r="J164"/>
  <c r="H164"/>
  <c r="I168"/>
  <c r="K168"/>
  <c r="H26"/>
  <c r="G98"/>
  <c r="H156"/>
  <c r="J156"/>
  <c r="F98"/>
  <c r="G26"/>
  <c r="G29"/>
  <c r="I156"/>
  <c r="K156"/>
  <c r="J29"/>
  <c r="H29"/>
  <c r="J26" l="1"/>
  <c r="I29"/>
  <c r="K29"/>
  <c r="I26"/>
  <c r="K26"/>
  <c r="H98"/>
  <c r="J98"/>
  <c r="I98"/>
  <c r="K98"/>
  <c r="D29"/>
  <c r="K17"/>
  <c r="J17"/>
  <c r="I17"/>
  <c r="H17"/>
  <c r="G17"/>
  <c r="F17"/>
  <c r="K15"/>
  <c r="J15"/>
  <c r="I15"/>
  <c r="G15"/>
  <c r="F15"/>
  <c r="E17"/>
  <c r="E15"/>
  <c r="G19"/>
  <c r="H19"/>
  <c r="I19"/>
  <c r="J19"/>
  <c r="K19"/>
  <c r="F19" l="1"/>
  <c r="E19"/>
  <c r="D168"/>
  <c r="D164"/>
  <c r="D44"/>
  <c r="D19"/>
  <c r="D15"/>
  <c r="J183"/>
  <c r="K183"/>
  <c r="K230" l="1"/>
  <c r="J230"/>
  <c r="I230"/>
  <c r="H230"/>
  <c r="G230"/>
  <c r="F230"/>
  <c r="E230"/>
  <c r="D230"/>
  <c r="D95"/>
  <c r="J95"/>
  <c r="E109" l="1"/>
  <c r="F102"/>
  <c r="E95"/>
  <c r="H95"/>
  <c r="F95"/>
  <c r="G102" l="1"/>
  <c r="G109"/>
  <c r="H102"/>
  <c r="F109"/>
  <c r="G95"/>
  <c r="E206"/>
  <c r="D206"/>
  <c r="I183"/>
  <c r="H183"/>
  <c r="G183"/>
  <c r="I102" l="1"/>
  <c r="H109"/>
  <c r="I109"/>
  <c r="K95"/>
  <c r="I95"/>
  <c r="J109" l="1"/>
  <c r="J102"/>
  <c r="K109"/>
  <c r="K102" l="1"/>
  <c r="C215"/>
  <c r="D222"/>
  <c r="D216" l="1"/>
  <c r="E222"/>
  <c r="E216" l="1"/>
  <c r="G206" l="1"/>
  <c r="F206"/>
  <c r="H206" l="1"/>
  <c r="I206"/>
  <c r="J206" l="1"/>
  <c r="K206"/>
</calcChain>
</file>

<file path=xl/sharedStrings.xml><?xml version="1.0" encoding="utf-8"?>
<sst xmlns="http://schemas.openxmlformats.org/spreadsheetml/2006/main" count="411" uniqueCount="179">
  <si>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</si>
  <si>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</si>
  <si>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</si>
  <si>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</si>
  <si>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</si>
  <si>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</si>
  <si>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</si>
  <si>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</si>
  <si>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</si>
  <si>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</si>
  <si>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</si>
  <si>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</si>
  <si>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млн. квт.час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</si>
  <si>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</si>
  <si>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</si>
  <si>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</si>
  <si>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</si>
  <si>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</si>
  <si>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</si>
  <si>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</si>
  <si>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</si>
  <si>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</si>
  <si>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</si>
  <si>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</si>
  <si>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</si>
  <si>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</si>
  <si>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</si>
  <si>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</si>
  <si>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</si>
  <si>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</si>
  <si>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</si>
  <si>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</si>
  <si>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</si>
  <si>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</si>
  <si>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</si>
  <si>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</si>
  <si>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</si>
  <si>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</si>
  <si>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</si>
  <si>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</si>
  <si>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</si>
  <si>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</si>
  <si>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</si>
  <si>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</si>
  <si>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</si>
  <si>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</si>
  <si>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</si>
  <si>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</si>
  <si>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</si>
  <si>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</si>
  <si>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</si>
  <si>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</si>
  <si>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</si>
  <si>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</si>
  <si>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</si>
  <si>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</si>
  <si>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</si>
  <si>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</si>
  <si>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</si>
  <si>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в том числе численность муниципальных служащих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</si>
  <si>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</si>
  <si>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</si>
  <si>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</si>
  <si>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</si>
  <si>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</si>
  <si>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</si>
  <si>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</si>
  <si>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</si>
  <si>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</si>
  <si>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</si>
  <si>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</si>
  <si>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</si>
  <si>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</si>
  <si>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</si>
  <si>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</si>
  <si>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</si>
  <si>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</si>
  <si>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</si>
  <si>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</si>
  <si>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Электроэнергия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</si>
  <si>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</si>
  <si>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</si>
  <si>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</si>
  <si>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</si>
  <si>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</si>
  <si>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</si>
  <si>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</si>
  <si>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</si>
  <si>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</si>
  <si>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</si>
  <si>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</si>
  <si>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</si>
  <si>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(Наименование городского округа или муниципального района)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</si>
  <si>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</si>
  <si>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</si>
  <si>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</si>
  <si>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</si>
  <si>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</si>
  <si>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</si>
  <si>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</si>
  <si>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</si>
  <si>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</si>
  <si>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</si>
  <si>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</si>
  <si>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</si>
  <si>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</si>
  <si>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</si>
  <si>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</si>
  <si>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</si>
  <si>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</si>
  <si>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- 11 Производство напитков продуктов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</si>
  <si>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</si>
  <si>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</si>
  <si>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</si>
  <si>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</si>
  <si>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</si>
  <si>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</si>
  <si>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</si>
  <si>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</si>
  <si>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</si>
  <si>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</si>
  <si>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</si>
  <si>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</si>
  <si>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</si>
  <si>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</si>
  <si>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</si>
  <si>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</si>
  <si>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</si>
  <si>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</si>
  <si>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</si>
  <si>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</si>
  <si>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</si>
  <si>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</si>
  <si>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</si>
  <si>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</si>
  <si>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>деятельность в области здравоохранения и социальных услуг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</si>
  <si>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</si>
  <si>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</si>
  <si>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</si>
  <si>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</si>
  <si>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</si>
  <si>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</si>
  <si>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</si>
  <si>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</si>
  <si>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</si>
  <si>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</si>
  <si>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</si>
  <si>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</si>
  <si>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</si>
  <si>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</si>
  <si>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B Добыча полезных ископаемых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</si>
  <si>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</si>
  <si>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</si>
  <si>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</si>
  <si>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Жилые дома разной площади, построенные предприятиями и предпринимателями</t>
  </si>
  <si>
    <t>2020 год</t>
  </si>
  <si>
    <t>2023 год (по вариантам)</t>
  </si>
  <si>
    <t>Прогноз социально - экономического развития муниципального образования</t>
  </si>
  <si>
    <t>Среднесписочная численность работников организаций по полному кругу с учетом филиалов и структурных подразделений (без субъектов МСП) - всего</t>
  </si>
  <si>
    <t>Фонд заработной платы всех работников организаций (без субъектов МСП)  - всего</t>
  </si>
  <si>
    <t>Среднемесячная заработная плата одного работника (без МСП)</t>
  </si>
  <si>
    <t>2021 год</t>
  </si>
  <si>
    <t>2024 год (по вариантам)</t>
  </si>
  <si>
    <t>Коровник для стада № 8, №9 (ООО "Ростово")</t>
  </si>
  <si>
    <t>Молочный блок №4 ООО "Ростово"</t>
  </si>
  <si>
    <t>Животноводческий комплекс   д. Черновская МО"Малодоры" (ООО "УМК") 1 этап</t>
  </si>
  <si>
    <t>Животноводческий комплекс   д. Черновская МО"Малодоры" (ООО "УМК") 2 этап</t>
  </si>
  <si>
    <t>__ "Устьянский муниципальный район______</t>
  </si>
  <si>
    <t xml:space="preserve"> на 2023 год и плановый период 2024 и 2025 годов</t>
  </si>
  <si>
    <t>2022 год</t>
  </si>
  <si>
    <t>2025 год (по вариантам)</t>
  </si>
  <si>
    <t>Зернохранилище №3 (ООО"Ростово")</t>
  </si>
  <si>
    <t>Стоянка с/х техники (ООО "Ростово)</t>
  </si>
  <si>
    <t>Здание столовой (ООО "Ростово)</t>
  </si>
  <si>
    <t>Строительство ЖВК Родина (МО Ростовско-Минское) 4 этап ООО УМК</t>
  </si>
  <si>
    <t>Комбикормовый завод ООО "УМК"</t>
  </si>
  <si>
    <r>
      <t xml:space="preserve">Приложение №1                                             к постановлению администрации                      Устьянского муниципального района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30 июня 2022 года №1238</t>
    </r>
  </si>
  <si>
    <t>Техника  (ООО "ГК "УЛК"")</t>
  </si>
  <si>
    <t>Модернизация ООО "ГК "УЛК"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</si>
</sst>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#,##0.00_ ;\-#,##0.00\ "/>
    <numFmt numFmtId="167" formatCode="#,##0.000"/>
    <numFmt numFmtId="168" formatCode="0.000"/>
  </numFmts>
  <fonts count="27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0"/>
      <name val="Arial Cyr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/>
    <xf numFmtId="0" fontId="1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4" fontId="16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2" fontId="7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/>
    <xf numFmtId="0" fontId="6" fillId="2" borderId="0" xfId="0" applyFont="1" applyFill="1" applyProtection="1"/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right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>
      <alignment horizontal="right"/>
    </xf>
    <xf numFmtId="4" fontId="17" fillId="2" borderId="1" xfId="0" applyNumberFormat="1" applyFont="1" applyFill="1" applyBorder="1" applyAlignment="1" applyProtection="1">
      <alignment horizontal="right" vertical="center" wrapText="1"/>
    </xf>
    <xf numFmtId="4" fontId="17" fillId="2" borderId="1" xfId="0" applyNumberFormat="1" applyFont="1" applyFill="1" applyBorder="1" applyAlignment="1" applyProtection="1">
      <alignment horizontal="right" vertic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4" fontId="17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4" fontId="19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 inden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 wrapText="1" shrinkToFit="1"/>
    </xf>
    <xf numFmtId="0" fontId="11" fillId="2" borderId="1" xfId="0" applyFont="1" applyFill="1" applyBorder="1" applyAlignment="1" applyProtection="1">
      <alignment horizontal="right" vertical="center" wrapText="1"/>
    </xf>
    <xf numFmtId="2" fontId="11" fillId="2" borderId="1" xfId="0" applyNumberFormat="1" applyFont="1" applyFill="1" applyBorder="1" applyAlignment="1" applyProtection="1">
      <alignment horizontal="right" vertical="center" wrapText="1" shrinkToFit="1"/>
    </xf>
    <xf numFmtId="0" fontId="1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 shrinkToFi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top" wrapText="1" shrinkToFit="1"/>
    </xf>
    <xf numFmtId="0" fontId="13" fillId="2" borderId="1" xfId="0" applyFont="1" applyFill="1" applyBorder="1" applyAlignment="1">
      <alignment horizontal="left" vertical="center" wrapText="1" shrinkToFit="1"/>
    </xf>
    <xf numFmtId="0" fontId="19" fillId="2" borderId="1" xfId="0" applyFont="1" applyFill="1" applyBorder="1" applyAlignment="1">
      <alignment vertical="center"/>
    </xf>
    <xf numFmtId="2" fontId="17" fillId="2" borderId="1" xfId="0" applyNumberFormat="1" applyFont="1" applyFill="1" applyBorder="1" applyAlignment="1">
      <alignment horizontal="right" vertical="center" wrapText="1"/>
    </xf>
    <xf numFmtId="165" fontId="21" fillId="2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 applyProtection="1">
      <alignment horizontal="right" vertical="center" wrapText="1"/>
    </xf>
    <xf numFmtId="4" fontId="25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0" xfId="0" applyFont="1" applyFill="1" applyBorder="1"/>
    <xf numFmtId="164" fontId="8" fillId="2" borderId="1" xfId="1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right" vertical="center" wrapText="1"/>
    </xf>
    <xf numFmtId="1" fontId="1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2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left" vertical="center"/>
    </xf>
    <xf numFmtId="166" fontId="16" fillId="2" borderId="1" xfId="1" applyNumberFormat="1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8" fontId="11" fillId="2" borderId="2" xfId="0" applyNumberFormat="1" applyFont="1" applyFill="1" applyBorder="1" applyAlignment="1" applyProtection="1">
      <alignment vertical="center" wrapText="1" shrinkToFit="1"/>
    </xf>
    <xf numFmtId="0" fontId="11" fillId="2" borderId="2" xfId="0" applyFont="1" applyFill="1" applyBorder="1" applyAlignment="1" applyProtection="1">
      <alignment vertical="center" wrapText="1"/>
    </xf>
    <xf numFmtId="4" fontId="16" fillId="2" borderId="3" xfId="0" applyNumberFormat="1" applyFont="1" applyFill="1" applyBorder="1" applyAlignment="1">
      <alignment horizontal="right" vertical="center" wrapText="1"/>
    </xf>
    <xf numFmtId="2" fontId="9" fillId="2" borderId="3" xfId="0" applyNumberFormat="1" applyFont="1" applyFill="1" applyBorder="1" applyAlignment="1">
      <alignment horizontal="right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2" fontId="15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167" fontId="1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1" xfId="0" applyNumberFormat="1" applyFont="1" applyFill="1" applyBorder="1" applyAlignment="1">
      <alignment horizontal="right" vertical="center"/>
    </xf>
    <xf numFmtId="0" fontId="22" fillId="2" borderId="0" xfId="0" applyNumberFormat="1" applyFont="1" applyFill="1" applyAlignment="1">
      <alignment vertical="center"/>
    </xf>
    <xf numFmtId="4" fontId="2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24" fillId="2" borderId="1" xfId="0" applyFont="1" applyFill="1" applyBorder="1"/>
    <xf numFmtId="1" fontId="9" fillId="2" borderId="1" xfId="0" applyNumberFormat="1" applyFont="1" applyFill="1" applyBorder="1"/>
    <xf numFmtId="0" fontId="4" fillId="2" borderId="1" xfId="0" applyNumberFormat="1" applyFont="1" applyFill="1" applyBorder="1"/>
    <xf numFmtId="0" fontId="9" fillId="2" borderId="1" xfId="0" applyNumberFormat="1" applyFont="1" applyFill="1" applyBorder="1"/>
    <xf numFmtId="2" fontId="9" fillId="2" borderId="1" xfId="0" applyNumberFormat="1" applyFont="1" applyFill="1" applyBorder="1"/>
    <xf numFmtId="3" fontId="22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/>
    <xf numFmtId="2" fontId="22" fillId="2" borderId="0" xfId="0" applyNumberFormat="1" applyFont="1" applyFill="1" applyAlignment="1">
      <alignment vertical="center"/>
    </xf>
    <xf numFmtId="167" fontId="22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/>
    <xf numFmtId="4" fontId="22" fillId="3" borderId="1" xfId="0" applyNumberFormat="1" applyFont="1" applyFill="1" applyBorder="1" applyAlignment="1">
      <alignment horizontal="right" vertical="center"/>
    </xf>
    <xf numFmtId="166" fontId="16" fillId="3" borderId="1" xfId="1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167" fontId="19" fillId="4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/>
    <xf numFmtId="0" fontId="22" fillId="3" borderId="1" xfId="0" applyFont="1" applyFill="1" applyBorder="1" applyAlignment="1">
      <alignment horizontal="left" vertical="center" wrapText="1" indent="1"/>
    </xf>
    <xf numFmtId="4" fontId="10" fillId="3" borderId="1" xfId="0" applyNumberFormat="1" applyFont="1" applyFill="1" applyBorder="1" applyAlignment="1">
      <alignment horizontal="right" vertical="center" wrapText="1"/>
    </xf>
    <xf numFmtId="1" fontId="16" fillId="3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4DE86"/>
      <color rgb="FFC6E6A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4"/>
  <sheetViews>
    <sheetView tabSelected="1" zoomScaleSheetLayoutView="100" workbookViewId="0">
      <pane ySplit="12" topLeftCell="A181" activePane="bottomLeft" state="frozen"/>
      <selection pane="bottomLeft" activeCell="A197" sqref="A197"/>
    </sheetView>
  </sheetViews>
  <sheetFormatPr defaultRowHeight="12.75"/>
  <cols>
    <col min="1" max="1" width="56.7109375" style="9" customWidth="1"/>
    <col min="2" max="2" width="14.5703125" style="8" customWidth="1"/>
    <col min="3" max="3" width="12.140625" style="6" customWidth="1"/>
    <col min="4" max="5" width="12.140625" style="7" customWidth="1"/>
    <col min="6" max="6" width="11.42578125" style="7" customWidth="1"/>
    <col min="7" max="7" width="10.5703125" style="7" customWidth="1"/>
    <col min="8" max="8" width="11.42578125" style="7" customWidth="1"/>
    <col min="9" max="9" width="10.85546875" style="7" customWidth="1"/>
    <col min="10" max="11" width="11.7109375" style="7" customWidth="1"/>
    <col min="12" max="22" width="9.140625" style="2"/>
  </cols>
  <sheetData>
    <row r="1" spans="1:22" s="1" customFormat="1" ht="15">
      <c r="A1" s="12"/>
      <c r="B1" s="12"/>
      <c r="C1" s="12"/>
      <c r="D1" s="12"/>
      <c r="E1" s="12"/>
      <c r="F1" s="12"/>
      <c r="G1" s="12"/>
      <c r="H1" s="12"/>
      <c r="I1" s="12"/>
      <c r="J1" s="126" t="s">
        <v>176</v>
      </c>
      <c r="K1" s="126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1" customFormat="1" ht="15">
      <c r="A2" s="12"/>
      <c r="B2" s="12"/>
      <c r="C2" s="12"/>
      <c r="D2" s="12"/>
      <c r="E2" s="12"/>
      <c r="F2" s="12"/>
      <c r="G2" s="12"/>
      <c r="H2" s="12"/>
      <c r="I2" s="12"/>
      <c r="J2" s="126"/>
      <c r="K2" s="126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1" customFormat="1" ht="15">
      <c r="A3" s="12"/>
      <c r="B3" s="12"/>
      <c r="C3" s="12"/>
      <c r="D3" s="12"/>
      <c r="E3" s="12"/>
      <c r="F3" s="12"/>
      <c r="G3" s="12"/>
      <c r="H3" s="12"/>
      <c r="I3" s="12"/>
      <c r="J3" s="126"/>
      <c r="K3" s="126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1" customFormat="1" ht="15">
      <c r="A4" s="12"/>
      <c r="B4" s="12"/>
      <c r="C4" s="12"/>
      <c r="D4" s="12"/>
      <c r="E4" s="12"/>
      <c r="F4" s="12"/>
      <c r="G4" s="12"/>
      <c r="H4" s="12"/>
      <c r="I4" s="12"/>
      <c r="J4" s="126"/>
      <c r="K4" s="126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1" customFormat="1" ht="15">
      <c r="A5" s="12"/>
      <c r="B5" s="12"/>
      <c r="C5" s="12"/>
      <c r="D5" s="12"/>
      <c r="E5" s="12"/>
      <c r="F5" s="12"/>
      <c r="G5" s="12"/>
      <c r="H5" s="12"/>
      <c r="I5" s="12"/>
      <c r="J5" s="126"/>
      <c r="K5" s="126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s="1" customFormat="1" ht="27" customHeight="1">
      <c r="A6" s="12"/>
      <c r="B6" s="126" t="s">
        <v>157</v>
      </c>
      <c r="C6" s="126"/>
      <c r="D6" s="126"/>
      <c r="E6" s="126"/>
      <c r="F6" s="126"/>
      <c r="G6" s="12"/>
      <c r="H6" s="12"/>
      <c r="I6" s="12"/>
      <c r="J6" s="126"/>
      <c r="K6" s="126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1" customFormat="1" ht="15">
      <c r="A7" s="129" t="s">
        <v>167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1" customFormat="1" ht="15">
      <c r="A8" s="131" t="s">
        <v>92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1" customFormat="1" ht="15">
      <c r="A9" s="130" t="s">
        <v>168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5" customFormat="1">
      <c r="A10" s="134" t="s">
        <v>0</v>
      </c>
      <c r="B10" s="134" t="s">
        <v>1</v>
      </c>
      <c r="C10" s="127" t="s">
        <v>47</v>
      </c>
      <c r="D10" s="128"/>
      <c r="E10" s="10" t="s">
        <v>55</v>
      </c>
      <c r="F10" s="127" t="s">
        <v>38</v>
      </c>
      <c r="G10" s="132"/>
      <c r="H10" s="132"/>
      <c r="I10" s="132"/>
      <c r="J10" s="132"/>
      <c r="K10" s="132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s="5" customFormat="1">
      <c r="A11" s="135"/>
      <c r="B11" s="135"/>
      <c r="C11" s="137" t="s">
        <v>155</v>
      </c>
      <c r="D11" s="133" t="s">
        <v>161</v>
      </c>
      <c r="E11" s="133" t="s">
        <v>169</v>
      </c>
      <c r="F11" s="133" t="s">
        <v>156</v>
      </c>
      <c r="G11" s="133"/>
      <c r="H11" s="133" t="s">
        <v>162</v>
      </c>
      <c r="I11" s="133"/>
      <c r="J11" s="133" t="s">
        <v>170</v>
      </c>
      <c r="K11" s="13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s="5" customFormat="1" ht="22.5">
      <c r="A12" s="136"/>
      <c r="B12" s="136"/>
      <c r="C12" s="138"/>
      <c r="D12" s="133"/>
      <c r="E12" s="133"/>
      <c r="F12" s="11" t="s">
        <v>148</v>
      </c>
      <c r="G12" s="11" t="s">
        <v>149</v>
      </c>
      <c r="H12" s="11" t="s">
        <v>148</v>
      </c>
      <c r="I12" s="11" t="s">
        <v>149</v>
      </c>
      <c r="J12" s="11" t="s">
        <v>148</v>
      </c>
      <c r="K12" s="11" t="s">
        <v>149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s="21" customFormat="1">
      <c r="A13" s="16" t="s">
        <v>56</v>
      </c>
      <c r="B13" s="17"/>
      <c r="C13" s="18"/>
      <c r="D13" s="18"/>
      <c r="E13" s="18"/>
      <c r="F13" s="18"/>
      <c r="G13" s="18"/>
      <c r="H13" s="19"/>
      <c r="I13" s="19"/>
      <c r="J13" s="19"/>
      <c r="K13" s="1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s="21" customFormat="1">
      <c r="A14" s="22" t="s">
        <v>57</v>
      </c>
      <c r="B14" s="17" t="s">
        <v>58</v>
      </c>
      <c r="C14" s="96">
        <v>25.36</v>
      </c>
      <c r="D14" s="96">
        <v>24.591000000000001</v>
      </c>
      <c r="E14" s="96">
        <v>24.492000000000001</v>
      </c>
      <c r="F14" s="96">
        <v>24.141999999999999</v>
      </c>
      <c r="G14" s="96">
        <v>24.14</v>
      </c>
      <c r="H14" s="96">
        <v>24.1</v>
      </c>
      <c r="I14" s="96">
        <v>24.09</v>
      </c>
      <c r="J14" s="96">
        <v>24.09</v>
      </c>
      <c r="K14" s="96">
        <v>24.07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21" customFormat="1">
      <c r="A15" s="17"/>
      <c r="B15" s="17" t="s">
        <v>36</v>
      </c>
      <c r="C15" s="97">
        <v>98.56</v>
      </c>
      <c r="D15" s="97">
        <f>D14/C14%</f>
        <v>96.967665615141968</v>
      </c>
      <c r="E15" s="97">
        <f>E14/D14%</f>
        <v>99.597413687934605</v>
      </c>
      <c r="F15" s="97">
        <f>F14/E14%</f>
        <v>98.570961946758118</v>
      </c>
      <c r="G15" s="97">
        <f>G14/E14%</f>
        <v>98.562796015025313</v>
      </c>
      <c r="H15" s="97">
        <f>H14/F14%</f>
        <v>99.826029326484971</v>
      </c>
      <c r="I15" s="97">
        <f>I14/G14%</f>
        <v>99.792874896437439</v>
      </c>
      <c r="J15" s="97">
        <f>J14/H14%</f>
        <v>99.958506224066383</v>
      </c>
      <c r="K15" s="97">
        <f>K14/I14%</f>
        <v>99.916977999169774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s="21" customFormat="1">
      <c r="A16" s="23" t="s">
        <v>93</v>
      </c>
      <c r="B16" s="17" t="s">
        <v>58</v>
      </c>
      <c r="C16" s="96">
        <v>9.07</v>
      </c>
      <c r="D16" s="96">
        <v>8.8650000000000002</v>
      </c>
      <c r="E16" s="96">
        <v>8.8480000000000008</v>
      </c>
      <c r="F16" s="96">
        <v>8.8070000000000004</v>
      </c>
      <c r="G16" s="96">
        <v>8.8049999999999997</v>
      </c>
      <c r="H16" s="98">
        <v>8.8000000000000007</v>
      </c>
      <c r="I16" s="98">
        <v>8.7949999999999999</v>
      </c>
      <c r="J16" s="98">
        <v>8.7949999999999999</v>
      </c>
      <c r="K16" s="98">
        <v>8.7899999999999991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s="21" customFormat="1" ht="36">
      <c r="A17" s="22"/>
      <c r="B17" s="24" t="s">
        <v>50</v>
      </c>
      <c r="C17" s="97">
        <v>100.64</v>
      </c>
      <c r="D17" s="18">
        <f>D16/C16%</f>
        <v>97.739801543550158</v>
      </c>
      <c r="E17" s="18">
        <f>E16/D16%</f>
        <v>99.808234630569657</v>
      </c>
      <c r="F17" s="18">
        <f>F16/E16%</f>
        <v>99.536618444846297</v>
      </c>
      <c r="G17" s="18">
        <f>G16/E16%</f>
        <v>99.514014466546101</v>
      </c>
      <c r="H17" s="19">
        <f>H16/F16%</f>
        <v>99.920517769955708</v>
      </c>
      <c r="I17" s="19">
        <f>I16/G16%</f>
        <v>99.886428165814877</v>
      </c>
      <c r="J17" s="19">
        <f>J16/H16%</f>
        <v>99.943181818181813</v>
      </c>
      <c r="K17" s="19">
        <f>K16/I16%</f>
        <v>99.943149516770887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s="21" customFormat="1">
      <c r="A18" s="23" t="s">
        <v>94</v>
      </c>
      <c r="B18" s="17" t="s">
        <v>58</v>
      </c>
      <c r="C18" s="99">
        <v>16.29</v>
      </c>
      <c r="D18" s="96">
        <v>15.726000000000001</v>
      </c>
      <c r="E18" s="96">
        <v>15.644</v>
      </c>
      <c r="F18" s="96">
        <v>15.436999999999999</v>
      </c>
      <c r="G18" s="96">
        <v>15.43</v>
      </c>
      <c r="H18" s="96">
        <v>15.43</v>
      </c>
      <c r="I18" s="96">
        <v>15.42</v>
      </c>
      <c r="J18" s="96">
        <v>15.42</v>
      </c>
      <c r="K18" s="96">
        <v>15.414999999999999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s="21" customFormat="1" ht="36">
      <c r="A19" s="100"/>
      <c r="B19" s="24" t="s">
        <v>50</v>
      </c>
      <c r="C19" s="97">
        <v>97.5</v>
      </c>
      <c r="D19" s="18">
        <f>D18/C18%</f>
        <v>96.537753222836102</v>
      </c>
      <c r="E19" s="18">
        <f>E18/D18%</f>
        <v>99.478570520157689</v>
      </c>
      <c r="F19" s="18">
        <f>F18/E18%</f>
        <v>98.676809000255687</v>
      </c>
      <c r="G19" s="18">
        <f>G18/E18%</f>
        <v>98.632063410892357</v>
      </c>
      <c r="H19" s="19">
        <f>H18/F18%</f>
        <v>99.954654401761999</v>
      </c>
      <c r="I19" s="19">
        <f>I18/G18%</f>
        <v>99.935191186001305</v>
      </c>
      <c r="J19" s="19">
        <f>J18/H18%</f>
        <v>99.935191186001305</v>
      </c>
      <c r="K19" s="19">
        <f>K18/I18%</f>
        <v>99.96757457846951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s="28" customFormat="1">
      <c r="A20" s="25" t="s">
        <v>48</v>
      </c>
      <c r="B20" s="17"/>
      <c r="C20" s="26"/>
      <c r="D20" s="26"/>
      <c r="E20" s="26"/>
      <c r="F20" s="26"/>
      <c r="G20" s="26"/>
      <c r="H20" s="26"/>
      <c r="I20" s="26"/>
      <c r="J20" s="26"/>
      <c r="K20" s="26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s="28" customFormat="1">
      <c r="A21" s="22" t="s">
        <v>15</v>
      </c>
      <c r="B21" s="17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s="28" customFormat="1" ht="24">
      <c r="A22" s="22" t="s">
        <v>150</v>
      </c>
      <c r="B22" s="17" t="s">
        <v>39</v>
      </c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s="28" customFormat="1">
      <c r="A23" s="23" t="s">
        <v>16</v>
      </c>
      <c r="B23" s="17" t="s">
        <v>3</v>
      </c>
      <c r="C23" s="26"/>
      <c r="D23" s="26"/>
      <c r="E23" s="26"/>
      <c r="F23" s="26"/>
      <c r="G23" s="26"/>
      <c r="H23" s="26"/>
      <c r="I23" s="26"/>
      <c r="J23" s="26"/>
      <c r="K23" s="26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s="28" customFormat="1">
      <c r="A24" s="23" t="s">
        <v>13</v>
      </c>
      <c r="B24" s="17" t="s">
        <v>3</v>
      </c>
      <c r="C24" s="26"/>
      <c r="D24" s="26"/>
      <c r="E24" s="26"/>
      <c r="F24" s="26"/>
      <c r="G24" s="26"/>
      <c r="H24" s="26"/>
      <c r="I24" s="26"/>
      <c r="J24" s="26"/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s="28" customFormat="1" ht="24">
      <c r="A25" s="22" t="s">
        <v>151</v>
      </c>
      <c r="B25" s="17" t="s">
        <v>39</v>
      </c>
      <c r="C25" s="29">
        <v>17987.191999999999</v>
      </c>
      <c r="D25" s="29">
        <v>28214.356</v>
      </c>
      <c r="E25" s="29">
        <v>23678.974999999999</v>
      </c>
      <c r="F25" s="29">
        <v>27200.31</v>
      </c>
      <c r="G25" s="29">
        <v>27200</v>
      </c>
      <c r="H25" s="29">
        <v>31691.72</v>
      </c>
      <c r="I25" s="29">
        <v>31000</v>
      </c>
      <c r="J25" s="29">
        <v>30518.65</v>
      </c>
      <c r="K25" s="29">
        <v>30000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s="28" customFormat="1">
      <c r="A26" s="23" t="s">
        <v>16</v>
      </c>
      <c r="B26" s="17" t="s">
        <v>3</v>
      </c>
      <c r="C26" s="26">
        <v>198</v>
      </c>
      <c r="D26" s="26">
        <f>D25/C25*100/1.04</f>
        <v>150.82503406612025</v>
      </c>
      <c r="E26" s="26">
        <f t="shared" ref="E26:K26" si="0">E25/D25*100/1.04</f>
        <v>80.697376868384637</v>
      </c>
      <c r="F26" s="26">
        <f t="shared" si="0"/>
        <v>110.45302522921381</v>
      </c>
      <c r="G26" s="26">
        <f t="shared" si="0"/>
        <v>96.152750295294979</v>
      </c>
      <c r="H26" s="26">
        <f t="shared" si="0"/>
        <v>112.03238122171946</v>
      </c>
      <c r="I26" s="26">
        <f t="shared" si="0"/>
        <v>94.055142187588146</v>
      </c>
      <c r="J26" s="26">
        <f t="shared" si="0"/>
        <v>94.660825062034746</v>
      </c>
      <c r="K26" s="26">
        <f t="shared" si="0"/>
        <v>94.519757086744804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s="28" customFormat="1">
      <c r="A27" s="23" t="s">
        <v>13</v>
      </c>
      <c r="B27" s="17" t="s">
        <v>3</v>
      </c>
      <c r="C27" s="26">
        <v>99.8</v>
      </c>
      <c r="D27" s="26">
        <v>110.8</v>
      </c>
      <c r="E27" s="26">
        <v>104.4</v>
      </c>
      <c r="F27" s="26">
        <v>104.2</v>
      </c>
      <c r="G27" s="26">
        <v>104.2</v>
      </c>
      <c r="H27" s="26">
        <v>104.6</v>
      </c>
      <c r="I27" s="26">
        <v>104.6</v>
      </c>
      <c r="J27" s="26">
        <v>104.7</v>
      </c>
      <c r="K27" s="26">
        <v>104.7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s="34" customFormat="1" ht="36">
      <c r="A28" s="30" t="s">
        <v>111</v>
      </c>
      <c r="B28" s="31" t="s">
        <v>40</v>
      </c>
      <c r="C28" s="98">
        <v>895.7</v>
      </c>
      <c r="D28" s="98">
        <v>1791.4</v>
      </c>
      <c r="E28" s="29">
        <f>D28/100*E30</f>
        <v>1855.8904</v>
      </c>
      <c r="F28" s="29">
        <f t="shared" ref="F28:K28" si="1">E28/100*F30</f>
        <v>1935.6936871999997</v>
      </c>
      <c r="G28" s="29">
        <f t="shared" si="1"/>
        <v>2009.2500473135995</v>
      </c>
      <c r="H28" s="29">
        <f t="shared" si="1"/>
        <v>2097.6570493953982</v>
      </c>
      <c r="I28" s="29">
        <f t="shared" si="1"/>
        <v>2185.7586454700049</v>
      </c>
      <c r="J28" s="29">
        <f t="shared" si="1"/>
        <v>2284.1177845161551</v>
      </c>
      <c r="K28" s="29">
        <f t="shared" si="1"/>
        <v>2382.3348492503496</v>
      </c>
      <c r="L28" s="32"/>
      <c r="M28" s="32"/>
      <c r="N28" s="32"/>
      <c r="O28" s="32"/>
      <c r="P28" s="32"/>
      <c r="Q28" s="32"/>
      <c r="R28" s="32"/>
      <c r="S28" s="32"/>
      <c r="T28" s="32"/>
      <c r="U28" s="33"/>
      <c r="V28" s="33"/>
    </row>
    <row r="29" spans="1:22" s="34" customFormat="1">
      <c r="A29" s="23" t="s">
        <v>16</v>
      </c>
      <c r="B29" s="31" t="s">
        <v>42</v>
      </c>
      <c r="C29" s="19">
        <v>1065.68</v>
      </c>
      <c r="D29" s="19">
        <f>D28/C28%</f>
        <v>200</v>
      </c>
      <c r="E29" s="19">
        <f t="shared" ref="E29:F29" si="2">E28/D28%</f>
        <v>103.6</v>
      </c>
      <c r="F29" s="19">
        <f t="shared" si="2"/>
        <v>104.3</v>
      </c>
      <c r="G29" s="19">
        <f>G28/E28%</f>
        <v>108.26339999999998</v>
      </c>
      <c r="H29" s="19">
        <f>H28/F28%</f>
        <v>108.36720000000001</v>
      </c>
      <c r="I29" s="19">
        <f>I28/G28%</f>
        <v>108.78480000000002</v>
      </c>
      <c r="J29" s="19">
        <f>J28/H28%</f>
        <v>108.889</v>
      </c>
      <c r="K29" s="19">
        <f>K28/I28%</f>
        <v>108.9935</v>
      </c>
      <c r="L29" s="32"/>
      <c r="M29" s="32"/>
      <c r="N29" s="32"/>
      <c r="O29" s="32"/>
      <c r="P29" s="32"/>
      <c r="Q29" s="32"/>
      <c r="R29" s="32"/>
      <c r="S29" s="32"/>
      <c r="T29" s="32"/>
      <c r="U29" s="33"/>
      <c r="V29" s="33"/>
    </row>
    <row r="30" spans="1:22" s="34" customFormat="1">
      <c r="A30" s="23" t="s">
        <v>13</v>
      </c>
      <c r="B30" s="31" t="s">
        <v>42</v>
      </c>
      <c r="C30" s="19">
        <v>106.5</v>
      </c>
      <c r="D30" s="19">
        <v>110.1</v>
      </c>
      <c r="E30" s="19">
        <v>103.6</v>
      </c>
      <c r="F30" s="19">
        <v>104.3</v>
      </c>
      <c r="G30" s="19">
        <v>103.8</v>
      </c>
      <c r="H30" s="19">
        <v>104.4</v>
      </c>
      <c r="I30" s="19">
        <v>104.2</v>
      </c>
      <c r="J30" s="19">
        <v>104.5</v>
      </c>
      <c r="K30" s="19">
        <v>104.3</v>
      </c>
      <c r="L30" s="32"/>
      <c r="M30" s="32"/>
      <c r="N30" s="32"/>
      <c r="O30" s="32"/>
      <c r="P30" s="32"/>
      <c r="Q30" s="32"/>
      <c r="R30" s="32"/>
      <c r="S30" s="32"/>
      <c r="T30" s="32"/>
      <c r="U30" s="33"/>
      <c r="V30" s="33"/>
    </row>
    <row r="31" spans="1:22" s="34" customFormat="1" ht="36">
      <c r="A31" s="30" t="s">
        <v>110</v>
      </c>
      <c r="B31" s="31" t="s">
        <v>40</v>
      </c>
      <c r="C31" s="35"/>
      <c r="D31" s="36"/>
      <c r="E31" s="19"/>
      <c r="F31" s="19"/>
      <c r="G31" s="19"/>
      <c r="H31" s="19"/>
      <c r="I31" s="19"/>
      <c r="J31" s="19"/>
      <c r="K31" s="19"/>
      <c r="L31" s="37"/>
      <c r="M31" s="38"/>
      <c r="N31" s="32"/>
      <c r="O31" s="32"/>
      <c r="P31" s="32"/>
      <c r="Q31" s="32"/>
      <c r="R31" s="32"/>
      <c r="S31" s="32"/>
      <c r="T31" s="32"/>
      <c r="U31" s="33"/>
      <c r="V31" s="33"/>
    </row>
    <row r="32" spans="1:22" s="34" customFormat="1" ht="15">
      <c r="A32" s="23" t="s">
        <v>16</v>
      </c>
      <c r="B32" s="31" t="s">
        <v>42</v>
      </c>
      <c r="C32" s="35"/>
      <c r="D32" s="36"/>
      <c r="E32" s="19"/>
      <c r="F32" s="19"/>
      <c r="G32" s="19"/>
      <c r="H32" s="19"/>
      <c r="I32" s="19"/>
      <c r="J32" s="19"/>
      <c r="K32" s="19"/>
      <c r="L32" s="37"/>
      <c r="M32" s="38"/>
      <c r="N32" s="32"/>
      <c r="O32" s="32"/>
      <c r="P32" s="32"/>
      <c r="Q32" s="32"/>
      <c r="R32" s="32"/>
      <c r="S32" s="32"/>
      <c r="T32" s="32"/>
      <c r="U32" s="33"/>
      <c r="V32" s="33"/>
    </row>
    <row r="33" spans="1:22" s="34" customFormat="1" ht="15">
      <c r="A33" s="23" t="s">
        <v>13</v>
      </c>
      <c r="B33" s="31" t="s">
        <v>42</v>
      </c>
      <c r="C33" s="35"/>
      <c r="D33" s="36"/>
      <c r="E33" s="19"/>
      <c r="F33" s="19"/>
      <c r="G33" s="19"/>
      <c r="H33" s="19"/>
      <c r="I33" s="19"/>
      <c r="J33" s="19"/>
      <c r="K33" s="19"/>
      <c r="L33" s="37"/>
      <c r="M33" s="38"/>
      <c r="N33" s="32"/>
      <c r="O33" s="32"/>
      <c r="P33" s="32"/>
      <c r="Q33" s="32"/>
      <c r="R33" s="32"/>
      <c r="S33" s="32"/>
      <c r="T33" s="32"/>
      <c r="U33" s="33"/>
      <c r="V33" s="33"/>
    </row>
    <row r="34" spans="1:22" s="34" customFormat="1" ht="36">
      <c r="A34" s="30" t="s">
        <v>109</v>
      </c>
      <c r="B34" s="31" t="s">
        <v>40</v>
      </c>
      <c r="C34" s="35"/>
      <c r="D34" s="36"/>
      <c r="E34" s="19"/>
      <c r="F34" s="19"/>
      <c r="G34" s="19"/>
      <c r="H34" s="19"/>
      <c r="I34" s="19"/>
      <c r="J34" s="19"/>
      <c r="K34" s="19"/>
      <c r="L34" s="37"/>
      <c r="M34" s="38"/>
      <c r="N34" s="32"/>
      <c r="O34" s="32"/>
      <c r="P34" s="32"/>
      <c r="Q34" s="32"/>
      <c r="R34" s="32"/>
      <c r="S34" s="32"/>
      <c r="T34" s="32"/>
      <c r="U34" s="33"/>
      <c r="V34" s="33"/>
    </row>
    <row r="35" spans="1:22" s="34" customFormat="1" ht="15">
      <c r="A35" s="23" t="s">
        <v>16</v>
      </c>
      <c r="B35" s="31" t="s">
        <v>42</v>
      </c>
      <c r="C35" s="35"/>
      <c r="D35" s="36"/>
      <c r="E35" s="19"/>
      <c r="F35" s="19"/>
      <c r="G35" s="19"/>
      <c r="H35" s="19"/>
      <c r="I35" s="19"/>
      <c r="J35" s="19"/>
      <c r="K35" s="19"/>
      <c r="L35" s="37"/>
      <c r="M35" s="38"/>
      <c r="N35" s="32"/>
      <c r="O35" s="32"/>
      <c r="P35" s="32"/>
      <c r="Q35" s="32"/>
      <c r="R35" s="32"/>
      <c r="S35" s="32"/>
      <c r="T35" s="32"/>
      <c r="U35" s="33"/>
      <c r="V35" s="33"/>
    </row>
    <row r="36" spans="1:22" s="34" customFormat="1" ht="15">
      <c r="A36" s="23" t="s">
        <v>13</v>
      </c>
      <c r="B36" s="31" t="s">
        <v>42</v>
      </c>
      <c r="C36" s="35"/>
      <c r="D36" s="36"/>
      <c r="E36" s="19"/>
      <c r="F36" s="19"/>
      <c r="G36" s="19"/>
      <c r="H36" s="19"/>
      <c r="I36" s="19"/>
      <c r="J36" s="19"/>
      <c r="K36" s="19"/>
      <c r="L36" s="37"/>
      <c r="M36" s="38"/>
      <c r="N36" s="32"/>
      <c r="O36" s="32"/>
      <c r="P36" s="32"/>
      <c r="Q36" s="32"/>
      <c r="R36" s="32"/>
      <c r="S36" s="32"/>
      <c r="T36" s="32"/>
      <c r="U36" s="33"/>
      <c r="V36" s="33"/>
    </row>
    <row r="37" spans="1:22" s="34" customFormat="1" ht="40.5" customHeight="1">
      <c r="A37" s="30" t="s">
        <v>108</v>
      </c>
      <c r="B37" s="31" t="s">
        <v>40</v>
      </c>
      <c r="C37" s="35"/>
      <c r="D37" s="36"/>
      <c r="E37" s="19"/>
      <c r="F37" s="19"/>
      <c r="G37" s="19"/>
      <c r="H37" s="19"/>
      <c r="I37" s="19"/>
      <c r="J37" s="19"/>
      <c r="K37" s="19"/>
      <c r="L37" s="37"/>
      <c r="M37" s="38"/>
      <c r="N37" s="32"/>
      <c r="O37" s="32"/>
      <c r="P37" s="32"/>
      <c r="Q37" s="32"/>
      <c r="R37" s="32"/>
      <c r="S37" s="32"/>
      <c r="T37" s="32"/>
      <c r="U37" s="33"/>
      <c r="V37" s="33"/>
    </row>
    <row r="38" spans="1:22" s="34" customFormat="1" ht="24" customHeight="1">
      <c r="A38" s="23" t="s">
        <v>16</v>
      </c>
      <c r="B38" s="31" t="s">
        <v>42</v>
      </c>
      <c r="C38" s="35"/>
      <c r="D38" s="36"/>
      <c r="E38" s="19"/>
      <c r="F38" s="19"/>
      <c r="G38" s="19"/>
      <c r="H38" s="19"/>
      <c r="I38" s="19"/>
      <c r="J38" s="19"/>
      <c r="K38" s="19"/>
      <c r="L38" s="37"/>
      <c r="M38" s="38"/>
      <c r="N38" s="32"/>
      <c r="O38" s="32"/>
      <c r="P38" s="32"/>
      <c r="Q38" s="32"/>
      <c r="R38" s="32"/>
      <c r="S38" s="32"/>
      <c r="T38" s="32"/>
      <c r="U38" s="33"/>
      <c r="V38" s="33"/>
    </row>
    <row r="39" spans="1:22" s="34" customFormat="1" ht="15">
      <c r="A39" s="23" t="s">
        <v>13</v>
      </c>
      <c r="B39" s="31" t="s">
        <v>42</v>
      </c>
      <c r="C39" s="35"/>
      <c r="D39" s="36"/>
      <c r="E39" s="19"/>
      <c r="F39" s="19"/>
      <c r="G39" s="19"/>
      <c r="H39" s="19"/>
      <c r="I39" s="19"/>
      <c r="J39" s="19"/>
      <c r="K39" s="19"/>
      <c r="L39" s="37"/>
      <c r="M39" s="38"/>
      <c r="N39" s="32"/>
      <c r="O39" s="32"/>
      <c r="P39" s="32"/>
      <c r="Q39" s="32"/>
      <c r="R39" s="32"/>
      <c r="S39" s="32"/>
      <c r="T39" s="32"/>
      <c r="U39" s="33"/>
      <c r="V39" s="33"/>
    </row>
    <row r="40" spans="1:22" s="34" customFormat="1" ht="36">
      <c r="A40" s="30" t="s">
        <v>107</v>
      </c>
      <c r="B40" s="31" t="s">
        <v>40</v>
      </c>
      <c r="C40" s="35"/>
      <c r="D40" s="36"/>
      <c r="E40" s="19"/>
      <c r="F40" s="19"/>
      <c r="G40" s="19"/>
      <c r="H40" s="19"/>
      <c r="I40" s="19"/>
      <c r="J40" s="19"/>
      <c r="K40" s="19"/>
      <c r="L40" s="37"/>
      <c r="M40" s="38"/>
      <c r="N40" s="32"/>
      <c r="O40" s="32"/>
      <c r="P40" s="32"/>
      <c r="Q40" s="32"/>
      <c r="R40" s="32"/>
      <c r="S40" s="32"/>
      <c r="T40" s="32"/>
      <c r="U40" s="33"/>
      <c r="V40" s="33"/>
    </row>
    <row r="41" spans="1:22" s="34" customFormat="1" ht="15">
      <c r="A41" s="23" t="s">
        <v>16</v>
      </c>
      <c r="B41" s="31" t="s">
        <v>42</v>
      </c>
      <c r="C41" s="35"/>
      <c r="D41" s="36"/>
      <c r="E41" s="19"/>
      <c r="F41" s="19"/>
      <c r="G41" s="19"/>
      <c r="H41" s="19"/>
      <c r="I41" s="19"/>
      <c r="J41" s="19"/>
      <c r="K41" s="19"/>
      <c r="L41" s="37"/>
      <c r="M41" s="38"/>
      <c r="N41" s="32"/>
      <c r="O41" s="32"/>
      <c r="P41" s="32"/>
      <c r="Q41" s="32"/>
      <c r="R41" s="32"/>
      <c r="S41" s="32"/>
      <c r="T41" s="32"/>
      <c r="U41" s="39"/>
      <c r="V41" s="33"/>
    </row>
    <row r="42" spans="1:22" s="34" customFormat="1" ht="15">
      <c r="A42" s="23" t="s">
        <v>13</v>
      </c>
      <c r="B42" s="31" t="s">
        <v>42</v>
      </c>
      <c r="C42" s="35"/>
      <c r="D42" s="36"/>
      <c r="E42" s="19"/>
      <c r="F42" s="19"/>
      <c r="G42" s="19"/>
      <c r="H42" s="19"/>
      <c r="I42" s="19"/>
      <c r="J42" s="19"/>
      <c r="K42" s="19"/>
      <c r="L42" s="37"/>
      <c r="M42" s="38"/>
      <c r="N42" s="32"/>
      <c r="O42" s="32"/>
      <c r="P42" s="32"/>
      <c r="Q42" s="32"/>
      <c r="R42" s="32"/>
      <c r="S42" s="32"/>
      <c r="T42" s="32"/>
      <c r="U42" s="39"/>
      <c r="V42" s="33"/>
    </row>
    <row r="43" spans="1:22" s="34" customFormat="1" ht="48">
      <c r="A43" s="30" t="s">
        <v>106</v>
      </c>
      <c r="B43" s="31" t="s">
        <v>40</v>
      </c>
      <c r="C43" s="98">
        <v>17016.04</v>
      </c>
      <c r="D43" s="98">
        <v>29136.9</v>
      </c>
      <c r="E43" s="29">
        <f>D43/100*E45</f>
        <v>30273.239100000006</v>
      </c>
      <c r="F43" s="29">
        <f t="shared" ref="F43:K43" si="3">E43/100*F45</f>
        <v>31484.168664000008</v>
      </c>
      <c r="G43" s="29">
        <f t="shared" si="3"/>
        <v>32586.114567240009</v>
      </c>
      <c r="H43" s="29">
        <f t="shared" si="3"/>
        <v>33987.31749363133</v>
      </c>
      <c r="I43" s="29">
        <f t="shared" si="3"/>
        <v>35278.835558389321</v>
      </c>
      <c r="J43" s="29">
        <f t="shared" si="3"/>
        <v>36901.661994075228</v>
      </c>
      <c r="K43" s="29">
        <f t="shared" si="3"/>
        <v>38377.728473838237</v>
      </c>
      <c r="L43" s="37"/>
      <c r="M43" s="38"/>
      <c r="N43" s="32"/>
      <c r="O43" s="32"/>
      <c r="P43" s="32"/>
      <c r="Q43" s="32"/>
      <c r="R43" s="32"/>
      <c r="S43" s="32"/>
      <c r="T43" s="32"/>
      <c r="U43" s="39"/>
      <c r="V43" s="33"/>
    </row>
    <row r="44" spans="1:22" s="34" customFormat="1" ht="15">
      <c r="A44" s="23" t="s">
        <v>16</v>
      </c>
      <c r="B44" s="31" t="s">
        <v>42</v>
      </c>
      <c r="C44" s="19">
        <v>119.23</v>
      </c>
      <c r="D44" s="19">
        <f>D43/C43*100/1.049</f>
        <v>163.23352432283326</v>
      </c>
      <c r="E44" s="124">
        <f>E43/D43*100</f>
        <v>103.90000000000002</v>
      </c>
      <c r="F44" s="124">
        <f>F43/E43*100</f>
        <v>104</v>
      </c>
      <c r="G44" s="19">
        <f>G43/E43*100/1.049</f>
        <v>102.61201143946616</v>
      </c>
      <c r="H44" s="19">
        <f>H43/F43*100/1.049</f>
        <v>102.90800762631078</v>
      </c>
      <c r="I44" s="19">
        <f>I43/G43*100/1.049</f>
        <v>103.20629170638705</v>
      </c>
      <c r="J44" s="19">
        <f>J43/H43*100/1.049</f>
        <v>103.50314585319352</v>
      </c>
      <c r="K44" s="19">
        <f>K43/I43*100/1.049</f>
        <v>103.70257387988561</v>
      </c>
      <c r="L44" s="37"/>
      <c r="M44" s="40"/>
      <c r="N44" s="32"/>
      <c r="O44" s="32"/>
      <c r="P44" s="32"/>
      <c r="Q44" s="32"/>
      <c r="R44" s="32"/>
      <c r="S44" s="32"/>
      <c r="T44" s="32"/>
      <c r="U44" s="39"/>
      <c r="V44" s="33"/>
    </row>
    <row r="45" spans="1:22" s="34" customFormat="1" ht="15">
      <c r="A45" s="23" t="s">
        <v>13</v>
      </c>
      <c r="B45" s="31" t="s">
        <v>42</v>
      </c>
      <c r="C45" s="19">
        <v>111.5</v>
      </c>
      <c r="D45" s="19">
        <v>107.7</v>
      </c>
      <c r="E45" s="19">
        <v>103.9</v>
      </c>
      <c r="F45" s="19">
        <v>104</v>
      </c>
      <c r="G45" s="19">
        <v>103.5</v>
      </c>
      <c r="H45" s="19">
        <v>104.3</v>
      </c>
      <c r="I45" s="19">
        <v>103.8</v>
      </c>
      <c r="J45" s="19">
        <v>104.6</v>
      </c>
      <c r="K45" s="19">
        <v>104</v>
      </c>
      <c r="L45" s="37"/>
      <c r="M45" s="38"/>
      <c r="N45" s="32"/>
      <c r="O45" s="32"/>
      <c r="P45" s="32"/>
      <c r="Q45" s="32"/>
      <c r="R45" s="32"/>
      <c r="S45" s="32"/>
      <c r="T45" s="32"/>
      <c r="U45" s="39"/>
      <c r="V45" s="33"/>
    </row>
    <row r="46" spans="1:22" s="34" customFormat="1" ht="36">
      <c r="A46" s="30" t="s">
        <v>105</v>
      </c>
      <c r="B46" s="31" t="s">
        <v>40</v>
      </c>
      <c r="C46" s="35"/>
      <c r="D46" s="36"/>
      <c r="E46" s="19"/>
      <c r="F46" s="19"/>
      <c r="G46" s="19"/>
      <c r="H46" s="19"/>
      <c r="I46" s="19"/>
      <c r="J46" s="19"/>
      <c r="K46" s="19"/>
      <c r="L46" s="37"/>
      <c r="M46" s="38"/>
      <c r="N46" s="32"/>
      <c r="O46" s="32"/>
      <c r="P46" s="32"/>
      <c r="Q46" s="32"/>
      <c r="R46" s="32"/>
      <c r="S46" s="32"/>
      <c r="T46" s="32"/>
      <c r="U46" s="33"/>
      <c r="V46" s="33"/>
    </row>
    <row r="47" spans="1:22" s="34" customFormat="1" ht="15">
      <c r="A47" s="23" t="s">
        <v>16</v>
      </c>
      <c r="B47" s="31" t="s">
        <v>42</v>
      </c>
      <c r="C47" s="35"/>
      <c r="D47" s="36"/>
      <c r="E47" s="19"/>
      <c r="F47" s="19"/>
      <c r="G47" s="19"/>
      <c r="H47" s="19"/>
      <c r="I47" s="19"/>
      <c r="J47" s="19"/>
      <c r="K47" s="19"/>
      <c r="L47" s="37"/>
      <c r="M47" s="38"/>
      <c r="N47" s="32"/>
      <c r="O47" s="32"/>
      <c r="P47" s="32"/>
      <c r="Q47" s="32"/>
      <c r="R47" s="32"/>
      <c r="S47" s="32"/>
      <c r="T47" s="32"/>
      <c r="U47" s="33"/>
      <c r="V47" s="33"/>
    </row>
    <row r="48" spans="1:22" s="34" customFormat="1" ht="15">
      <c r="A48" s="23" t="s">
        <v>13</v>
      </c>
      <c r="B48" s="31" t="s">
        <v>42</v>
      </c>
      <c r="C48" s="35"/>
      <c r="D48" s="36"/>
      <c r="E48" s="19"/>
      <c r="F48" s="19"/>
      <c r="G48" s="19"/>
      <c r="H48" s="19"/>
      <c r="I48" s="19"/>
      <c r="J48" s="19"/>
      <c r="K48" s="19"/>
      <c r="L48" s="37"/>
      <c r="M48" s="38"/>
      <c r="N48" s="32"/>
      <c r="O48" s="32"/>
      <c r="P48" s="32"/>
      <c r="Q48" s="32"/>
      <c r="R48" s="32"/>
      <c r="S48" s="32"/>
      <c r="T48" s="32"/>
      <c r="U48" s="33"/>
      <c r="V48" s="33"/>
    </row>
    <row r="49" spans="1:22" s="34" customFormat="1" ht="36">
      <c r="A49" s="30" t="s">
        <v>104</v>
      </c>
      <c r="B49" s="31" t="s">
        <v>40</v>
      </c>
      <c r="C49" s="41"/>
      <c r="D49" s="42"/>
      <c r="E49" s="43"/>
      <c r="F49" s="43"/>
      <c r="G49" s="43"/>
      <c r="H49" s="43"/>
      <c r="I49" s="43"/>
      <c r="J49" s="43"/>
      <c r="K49" s="43"/>
      <c r="L49" s="37"/>
      <c r="M49" s="38"/>
      <c r="N49" s="32"/>
      <c r="O49" s="32"/>
      <c r="P49" s="32"/>
      <c r="Q49" s="32"/>
      <c r="R49" s="32"/>
      <c r="S49" s="32"/>
      <c r="T49" s="32"/>
      <c r="U49" s="33"/>
      <c r="V49" s="33"/>
    </row>
    <row r="50" spans="1:22" s="34" customFormat="1" ht="15">
      <c r="A50" s="23" t="s">
        <v>16</v>
      </c>
      <c r="B50" s="31" t="s">
        <v>42</v>
      </c>
      <c r="C50" s="41"/>
      <c r="D50" s="42"/>
      <c r="E50" s="43"/>
      <c r="F50" s="43"/>
      <c r="G50" s="43"/>
      <c r="H50" s="43"/>
      <c r="I50" s="43"/>
      <c r="J50" s="43"/>
      <c r="K50" s="43"/>
      <c r="L50" s="37"/>
      <c r="M50" s="38"/>
      <c r="N50" s="32"/>
      <c r="O50" s="32"/>
      <c r="P50" s="32"/>
      <c r="Q50" s="32"/>
      <c r="R50" s="32"/>
      <c r="S50" s="32"/>
      <c r="T50" s="32"/>
      <c r="U50" s="33"/>
      <c r="V50" s="33"/>
    </row>
    <row r="51" spans="1:22" s="34" customFormat="1" ht="15">
      <c r="A51" s="23" t="s">
        <v>13</v>
      </c>
      <c r="B51" s="31" t="s">
        <v>42</v>
      </c>
      <c r="C51" s="41"/>
      <c r="D51" s="42"/>
      <c r="E51" s="43"/>
      <c r="F51" s="43"/>
      <c r="G51" s="43"/>
      <c r="H51" s="43"/>
      <c r="I51" s="43"/>
      <c r="J51" s="43"/>
      <c r="K51" s="43"/>
      <c r="L51" s="37"/>
      <c r="M51" s="38"/>
      <c r="N51" s="32"/>
      <c r="O51" s="32"/>
      <c r="P51" s="32"/>
      <c r="Q51" s="32"/>
      <c r="R51" s="32"/>
      <c r="S51" s="32"/>
      <c r="T51" s="32"/>
      <c r="U51" s="33"/>
      <c r="V51" s="33"/>
    </row>
    <row r="52" spans="1:22" s="34" customFormat="1" ht="46.5" customHeight="1">
      <c r="A52" s="30" t="s">
        <v>103</v>
      </c>
      <c r="B52" s="31" t="s">
        <v>40</v>
      </c>
      <c r="C52" s="41"/>
      <c r="D52" s="42"/>
      <c r="E52" s="43"/>
      <c r="F52" s="43"/>
      <c r="G52" s="43"/>
      <c r="H52" s="43"/>
      <c r="I52" s="43"/>
      <c r="J52" s="43"/>
      <c r="K52" s="43"/>
      <c r="L52" s="37"/>
      <c r="M52" s="38"/>
      <c r="N52" s="32"/>
      <c r="O52" s="32"/>
      <c r="P52" s="32"/>
      <c r="Q52" s="32"/>
      <c r="R52" s="32"/>
      <c r="S52" s="32"/>
      <c r="T52" s="32"/>
      <c r="U52" s="39"/>
      <c r="V52" s="33"/>
    </row>
    <row r="53" spans="1:22" s="34" customFormat="1" ht="23.25" customHeight="1">
      <c r="A53" s="23" t="s">
        <v>16</v>
      </c>
      <c r="B53" s="31" t="s">
        <v>42</v>
      </c>
      <c r="C53" s="41"/>
      <c r="D53" s="42"/>
      <c r="E53" s="43"/>
      <c r="F53" s="43"/>
      <c r="G53" s="43"/>
      <c r="H53" s="43"/>
      <c r="I53" s="43"/>
      <c r="J53" s="43"/>
      <c r="K53" s="43"/>
      <c r="L53" s="37"/>
      <c r="M53" s="38"/>
      <c r="N53" s="32"/>
      <c r="O53" s="32"/>
      <c r="P53" s="32"/>
      <c r="Q53" s="32"/>
      <c r="R53" s="32"/>
      <c r="S53" s="32"/>
      <c r="T53" s="32"/>
      <c r="U53" s="33"/>
      <c r="V53" s="33"/>
    </row>
    <row r="54" spans="1:22" s="34" customFormat="1" ht="15">
      <c r="A54" s="23" t="s">
        <v>13</v>
      </c>
      <c r="B54" s="31" t="s">
        <v>42</v>
      </c>
      <c r="C54" s="41"/>
      <c r="D54" s="42"/>
      <c r="E54" s="43"/>
      <c r="F54" s="43"/>
      <c r="G54" s="43"/>
      <c r="H54" s="43"/>
      <c r="I54" s="43"/>
      <c r="J54" s="43"/>
      <c r="K54" s="43"/>
      <c r="L54" s="37"/>
      <c r="M54" s="40"/>
      <c r="N54" s="32"/>
      <c r="O54" s="32"/>
      <c r="P54" s="32"/>
      <c r="Q54" s="32"/>
      <c r="R54" s="32"/>
      <c r="S54" s="32"/>
      <c r="T54" s="32"/>
      <c r="U54" s="33"/>
      <c r="V54" s="33"/>
    </row>
    <row r="55" spans="1:22" s="34" customFormat="1" ht="36">
      <c r="A55" s="30" t="s">
        <v>102</v>
      </c>
      <c r="B55" s="31" t="s">
        <v>40</v>
      </c>
      <c r="C55" s="41"/>
      <c r="D55" s="42"/>
      <c r="E55" s="43"/>
      <c r="F55" s="43"/>
      <c r="G55" s="43"/>
      <c r="H55" s="43"/>
      <c r="I55" s="43"/>
      <c r="J55" s="43"/>
      <c r="K55" s="43"/>
      <c r="L55" s="37"/>
      <c r="M55" s="38"/>
      <c r="N55" s="32"/>
      <c r="O55" s="32"/>
      <c r="P55" s="32"/>
      <c r="Q55" s="32"/>
      <c r="R55" s="32"/>
      <c r="S55" s="32"/>
      <c r="T55" s="32"/>
      <c r="U55" s="33"/>
      <c r="V55" s="33"/>
    </row>
    <row r="56" spans="1:22" s="34" customFormat="1" ht="15">
      <c r="A56" s="23" t="s">
        <v>16</v>
      </c>
      <c r="B56" s="31" t="s">
        <v>42</v>
      </c>
      <c r="C56" s="41"/>
      <c r="D56" s="42"/>
      <c r="E56" s="43"/>
      <c r="F56" s="43"/>
      <c r="G56" s="43"/>
      <c r="H56" s="43"/>
      <c r="I56" s="43"/>
      <c r="J56" s="43"/>
      <c r="K56" s="43"/>
      <c r="L56" s="37"/>
      <c r="M56" s="38"/>
      <c r="N56" s="32"/>
      <c r="O56" s="32"/>
      <c r="P56" s="32"/>
      <c r="Q56" s="32"/>
      <c r="R56" s="32"/>
      <c r="S56" s="32"/>
      <c r="T56" s="32"/>
      <c r="U56" s="33"/>
      <c r="V56" s="33"/>
    </row>
    <row r="57" spans="1:22" s="34" customFormat="1" ht="15">
      <c r="A57" s="23" t="s">
        <v>13</v>
      </c>
      <c r="B57" s="31" t="s">
        <v>42</v>
      </c>
      <c r="C57" s="41"/>
      <c r="D57" s="42"/>
      <c r="E57" s="43"/>
      <c r="F57" s="43"/>
      <c r="G57" s="43"/>
      <c r="H57" s="43"/>
      <c r="I57" s="43"/>
      <c r="J57" s="43"/>
      <c r="K57" s="43"/>
      <c r="L57" s="37"/>
      <c r="M57" s="38"/>
      <c r="N57" s="32"/>
      <c r="O57" s="32"/>
      <c r="P57" s="32"/>
      <c r="Q57" s="32"/>
      <c r="R57" s="32"/>
      <c r="S57" s="32"/>
      <c r="T57" s="32"/>
      <c r="U57" s="33"/>
      <c r="V57" s="33"/>
    </row>
    <row r="58" spans="1:22" s="34" customFormat="1" ht="36">
      <c r="A58" s="30" t="s">
        <v>101</v>
      </c>
      <c r="B58" s="44" t="s">
        <v>40</v>
      </c>
      <c r="C58" s="41"/>
      <c r="D58" s="42"/>
      <c r="E58" s="43"/>
      <c r="F58" s="43"/>
      <c r="G58" s="43"/>
      <c r="H58" s="43"/>
      <c r="I58" s="43"/>
      <c r="J58" s="43"/>
      <c r="K58" s="43"/>
      <c r="L58" s="37"/>
      <c r="M58" s="38"/>
      <c r="N58" s="32"/>
      <c r="O58" s="32"/>
      <c r="P58" s="32"/>
      <c r="Q58" s="32"/>
      <c r="R58" s="32"/>
      <c r="S58" s="32"/>
      <c r="T58" s="32"/>
      <c r="U58" s="33"/>
      <c r="V58" s="33"/>
    </row>
    <row r="59" spans="1:22" s="34" customFormat="1" ht="15">
      <c r="A59" s="23" t="s">
        <v>16</v>
      </c>
      <c r="B59" s="44" t="s">
        <v>42</v>
      </c>
      <c r="C59" s="41"/>
      <c r="D59" s="42"/>
      <c r="E59" s="43"/>
      <c r="F59" s="43"/>
      <c r="G59" s="43"/>
      <c r="H59" s="43"/>
      <c r="I59" s="43"/>
      <c r="J59" s="43"/>
      <c r="K59" s="43"/>
      <c r="L59" s="37"/>
      <c r="M59" s="38"/>
      <c r="N59" s="32"/>
      <c r="O59" s="32"/>
      <c r="P59" s="32"/>
      <c r="Q59" s="32"/>
      <c r="R59" s="32"/>
      <c r="S59" s="32"/>
      <c r="T59" s="32"/>
      <c r="U59" s="33"/>
      <c r="V59" s="33"/>
    </row>
    <row r="60" spans="1:22" s="34" customFormat="1" ht="15">
      <c r="A60" s="23" t="s">
        <v>13</v>
      </c>
      <c r="B60" s="44" t="s">
        <v>42</v>
      </c>
      <c r="C60" s="41"/>
      <c r="D60" s="42"/>
      <c r="E60" s="43"/>
      <c r="F60" s="43"/>
      <c r="G60" s="43"/>
      <c r="H60" s="43"/>
      <c r="I60" s="43"/>
      <c r="J60" s="43"/>
      <c r="K60" s="43"/>
      <c r="L60" s="37"/>
      <c r="M60" s="40"/>
      <c r="N60" s="32"/>
      <c r="O60" s="32"/>
      <c r="P60" s="32"/>
      <c r="Q60" s="32"/>
      <c r="R60" s="32"/>
      <c r="S60" s="32"/>
      <c r="T60" s="32"/>
      <c r="U60" s="33"/>
      <c r="V60" s="33"/>
    </row>
    <row r="61" spans="1:22" s="34" customFormat="1" ht="36">
      <c r="A61" s="30" t="s">
        <v>100</v>
      </c>
      <c r="B61" s="44" t="s">
        <v>32</v>
      </c>
      <c r="C61" s="41"/>
      <c r="D61" s="42"/>
      <c r="E61" s="43"/>
      <c r="F61" s="43"/>
      <c r="G61" s="43"/>
      <c r="H61" s="43"/>
      <c r="I61" s="43"/>
      <c r="J61" s="43"/>
      <c r="K61" s="43"/>
      <c r="L61" s="37"/>
      <c r="M61" s="38"/>
      <c r="N61" s="32"/>
      <c r="O61" s="32"/>
      <c r="P61" s="32"/>
      <c r="Q61" s="32"/>
      <c r="R61" s="32"/>
      <c r="S61" s="32"/>
      <c r="T61" s="32"/>
      <c r="U61" s="33"/>
      <c r="V61" s="33"/>
    </row>
    <row r="62" spans="1:22" s="34" customFormat="1" ht="18" customHeight="1">
      <c r="A62" s="23" t="s">
        <v>16</v>
      </c>
      <c r="B62" s="44" t="s">
        <v>42</v>
      </c>
      <c r="C62" s="41"/>
      <c r="D62" s="42"/>
      <c r="E62" s="43"/>
      <c r="F62" s="43"/>
      <c r="G62" s="43"/>
      <c r="H62" s="43"/>
      <c r="I62" s="43"/>
      <c r="J62" s="43"/>
      <c r="K62" s="43"/>
      <c r="L62" s="37"/>
      <c r="M62" s="38"/>
      <c r="N62" s="32"/>
      <c r="O62" s="32"/>
      <c r="P62" s="32"/>
      <c r="Q62" s="32"/>
      <c r="R62" s="32"/>
      <c r="S62" s="32"/>
      <c r="T62" s="32"/>
      <c r="U62" s="33"/>
      <c r="V62" s="33"/>
    </row>
    <row r="63" spans="1:22" s="34" customFormat="1" ht="15" customHeight="1">
      <c r="A63" s="23" t="s">
        <v>13</v>
      </c>
      <c r="B63" s="44" t="s">
        <v>42</v>
      </c>
      <c r="C63" s="41"/>
      <c r="D63" s="42"/>
      <c r="E63" s="43"/>
      <c r="F63" s="43"/>
      <c r="G63" s="43"/>
      <c r="H63" s="43"/>
      <c r="I63" s="43"/>
      <c r="J63" s="43"/>
      <c r="K63" s="43"/>
      <c r="L63" s="37"/>
      <c r="M63" s="38"/>
      <c r="N63" s="32"/>
      <c r="O63" s="32"/>
      <c r="P63" s="32"/>
      <c r="Q63" s="32"/>
      <c r="R63" s="32"/>
      <c r="S63" s="32"/>
      <c r="T63" s="32"/>
      <c r="U63" s="33"/>
      <c r="V63" s="33"/>
    </row>
    <row r="64" spans="1:22" s="34" customFormat="1" ht="52.5" customHeight="1">
      <c r="A64" s="45" t="s">
        <v>112</v>
      </c>
      <c r="B64" s="44" t="s">
        <v>40</v>
      </c>
      <c r="C64" s="41"/>
      <c r="D64" s="42"/>
      <c r="E64" s="43"/>
      <c r="F64" s="43"/>
      <c r="G64" s="43"/>
      <c r="H64" s="43"/>
      <c r="I64" s="43"/>
      <c r="J64" s="43"/>
      <c r="K64" s="43"/>
      <c r="L64" s="37"/>
      <c r="M64" s="40"/>
      <c r="N64" s="32"/>
      <c r="O64" s="32"/>
      <c r="P64" s="32"/>
      <c r="Q64" s="32"/>
      <c r="R64" s="32"/>
      <c r="S64" s="32"/>
      <c r="T64" s="32"/>
      <c r="U64" s="33"/>
      <c r="V64" s="33"/>
    </row>
    <row r="65" spans="1:22" s="34" customFormat="1" ht="15.75" customHeight="1">
      <c r="A65" s="14" t="s">
        <v>16</v>
      </c>
      <c r="B65" s="44" t="s">
        <v>42</v>
      </c>
      <c r="C65" s="41"/>
      <c r="D65" s="42"/>
      <c r="E65" s="43"/>
      <c r="F65" s="43"/>
      <c r="G65" s="43"/>
      <c r="H65" s="43"/>
      <c r="I65" s="43"/>
      <c r="J65" s="43"/>
      <c r="K65" s="43"/>
      <c r="L65" s="37"/>
      <c r="M65" s="38"/>
      <c r="N65" s="32"/>
      <c r="O65" s="32"/>
      <c r="P65" s="32"/>
      <c r="Q65" s="32"/>
      <c r="R65" s="32"/>
      <c r="S65" s="32"/>
      <c r="T65" s="32"/>
      <c r="U65" s="33"/>
      <c r="V65" s="33"/>
    </row>
    <row r="66" spans="1:22" s="34" customFormat="1" ht="18" customHeight="1">
      <c r="A66" s="14" t="s">
        <v>13</v>
      </c>
      <c r="B66" s="44" t="s">
        <v>42</v>
      </c>
      <c r="C66" s="41"/>
      <c r="D66" s="42"/>
      <c r="E66" s="43"/>
      <c r="F66" s="43"/>
      <c r="G66" s="43"/>
      <c r="H66" s="43"/>
      <c r="I66" s="43"/>
      <c r="J66" s="43"/>
      <c r="K66" s="43"/>
      <c r="L66" s="37"/>
      <c r="M66" s="38"/>
      <c r="N66" s="32"/>
      <c r="O66" s="32"/>
      <c r="P66" s="32"/>
      <c r="Q66" s="32"/>
      <c r="R66" s="32"/>
      <c r="S66" s="32"/>
      <c r="T66" s="32"/>
      <c r="U66" s="33"/>
      <c r="V66" s="33"/>
    </row>
    <row r="67" spans="1:22" s="28" customFormat="1" ht="45.75" customHeight="1">
      <c r="A67" s="45" t="s">
        <v>113</v>
      </c>
      <c r="B67" s="44" t="s">
        <v>40</v>
      </c>
      <c r="C67" s="43"/>
      <c r="D67" s="46"/>
      <c r="E67" s="46"/>
      <c r="F67" s="46"/>
      <c r="G67" s="46"/>
      <c r="H67" s="46"/>
      <c r="I67" s="46"/>
      <c r="J67" s="46"/>
      <c r="K67" s="46"/>
      <c r="L67" s="37"/>
      <c r="M67" s="38"/>
      <c r="N67" s="27"/>
      <c r="O67" s="27"/>
      <c r="P67" s="27"/>
      <c r="Q67" s="27"/>
      <c r="R67" s="27"/>
      <c r="S67" s="27"/>
      <c r="T67" s="27"/>
      <c r="U67" s="27"/>
      <c r="V67" s="27"/>
    </row>
    <row r="68" spans="1:22" s="28" customFormat="1" ht="19.5" customHeight="1">
      <c r="A68" s="14" t="s">
        <v>16</v>
      </c>
      <c r="B68" s="44" t="s">
        <v>42</v>
      </c>
      <c r="C68" s="43"/>
      <c r="D68" s="46"/>
      <c r="E68" s="46"/>
      <c r="F68" s="46"/>
      <c r="G68" s="46"/>
      <c r="H68" s="46"/>
      <c r="I68" s="46"/>
      <c r="J68" s="46"/>
      <c r="K68" s="46"/>
      <c r="L68" s="37"/>
      <c r="M68" s="38"/>
      <c r="N68" s="27"/>
      <c r="O68" s="27"/>
      <c r="P68" s="27"/>
      <c r="Q68" s="27"/>
      <c r="R68" s="27"/>
      <c r="S68" s="27"/>
      <c r="T68" s="27"/>
      <c r="U68" s="27"/>
      <c r="V68" s="27"/>
    </row>
    <row r="69" spans="1:22" s="28" customFormat="1" ht="18.75" customHeight="1">
      <c r="A69" s="14" t="s">
        <v>13</v>
      </c>
      <c r="B69" s="44" t="s">
        <v>42</v>
      </c>
      <c r="C69" s="43"/>
      <c r="D69" s="46"/>
      <c r="E69" s="46"/>
      <c r="F69" s="46"/>
      <c r="G69" s="46"/>
      <c r="H69" s="46"/>
      <c r="I69" s="46"/>
      <c r="J69" s="46"/>
      <c r="K69" s="46"/>
      <c r="L69" s="37"/>
      <c r="M69" s="38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48" customFormat="1" ht="46.5" customHeight="1">
      <c r="A70" s="45" t="s">
        <v>114</v>
      </c>
      <c r="B70" s="44" t="s">
        <v>40</v>
      </c>
      <c r="C70" s="41"/>
      <c r="D70" s="46"/>
      <c r="E70" s="46"/>
      <c r="F70" s="46"/>
      <c r="G70" s="46"/>
      <c r="H70" s="46"/>
      <c r="I70" s="46"/>
      <c r="J70" s="46"/>
      <c r="K70" s="46"/>
      <c r="L70" s="37"/>
      <c r="M70" s="38"/>
      <c r="N70" s="47"/>
      <c r="O70" s="47"/>
      <c r="P70" s="47"/>
      <c r="Q70" s="47"/>
      <c r="R70" s="47"/>
      <c r="S70" s="47"/>
      <c r="T70" s="47"/>
      <c r="U70" s="47"/>
      <c r="V70" s="47"/>
    </row>
    <row r="71" spans="1:22" s="50" customFormat="1" ht="17.25" customHeight="1">
      <c r="A71" s="14" t="s">
        <v>16</v>
      </c>
      <c r="B71" s="44" t="s">
        <v>42</v>
      </c>
      <c r="C71" s="43"/>
      <c r="D71" s="46"/>
      <c r="E71" s="46"/>
      <c r="F71" s="46"/>
      <c r="G71" s="46"/>
      <c r="H71" s="46"/>
      <c r="I71" s="46"/>
      <c r="J71" s="46"/>
      <c r="K71" s="46"/>
      <c r="L71" s="37"/>
      <c r="M71" s="38"/>
      <c r="N71" s="49"/>
      <c r="O71" s="49"/>
      <c r="P71" s="49"/>
      <c r="Q71" s="49"/>
      <c r="R71" s="49"/>
      <c r="S71" s="49"/>
      <c r="T71" s="49"/>
      <c r="U71" s="49"/>
      <c r="V71" s="49"/>
    </row>
    <row r="72" spans="1:22" s="50" customFormat="1">
      <c r="A72" s="14" t="s">
        <v>13</v>
      </c>
      <c r="B72" s="44" t="s">
        <v>42</v>
      </c>
      <c r="C72" s="43"/>
      <c r="D72" s="46"/>
      <c r="E72" s="46"/>
      <c r="F72" s="46"/>
      <c r="G72" s="46"/>
      <c r="H72" s="46"/>
      <c r="I72" s="46"/>
      <c r="J72" s="46"/>
      <c r="K72" s="46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spans="1:22" s="50" customFormat="1" ht="36">
      <c r="A73" s="45" t="s">
        <v>115</v>
      </c>
      <c r="B73" s="44" t="s">
        <v>40</v>
      </c>
      <c r="C73" s="43"/>
      <c r="D73" s="46"/>
      <c r="E73" s="46"/>
      <c r="F73" s="46"/>
      <c r="G73" s="46"/>
      <c r="H73" s="46"/>
      <c r="I73" s="46"/>
      <c r="J73" s="46"/>
      <c r="K73" s="46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spans="1:22" s="50" customFormat="1" ht="16.5" customHeight="1">
      <c r="A74" s="14" t="s">
        <v>16</v>
      </c>
      <c r="B74" s="44" t="s">
        <v>42</v>
      </c>
      <c r="C74" s="43"/>
      <c r="D74" s="46"/>
      <c r="E74" s="46"/>
      <c r="F74" s="46"/>
      <c r="G74" s="46"/>
      <c r="H74" s="46"/>
      <c r="I74" s="46"/>
      <c r="J74" s="46"/>
      <c r="K74" s="46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1:22" s="50" customFormat="1" ht="16.5" customHeight="1">
      <c r="A75" s="14" t="s">
        <v>13</v>
      </c>
      <c r="B75" s="44" t="s">
        <v>42</v>
      </c>
      <c r="C75" s="43"/>
      <c r="D75" s="46"/>
      <c r="E75" s="46"/>
      <c r="F75" s="46"/>
      <c r="G75" s="46"/>
      <c r="H75" s="46"/>
      <c r="I75" s="46"/>
      <c r="J75" s="46"/>
      <c r="K75" s="46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1:22" s="50" customFormat="1" ht="36">
      <c r="A76" s="45" t="s">
        <v>116</v>
      </c>
      <c r="B76" s="31" t="s">
        <v>40</v>
      </c>
      <c r="C76" s="43"/>
      <c r="D76" s="46"/>
      <c r="E76" s="46"/>
      <c r="F76" s="46"/>
      <c r="G76" s="46"/>
      <c r="H76" s="46"/>
      <c r="I76" s="46"/>
      <c r="J76" s="46"/>
      <c r="K76" s="46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spans="1:22" s="50" customFormat="1">
      <c r="A77" s="14" t="s">
        <v>16</v>
      </c>
      <c r="B77" s="31" t="s">
        <v>42</v>
      </c>
      <c r="C77" s="43"/>
      <c r="D77" s="46"/>
      <c r="E77" s="46"/>
      <c r="F77" s="46"/>
      <c r="G77" s="46"/>
      <c r="H77" s="46"/>
      <c r="I77" s="46"/>
      <c r="J77" s="46"/>
      <c r="K77" s="46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spans="1:22" s="50" customFormat="1">
      <c r="A78" s="14" t="s">
        <v>13</v>
      </c>
      <c r="B78" s="31" t="s">
        <v>42</v>
      </c>
      <c r="C78" s="43"/>
      <c r="D78" s="46"/>
      <c r="E78" s="46"/>
      <c r="F78" s="46"/>
      <c r="G78" s="46"/>
      <c r="H78" s="46"/>
      <c r="I78" s="46"/>
      <c r="J78" s="46"/>
      <c r="K78" s="46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1:22" s="50" customFormat="1" ht="36">
      <c r="A79" s="45" t="s">
        <v>117</v>
      </c>
      <c r="B79" s="31" t="s">
        <v>40</v>
      </c>
      <c r="C79" s="43"/>
      <c r="D79" s="46"/>
      <c r="E79" s="46"/>
      <c r="F79" s="46"/>
      <c r="G79" s="46"/>
      <c r="H79" s="46"/>
      <c r="I79" s="46"/>
      <c r="J79" s="46"/>
      <c r="K79" s="46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1:22" s="50" customFormat="1">
      <c r="A80" s="14" t="s">
        <v>16</v>
      </c>
      <c r="B80" s="31" t="s">
        <v>42</v>
      </c>
      <c r="C80" s="43"/>
      <c r="D80" s="46"/>
      <c r="E80" s="46"/>
      <c r="F80" s="46"/>
      <c r="G80" s="46"/>
      <c r="H80" s="46"/>
      <c r="I80" s="46"/>
      <c r="J80" s="46"/>
      <c r="K80" s="46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spans="1:22" s="50" customFormat="1">
      <c r="A81" s="14" t="s">
        <v>13</v>
      </c>
      <c r="B81" s="31" t="s">
        <v>42</v>
      </c>
      <c r="C81" s="43"/>
      <c r="D81" s="46"/>
      <c r="E81" s="46"/>
      <c r="F81" s="46"/>
      <c r="G81" s="46"/>
      <c r="H81" s="46"/>
      <c r="I81" s="46"/>
      <c r="J81" s="46"/>
      <c r="K81" s="46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spans="1:22" s="50" customFormat="1" ht="36">
      <c r="A82" s="45" t="s">
        <v>118</v>
      </c>
      <c r="B82" s="31" t="s">
        <v>40</v>
      </c>
      <c r="C82" s="43"/>
      <c r="D82" s="46"/>
      <c r="E82" s="46"/>
      <c r="F82" s="46"/>
      <c r="G82" s="46"/>
      <c r="H82" s="46"/>
      <c r="I82" s="46"/>
      <c r="J82" s="46"/>
      <c r="K82" s="46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spans="1:22" s="50" customFormat="1">
      <c r="A83" s="14" t="s">
        <v>16</v>
      </c>
      <c r="B83" s="31" t="s">
        <v>42</v>
      </c>
      <c r="C83" s="43"/>
      <c r="D83" s="46"/>
      <c r="E83" s="46"/>
      <c r="F83" s="46"/>
      <c r="G83" s="46"/>
      <c r="H83" s="46"/>
      <c r="I83" s="46"/>
      <c r="J83" s="46"/>
      <c r="K83" s="46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 spans="1:22" s="50" customFormat="1">
      <c r="A84" s="14" t="s">
        <v>13</v>
      </c>
      <c r="B84" s="31" t="s">
        <v>42</v>
      </c>
      <c r="C84" s="43"/>
      <c r="D84" s="46"/>
      <c r="E84" s="46"/>
      <c r="F84" s="46"/>
      <c r="G84" s="46"/>
      <c r="H84" s="46"/>
      <c r="I84" s="46"/>
      <c r="J84" s="46"/>
      <c r="K84" s="46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 spans="1:22" s="50" customFormat="1" ht="36">
      <c r="A85" s="45" t="s">
        <v>119</v>
      </c>
      <c r="B85" s="31" t="s">
        <v>40</v>
      </c>
      <c r="C85" s="43"/>
      <c r="D85" s="46"/>
      <c r="E85" s="46"/>
      <c r="F85" s="46"/>
      <c r="G85" s="46"/>
      <c r="H85" s="46"/>
      <c r="I85" s="46"/>
      <c r="J85" s="46"/>
      <c r="K85" s="46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spans="1:22" s="50" customFormat="1">
      <c r="A86" s="14" t="s">
        <v>16</v>
      </c>
      <c r="B86" s="31" t="s">
        <v>42</v>
      </c>
      <c r="C86" s="43"/>
      <c r="D86" s="46"/>
      <c r="E86" s="46"/>
      <c r="F86" s="46"/>
      <c r="G86" s="46"/>
      <c r="H86" s="46"/>
      <c r="I86" s="46"/>
      <c r="J86" s="46"/>
      <c r="K86" s="46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spans="1:22" s="50" customFormat="1">
      <c r="A87" s="14" t="s">
        <v>13</v>
      </c>
      <c r="B87" s="31" t="s">
        <v>42</v>
      </c>
      <c r="C87" s="43"/>
      <c r="D87" s="46"/>
      <c r="E87" s="46"/>
      <c r="F87" s="46"/>
      <c r="G87" s="46"/>
      <c r="H87" s="46"/>
      <c r="I87" s="46"/>
      <c r="J87" s="46"/>
      <c r="K87" s="46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spans="1:22" s="50" customFormat="1" ht="24">
      <c r="A88" s="45" t="s">
        <v>120</v>
      </c>
      <c r="B88" s="31" t="s">
        <v>40</v>
      </c>
      <c r="C88" s="43"/>
      <c r="D88" s="46"/>
      <c r="E88" s="46"/>
      <c r="F88" s="46"/>
      <c r="G88" s="46"/>
      <c r="H88" s="46"/>
      <c r="I88" s="46"/>
      <c r="J88" s="46"/>
      <c r="K88" s="46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1:22" s="50" customFormat="1">
      <c r="A89" s="14" t="s">
        <v>16</v>
      </c>
      <c r="B89" s="31" t="s">
        <v>42</v>
      </c>
      <c r="C89" s="43"/>
      <c r="D89" s="46"/>
      <c r="E89" s="46"/>
      <c r="F89" s="46"/>
      <c r="G89" s="46"/>
      <c r="H89" s="46"/>
      <c r="I89" s="46"/>
      <c r="J89" s="46"/>
      <c r="K89" s="46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spans="1:22" s="50" customFormat="1">
      <c r="A90" s="14" t="s">
        <v>13</v>
      </c>
      <c r="B90" s="31" t="s">
        <v>42</v>
      </c>
      <c r="C90" s="43"/>
      <c r="D90" s="46"/>
      <c r="E90" s="46"/>
      <c r="F90" s="46"/>
      <c r="G90" s="46"/>
      <c r="H90" s="46"/>
      <c r="I90" s="46"/>
      <c r="J90" s="46"/>
      <c r="K90" s="46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1:22" s="50" customFormat="1" ht="36">
      <c r="A91" s="45" t="s">
        <v>121</v>
      </c>
      <c r="B91" s="31" t="s">
        <v>40</v>
      </c>
      <c r="C91" s="43"/>
      <c r="D91" s="46"/>
      <c r="E91" s="46"/>
      <c r="F91" s="46"/>
      <c r="G91" s="46"/>
      <c r="H91" s="46"/>
      <c r="I91" s="46"/>
      <c r="J91" s="46"/>
      <c r="K91" s="46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spans="1:22" s="50" customFormat="1">
      <c r="A92" s="14" t="s">
        <v>16</v>
      </c>
      <c r="B92" s="31" t="s">
        <v>42</v>
      </c>
      <c r="C92" s="43"/>
      <c r="D92" s="46"/>
      <c r="E92" s="46"/>
      <c r="F92" s="46"/>
      <c r="G92" s="46"/>
      <c r="H92" s="46"/>
      <c r="I92" s="46"/>
      <c r="J92" s="46"/>
      <c r="K92" s="46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1:22" s="50" customFormat="1" ht="12" customHeight="1">
      <c r="A93" s="14" t="s">
        <v>13</v>
      </c>
      <c r="B93" s="31" t="s">
        <v>42</v>
      </c>
      <c r="C93" s="43"/>
      <c r="D93" s="46"/>
      <c r="E93" s="46"/>
      <c r="F93" s="46"/>
      <c r="G93" s="46"/>
      <c r="H93" s="46"/>
      <c r="I93" s="46"/>
      <c r="J93" s="46"/>
      <c r="K93" s="46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spans="1:22" s="50" customFormat="1" ht="36">
      <c r="A94" s="13" t="s">
        <v>152</v>
      </c>
      <c r="B94" s="31" t="s">
        <v>40</v>
      </c>
      <c r="C94" s="51">
        <v>160</v>
      </c>
      <c r="D94" s="51">
        <v>148.73400000000001</v>
      </c>
      <c r="E94" s="29">
        <f>D94/100*E96</f>
        <v>154.68336000000002</v>
      </c>
      <c r="F94" s="29">
        <f t="shared" ref="F94:K94" si="4">E94/100*F96</f>
        <v>160.87069440000002</v>
      </c>
      <c r="G94" s="29">
        <f t="shared" si="4"/>
        <v>167.30552217600001</v>
      </c>
      <c r="H94" s="29">
        <f t="shared" si="4"/>
        <v>173.99774306304002</v>
      </c>
      <c r="I94" s="29">
        <f t="shared" si="4"/>
        <v>180.95765278556161</v>
      </c>
      <c r="J94" s="29">
        <f t="shared" si="4"/>
        <v>188.19595889698405</v>
      </c>
      <c r="K94" s="29">
        <f t="shared" si="4"/>
        <v>195.72379725286342</v>
      </c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2" s="50" customFormat="1">
      <c r="A95" s="14" t="s">
        <v>16</v>
      </c>
      <c r="B95" s="31" t="s">
        <v>42</v>
      </c>
      <c r="C95" s="46">
        <v>1050.9000000000001</v>
      </c>
      <c r="D95" s="46">
        <f>D94/C94*100/1.05</f>
        <v>88.532142857142844</v>
      </c>
      <c r="E95" s="46">
        <f>E94/D94*100/1.04</f>
        <v>100</v>
      </c>
      <c r="F95" s="46">
        <f>F94/E94*100/1.036</f>
        <v>100.38610038610038</v>
      </c>
      <c r="G95" s="46">
        <f>G94/E94*100/1.04</f>
        <v>104</v>
      </c>
      <c r="H95" s="46">
        <f>H94/F94*100/1.037</f>
        <v>104.30086788813887</v>
      </c>
      <c r="I95" s="46">
        <f>I94/G94*100/1.042</f>
        <v>103.80038387715931</v>
      </c>
      <c r="J95" s="46">
        <f>J94/H94*100/1.037</f>
        <v>104.30086788813887</v>
      </c>
      <c r="K95" s="46">
        <f>K94/I94*100/1.042</f>
        <v>103.80038387715931</v>
      </c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spans="1:22" s="50" customFormat="1">
      <c r="A96" s="14" t="s">
        <v>13</v>
      </c>
      <c r="B96" s="31" t="s">
        <v>42</v>
      </c>
      <c r="C96" s="26">
        <v>103</v>
      </c>
      <c r="D96" s="26">
        <v>104</v>
      </c>
      <c r="E96" s="26">
        <v>104</v>
      </c>
      <c r="F96" s="26">
        <v>104</v>
      </c>
      <c r="G96" s="26">
        <v>104</v>
      </c>
      <c r="H96" s="46">
        <v>104</v>
      </c>
      <c r="I96" s="46">
        <v>104</v>
      </c>
      <c r="J96" s="46">
        <v>104</v>
      </c>
      <c r="K96" s="46">
        <v>104</v>
      </c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spans="1:22" s="50" customFormat="1" ht="48">
      <c r="A97" s="13" t="s">
        <v>153</v>
      </c>
      <c r="B97" s="31" t="s">
        <v>40</v>
      </c>
      <c r="C97" s="51">
        <v>21.2</v>
      </c>
      <c r="D97" s="51">
        <v>23.3</v>
      </c>
      <c r="E97" s="29">
        <f>D97/100*E99</f>
        <v>24.232000000000003</v>
      </c>
      <c r="F97" s="29">
        <f t="shared" ref="F97:K97" si="5">E97/100*F99</f>
        <v>25.201280000000004</v>
      </c>
      <c r="G97" s="29">
        <f t="shared" si="5"/>
        <v>26.209331200000005</v>
      </c>
      <c r="H97" s="29">
        <f t="shared" si="5"/>
        <v>27.257704448000002</v>
      </c>
      <c r="I97" s="29">
        <f t="shared" si="5"/>
        <v>28.348012625920003</v>
      </c>
      <c r="J97" s="29">
        <f t="shared" si="5"/>
        <v>29.481933130956804</v>
      </c>
      <c r="K97" s="29">
        <f t="shared" si="5"/>
        <v>30.661210456195079</v>
      </c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spans="1:22" s="50" customFormat="1">
      <c r="A98" s="14" t="s">
        <v>16</v>
      </c>
      <c r="B98" s="31" t="s">
        <v>42</v>
      </c>
      <c r="C98" s="46">
        <v>1298.3800000000001</v>
      </c>
      <c r="D98" s="46">
        <f>D97/C97*100/1.04</f>
        <v>105.67851959361393</v>
      </c>
      <c r="E98" s="46">
        <f t="shared" ref="E98:K98" si="6">E97/D97*100/1.04</f>
        <v>100</v>
      </c>
      <c r="F98" s="46">
        <f t="shared" si="6"/>
        <v>100</v>
      </c>
      <c r="G98" s="46">
        <f t="shared" si="6"/>
        <v>100</v>
      </c>
      <c r="H98" s="46">
        <f t="shared" si="6"/>
        <v>99.999999999999986</v>
      </c>
      <c r="I98" s="46">
        <f t="shared" si="6"/>
        <v>100</v>
      </c>
      <c r="J98" s="46">
        <f t="shared" si="6"/>
        <v>100</v>
      </c>
      <c r="K98" s="46">
        <f t="shared" si="6"/>
        <v>100</v>
      </c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spans="1:22" s="28" customFormat="1">
      <c r="A99" s="14" t="s">
        <v>13</v>
      </c>
      <c r="B99" s="31" t="s">
        <v>42</v>
      </c>
      <c r="C99" s="46">
        <v>117</v>
      </c>
      <c r="D99" s="46">
        <v>103.8</v>
      </c>
      <c r="E99" s="46">
        <v>104</v>
      </c>
      <c r="F99" s="46">
        <v>104</v>
      </c>
      <c r="G99" s="46">
        <v>104</v>
      </c>
      <c r="H99" s="46">
        <v>104</v>
      </c>
      <c r="I99" s="46">
        <v>104</v>
      </c>
      <c r="J99" s="46">
        <v>104</v>
      </c>
      <c r="K99" s="46">
        <v>104</v>
      </c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s="28" customFormat="1">
      <c r="A100" s="52" t="s">
        <v>28</v>
      </c>
      <c r="B100" s="44"/>
      <c r="C100" s="46"/>
      <c r="D100" s="46"/>
      <c r="E100" s="46"/>
      <c r="F100" s="46"/>
      <c r="G100" s="46"/>
      <c r="H100" s="46"/>
      <c r="I100" s="46"/>
      <c r="J100" s="46"/>
      <c r="K100" s="46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s="28" customFormat="1">
      <c r="A101" s="45" t="s">
        <v>49</v>
      </c>
      <c r="B101" s="31" t="s">
        <v>40</v>
      </c>
      <c r="C101" s="51">
        <v>1945.69</v>
      </c>
      <c r="D101" s="51">
        <v>1334.72</v>
      </c>
      <c r="E101" s="29">
        <f>D101/100*E103</f>
        <v>1380.1004800000001</v>
      </c>
      <c r="F101" s="29">
        <f t="shared" ref="F101:K101" si="7">E101/100*F103</f>
        <v>1435.3044992</v>
      </c>
      <c r="G101" s="29">
        <f t="shared" si="7"/>
        <v>1489.8460701696001</v>
      </c>
      <c r="H101" s="29">
        <f t="shared" si="7"/>
        <v>1553.9094511868927</v>
      </c>
      <c r="I101" s="29">
        <f t="shared" si="7"/>
        <v>1616.0658292343685</v>
      </c>
      <c r="J101" s="29">
        <f t="shared" si="7"/>
        <v>1690.4048573791492</v>
      </c>
      <c r="K101" s="29">
        <f t="shared" si="7"/>
        <v>1763.0922662464525</v>
      </c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s="28" customFormat="1">
      <c r="A102" s="14" t="s">
        <v>16</v>
      </c>
      <c r="B102" s="31" t="s">
        <v>42</v>
      </c>
      <c r="C102" s="46">
        <v>123.08</v>
      </c>
      <c r="D102" s="46">
        <f>D101/C101*100/1.04</f>
        <v>65.960385024573057</v>
      </c>
      <c r="E102" s="46">
        <f>E101/D101*100</f>
        <v>103.4</v>
      </c>
      <c r="F102" s="46">
        <f t="shared" ref="F102:K102" si="8">F101/E101*100/1.04</f>
        <v>100</v>
      </c>
      <c r="G102" s="46">
        <f t="shared" si="8"/>
        <v>99.807692307692307</v>
      </c>
      <c r="H102" s="46">
        <f t="shared" si="8"/>
        <v>100.28846153846153</v>
      </c>
      <c r="I102" s="46">
        <f t="shared" si="8"/>
        <v>100</v>
      </c>
      <c r="J102" s="46">
        <f t="shared" si="8"/>
        <v>100.57692307692305</v>
      </c>
      <c r="K102" s="46">
        <f t="shared" si="8"/>
        <v>100.28846153846153</v>
      </c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s="28" customFormat="1">
      <c r="A103" s="14" t="s">
        <v>13</v>
      </c>
      <c r="B103" s="31" t="s">
        <v>42</v>
      </c>
      <c r="C103" s="46">
        <v>103.8</v>
      </c>
      <c r="D103" s="46">
        <v>104.9</v>
      </c>
      <c r="E103" s="46">
        <v>103.4</v>
      </c>
      <c r="F103" s="46">
        <v>104</v>
      </c>
      <c r="G103" s="46">
        <v>103.8</v>
      </c>
      <c r="H103" s="46">
        <v>104.3</v>
      </c>
      <c r="I103" s="46">
        <v>104</v>
      </c>
      <c r="J103" s="46">
        <v>104.6</v>
      </c>
      <c r="K103" s="46">
        <v>104.3</v>
      </c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s="28" customFormat="1">
      <c r="A104" s="13" t="s">
        <v>5</v>
      </c>
      <c r="B104" s="44"/>
      <c r="C104" s="46"/>
      <c r="D104" s="46"/>
      <c r="E104" s="46"/>
      <c r="F104" s="46"/>
      <c r="G104" s="46"/>
      <c r="H104" s="46"/>
      <c r="I104" s="46"/>
      <c r="J104" s="46"/>
      <c r="K104" s="46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s="28" customFormat="1">
      <c r="A105" s="45" t="s">
        <v>66</v>
      </c>
      <c r="B105" s="31" t="s">
        <v>40</v>
      </c>
      <c r="C105" s="51">
        <v>1197.1500000000001</v>
      </c>
      <c r="D105" s="51">
        <v>1458.13</v>
      </c>
      <c r="E105" s="29">
        <f>D105/100*E107</f>
        <v>1500.4157700000001</v>
      </c>
      <c r="F105" s="29">
        <f t="shared" ref="F105" si="9">E105/100*F107</f>
        <v>1558.9319850300001</v>
      </c>
      <c r="G105" s="29">
        <f t="shared" ref="G105" si="10">F105/100*G107</f>
        <v>1616.6124684761101</v>
      </c>
      <c r="H105" s="29">
        <f t="shared" ref="H105" si="11">G105/100*H107</f>
        <v>1686.1268046205828</v>
      </c>
      <c r="I105" s="29">
        <f t="shared" ref="I105" si="12">H105/100*I107</f>
        <v>1753.5718768054062</v>
      </c>
      <c r="J105" s="29">
        <f t="shared" ref="J105" si="13">I105/100*J107</f>
        <v>1834.2361831384546</v>
      </c>
      <c r="K105" s="29">
        <f t="shared" ref="K105" si="14">J105/100*K107</f>
        <v>1913.1083390134083</v>
      </c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s="28" customFormat="1">
      <c r="A106" s="53" t="s">
        <v>67</v>
      </c>
      <c r="B106" s="31" t="s">
        <v>42</v>
      </c>
      <c r="C106" s="46">
        <v>120.3</v>
      </c>
      <c r="D106" s="46">
        <f t="shared" ref="D106" si="15">D105/C105*100/1.064</f>
        <v>114.47378626996009</v>
      </c>
      <c r="E106" s="46">
        <f t="shared" ref="E106" si="16">E105/D105*100/1.064</f>
        <v>96.710526315789465</v>
      </c>
      <c r="F106" s="46">
        <f t="shared" ref="F106" si="17">F105/E105*100/1.064</f>
        <v>97.65037593984961</v>
      </c>
      <c r="G106" s="46">
        <f t="shared" ref="G106" si="18">G105/F105*100/1.064</f>
        <v>97.462406015037573</v>
      </c>
      <c r="H106" s="46">
        <f t="shared" ref="H106" si="19">H105/G105*100/1.064</f>
        <v>98.026315789473671</v>
      </c>
      <c r="I106" s="46">
        <f t="shared" ref="I106" si="20">I105/H105*100/1.064</f>
        <v>97.744360902255636</v>
      </c>
      <c r="J106" s="46">
        <f t="shared" ref="J106" si="21">J105/I105*100/1.064</f>
        <v>98.308270676691706</v>
      </c>
      <c r="K106" s="46">
        <f t="shared" ref="K106" si="22">K105/J105*100/1.064</f>
        <v>98.026315789473685</v>
      </c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s="28" customFormat="1">
      <c r="A107" s="53" t="s">
        <v>68</v>
      </c>
      <c r="B107" s="31" t="s">
        <v>42</v>
      </c>
      <c r="C107" s="46">
        <v>106.2</v>
      </c>
      <c r="D107" s="46">
        <v>104.8</v>
      </c>
      <c r="E107" s="46">
        <v>102.9</v>
      </c>
      <c r="F107" s="46">
        <v>103.9</v>
      </c>
      <c r="G107" s="46">
        <v>103.7</v>
      </c>
      <c r="H107" s="46">
        <v>104.3</v>
      </c>
      <c r="I107" s="46">
        <v>104</v>
      </c>
      <c r="J107" s="46">
        <v>104.6</v>
      </c>
      <c r="K107" s="46">
        <v>104.3</v>
      </c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s="28" customFormat="1">
      <c r="A108" s="45" t="s">
        <v>69</v>
      </c>
      <c r="B108" s="31" t="s">
        <v>40</v>
      </c>
      <c r="C108" s="51">
        <v>748.54</v>
      </c>
      <c r="D108" s="51">
        <v>900.41</v>
      </c>
      <c r="E108" s="29">
        <f>D108/100*E110</f>
        <v>926.52188999999998</v>
      </c>
      <c r="F108" s="29">
        <f t="shared" ref="F108:K108" si="23">E108/100*F110</f>
        <v>962.65624371000013</v>
      </c>
      <c r="G108" s="29">
        <f t="shared" si="23"/>
        <v>998.27452472727009</v>
      </c>
      <c r="H108" s="29">
        <f t="shared" si="23"/>
        <v>1041.2003292905426</v>
      </c>
      <c r="I108" s="29">
        <f t="shared" si="23"/>
        <v>1082.8483424621643</v>
      </c>
      <c r="J108" s="29">
        <f t="shared" si="23"/>
        <v>1132.6593662154237</v>
      </c>
      <c r="K108" s="29">
        <f t="shared" si="23"/>
        <v>1179.0984002302559</v>
      </c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s="28" customFormat="1">
      <c r="A109" s="53" t="s">
        <v>70</v>
      </c>
      <c r="B109" s="31" t="s">
        <v>42</v>
      </c>
      <c r="C109" s="46">
        <v>123.31</v>
      </c>
      <c r="D109" s="46">
        <f t="shared" ref="D109:K109" si="24">D108/C108*100/1.038</f>
        <v>115.88519163805219</v>
      </c>
      <c r="E109" s="46">
        <f t="shared" si="24"/>
        <v>99.132947976878597</v>
      </c>
      <c r="F109" s="46">
        <f t="shared" si="24"/>
        <v>100.09633911368017</v>
      </c>
      <c r="G109" s="46">
        <f t="shared" si="24"/>
        <v>99.903660886319827</v>
      </c>
      <c r="H109" s="46">
        <f t="shared" si="24"/>
        <v>100.48169556840077</v>
      </c>
      <c r="I109" s="46">
        <f t="shared" si="24"/>
        <v>100.1926782273603</v>
      </c>
      <c r="J109" s="46">
        <f t="shared" si="24"/>
        <v>100.77071290944122</v>
      </c>
      <c r="K109" s="46">
        <f t="shared" si="24"/>
        <v>100.28901734104045</v>
      </c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s="28" customFormat="1">
      <c r="A110" s="53" t="s">
        <v>71</v>
      </c>
      <c r="B110" s="31" t="s">
        <v>42</v>
      </c>
      <c r="C110" s="46">
        <v>101.3</v>
      </c>
      <c r="D110" s="46">
        <v>104.8</v>
      </c>
      <c r="E110" s="46">
        <v>102.9</v>
      </c>
      <c r="F110" s="46">
        <v>103.9</v>
      </c>
      <c r="G110" s="46">
        <v>103.7</v>
      </c>
      <c r="H110" s="46">
        <v>104.3</v>
      </c>
      <c r="I110" s="46">
        <v>104</v>
      </c>
      <c r="J110" s="46">
        <v>104.6</v>
      </c>
      <c r="K110" s="46">
        <v>104.1</v>
      </c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s="28" customFormat="1" ht="24">
      <c r="A111" s="52" t="s">
        <v>29</v>
      </c>
      <c r="B111" s="54"/>
      <c r="C111" s="43"/>
      <c r="D111" s="46"/>
      <c r="E111" s="46"/>
      <c r="F111" s="46"/>
      <c r="G111" s="46"/>
      <c r="H111" s="46"/>
      <c r="I111" s="46"/>
      <c r="J111" s="46"/>
      <c r="K111" s="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s="28" customFormat="1">
      <c r="A112" s="55" t="s">
        <v>64</v>
      </c>
      <c r="B112" s="54"/>
      <c r="C112" s="43"/>
      <c r="D112" s="46"/>
      <c r="E112" s="46"/>
      <c r="F112" s="46"/>
      <c r="G112" s="46"/>
      <c r="H112" s="46"/>
      <c r="I112" s="46"/>
      <c r="J112" s="46"/>
      <c r="K112" s="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s="28" customFormat="1">
      <c r="A113" s="45" t="s">
        <v>146</v>
      </c>
      <c r="B113" s="54" t="s">
        <v>10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s="28" customFormat="1">
      <c r="A114" s="45" t="s">
        <v>138</v>
      </c>
      <c r="B114" s="54" t="s">
        <v>30</v>
      </c>
      <c r="C114" s="101">
        <v>4.0000000000000001E-3</v>
      </c>
      <c r="D114" s="101">
        <v>4.3E-3</v>
      </c>
      <c r="E114" s="101">
        <v>0.04</v>
      </c>
      <c r="F114" s="101">
        <v>0.04</v>
      </c>
      <c r="G114" s="101">
        <v>0.04</v>
      </c>
      <c r="H114" s="101">
        <v>0.04</v>
      </c>
      <c r="I114" s="101">
        <v>0.04</v>
      </c>
      <c r="J114" s="101">
        <v>0.04</v>
      </c>
      <c r="K114" s="101">
        <v>0.04</v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s="28" customFormat="1">
      <c r="A115" s="45" t="s">
        <v>139</v>
      </c>
      <c r="B115" s="54" t="s">
        <v>10</v>
      </c>
      <c r="C115" s="46">
        <v>0.88</v>
      </c>
      <c r="D115" s="46">
        <v>3</v>
      </c>
      <c r="E115" s="46">
        <v>3</v>
      </c>
      <c r="F115" s="46">
        <v>3.1</v>
      </c>
      <c r="G115" s="46">
        <v>3.05</v>
      </c>
      <c r="H115" s="46">
        <v>3.2</v>
      </c>
      <c r="I115" s="46">
        <v>3.1</v>
      </c>
      <c r="J115" s="46">
        <v>3.3</v>
      </c>
      <c r="K115" s="46">
        <v>3.2</v>
      </c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s="28" customFormat="1">
      <c r="A116" s="45" t="s">
        <v>85</v>
      </c>
      <c r="B116" s="54" t="s">
        <v>10</v>
      </c>
      <c r="C116" s="46">
        <v>1093</v>
      </c>
      <c r="D116" s="46">
        <v>959.5</v>
      </c>
      <c r="E116" s="46">
        <v>970</v>
      </c>
      <c r="F116" s="46">
        <v>983</v>
      </c>
      <c r="G116" s="46">
        <v>980</v>
      </c>
      <c r="H116" s="46">
        <v>986</v>
      </c>
      <c r="I116" s="46">
        <v>983</v>
      </c>
      <c r="J116" s="46">
        <v>990</v>
      </c>
      <c r="K116" s="46">
        <v>988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s="28" customFormat="1" ht="54" customHeight="1">
      <c r="A117" s="45" t="s">
        <v>86</v>
      </c>
      <c r="B117" s="54" t="s">
        <v>10</v>
      </c>
      <c r="C117" s="46">
        <v>30132.9</v>
      </c>
      <c r="D117" s="46">
        <v>31976</v>
      </c>
      <c r="E117" s="46">
        <f>D117/100*103</f>
        <v>32935.279999999999</v>
      </c>
      <c r="F117" s="46">
        <f t="shared" ref="F117:K117" si="25">E117/100*103</f>
        <v>33923.338400000001</v>
      </c>
      <c r="G117" s="46">
        <f t="shared" si="25"/>
        <v>34941.038551999998</v>
      </c>
      <c r="H117" s="46">
        <f t="shared" si="25"/>
        <v>35989.269708560001</v>
      </c>
      <c r="I117" s="46">
        <f t="shared" si="25"/>
        <v>37068.9477998168</v>
      </c>
      <c r="J117" s="46">
        <f t="shared" si="25"/>
        <v>38181.016233811308</v>
      </c>
      <c r="K117" s="46">
        <f t="shared" si="25"/>
        <v>39326.446720825646</v>
      </c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s="28" customFormat="1">
      <c r="A118" s="45" t="s">
        <v>87</v>
      </c>
      <c r="B118" s="54" t="s">
        <v>11</v>
      </c>
      <c r="C118" s="46">
        <v>286</v>
      </c>
      <c r="D118" s="46">
        <v>91</v>
      </c>
      <c r="E118" s="46">
        <v>100</v>
      </c>
      <c r="F118" s="46">
        <v>110</v>
      </c>
      <c r="G118" s="46">
        <v>105</v>
      </c>
      <c r="H118" s="46">
        <v>115</v>
      </c>
      <c r="I118" s="46">
        <v>110</v>
      </c>
      <c r="J118" s="46">
        <v>120</v>
      </c>
      <c r="K118" s="46">
        <v>115</v>
      </c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s="28" customFormat="1" ht="18.75">
      <c r="A119" s="55" t="s">
        <v>65</v>
      </c>
      <c r="B119" s="54"/>
      <c r="C119" s="56"/>
      <c r="D119" s="57"/>
      <c r="E119" s="46"/>
      <c r="F119" s="46"/>
      <c r="G119" s="46"/>
      <c r="H119" s="46"/>
      <c r="I119" s="46"/>
      <c r="J119" s="46"/>
      <c r="K119" s="46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s="28" customFormat="1" ht="48">
      <c r="A120" s="45" t="s">
        <v>141</v>
      </c>
      <c r="B120" s="54" t="s">
        <v>10</v>
      </c>
      <c r="C120" s="56"/>
      <c r="D120" s="24"/>
      <c r="E120" s="46"/>
      <c r="F120" s="46"/>
      <c r="G120" s="46"/>
      <c r="H120" s="46"/>
      <c r="I120" s="46"/>
      <c r="J120" s="46"/>
      <c r="K120" s="46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1:22" s="28" customFormat="1" ht="36.75" customHeight="1">
      <c r="A121" s="45" t="s">
        <v>88</v>
      </c>
      <c r="B121" s="54" t="s">
        <v>10</v>
      </c>
      <c r="C121" s="56"/>
      <c r="D121" s="24"/>
      <c r="E121" s="46"/>
      <c r="F121" s="46"/>
      <c r="G121" s="46"/>
      <c r="H121" s="46"/>
      <c r="I121" s="46"/>
      <c r="J121" s="46"/>
      <c r="K121" s="46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:22" s="28" customFormat="1">
      <c r="A122" s="45" t="s">
        <v>137</v>
      </c>
      <c r="B122" s="54" t="s">
        <v>10</v>
      </c>
      <c r="C122" s="46">
        <v>1096.0999999999999</v>
      </c>
      <c r="D122" s="46">
        <v>2235.8000000000002</v>
      </c>
      <c r="E122" s="46">
        <v>2300</v>
      </c>
      <c r="F122" s="46">
        <v>2320</v>
      </c>
      <c r="G122" s="46">
        <v>2310</v>
      </c>
      <c r="H122" s="46">
        <v>2340</v>
      </c>
      <c r="I122" s="46">
        <v>2330</v>
      </c>
      <c r="J122" s="46">
        <v>2350</v>
      </c>
      <c r="K122" s="46">
        <v>2340</v>
      </c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s="28" customFormat="1">
      <c r="A123" s="45" t="s">
        <v>122</v>
      </c>
      <c r="B123" s="54" t="s">
        <v>10</v>
      </c>
      <c r="C123" s="46">
        <v>965.37</v>
      </c>
      <c r="D123" s="46">
        <v>1291.8</v>
      </c>
      <c r="E123" s="46">
        <v>1300</v>
      </c>
      <c r="F123" s="46">
        <v>1300</v>
      </c>
      <c r="G123" s="46">
        <v>1290</v>
      </c>
      <c r="H123" s="46">
        <v>1320</v>
      </c>
      <c r="I123" s="46">
        <v>1310</v>
      </c>
      <c r="J123" s="46">
        <v>1330</v>
      </c>
      <c r="K123" s="46">
        <v>1320</v>
      </c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s="28" customFormat="1" ht="24">
      <c r="A124" s="45" t="s">
        <v>142</v>
      </c>
      <c r="B124" s="54" t="s">
        <v>10</v>
      </c>
      <c r="C124" s="46">
        <v>58.59</v>
      </c>
      <c r="D124" s="46">
        <v>100.3</v>
      </c>
      <c r="E124" s="46">
        <v>100.9</v>
      </c>
      <c r="F124" s="46">
        <v>101</v>
      </c>
      <c r="G124" s="46">
        <v>100.9</v>
      </c>
      <c r="H124" s="46">
        <v>101.8</v>
      </c>
      <c r="I124" s="46">
        <v>101.5</v>
      </c>
      <c r="J124" s="46">
        <v>102.2</v>
      </c>
      <c r="K124" s="46">
        <v>102</v>
      </c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s="28" customFormat="1">
      <c r="A125" s="45" t="s">
        <v>78</v>
      </c>
      <c r="B125" s="54" t="s">
        <v>10</v>
      </c>
      <c r="C125" s="46">
        <v>198.7</v>
      </c>
      <c r="D125" s="46">
        <v>202.5</v>
      </c>
      <c r="E125" s="46">
        <v>203</v>
      </c>
      <c r="F125" s="46">
        <v>203.1</v>
      </c>
      <c r="G125" s="46">
        <v>203</v>
      </c>
      <c r="H125" s="46">
        <v>203.3</v>
      </c>
      <c r="I125" s="46">
        <v>203.2</v>
      </c>
      <c r="J125" s="46">
        <v>203.5</v>
      </c>
      <c r="K125" s="46">
        <v>203.4</v>
      </c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s="28" customFormat="1">
      <c r="A126" s="45" t="s">
        <v>123</v>
      </c>
      <c r="B126" s="54" t="s">
        <v>10</v>
      </c>
      <c r="C126" s="46">
        <v>1341.8</v>
      </c>
      <c r="D126" s="46">
        <v>1274.7</v>
      </c>
      <c r="E126" s="46">
        <v>1300</v>
      </c>
      <c r="F126" s="46">
        <v>1320</v>
      </c>
      <c r="G126" s="46">
        <v>1300</v>
      </c>
      <c r="H126" s="46">
        <v>1350</v>
      </c>
      <c r="I126" s="46">
        <v>1330</v>
      </c>
      <c r="J126" s="46">
        <v>1360</v>
      </c>
      <c r="K126" s="46">
        <v>1340</v>
      </c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s="21" customFormat="1">
      <c r="A127" s="45" t="s">
        <v>124</v>
      </c>
      <c r="B127" s="54" t="s">
        <v>10</v>
      </c>
      <c r="C127" s="58"/>
      <c r="D127" s="24"/>
      <c r="E127" s="46"/>
      <c r="F127" s="46"/>
      <c r="G127" s="46"/>
      <c r="H127" s="46"/>
      <c r="I127" s="46"/>
      <c r="J127" s="46"/>
      <c r="K127" s="46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 s="50" customFormat="1">
      <c r="A128" s="45" t="s">
        <v>143</v>
      </c>
      <c r="B128" s="54" t="s">
        <v>4</v>
      </c>
      <c r="C128" s="94">
        <v>7.0000000000000001E-3</v>
      </c>
      <c r="D128" s="95">
        <v>1.0999999999999999E-2</v>
      </c>
      <c r="E128" s="95">
        <v>1.0999999999999999E-2</v>
      </c>
      <c r="F128" s="95">
        <v>1.0999999999999999E-2</v>
      </c>
      <c r="G128" s="95">
        <v>1.0999999999999999E-2</v>
      </c>
      <c r="H128" s="95">
        <v>1.0999999999999999E-2</v>
      </c>
      <c r="I128" s="95">
        <v>1.0999999999999999E-2</v>
      </c>
      <c r="J128" s="95">
        <v>1.0999999999999999E-2</v>
      </c>
      <c r="K128" s="95">
        <v>1.0999999999999999E-2</v>
      </c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spans="1:22" s="50" customFormat="1">
      <c r="A129" s="45" t="s">
        <v>72</v>
      </c>
      <c r="B129" s="44" t="s">
        <v>17</v>
      </c>
      <c r="C129" s="58"/>
      <c r="D129" s="24"/>
      <c r="E129" s="46"/>
      <c r="F129" s="46"/>
      <c r="G129" s="46"/>
      <c r="H129" s="46"/>
      <c r="I129" s="46"/>
      <c r="J129" s="46"/>
      <c r="K129" s="46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spans="1:22" s="50" customFormat="1" ht="24">
      <c r="A130" s="45" t="s">
        <v>83</v>
      </c>
      <c r="B130" s="44" t="s">
        <v>17</v>
      </c>
      <c r="C130" s="58"/>
      <c r="D130" s="24"/>
      <c r="E130" s="46"/>
      <c r="F130" s="46"/>
      <c r="G130" s="46"/>
      <c r="H130" s="46"/>
      <c r="I130" s="46"/>
      <c r="J130" s="46"/>
      <c r="K130" s="46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spans="1:22" s="50" customFormat="1" ht="48.75" customHeight="1">
      <c r="A131" s="45" t="s">
        <v>84</v>
      </c>
      <c r="B131" s="44" t="s">
        <v>17</v>
      </c>
      <c r="C131" s="58"/>
      <c r="D131" s="59"/>
      <c r="E131" s="46"/>
      <c r="F131" s="46"/>
      <c r="G131" s="46"/>
      <c r="H131" s="46"/>
      <c r="I131" s="46"/>
      <c r="J131" s="46"/>
      <c r="K131" s="46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spans="1:22" s="50" customFormat="1">
      <c r="A132" s="45" t="s">
        <v>125</v>
      </c>
      <c r="B132" s="44" t="s">
        <v>17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spans="1:22" s="50" customFormat="1">
      <c r="A133" s="45" t="s">
        <v>140</v>
      </c>
      <c r="B133" s="44" t="s">
        <v>51</v>
      </c>
      <c r="C133" s="46">
        <v>1007.6</v>
      </c>
      <c r="D133" s="46">
        <v>1334.1</v>
      </c>
      <c r="E133" s="46">
        <v>1335</v>
      </c>
      <c r="F133" s="46">
        <v>1335.1</v>
      </c>
      <c r="G133" s="46">
        <v>1335</v>
      </c>
      <c r="H133" s="46">
        <v>1335.5</v>
      </c>
      <c r="I133" s="46">
        <v>1335.4</v>
      </c>
      <c r="J133" s="46">
        <v>1336</v>
      </c>
      <c r="K133" s="46">
        <v>1335.8</v>
      </c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spans="1:22" s="50" customFormat="1" ht="60">
      <c r="A134" s="60" t="s">
        <v>144</v>
      </c>
      <c r="B134" s="61" t="s">
        <v>8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spans="1:22" s="50" customFormat="1" ht="18.75">
      <c r="A135" s="45" t="s">
        <v>126</v>
      </c>
      <c r="B135" s="61" t="s">
        <v>8</v>
      </c>
      <c r="C135" s="56"/>
      <c r="D135" s="57"/>
      <c r="E135" s="46"/>
      <c r="F135" s="46"/>
      <c r="G135" s="46"/>
      <c r="H135" s="46"/>
      <c r="I135" s="46"/>
      <c r="J135" s="46"/>
      <c r="K135" s="46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spans="1:22" s="50" customFormat="1" ht="18.75">
      <c r="A136" s="45" t="s">
        <v>127</v>
      </c>
      <c r="B136" s="61" t="s">
        <v>8</v>
      </c>
      <c r="C136" s="56"/>
      <c r="D136" s="57"/>
      <c r="E136" s="46"/>
      <c r="F136" s="46"/>
      <c r="G136" s="46"/>
      <c r="H136" s="46"/>
      <c r="I136" s="46"/>
      <c r="J136" s="46"/>
      <c r="K136" s="46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spans="1:22" s="50" customFormat="1" ht="18.75">
      <c r="A137" s="45" t="s">
        <v>128</v>
      </c>
      <c r="B137" s="44" t="s">
        <v>51</v>
      </c>
      <c r="C137" s="56"/>
      <c r="D137" s="57"/>
      <c r="E137" s="46"/>
      <c r="F137" s="46"/>
      <c r="G137" s="46"/>
      <c r="H137" s="46"/>
      <c r="I137" s="46"/>
      <c r="J137" s="46"/>
      <c r="K137" s="46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spans="1:22" s="50" customFormat="1" ht="18.75">
      <c r="A138" s="45" t="s">
        <v>147</v>
      </c>
      <c r="B138" s="44" t="s">
        <v>51</v>
      </c>
      <c r="C138" s="62"/>
      <c r="D138" s="57"/>
      <c r="E138" s="46"/>
      <c r="F138" s="46"/>
      <c r="G138" s="46"/>
      <c r="H138" s="46"/>
      <c r="I138" s="46"/>
      <c r="J138" s="46"/>
      <c r="K138" s="46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spans="1:22" s="50" customFormat="1" ht="18.75">
      <c r="A139" s="45" t="s">
        <v>73</v>
      </c>
      <c r="B139" s="61" t="s">
        <v>8</v>
      </c>
      <c r="C139" s="56"/>
      <c r="D139" s="59"/>
      <c r="E139" s="46"/>
      <c r="F139" s="46"/>
      <c r="G139" s="46"/>
      <c r="H139" s="46"/>
      <c r="I139" s="46"/>
      <c r="J139" s="46"/>
      <c r="K139" s="46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spans="1:22" s="50" customFormat="1" ht="18.75">
      <c r="A140" s="45" t="s">
        <v>129</v>
      </c>
      <c r="B140" s="61" t="s">
        <v>4</v>
      </c>
      <c r="C140" s="56"/>
      <c r="D140" s="59"/>
      <c r="E140" s="46"/>
      <c r="F140" s="46"/>
      <c r="G140" s="46"/>
      <c r="H140" s="46"/>
      <c r="I140" s="46"/>
      <c r="J140" s="46"/>
      <c r="K140" s="46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spans="1:22" s="50" customFormat="1" ht="18.75">
      <c r="A141" s="45" t="s">
        <v>74</v>
      </c>
      <c r="B141" s="61" t="s">
        <v>4</v>
      </c>
      <c r="C141" s="56"/>
      <c r="D141" s="59"/>
      <c r="E141" s="46"/>
      <c r="F141" s="46"/>
      <c r="G141" s="46"/>
      <c r="H141" s="46"/>
      <c r="I141" s="46"/>
      <c r="J141" s="46"/>
      <c r="K141" s="46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spans="1:22" s="50" customFormat="1" ht="18.75">
      <c r="A142" s="45" t="s">
        <v>75</v>
      </c>
      <c r="B142" s="61" t="s">
        <v>4</v>
      </c>
      <c r="C142" s="56"/>
      <c r="D142" s="59"/>
      <c r="E142" s="46"/>
      <c r="F142" s="46"/>
      <c r="G142" s="46"/>
      <c r="H142" s="46"/>
      <c r="I142" s="46"/>
      <c r="J142" s="46"/>
      <c r="K142" s="46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spans="1:22" s="50" customFormat="1" ht="18.75">
      <c r="A143" s="45" t="s">
        <v>130</v>
      </c>
      <c r="B143" s="61" t="s">
        <v>10</v>
      </c>
      <c r="C143" s="56"/>
      <c r="D143" s="59"/>
      <c r="E143" s="46"/>
      <c r="F143" s="46"/>
      <c r="G143" s="46"/>
      <c r="H143" s="46"/>
      <c r="I143" s="46"/>
      <c r="J143" s="46"/>
      <c r="K143" s="46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spans="1:22" s="50" customFormat="1" ht="24">
      <c r="A144" s="45" t="s">
        <v>76</v>
      </c>
      <c r="B144" s="61" t="s">
        <v>4</v>
      </c>
      <c r="C144" s="62"/>
      <c r="D144" s="59"/>
      <c r="E144" s="46"/>
      <c r="F144" s="46"/>
      <c r="G144" s="46"/>
      <c r="H144" s="46"/>
      <c r="I144" s="46"/>
      <c r="J144" s="46"/>
      <c r="K144" s="46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spans="1:22" s="50" customFormat="1" ht="24">
      <c r="A145" s="45" t="s">
        <v>77</v>
      </c>
      <c r="B145" s="44" t="s">
        <v>18</v>
      </c>
      <c r="C145" s="56"/>
      <c r="D145" s="59"/>
      <c r="E145" s="46"/>
      <c r="F145" s="46"/>
      <c r="G145" s="46"/>
      <c r="H145" s="46"/>
      <c r="I145" s="46"/>
      <c r="J145" s="46"/>
      <c r="K145" s="46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spans="1:22" s="50" customFormat="1" ht="18.75">
      <c r="A146" s="45" t="s">
        <v>132</v>
      </c>
      <c r="B146" s="61" t="s">
        <v>8</v>
      </c>
      <c r="C146" s="62"/>
      <c r="D146" s="59"/>
      <c r="E146" s="46"/>
      <c r="F146" s="46"/>
      <c r="G146" s="46"/>
      <c r="H146" s="46"/>
      <c r="I146" s="46"/>
      <c r="J146" s="46"/>
      <c r="K146" s="46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spans="1:22" s="50" customFormat="1" ht="18.75">
      <c r="A147" s="45" t="s">
        <v>131</v>
      </c>
      <c r="B147" s="61" t="s">
        <v>8</v>
      </c>
      <c r="C147" s="63"/>
      <c r="D147" s="59"/>
      <c r="E147" s="46"/>
      <c r="F147" s="46"/>
      <c r="G147" s="46"/>
      <c r="H147" s="46"/>
      <c r="I147" s="46"/>
      <c r="J147" s="46"/>
      <c r="K147" s="46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spans="1:22" s="50" customFormat="1" ht="18.75">
      <c r="A148" s="45" t="s">
        <v>89</v>
      </c>
      <c r="B148" s="61" t="s">
        <v>30</v>
      </c>
      <c r="C148" s="56"/>
      <c r="D148" s="59"/>
      <c r="E148" s="46"/>
      <c r="F148" s="46"/>
      <c r="G148" s="46"/>
      <c r="H148" s="46"/>
      <c r="I148" s="46"/>
      <c r="J148" s="46"/>
      <c r="K148" s="46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spans="1:22" s="50" customFormat="1" ht="18.75">
      <c r="A149" s="45" t="s">
        <v>52</v>
      </c>
      <c r="B149" s="61" t="s">
        <v>30</v>
      </c>
      <c r="C149" s="63"/>
      <c r="D149" s="59"/>
      <c r="E149" s="46"/>
      <c r="F149" s="46"/>
      <c r="G149" s="46"/>
      <c r="H149" s="46"/>
      <c r="I149" s="46"/>
      <c r="J149" s="46"/>
      <c r="K149" s="46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spans="1:22" s="50" customFormat="1" ht="18.75">
      <c r="A150" s="45" t="s">
        <v>133</v>
      </c>
      <c r="B150" s="61" t="s">
        <v>34</v>
      </c>
      <c r="C150" s="63"/>
      <c r="D150" s="59"/>
      <c r="E150" s="46"/>
      <c r="F150" s="46"/>
      <c r="G150" s="46"/>
      <c r="H150" s="46"/>
      <c r="I150" s="46"/>
      <c r="J150" s="46"/>
      <c r="K150" s="46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spans="1:22" s="50" customFormat="1" ht="18.75">
      <c r="A151" s="45" t="s">
        <v>134</v>
      </c>
      <c r="B151" s="61" t="s">
        <v>33</v>
      </c>
      <c r="C151" s="56"/>
      <c r="D151" s="59"/>
      <c r="E151" s="46"/>
      <c r="F151" s="46"/>
      <c r="G151" s="46"/>
      <c r="H151" s="46"/>
      <c r="I151" s="46"/>
      <c r="J151" s="46"/>
      <c r="K151" s="46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spans="1:22" s="50" customFormat="1" ht="18.75">
      <c r="A152" s="45" t="s">
        <v>145</v>
      </c>
      <c r="B152" s="44" t="s">
        <v>35</v>
      </c>
      <c r="C152" s="56"/>
      <c r="D152" s="59"/>
      <c r="E152" s="46"/>
      <c r="F152" s="46"/>
      <c r="G152" s="46"/>
      <c r="H152" s="46"/>
      <c r="I152" s="46"/>
      <c r="J152" s="46"/>
      <c r="K152" s="46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spans="1:22" s="50" customFormat="1" ht="18.75">
      <c r="A153" s="45" t="s">
        <v>79</v>
      </c>
      <c r="B153" s="61" t="s">
        <v>12</v>
      </c>
      <c r="C153" s="58"/>
      <c r="D153" s="59"/>
      <c r="E153" s="46"/>
      <c r="F153" s="46"/>
      <c r="G153" s="46"/>
      <c r="H153" s="46"/>
      <c r="I153" s="46"/>
      <c r="J153" s="46"/>
      <c r="K153" s="46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 spans="1:22" s="50" customFormat="1" ht="18.75">
      <c r="A154" s="64" t="s">
        <v>9</v>
      </c>
      <c r="B154" s="44"/>
      <c r="C154" s="58"/>
      <c r="D154" s="59"/>
      <c r="E154" s="46"/>
      <c r="F154" s="46"/>
      <c r="G154" s="46"/>
      <c r="H154" s="46"/>
      <c r="I154" s="46"/>
      <c r="J154" s="46"/>
      <c r="K154" s="46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</row>
    <row r="155" spans="1:22" s="28" customFormat="1" ht="24">
      <c r="A155" s="45" t="s">
        <v>21</v>
      </c>
      <c r="B155" s="44" t="s">
        <v>41</v>
      </c>
      <c r="C155" s="51">
        <v>1321.1</v>
      </c>
      <c r="D155" s="51">
        <v>1700.4290000000001</v>
      </c>
      <c r="E155" s="29">
        <f>D155/100*E157</f>
        <v>1770.1465889999999</v>
      </c>
      <c r="F155" s="29">
        <f t="shared" ref="F155:K155" si="26">E155/100*F157</f>
        <v>1844.4927457379999</v>
      </c>
      <c r="G155" s="29">
        <f t="shared" si="26"/>
        <v>1916.4279628217821</v>
      </c>
      <c r="H155" s="29">
        <f t="shared" si="26"/>
        <v>1995.001509297475</v>
      </c>
      <c r="I155" s="29">
        <f t="shared" si="26"/>
        <v>2074.8015696693737</v>
      </c>
      <c r="J155" s="29">
        <f t="shared" si="26"/>
        <v>2164.0180371651568</v>
      </c>
      <c r="K155" s="29">
        <f t="shared" si="26"/>
        <v>2254.9067947260933</v>
      </c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spans="1:22" s="28" customFormat="1">
      <c r="A156" s="53" t="s">
        <v>22</v>
      </c>
      <c r="B156" s="44" t="s">
        <v>42</v>
      </c>
      <c r="C156" s="46">
        <v>120.86</v>
      </c>
      <c r="D156" s="46">
        <f>D155/C155*100/1.04</f>
        <v>123.76261332339601</v>
      </c>
      <c r="E156" s="46">
        <f t="shared" ref="E156:F156" si="27">E155/D155*100/1.04</f>
        <v>100.09615384615384</v>
      </c>
      <c r="F156" s="46">
        <f t="shared" si="27"/>
        <v>100.19230769230769</v>
      </c>
      <c r="G156" s="46">
        <f>G155/E155*100/1.04</f>
        <v>104.09980769230769</v>
      </c>
      <c r="H156" s="46">
        <f>H155/F155*100/1.04</f>
        <v>103.99990384615384</v>
      </c>
      <c r="I156" s="46">
        <f>I155/G155*100/1.04</f>
        <v>104.09999999999998</v>
      </c>
      <c r="J156" s="46">
        <f>J155/H155*100/1.04</f>
        <v>104.3</v>
      </c>
      <c r="K156" s="46">
        <f>K155/I155*100/1.04</f>
        <v>104.50057692307692</v>
      </c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spans="1:22" s="28" customFormat="1">
      <c r="A157" s="53" t="s">
        <v>23</v>
      </c>
      <c r="B157" s="44" t="s">
        <v>42</v>
      </c>
      <c r="C157" s="46">
        <v>104.1</v>
      </c>
      <c r="D157" s="46">
        <v>105.9</v>
      </c>
      <c r="E157" s="46">
        <v>104.1</v>
      </c>
      <c r="F157" s="46">
        <v>104.2</v>
      </c>
      <c r="G157" s="46">
        <v>103.9</v>
      </c>
      <c r="H157" s="46">
        <v>104.1</v>
      </c>
      <c r="I157" s="46">
        <v>104</v>
      </c>
      <c r="J157" s="46">
        <v>104.3</v>
      </c>
      <c r="K157" s="46">
        <v>104.2</v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:22" s="28" customFormat="1" ht="24">
      <c r="A158" s="45" t="s">
        <v>24</v>
      </c>
      <c r="B158" s="44" t="s">
        <v>41</v>
      </c>
      <c r="C158" s="51">
        <v>108.08</v>
      </c>
      <c r="D158" s="51">
        <v>256.32900000000001</v>
      </c>
      <c r="E158" s="29">
        <f>D158/100*E160</f>
        <v>265.30051500000002</v>
      </c>
      <c r="F158" s="29">
        <f t="shared" ref="F158:K158" si="28">E158/100*F160</f>
        <v>274.32073251000003</v>
      </c>
      <c r="G158" s="29">
        <f t="shared" si="28"/>
        <v>285.84220327542005</v>
      </c>
      <c r="H158" s="29">
        <f t="shared" si="28"/>
        <v>295.56083818678434</v>
      </c>
      <c r="I158" s="29">
        <f t="shared" si="28"/>
        <v>307.67883255244249</v>
      </c>
      <c r="J158" s="29">
        <f t="shared" si="28"/>
        <v>318.13991285922555</v>
      </c>
      <c r="K158" s="29">
        <f t="shared" si="28"/>
        <v>331.18364928645377</v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spans="1:22" s="28" customFormat="1">
      <c r="A159" s="53" t="s">
        <v>25</v>
      </c>
      <c r="B159" s="44" t="s">
        <v>42</v>
      </c>
      <c r="C159" s="46">
        <v>82.02</v>
      </c>
      <c r="D159" s="46">
        <f>D158/C158*100/1.04</f>
        <v>228.04421938165461</v>
      </c>
      <c r="E159" s="46">
        <f t="shared" ref="E159:F159" si="29">E158/D158*100/1.04</f>
        <v>99.519230769230774</v>
      </c>
      <c r="F159" s="46">
        <f t="shared" si="29"/>
        <v>99.42307692307692</v>
      </c>
      <c r="G159" s="46">
        <f>G158/E158*100/1.04</f>
        <v>103.59884615384615</v>
      </c>
      <c r="H159" s="46">
        <f>H158/F158*100/1.04</f>
        <v>103.59884615384615</v>
      </c>
      <c r="I159" s="46">
        <f>I158/G158*100/1.04</f>
        <v>103.49942307692308</v>
      </c>
      <c r="J159" s="46">
        <f>J158/H158*100/1.04</f>
        <v>103.49942307692308</v>
      </c>
      <c r="K159" s="46">
        <f>K158/I158*100/1.04</f>
        <v>103.49942307692308</v>
      </c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:22" s="28" customFormat="1">
      <c r="A160" s="53" t="s">
        <v>60</v>
      </c>
      <c r="B160" s="44" t="s">
        <v>42</v>
      </c>
      <c r="C160" s="46">
        <v>103.2</v>
      </c>
      <c r="D160" s="46">
        <v>103.6</v>
      </c>
      <c r="E160" s="46">
        <v>103.5</v>
      </c>
      <c r="F160" s="46">
        <v>103.4</v>
      </c>
      <c r="G160" s="46">
        <v>104.2</v>
      </c>
      <c r="H160" s="46">
        <v>103.4</v>
      </c>
      <c r="I160" s="46">
        <v>104.1</v>
      </c>
      <c r="J160" s="46">
        <v>103.4</v>
      </c>
      <c r="K160" s="46">
        <v>104.1</v>
      </c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1:22" s="28" customFormat="1">
      <c r="A161" s="45"/>
      <c r="B161" s="44"/>
      <c r="C161" s="65"/>
      <c r="D161" s="46"/>
      <c r="E161" s="46"/>
      <c r="F161" s="46"/>
      <c r="G161" s="46"/>
      <c r="H161" s="46"/>
      <c r="I161" s="46"/>
      <c r="J161" s="46"/>
      <c r="K161" s="46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1:22" s="28" customFormat="1">
      <c r="A162" s="15" t="s">
        <v>37</v>
      </c>
      <c r="B162" s="54"/>
      <c r="C162" s="65"/>
      <c r="D162" s="46"/>
      <c r="E162" s="46"/>
      <c r="F162" s="46"/>
      <c r="G162" s="46"/>
      <c r="H162" s="46"/>
      <c r="I162" s="46"/>
      <c r="J162" s="46"/>
      <c r="K162" s="46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1:22" s="28" customFormat="1">
      <c r="A163" s="45" t="s">
        <v>44</v>
      </c>
      <c r="B163" s="44" t="s">
        <v>40</v>
      </c>
      <c r="C163" s="51">
        <v>146.68</v>
      </c>
      <c r="D163" s="51">
        <v>166.34800000000001</v>
      </c>
      <c r="E163" s="29">
        <f>D163/100*E165</f>
        <v>173.00192000000001</v>
      </c>
      <c r="F163" s="29">
        <f t="shared" ref="F163:K163" si="30">E163/100*F165</f>
        <v>180.26800064000003</v>
      </c>
      <c r="G163" s="29">
        <f t="shared" si="30"/>
        <v>188.19979266816003</v>
      </c>
      <c r="H163" s="29">
        <f t="shared" si="30"/>
        <v>196.10418396022274</v>
      </c>
      <c r="I163" s="29">
        <f t="shared" si="30"/>
        <v>204.92887223843275</v>
      </c>
      <c r="J163" s="29">
        <f t="shared" si="30"/>
        <v>213.5358848724469</v>
      </c>
      <c r="K163" s="29">
        <f t="shared" si="30"/>
        <v>223.144999691707</v>
      </c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:22" s="28" customFormat="1">
      <c r="A164" s="53" t="s">
        <v>20</v>
      </c>
      <c r="B164" s="44" t="s">
        <v>3</v>
      </c>
      <c r="C164" s="46">
        <v>3.83</v>
      </c>
      <c r="D164" s="46">
        <f>D163/C163*100/1.049</f>
        <v>108.1113260437629</v>
      </c>
      <c r="E164" s="46">
        <f t="shared" ref="E164:F164" si="31">E163/D163*100/1.049</f>
        <v>99.142040038131555</v>
      </c>
      <c r="F164" s="46">
        <f t="shared" si="31"/>
        <v>99.332697807435665</v>
      </c>
      <c r="G164" s="46">
        <f>G163/E163*100/1.049</f>
        <v>103.70333651096284</v>
      </c>
      <c r="H164" s="46">
        <f>H163/F163*100/1.049</f>
        <v>103.70333651096281</v>
      </c>
      <c r="I164" s="46">
        <f>I163/G163*100/1.049</f>
        <v>103.80266920877025</v>
      </c>
      <c r="J164" s="46">
        <f>J163/H163*100/1.049</f>
        <v>103.80266920877024</v>
      </c>
      <c r="K164" s="46">
        <f>K163/I163*100/1.049</f>
        <v>103.80266920877025</v>
      </c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spans="1:22" s="28" customFormat="1">
      <c r="A165" s="14" t="s">
        <v>13</v>
      </c>
      <c r="B165" s="44" t="s">
        <v>3</v>
      </c>
      <c r="C165" s="46">
        <v>103.8</v>
      </c>
      <c r="D165" s="46">
        <v>103.9</v>
      </c>
      <c r="E165" s="46">
        <v>104</v>
      </c>
      <c r="F165" s="46">
        <v>104.2</v>
      </c>
      <c r="G165" s="46">
        <v>104.4</v>
      </c>
      <c r="H165" s="46">
        <v>104.2</v>
      </c>
      <c r="I165" s="46">
        <v>104.5</v>
      </c>
      <c r="J165" s="46">
        <v>104.2</v>
      </c>
      <c r="K165" s="46">
        <v>104.5</v>
      </c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:22" s="28" customFormat="1" ht="24">
      <c r="A166" s="13" t="s">
        <v>45</v>
      </c>
      <c r="B166" s="44" t="s">
        <v>43</v>
      </c>
      <c r="C166" s="51">
        <v>12486</v>
      </c>
      <c r="D166" s="51">
        <v>13494</v>
      </c>
      <c r="E166" s="51">
        <v>31507.89</v>
      </c>
      <c r="F166" s="51">
        <v>14000</v>
      </c>
      <c r="G166" s="51">
        <v>13900</v>
      </c>
      <c r="H166" s="51">
        <v>14100</v>
      </c>
      <c r="I166" s="51">
        <v>14000</v>
      </c>
      <c r="J166" s="51">
        <v>14200</v>
      </c>
      <c r="K166" s="51">
        <v>14100</v>
      </c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1:22" s="28" customFormat="1" ht="24">
      <c r="A167" s="45" t="s">
        <v>19</v>
      </c>
      <c r="B167" s="102" t="s">
        <v>41</v>
      </c>
      <c r="C167" s="51">
        <v>3407.5897</v>
      </c>
      <c r="D167" s="51">
        <v>2200.1950000000002</v>
      </c>
      <c r="E167" s="29">
        <v>2958.89</v>
      </c>
      <c r="F167" s="29">
        <v>3002</v>
      </c>
      <c r="G167" s="29">
        <v>3000</v>
      </c>
      <c r="H167" s="29">
        <v>1287</v>
      </c>
      <c r="I167" s="29">
        <v>1200</v>
      </c>
      <c r="J167" s="29">
        <v>1888</v>
      </c>
      <c r="K167" s="29">
        <v>1800</v>
      </c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1:22" s="28" customFormat="1">
      <c r="A168" s="53" t="s">
        <v>20</v>
      </c>
      <c r="B168" s="44" t="s">
        <v>3</v>
      </c>
      <c r="C168" s="46">
        <v>876.73</v>
      </c>
      <c r="D168" s="46">
        <f>D167/C167*100/1.045</f>
        <v>61.787067872800257</v>
      </c>
      <c r="E168" s="46">
        <f t="shared" ref="E168:F168" si="32">E167/D167*100/1.045</f>
        <v>128.69194249648447</v>
      </c>
      <c r="F168" s="46">
        <f t="shared" si="32"/>
        <v>97.088005053492125</v>
      </c>
      <c r="G168" s="46">
        <f>G167/E167*100/1.045</f>
        <v>97.023322838266608</v>
      </c>
      <c r="H168" s="46">
        <f>H167/F167*100/1.045</f>
        <v>41.025281391353133</v>
      </c>
      <c r="I168" s="46">
        <f>I167/G167*100/1.045</f>
        <v>38.277511961722489</v>
      </c>
      <c r="J168" s="46">
        <f>J167/H167*100/1.045</f>
        <v>140.38061884951836</v>
      </c>
      <c r="K168" s="46">
        <f>K167/I167*100/1.045</f>
        <v>143.54066985645935</v>
      </c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spans="1:22" s="28" customFormat="1">
      <c r="A169" s="14" t="s">
        <v>13</v>
      </c>
      <c r="B169" s="44" t="s">
        <v>3</v>
      </c>
      <c r="C169" s="46">
        <v>105.6</v>
      </c>
      <c r="D169" s="46">
        <v>105.3</v>
      </c>
      <c r="E169" s="46">
        <v>105.4</v>
      </c>
      <c r="F169" s="46">
        <v>105.5</v>
      </c>
      <c r="G169" s="46">
        <v>105.5</v>
      </c>
      <c r="H169" s="46">
        <v>105.5</v>
      </c>
      <c r="I169" s="46">
        <v>105.6</v>
      </c>
      <c r="J169" s="46">
        <v>105.5</v>
      </c>
      <c r="K169" s="46">
        <v>105.6</v>
      </c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:22" s="50" customFormat="1" ht="24">
      <c r="A170" s="15" t="s">
        <v>46</v>
      </c>
      <c r="B170" s="44" t="s">
        <v>31</v>
      </c>
      <c r="C170" s="66">
        <f>SUM(C171:C182)</f>
        <v>14</v>
      </c>
      <c r="D170" s="66">
        <f>SUM(D171:D182)</f>
        <v>5</v>
      </c>
      <c r="E170" s="66">
        <f>SUM(E171:E182)</f>
        <v>6</v>
      </c>
      <c r="F170" s="66">
        <f t="shared" ref="F170:K170" si="33">SUM(F171:F182)</f>
        <v>2</v>
      </c>
      <c r="G170" s="66">
        <f t="shared" si="33"/>
        <v>0</v>
      </c>
      <c r="H170" s="66">
        <f t="shared" si="33"/>
        <v>0</v>
      </c>
      <c r="I170" s="66">
        <f t="shared" si="33"/>
        <v>0</v>
      </c>
      <c r="J170" s="66">
        <f t="shared" si="33"/>
        <v>0</v>
      </c>
      <c r="K170" s="66">
        <f t="shared" si="33"/>
        <v>0</v>
      </c>
      <c r="L170" s="49"/>
      <c r="M170" s="49"/>
      <c r="N170" s="49"/>
      <c r="O170" s="49"/>
      <c r="P170" s="49"/>
      <c r="Q170" s="49"/>
      <c r="R170" s="49"/>
      <c r="S170" s="49"/>
      <c r="T170" s="49"/>
    </row>
    <row r="171" spans="1:22" s="50" customFormat="1" ht="25.5">
      <c r="A171" s="103" t="s">
        <v>154</v>
      </c>
      <c r="B171" s="44"/>
      <c r="C171" s="104">
        <v>12</v>
      </c>
      <c r="D171" s="104">
        <v>1</v>
      </c>
      <c r="E171" s="104">
        <v>2</v>
      </c>
      <c r="F171" s="105"/>
      <c r="G171" s="104"/>
      <c r="H171" s="106"/>
      <c r="I171" s="106"/>
      <c r="J171" s="107"/>
      <c r="K171" s="108"/>
      <c r="L171" s="49"/>
      <c r="M171" s="49"/>
      <c r="N171" s="49"/>
      <c r="O171" s="49"/>
      <c r="P171" s="49"/>
      <c r="Q171" s="49"/>
      <c r="R171" s="49"/>
      <c r="S171" s="49"/>
      <c r="T171" s="49"/>
    </row>
    <row r="172" spans="1:22" s="50" customFormat="1" ht="25.5">
      <c r="A172" s="103" t="s">
        <v>165</v>
      </c>
      <c r="B172" s="44"/>
      <c r="C172" s="104"/>
      <c r="D172" s="104"/>
      <c r="E172" s="104">
        <v>1</v>
      </c>
      <c r="F172" s="104"/>
      <c r="G172" s="104"/>
      <c r="H172" s="106"/>
      <c r="I172" s="106"/>
      <c r="J172" s="107"/>
      <c r="K172" s="109"/>
      <c r="L172" s="49"/>
      <c r="M172" s="49"/>
      <c r="N172" s="49"/>
      <c r="O172" s="49"/>
      <c r="P172" s="49"/>
      <c r="Q172" s="49"/>
      <c r="R172" s="49"/>
      <c r="S172" s="49"/>
      <c r="T172" s="49"/>
    </row>
    <row r="173" spans="1:22" s="50" customFormat="1" ht="25.5">
      <c r="A173" s="103" t="s">
        <v>166</v>
      </c>
      <c r="B173" s="44"/>
      <c r="C173" s="104"/>
      <c r="D173" s="104"/>
      <c r="E173" s="104"/>
      <c r="F173" s="104">
        <v>1</v>
      </c>
      <c r="G173" s="104"/>
      <c r="H173" s="106"/>
      <c r="I173" s="104"/>
      <c r="J173" s="110"/>
      <c r="K173" s="111"/>
      <c r="L173" s="49"/>
      <c r="M173" s="49"/>
      <c r="N173" s="49"/>
      <c r="O173" s="49"/>
      <c r="P173" s="49"/>
      <c r="Q173" s="49"/>
      <c r="R173" s="49"/>
      <c r="S173" s="49"/>
      <c r="T173" s="49"/>
    </row>
    <row r="174" spans="1:22" s="50" customFormat="1" ht="25.5">
      <c r="A174" s="103" t="s">
        <v>174</v>
      </c>
      <c r="B174" s="44"/>
      <c r="C174" s="104"/>
      <c r="D174" s="104"/>
      <c r="E174" s="104">
        <v>1</v>
      </c>
      <c r="F174" s="104"/>
      <c r="G174" s="104"/>
      <c r="H174" s="104"/>
      <c r="I174" s="104"/>
      <c r="J174" s="107"/>
      <c r="K174" s="112"/>
      <c r="L174" s="49"/>
      <c r="M174" s="49"/>
      <c r="N174" s="49"/>
      <c r="O174" s="49"/>
      <c r="P174" s="49"/>
      <c r="Q174" s="49"/>
      <c r="R174" s="49"/>
      <c r="S174" s="49"/>
      <c r="T174" s="49"/>
    </row>
    <row r="175" spans="1:22" s="50" customFormat="1">
      <c r="A175" s="103" t="s">
        <v>173</v>
      </c>
      <c r="B175" s="44"/>
      <c r="C175" s="104"/>
      <c r="D175" s="104"/>
      <c r="E175" s="104">
        <v>1</v>
      </c>
      <c r="F175" s="104"/>
      <c r="G175" s="104"/>
      <c r="H175" s="104"/>
      <c r="I175" s="104"/>
      <c r="J175" s="107"/>
      <c r="K175" s="112"/>
      <c r="L175" s="49"/>
      <c r="M175" s="49"/>
      <c r="N175" s="49"/>
      <c r="O175" s="49"/>
      <c r="P175" s="49"/>
      <c r="Q175" s="49"/>
      <c r="R175" s="49"/>
      <c r="S175" s="49"/>
      <c r="T175" s="49"/>
    </row>
    <row r="176" spans="1:22" s="50" customFormat="1">
      <c r="A176" s="103" t="s">
        <v>172</v>
      </c>
      <c r="B176" s="44"/>
      <c r="C176" s="104"/>
      <c r="D176" s="104"/>
      <c r="E176" s="104">
        <v>1</v>
      </c>
      <c r="F176" s="104"/>
      <c r="G176" s="104"/>
      <c r="H176" s="104"/>
      <c r="I176" s="104"/>
      <c r="J176" s="107"/>
      <c r="K176" s="112"/>
      <c r="L176" s="49"/>
      <c r="M176" s="49"/>
      <c r="N176" s="49"/>
      <c r="O176" s="49"/>
      <c r="P176" s="49"/>
      <c r="Q176" s="49"/>
      <c r="R176" s="49"/>
      <c r="S176" s="49"/>
      <c r="T176" s="49"/>
    </row>
    <row r="177" spans="1:20" s="50" customFormat="1" ht="13.5" customHeight="1">
      <c r="A177" s="103" t="s">
        <v>171</v>
      </c>
      <c r="B177" s="44"/>
      <c r="C177" s="104"/>
      <c r="D177" s="104">
        <v>1</v>
      </c>
      <c r="E177" s="104"/>
      <c r="F177" s="104"/>
      <c r="G177" s="104"/>
      <c r="H177" s="106"/>
      <c r="I177" s="106"/>
      <c r="J177" s="107"/>
      <c r="K177" s="112"/>
      <c r="L177" s="49"/>
      <c r="M177" s="49"/>
      <c r="N177" s="49"/>
      <c r="O177" s="49"/>
      <c r="P177" s="49"/>
      <c r="Q177" s="49"/>
      <c r="R177" s="49"/>
      <c r="S177" s="49"/>
      <c r="T177" s="49"/>
    </row>
    <row r="178" spans="1:20" s="50" customFormat="1">
      <c r="A178" s="103" t="s">
        <v>163</v>
      </c>
      <c r="B178" s="44"/>
      <c r="C178" s="104"/>
      <c r="D178" s="104">
        <v>2</v>
      </c>
      <c r="E178" s="104"/>
      <c r="F178" s="104"/>
      <c r="G178" s="104"/>
      <c r="H178" s="106"/>
      <c r="I178" s="106"/>
      <c r="J178" s="107"/>
      <c r="K178" s="112"/>
      <c r="L178" s="49"/>
      <c r="M178" s="49"/>
      <c r="N178" s="49"/>
      <c r="O178" s="49"/>
      <c r="P178" s="49"/>
      <c r="Q178" s="49"/>
      <c r="R178" s="49"/>
      <c r="S178" s="49"/>
      <c r="T178" s="49"/>
    </row>
    <row r="179" spans="1:20" s="50" customFormat="1">
      <c r="A179" s="103" t="s">
        <v>164</v>
      </c>
      <c r="B179" s="44"/>
      <c r="C179" s="104"/>
      <c r="D179" s="104">
        <v>1</v>
      </c>
      <c r="E179" s="113"/>
      <c r="F179" s="106"/>
      <c r="G179" s="106"/>
      <c r="H179" s="106"/>
      <c r="I179" s="106"/>
      <c r="J179" s="107"/>
      <c r="K179" s="108"/>
      <c r="L179" s="49"/>
      <c r="M179" s="49"/>
      <c r="N179" s="49"/>
      <c r="O179" s="49"/>
      <c r="P179" s="49"/>
      <c r="Q179" s="49"/>
      <c r="R179" s="49"/>
      <c r="S179" s="49"/>
      <c r="T179" s="49"/>
    </row>
    <row r="180" spans="1:20" s="50" customFormat="1">
      <c r="A180" s="123" t="s">
        <v>178</v>
      </c>
      <c r="B180" s="44"/>
      <c r="C180" s="104">
        <v>1</v>
      </c>
      <c r="D180" s="104"/>
      <c r="E180" s="104"/>
      <c r="F180" s="104"/>
      <c r="G180" s="104"/>
      <c r="H180" s="104"/>
      <c r="I180" s="104"/>
      <c r="J180" s="107"/>
      <c r="K180" s="108"/>
      <c r="L180" s="49"/>
      <c r="M180" s="49"/>
      <c r="N180" s="49"/>
      <c r="O180" s="49"/>
      <c r="P180" s="49"/>
      <c r="Q180" s="49"/>
      <c r="R180" s="49"/>
      <c r="S180" s="49"/>
      <c r="T180" s="49"/>
    </row>
    <row r="181" spans="1:20" s="50" customFormat="1">
      <c r="A181" s="123" t="s">
        <v>177</v>
      </c>
      <c r="B181" s="44"/>
      <c r="C181" s="104">
        <v>1</v>
      </c>
      <c r="D181" s="104"/>
      <c r="E181" s="104"/>
      <c r="F181" s="104"/>
      <c r="G181" s="104"/>
      <c r="H181" s="104"/>
      <c r="I181" s="104"/>
      <c r="J181" s="107"/>
      <c r="K181" s="108"/>
      <c r="L181" s="49"/>
      <c r="M181" s="49"/>
      <c r="N181" s="49"/>
      <c r="O181" s="49"/>
      <c r="P181" s="49"/>
      <c r="Q181" s="49"/>
      <c r="R181" s="49"/>
      <c r="S181" s="49"/>
      <c r="T181" s="49"/>
    </row>
    <row r="182" spans="1:20" s="50" customFormat="1">
      <c r="A182" s="103" t="s">
        <v>175</v>
      </c>
      <c r="B182" s="44"/>
      <c r="C182" s="104"/>
      <c r="D182" s="104"/>
      <c r="E182" s="104"/>
      <c r="F182" s="104">
        <v>1</v>
      </c>
      <c r="G182" s="104"/>
      <c r="H182" s="104"/>
      <c r="I182" s="104"/>
      <c r="J182" s="107"/>
      <c r="K182" s="114"/>
      <c r="L182" s="49"/>
      <c r="M182" s="49"/>
      <c r="N182" s="49"/>
      <c r="O182" s="49"/>
      <c r="P182" s="49"/>
      <c r="Q182" s="49"/>
      <c r="R182" s="49"/>
      <c r="S182" s="49"/>
      <c r="T182" s="49"/>
    </row>
    <row r="183" spans="1:20" s="50" customFormat="1" ht="25.5">
      <c r="A183" s="67" t="s">
        <v>54</v>
      </c>
      <c r="B183" s="44" t="s">
        <v>32</v>
      </c>
      <c r="C183" s="68">
        <f>SUM(C184:C195)</f>
        <v>48948</v>
      </c>
      <c r="D183" s="68">
        <f>SUM(D184:D195)</f>
        <v>48180.837999999996</v>
      </c>
      <c r="E183" s="68">
        <f>SUM(E184:E195)</f>
        <v>78467.380999999994</v>
      </c>
      <c r="F183" s="68">
        <f>SUM(F184:F195)</f>
        <v>1697.68</v>
      </c>
      <c r="G183" s="68">
        <f t="shared" ref="G183:K183" si="34">SUM(G184:G195)</f>
        <v>0</v>
      </c>
      <c r="H183" s="68">
        <f t="shared" si="34"/>
        <v>0</v>
      </c>
      <c r="I183" s="68">
        <f t="shared" si="34"/>
        <v>0</v>
      </c>
      <c r="J183" s="68">
        <f t="shared" si="34"/>
        <v>0</v>
      </c>
      <c r="K183" s="68">
        <f t="shared" si="34"/>
        <v>0</v>
      </c>
      <c r="L183" s="49"/>
      <c r="M183" s="49"/>
      <c r="N183" s="49"/>
      <c r="O183" s="49"/>
      <c r="P183" s="49"/>
      <c r="Q183" s="49"/>
      <c r="R183" s="49"/>
      <c r="S183" s="49"/>
      <c r="T183" s="49"/>
    </row>
    <row r="184" spans="1:20" s="50" customFormat="1" ht="25.5">
      <c r="A184" s="103" t="s">
        <v>154</v>
      </c>
      <c r="B184" s="44"/>
      <c r="C184" s="106">
        <v>46152</v>
      </c>
      <c r="D184" s="118">
        <v>48100</v>
      </c>
      <c r="E184" s="118">
        <v>76270</v>
      </c>
      <c r="F184" s="115"/>
      <c r="G184" s="106"/>
      <c r="H184" s="106"/>
      <c r="I184" s="106"/>
      <c r="J184" s="107"/>
      <c r="K184" s="108"/>
      <c r="L184" s="49"/>
      <c r="M184" s="49"/>
      <c r="N184" s="49"/>
      <c r="O184" s="49"/>
      <c r="P184" s="49"/>
      <c r="Q184" s="49"/>
      <c r="R184" s="49"/>
      <c r="S184" s="49"/>
      <c r="T184" s="49"/>
    </row>
    <row r="185" spans="1:20" s="50" customFormat="1" ht="25.5">
      <c r="A185" s="103" t="s">
        <v>165</v>
      </c>
      <c r="B185" s="44"/>
      <c r="C185" s="106"/>
      <c r="D185" s="106"/>
      <c r="E185" s="116">
        <v>1938.8620000000001</v>
      </c>
      <c r="F185" s="106"/>
      <c r="G185" s="106"/>
      <c r="H185" s="106"/>
      <c r="I185" s="106"/>
      <c r="J185" s="107"/>
      <c r="K185" s="112"/>
      <c r="L185" s="49"/>
      <c r="M185" s="49"/>
      <c r="N185" s="49"/>
      <c r="O185" s="49"/>
      <c r="P185" s="49"/>
      <c r="Q185" s="49"/>
      <c r="R185" s="49"/>
      <c r="S185" s="49"/>
      <c r="T185" s="49"/>
    </row>
    <row r="186" spans="1:20" s="50" customFormat="1" ht="25.5">
      <c r="A186" s="103" t="s">
        <v>166</v>
      </c>
      <c r="B186" s="44"/>
      <c r="C186" s="106"/>
      <c r="D186" s="106"/>
      <c r="E186" s="116"/>
      <c r="F186" s="106">
        <v>1384.625</v>
      </c>
      <c r="G186" s="106"/>
      <c r="H186" s="106"/>
      <c r="I186" s="106"/>
      <c r="J186" s="107"/>
      <c r="K186" s="112"/>
      <c r="L186" s="49"/>
      <c r="M186" s="49"/>
      <c r="N186" s="49"/>
      <c r="O186" s="49"/>
      <c r="P186" s="49"/>
      <c r="Q186" s="49"/>
      <c r="R186" s="49"/>
      <c r="S186" s="49"/>
      <c r="T186" s="49"/>
    </row>
    <row r="187" spans="1:20" s="50" customFormat="1" ht="25.5">
      <c r="A187" s="103" t="s">
        <v>174</v>
      </c>
      <c r="B187" s="44"/>
      <c r="C187" s="104"/>
      <c r="D187" s="104"/>
      <c r="E187" s="104">
        <v>256.21800000000002</v>
      </c>
      <c r="F187" s="104"/>
      <c r="G187" s="104"/>
      <c r="H187" s="104"/>
      <c r="I187" s="104"/>
      <c r="J187" s="117"/>
      <c r="K187" s="112"/>
      <c r="L187" s="49"/>
      <c r="M187" s="49"/>
      <c r="N187" s="49"/>
      <c r="O187" s="49"/>
      <c r="P187" s="49"/>
      <c r="Q187" s="49"/>
      <c r="R187" s="49"/>
      <c r="S187" s="49"/>
      <c r="T187" s="49"/>
    </row>
    <row r="188" spans="1:20" s="50" customFormat="1">
      <c r="A188" s="103" t="s">
        <v>173</v>
      </c>
      <c r="B188" s="44"/>
      <c r="C188" s="104"/>
      <c r="D188" s="104"/>
      <c r="E188" s="104">
        <v>0.81899999999999995</v>
      </c>
      <c r="F188" s="104"/>
      <c r="G188" s="104"/>
      <c r="H188" s="104"/>
      <c r="I188" s="104"/>
      <c r="J188" s="117"/>
      <c r="K188" s="112"/>
      <c r="L188" s="49"/>
      <c r="M188" s="49"/>
      <c r="N188" s="49"/>
      <c r="O188" s="49"/>
      <c r="P188" s="49"/>
      <c r="Q188" s="49"/>
      <c r="R188" s="49"/>
      <c r="S188" s="49"/>
      <c r="T188" s="49"/>
    </row>
    <row r="189" spans="1:20" s="50" customFormat="1">
      <c r="A189" s="103" t="s">
        <v>172</v>
      </c>
      <c r="B189" s="44"/>
      <c r="C189" s="104"/>
      <c r="D189" s="104"/>
      <c r="E189" s="104">
        <v>1.482</v>
      </c>
      <c r="F189" s="104"/>
      <c r="G189" s="104"/>
      <c r="H189" s="104"/>
      <c r="I189" s="104"/>
      <c r="J189" s="117"/>
      <c r="K189" s="112"/>
      <c r="L189" s="49"/>
      <c r="M189" s="49"/>
      <c r="N189" s="49"/>
      <c r="O189" s="49"/>
      <c r="P189" s="49"/>
      <c r="Q189" s="49"/>
      <c r="R189" s="49"/>
      <c r="S189" s="49"/>
      <c r="T189" s="49"/>
    </row>
    <row r="190" spans="1:20" s="50" customFormat="1">
      <c r="A190" s="103" t="s">
        <v>171</v>
      </c>
      <c r="B190" s="44"/>
      <c r="C190" s="113"/>
      <c r="D190" s="116">
        <v>7.5659999999999998</v>
      </c>
      <c r="E190" s="113"/>
      <c r="F190" s="113"/>
      <c r="G190" s="106"/>
      <c r="H190" s="106"/>
      <c r="I190" s="106"/>
      <c r="J190" s="117"/>
      <c r="K190" s="112"/>
      <c r="L190" s="49"/>
      <c r="M190" s="49"/>
      <c r="N190" s="49"/>
      <c r="O190" s="49"/>
      <c r="P190" s="49"/>
      <c r="Q190" s="49"/>
      <c r="R190" s="49"/>
      <c r="S190" s="49"/>
      <c r="T190" s="49"/>
    </row>
    <row r="191" spans="1:20" s="50" customFormat="1">
      <c r="A191" s="103" t="s">
        <v>163</v>
      </c>
      <c r="B191" s="44"/>
      <c r="C191" s="106"/>
      <c r="D191" s="106">
        <v>62.17</v>
      </c>
      <c r="E191" s="106"/>
      <c r="F191" s="106"/>
      <c r="G191" s="106"/>
      <c r="H191" s="106"/>
      <c r="I191" s="106"/>
      <c r="J191" s="117"/>
      <c r="K191" s="112"/>
      <c r="L191" s="49"/>
      <c r="M191" s="49"/>
      <c r="N191" s="49"/>
      <c r="O191" s="49"/>
      <c r="P191" s="49"/>
      <c r="Q191" s="49"/>
      <c r="R191" s="49"/>
      <c r="S191" s="49"/>
      <c r="T191" s="49"/>
    </row>
    <row r="192" spans="1:20" s="50" customFormat="1">
      <c r="A192" s="103" t="s">
        <v>164</v>
      </c>
      <c r="B192" s="44"/>
      <c r="C192" s="106"/>
      <c r="D192" s="106">
        <v>11.102</v>
      </c>
      <c r="E192" s="106"/>
      <c r="F192" s="106"/>
      <c r="G192" s="106"/>
      <c r="H192" s="106"/>
      <c r="I192" s="106"/>
      <c r="J192" s="117"/>
      <c r="K192" s="117"/>
      <c r="L192" s="49"/>
      <c r="M192" s="49"/>
      <c r="N192" s="49"/>
      <c r="O192" s="49"/>
      <c r="P192" s="49"/>
      <c r="Q192" s="49"/>
      <c r="R192" s="49"/>
      <c r="S192" s="49"/>
      <c r="T192" s="49"/>
    </row>
    <row r="193" spans="1:22" s="50" customFormat="1">
      <c r="A193" s="123" t="s">
        <v>178</v>
      </c>
      <c r="B193" s="44"/>
      <c r="C193" s="104">
        <v>248</v>
      </c>
      <c r="D193" s="104"/>
      <c r="E193" s="104"/>
      <c r="F193" s="104"/>
      <c r="G193" s="104"/>
      <c r="H193" s="104"/>
      <c r="I193" s="104"/>
      <c r="J193" s="117"/>
      <c r="K193" s="117"/>
      <c r="L193" s="49"/>
      <c r="M193" s="49"/>
      <c r="N193" s="49"/>
      <c r="O193" s="49"/>
      <c r="P193" s="49"/>
      <c r="Q193" s="49"/>
      <c r="R193" s="49"/>
      <c r="S193" s="49"/>
      <c r="T193" s="49"/>
    </row>
    <row r="194" spans="1:22" s="50" customFormat="1">
      <c r="A194" s="123" t="s">
        <v>177</v>
      </c>
      <c r="B194" s="44"/>
      <c r="C194" s="104">
        <v>2548</v>
      </c>
      <c r="D194" s="104"/>
      <c r="E194" s="104"/>
      <c r="F194" s="104"/>
      <c r="G194" s="104"/>
      <c r="H194" s="104"/>
      <c r="I194" s="104"/>
      <c r="J194" s="117"/>
      <c r="K194" s="117"/>
      <c r="L194" s="49"/>
      <c r="M194" s="49"/>
      <c r="N194" s="49"/>
      <c r="O194" s="49"/>
      <c r="P194" s="49"/>
      <c r="Q194" s="49"/>
      <c r="R194" s="49"/>
      <c r="S194" s="49"/>
      <c r="T194" s="49"/>
    </row>
    <row r="195" spans="1:22" s="50" customFormat="1">
      <c r="A195" s="103" t="s">
        <v>175</v>
      </c>
      <c r="B195" s="44"/>
      <c r="C195" s="104"/>
      <c r="D195" s="104"/>
      <c r="E195" s="104"/>
      <c r="F195" s="104">
        <v>313.05500000000001</v>
      </c>
      <c r="G195" s="104"/>
      <c r="H195" s="104"/>
      <c r="I195" s="104"/>
      <c r="J195" s="117"/>
      <c r="K195" s="117"/>
      <c r="L195" s="49"/>
      <c r="M195" s="49"/>
      <c r="N195" s="49"/>
      <c r="O195" s="49"/>
      <c r="P195" s="49"/>
      <c r="Q195" s="49"/>
      <c r="R195" s="49"/>
      <c r="S195" s="49"/>
      <c r="T195" s="49"/>
    </row>
    <row r="196" spans="1:22" s="28" customFormat="1" ht="24">
      <c r="A196" s="13" t="s">
        <v>81</v>
      </c>
      <c r="B196" s="44" t="s">
        <v>32</v>
      </c>
      <c r="C196" s="51">
        <v>8836.1</v>
      </c>
      <c r="D196" s="121">
        <v>2964.68</v>
      </c>
      <c r="E196" s="51"/>
      <c r="F196" s="51"/>
      <c r="G196" s="51"/>
      <c r="H196" s="51"/>
      <c r="I196" s="51"/>
      <c r="J196" s="51"/>
      <c r="K196" s="51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</row>
    <row r="197" spans="1:22" s="28" customFormat="1">
      <c r="A197" s="13"/>
      <c r="B197" s="54" t="s">
        <v>36</v>
      </c>
      <c r="C197" s="46">
        <v>100.02</v>
      </c>
      <c r="D197" s="46">
        <f t="shared" ref="D197:K197" si="35">D196/C196*100</f>
        <v>33.551906384038205</v>
      </c>
      <c r="E197" s="46">
        <f t="shared" si="35"/>
        <v>0</v>
      </c>
      <c r="F197" s="46" t="e">
        <f t="shared" si="35"/>
        <v>#DIV/0!</v>
      </c>
      <c r="G197" s="46" t="e">
        <f t="shared" si="35"/>
        <v>#DIV/0!</v>
      </c>
      <c r="H197" s="46" t="e">
        <f t="shared" si="35"/>
        <v>#DIV/0!</v>
      </c>
      <c r="I197" s="46" t="e">
        <f t="shared" si="35"/>
        <v>#DIV/0!</v>
      </c>
      <c r="J197" s="46" t="e">
        <f t="shared" si="35"/>
        <v>#DIV/0!</v>
      </c>
      <c r="K197" s="46" t="e">
        <f t="shared" si="35"/>
        <v>#DIV/0!</v>
      </c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s="28" customFormat="1">
      <c r="A198" s="14" t="s">
        <v>80</v>
      </c>
      <c r="B198" s="44" t="s">
        <v>32</v>
      </c>
      <c r="C198" s="51">
        <v>2993.1</v>
      </c>
      <c r="D198" s="121">
        <v>965.61099999999999</v>
      </c>
      <c r="E198" s="51"/>
      <c r="F198" s="51"/>
      <c r="G198" s="51"/>
      <c r="H198" s="51"/>
      <c r="I198" s="51"/>
      <c r="J198" s="51"/>
      <c r="K198" s="51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spans="1:22" s="28" customFormat="1" ht="15.75" customHeight="1">
      <c r="A199" s="13"/>
      <c r="B199" s="54" t="s">
        <v>36</v>
      </c>
      <c r="C199" s="46">
        <v>100</v>
      </c>
      <c r="D199" s="46">
        <f>D198/C198%</f>
        <v>32.26123417192877</v>
      </c>
      <c r="E199" s="46">
        <f>E198/D198*100</f>
        <v>0</v>
      </c>
      <c r="F199" s="46" t="e">
        <f t="shared" ref="F199:K199" si="36">F198/E198*100</f>
        <v>#DIV/0!</v>
      </c>
      <c r="G199" s="46" t="e">
        <f t="shared" si="36"/>
        <v>#DIV/0!</v>
      </c>
      <c r="H199" s="46" t="e">
        <f t="shared" si="36"/>
        <v>#DIV/0!</v>
      </c>
      <c r="I199" s="46" t="e">
        <f t="shared" si="36"/>
        <v>#DIV/0!</v>
      </c>
      <c r="J199" s="46" t="e">
        <f t="shared" si="36"/>
        <v>#DIV/0!</v>
      </c>
      <c r="K199" s="46" t="e">
        <f t="shared" si="36"/>
        <v>#DIV/0!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:22" s="28" customFormat="1">
      <c r="A200" s="15" t="s">
        <v>27</v>
      </c>
      <c r="B200" s="54"/>
      <c r="C200" s="43"/>
      <c r="D200" s="69"/>
      <c r="E200" s="46"/>
      <c r="F200" s="46"/>
      <c r="G200" s="46"/>
      <c r="H200" s="46"/>
      <c r="I200" s="46"/>
      <c r="J200" s="46"/>
      <c r="K200" s="46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1:22" s="28" customFormat="1" ht="36">
      <c r="A201" s="13" t="s">
        <v>82</v>
      </c>
      <c r="B201" s="54" t="s">
        <v>2</v>
      </c>
      <c r="C201" s="46">
        <v>-10981.38</v>
      </c>
      <c r="D201" s="46">
        <v>6710.3</v>
      </c>
      <c r="E201" s="46">
        <v>5200</v>
      </c>
      <c r="F201" s="46">
        <v>5220</v>
      </c>
      <c r="G201" s="46">
        <v>5200</v>
      </c>
      <c r="H201" s="46">
        <v>5200</v>
      </c>
      <c r="I201" s="46">
        <v>5200</v>
      </c>
      <c r="J201" s="46">
        <v>5200</v>
      </c>
      <c r="K201" s="46">
        <v>5200</v>
      </c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s="50" customFormat="1" ht="24">
      <c r="A202" s="13" t="s">
        <v>53</v>
      </c>
      <c r="B202" s="54" t="s">
        <v>2</v>
      </c>
      <c r="C202" s="46">
        <v>1312.55</v>
      </c>
      <c r="D202" s="46">
        <v>6230.2</v>
      </c>
      <c r="E202" s="46">
        <v>5000</v>
      </c>
      <c r="F202" s="46">
        <v>5000</v>
      </c>
      <c r="G202" s="46">
        <v>5000</v>
      </c>
      <c r="H202" s="46">
        <v>5000</v>
      </c>
      <c r="I202" s="46">
        <v>5000</v>
      </c>
      <c r="J202" s="46">
        <v>5000</v>
      </c>
      <c r="K202" s="46">
        <v>5000</v>
      </c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spans="1:22" s="28" customFormat="1">
      <c r="A203" s="13" t="s">
        <v>63</v>
      </c>
      <c r="B203" s="54" t="s">
        <v>3</v>
      </c>
      <c r="C203" s="70">
        <v>25</v>
      </c>
      <c r="D203" s="120">
        <v>28</v>
      </c>
      <c r="E203" s="120">
        <v>28</v>
      </c>
      <c r="F203" s="120">
        <v>28</v>
      </c>
      <c r="G203" s="120">
        <v>28</v>
      </c>
      <c r="H203" s="120">
        <v>28</v>
      </c>
      <c r="I203" s="120">
        <v>28</v>
      </c>
      <c r="J203" s="120">
        <v>28</v>
      </c>
      <c r="K203" s="120">
        <v>28</v>
      </c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:22" s="28" customFormat="1">
      <c r="A204" s="15" t="s">
        <v>26</v>
      </c>
      <c r="B204" s="54"/>
      <c r="C204" s="71"/>
      <c r="D204" s="72"/>
      <c r="E204" s="72"/>
      <c r="F204" s="72"/>
      <c r="G204" s="72"/>
      <c r="H204" s="72"/>
      <c r="I204" s="72"/>
      <c r="J204" s="72"/>
      <c r="K204" s="72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spans="1:22" s="28" customFormat="1" ht="36">
      <c r="A205" s="13" t="s">
        <v>158</v>
      </c>
      <c r="B205" s="54" t="s">
        <v>6</v>
      </c>
      <c r="C205" s="79">
        <v>5680</v>
      </c>
      <c r="D205" s="80">
        <v>5616</v>
      </c>
      <c r="E205" s="79">
        <v>5630</v>
      </c>
      <c r="F205" s="125">
        <v>5630</v>
      </c>
      <c r="G205" s="125">
        <v>5650</v>
      </c>
      <c r="H205" s="79">
        <v>5700</v>
      </c>
      <c r="I205" s="79">
        <v>5700</v>
      </c>
      <c r="J205" s="79">
        <v>5700</v>
      </c>
      <c r="K205" s="79">
        <v>5700</v>
      </c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1:22" s="28" customFormat="1">
      <c r="A206" s="13"/>
      <c r="B206" s="54" t="s">
        <v>36</v>
      </c>
      <c r="C206" s="71">
        <v>137.63</v>
      </c>
      <c r="D206" s="81">
        <f>D205/C205%</f>
        <v>98.873239436619727</v>
      </c>
      <c r="E206" s="81">
        <f t="shared" ref="E206:F206" si="37">E205/D205%</f>
        <v>100.24928774928776</v>
      </c>
      <c r="F206" s="81">
        <f t="shared" si="37"/>
        <v>100</v>
      </c>
      <c r="G206" s="81">
        <f>G205/E205%</f>
        <v>100.35523978685613</v>
      </c>
      <c r="H206" s="81">
        <f>H205/F205%</f>
        <v>101.24333925399645</v>
      </c>
      <c r="I206" s="81">
        <f>I205/G205%</f>
        <v>100.88495575221239</v>
      </c>
      <c r="J206" s="81">
        <f>J205/H205%</f>
        <v>100</v>
      </c>
      <c r="K206" s="81">
        <f>K205/I205%</f>
        <v>100</v>
      </c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spans="1:22" s="28" customFormat="1">
      <c r="A207" s="14" t="s">
        <v>59</v>
      </c>
      <c r="B207" s="54" t="s">
        <v>6</v>
      </c>
      <c r="C207" s="122">
        <v>197</v>
      </c>
      <c r="D207" s="122">
        <v>187</v>
      </c>
      <c r="E207" s="122">
        <v>185</v>
      </c>
      <c r="F207" s="122">
        <v>146</v>
      </c>
      <c r="G207" s="122">
        <v>146</v>
      </c>
      <c r="H207" s="122">
        <v>146</v>
      </c>
      <c r="I207" s="122">
        <v>146</v>
      </c>
      <c r="J207" s="122">
        <v>146</v>
      </c>
      <c r="K207" s="122">
        <v>146</v>
      </c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:22" s="28" customFormat="1">
      <c r="A208" s="13"/>
      <c r="B208" s="54" t="s">
        <v>36</v>
      </c>
      <c r="C208" s="83">
        <v>101.32</v>
      </c>
      <c r="D208" s="81">
        <f>D207/C207%</f>
        <v>94.923857868020306</v>
      </c>
      <c r="E208" s="81">
        <f t="shared" ref="E208:K208" si="38">E207/D207%</f>
        <v>98.930481283422452</v>
      </c>
      <c r="F208" s="81">
        <f t="shared" si="38"/>
        <v>78.918918918918919</v>
      </c>
      <c r="G208" s="81">
        <f t="shared" si="38"/>
        <v>100</v>
      </c>
      <c r="H208" s="81">
        <f t="shared" si="38"/>
        <v>100</v>
      </c>
      <c r="I208" s="81">
        <f t="shared" si="38"/>
        <v>100</v>
      </c>
      <c r="J208" s="81">
        <f t="shared" si="38"/>
        <v>100</v>
      </c>
      <c r="K208" s="81">
        <f t="shared" si="38"/>
        <v>100</v>
      </c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</row>
    <row r="209" spans="1:22" s="28" customFormat="1">
      <c r="A209" s="13" t="s">
        <v>95</v>
      </c>
      <c r="B209" s="54" t="s">
        <v>6</v>
      </c>
      <c r="C209" s="84">
        <f>C211+C212+C213</f>
        <v>1793.4</v>
      </c>
      <c r="D209" s="84">
        <f t="shared" ref="D209:K209" si="39">D211+D212+D213</f>
        <v>1772.7</v>
      </c>
      <c r="E209" s="84">
        <f t="shared" si="39"/>
        <v>1769.5</v>
      </c>
      <c r="F209" s="84">
        <f t="shared" si="39"/>
        <v>1765.7</v>
      </c>
      <c r="G209" s="84">
        <f t="shared" si="39"/>
        <v>1761</v>
      </c>
      <c r="H209" s="84">
        <f t="shared" si="39"/>
        <v>1766.7</v>
      </c>
      <c r="I209" s="84">
        <f t="shared" si="39"/>
        <v>1762</v>
      </c>
      <c r="J209" s="84">
        <f t="shared" si="39"/>
        <v>1765.7</v>
      </c>
      <c r="K209" s="84">
        <f t="shared" si="39"/>
        <v>1761</v>
      </c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:22" s="28" customFormat="1">
      <c r="A210" s="13" t="s">
        <v>97</v>
      </c>
      <c r="B210" s="54"/>
      <c r="C210" s="71"/>
      <c r="D210" s="83"/>
      <c r="E210" s="82"/>
      <c r="F210" s="82"/>
      <c r="G210" s="82"/>
      <c r="H210" s="82"/>
      <c r="I210" s="82"/>
      <c r="J210" s="82"/>
      <c r="K210" s="82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spans="1:22" s="28" customFormat="1">
      <c r="A211" s="14" t="s">
        <v>96</v>
      </c>
      <c r="B211" s="54" t="s">
        <v>6</v>
      </c>
      <c r="C211" s="82">
        <v>1186</v>
      </c>
      <c r="D211" s="82">
        <v>1171</v>
      </c>
      <c r="E211" s="82">
        <v>1170</v>
      </c>
      <c r="F211" s="82">
        <v>1170</v>
      </c>
      <c r="G211" s="82">
        <v>1167</v>
      </c>
      <c r="H211" s="82">
        <v>1170</v>
      </c>
      <c r="I211" s="82">
        <v>1167</v>
      </c>
      <c r="J211" s="82">
        <v>1170</v>
      </c>
      <c r="K211" s="82">
        <v>1167</v>
      </c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1:22" s="28" customFormat="1">
      <c r="A212" s="14" t="s">
        <v>135</v>
      </c>
      <c r="B212" s="54" t="s">
        <v>6</v>
      </c>
      <c r="C212" s="82">
        <v>427</v>
      </c>
      <c r="D212" s="82">
        <v>420</v>
      </c>
      <c r="E212" s="82">
        <v>424</v>
      </c>
      <c r="F212" s="82">
        <v>419</v>
      </c>
      <c r="G212" s="82">
        <v>418</v>
      </c>
      <c r="H212" s="82">
        <v>420</v>
      </c>
      <c r="I212" s="82">
        <v>419</v>
      </c>
      <c r="J212" s="82">
        <v>419</v>
      </c>
      <c r="K212" s="82">
        <v>418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spans="1:22" s="28" customFormat="1" ht="24">
      <c r="A213" s="14" t="s">
        <v>136</v>
      </c>
      <c r="B213" s="54" t="s">
        <v>6</v>
      </c>
      <c r="C213" s="82">
        <v>180.4</v>
      </c>
      <c r="D213" s="82">
        <v>181.7</v>
      </c>
      <c r="E213" s="82">
        <v>175.5</v>
      </c>
      <c r="F213" s="82">
        <v>176.7</v>
      </c>
      <c r="G213" s="82">
        <v>176</v>
      </c>
      <c r="H213" s="82">
        <v>176.7</v>
      </c>
      <c r="I213" s="82">
        <v>176</v>
      </c>
      <c r="J213" s="82">
        <v>176.7</v>
      </c>
      <c r="K213" s="82">
        <v>176</v>
      </c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1:22" s="28" customFormat="1">
      <c r="A214" s="13"/>
      <c r="B214" s="54"/>
      <c r="C214" s="71"/>
      <c r="D214" s="73"/>
      <c r="E214" s="74"/>
      <c r="F214" s="74"/>
      <c r="G214" s="74"/>
      <c r="H214" s="74"/>
      <c r="I214" s="74"/>
      <c r="J214" s="72"/>
      <c r="K214" s="72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spans="1:22" s="28" customFormat="1">
      <c r="A215" s="85" t="s">
        <v>160</v>
      </c>
      <c r="B215" s="54" t="s">
        <v>7</v>
      </c>
      <c r="C215" s="86">
        <f>C221*1000000/12/C205</f>
        <v>51680.751173708923</v>
      </c>
      <c r="D215" s="86">
        <f>D221*1000000/12/D205</f>
        <v>66184.710351377013</v>
      </c>
      <c r="E215" s="86">
        <f t="shared" ref="E215:G215" si="40">E221*1000000/12/E205</f>
        <v>66015.393724097099</v>
      </c>
      <c r="F215" s="119">
        <f t="shared" si="40"/>
        <v>65127.294256956782</v>
      </c>
      <c r="G215" s="119">
        <f t="shared" si="40"/>
        <v>64896.755162241891</v>
      </c>
      <c r="H215" s="86">
        <v>64327.49</v>
      </c>
      <c r="I215" s="86">
        <v>64327.49</v>
      </c>
      <c r="J215" s="86">
        <v>64327.49</v>
      </c>
      <c r="K215" s="86">
        <v>64327.49</v>
      </c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1:22" s="28" customFormat="1">
      <c r="A216" s="85"/>
      <c r="B216" s="54" t="s">
        <v>36</v>
      </c>
      <c r="C216" s="75">
        <v>175.68</v>
      </c>
      <c r="D216" s="75">
        <f>D215/C215%</f>
        <v>128.06452856870732</v>
      </c>
      <c r="E216" s="75">
        <f>E215/D215%</f>
        <v>99.744175616421074</v>
      </c>
      <c r="F216" s="81">
        <f t="shared" ref="F216" si="41">F215/E215%</f>
        <v>98.654708520179369</v>
      </c>
      <c r="G216" s="81">
        <f>G215/E215%</f>
        <v>98.305488313028292</v>
      </c>
      <c r="H216" s="81">
        <f>H215/F215%</f>
        <v>98.771936918181808</v>
      </c>
      <c r="I216" s="81">
        <f>I215/G215%</f>
        <v>99.12281413636363</v>
      </c>
      <c r="J216" s="81">
        <f>J215/H215%</f>
        <v>100</v>
      </c>
      <c r="K216" s="81">
        <f>K215/I215%</f>
        <v>100</v>
      </c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1:22" s="28" customFormat="1">
      <c r="A217" s="13" t="s">
        <v>98</v>
      </c>
      <c r="B217" s="54"/>
      <c r="C217" s="71"/>
      <c r="D217" s="76"/>
      <c r="E217" s="77"/>
      <c r="F217" s="76"/>
      <c r="G217" s="76"/>
      <c r="H217" s="76"/>
      <c r="I217" s="76"/>
      <c r="J217" s="76"/>
      <c r="K217" s="76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1:22" s="28" customFormat="1">
      <c r="A218" s="14" t="s">
        <v>96</v>
      </c>
      <c r="B218" s="54" t="s">
        <v>7</v>
      </c>
      <c r="C218" s="75">
        <v>36302.11</v>
      </c>
      <c r="D218" s="75">
        <v>41100.629999999997</v>
      </c>
      <c r="E218" s="75">
        <v>42792.51</v>
      </c>
      <c r="F218" s="75">
        <v>45077.49</v>
      </c>
      <c r="G218" s="75">
        <v>45000</v>
      </c>
      <c r="H218" s="75">
        <v>46000</v>
      </c>
      <c r="I218" s="75">
        <v>45500</v>
      </c>
      <c r="J218" s="75">
        <v>47000</v>
      </c>
      <c r="K218" s="75">
        <v>46500</v>
      </c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1:22" s="28" customFormat="1">
      <c r="A219" s="14" t="s">
        <v>135</v>
      </c>
      <c r="B219" s="54" t="s">
        <v>7</v>
      </c>
      <c r="C219" s="75">
        <v>44481.7</v>
      </c>
      <c r="D219" s="75">
        <v>40571.5</v>
      </c>
      <c r="E219" s="87">
        <v>38787.4</v>
      </c>
      <c r="F219" s="75">
        <v>43366.400000000001</v>
      </c>
      <c r="G219" s="75">
        <v>43000</v>
      </c>
      <c r="H219" s="75">
        <v>46142.9</v>
      </c>
      <c r="I219" s="75">
        <v>46000</v>
      </c>
      <c r="J219" s="75">
        <v>48540</v>
      </c>
      <c r="K219" s="75">
        <v>48000</v>
      </c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1:22" s="28" customFormat="1" ht="23.25" customHeight="1">
      <c r="A220" s="14" t="s">
        <v>136</v>
      </c>
      <c r="B220" s="54" t="s">
        <v>7</v>
      </c>
      <c r="C220" s="75">
        <v>42778.13</v>
      </c>
      <c r="D220" s="75">
        <v>47057.43</v>
      </c>
      <c r="E220" s="75">
        <v>39866.730000000003</v>
      </c>
      <c r="F220" s="75">
        <v>51414.44</v>
      </c>
      <c r="G220" s="75">
        <v>51000</v>
      </c>
      <c r="H220" s="75">
        <v>52826.3</v>
      </c>
      <c r="I220" s="75">
        <v>52000</v>
      </c>
      <c r="J220" s="75">
        <v>52826.3</v>
      </c>
      <c r="K220" s="75">
        <v>52000</v>
      </c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1:22" s="28" customFormat="1" ht="24">
      <c r="A221" s="13" t="s">
        <v>159</v>
      </c>
      <c r="B221" s="54" t="s">
        <v>2</v>
      </c>
      <c r="C221" s="88">
        <v>3522.56</v>
      </c>
      <c r="D221" s="89">
        <v>4460.32</v>
      </c>
      <c r="E221" s="89">
        <v>4460</v>
      </c>
      <c r="F221" s="89">
        <v>4400</v>
      </c>
      <c r="G221" s="89">
        <v>4400</v>
      </c>
      <c r="H221" s="89">
        <v>44000</v>
      </c>
      <c r="I221" s="89">
        <v>4400</v>
      </c>
      <c r="J221" s="89">
        <v>4400</v>
      </c>
      <c r="K221" s="89">
        <v>4400</v>
      </c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1:22" s="28" customFormat="1">
      <c r="A222" s="13"/>
      <c r="B222" s="54" t="s">
        <v>36</v>
      </c>
      <c r="C222" s="78">
        <v>175.68</v>
      </c>
      <c r="D222" s="75">
        <f>D221/C221%</f>
        <v>126.62154796511626</v>
      </c>
      <c r="E222" s="75">
        <f t="shared" ref="E222:F222" si="42">E221/D221%</f>
        <v>99.992825626860864</v>
      </c>
      <c r="F222" s="81">
        <f t="shared" si="42"/>
        <v>98.654708520179369</v>
      </c>
      <c r="G222" s="81">
        <f>G221/E221%</f>
        <v>98.654708520179369</v>
      </c>
      <c r="H222" s="81">
        <f>H221/F221%</f>
        <v>1000</v>
      </c>
      <c r="I222" s="81">
        <f>I221/G221%</f>
        <v>100</v>
      </c>
      <c r="J222" s="81">
        <f>J221/H221%</f>
        <v>10</v>
      </c>
      <c r="K222" s="81">
        <f>K221/I221%</f>
        <v>100</v>
      </c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spans="1:22" s="28" customFormat="1">
      <c r="A223" s="13" t="s">
        <v>97</v>
      </c>
      <c r="B223" s="54"/>
      <c r="C223" s="71"/>
      <c r="D223" s="76"/>
      <c r="E223" s="76"/>
      <c r="F223" s="77"/>
      <c r="G223" s="77"/>
      <c r="H223" s="77"/>
      <c r="I223" s="77"/>
      <c r="J223" s="77"/>
      <c r="K223" s="7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s="28" customFormat="1" ht="24">
      <c r="A224" s="13" t="s">
        <v>99</v>
      </c>
      <c r="B224" s="54" t="s">
        <v>2</v>
      </c>
      <c r="C224" s="78">
        <f>C226+C227+C228</f>
        <v>837.18423079999991</v>
      </c>
      <c r="D224" s="78">
        <f t="shared" ref="D224:K224" si="43">D226+D227+D228</f>
        <v>981.26438037200001</v>
      </c>
      <c r="E224" s="78">
        <f t="shared" si="43"/>
        <v>882.11646498000005</v>
      </c>
      <c r="F224" s="78">
        <f t="shared" si="43"/>
        <v>959.95339737599988</v>
      </c>
      <c r="G224" s="78">
        <f t="shared" si="43"/>
        <v>953.57999999999993</v>
      </c>
      <c r="H224" s="78">
        <f t="shared" si="43"/>
        <v>990.41310251999994</v>
      </c>
      <c r="I224" s="78">
        <f t="shared" si="43"/>
        <v>978.29399999999998</v>
      </c>
      <c r="J224" s="78">
        <f t="shared" si="43"/>
        <v>1015.9520065199999</v>
      </c>
      <c r="K224" s="78">
        <f t="shared" si="43"/>
        <v>1001.778</v>
      </c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1:22" s="28" customFormat="1">
      <c r="A225" s="13" t="s">
        <v>97</v>
      </c>
      <c r="B225" s="54"/>
      <c r="C225" s="71"/>
      <c r="D225" s="77"/>
      <c r="E225" s="77"/>
      <c r="F225" s="76"/>
      <c r="G225" s="76"/>
      <c r="H225" s="76"/>
      <c r="I225" s="76"/>
      <c r="J225" s="76"/>
      <c r="K225" s="76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 s="28" customFormat="1">
      <c r="A226" s="14" t="s">
        <v>96</v>
      </c>
      <c r="B226" s="54" t="s">
        <v>2</v>
      </c>
      <c r="C226" s="76">
        <v>516.65</v>
      </c>
      <c r="D226" s="75">
        <v>674.18</v>
      </c>
      <c r="E226" s="75">
        <f t="shared" ref="E226:K226" si="44">E211*E218*12/1000000</f>
        <v>600.80684040000006</v>
      </c>
      <c r="F226" s="75">
        <f t="shared" si="44"/>
        <v>632.88795959999993</v>
      </c>
      <c r="G226" s="75">
        <f t="shared" si="44"/>
        <v>630.17999999999995</v>
      </c>
      <c r="H226" s="75">
        <f t="shared" si="44"/>
        <v>645.84</v>
      </c>
      <c r="I226" s="75">
        <f t="shared" si="44"/>
        <v>637.18200000000002</v>
      </c>
      <c r="J226" s="75">
        <f t="shared" si="44"/>
        <v>659.88</v>
      </c>
      <c r="K226" s="75">
        <f t="shared" si="44"/>
        <v>651.18600000000004</v>
      </c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1:22" s="28" customFormat="1">
      <c r="A227" s="14" t="s">
        <v>135</v>
      </c>
      <c r="B227" s="54" t="s">
        <v>2</v>
      </c>
      <c r="C227" s="75">
        <f t="shared" ref="C227:K227" si="45">C212*C219*12/1000000</f>
        <v>227.92423079999998</v>
      </c>
      <c r="D227" s="75">
        <f t="shared" si="45"/>
        <v>204.48035999999999</v>
      </c>
      <c r="E227" s="75">
        <f t="shared" si="45"/>
        <v>197.35029120000002</v>
      </c>
      <c r="F227" s="75">
        <f t="shared" si="45"/>
        <v>218.04625920000001</v>
      </c>
      <c r="G227" s="75">
        <f t="shared" si="45"/>
        <v>215.68799999999999</v>
      </c>
      <c r="H227" s="75">
        <f t="shared" si="45"/>
        <v>232.560216</v>
      </c>
      <c r="I227" s="75">
        <f t="shared" si="45"/>
        <v>231.28800000000001</v>
      </c>
      <c r="J227" s="75">
        <f t="shared" si="45"/>
        <v>244.05912000000001</v>
      </c>
      <c r="K227" s="75">
        <f t="shared" si="45"/>
        <v>240.768</v>
      </c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s="28" customFormat="1" ht="24">
      <c r="A228" s="14" t="s">
        <v>136</v>
      </c>
      <c r="B228" s="54" t="s">
        <v>2</v>
      </c>
      <c r="C228" s="76">
        <v>92.61</v>
      </c>
      <c r="D228" s="75">
        <f>D213*D220*12/1000000</f>
        <v>102.60402037199999</v>
      </c>
      <c r="E228" s="75">
        <f t="shared" ref="E228:K228" si="46">E213*E220*12/1000000</f>
        <v>83.95933337999999</v>
      </c>
      <c r="F228" s="75">
        <f t="shared" si="46"/>
        <v>109.019178576</v>
      </c>
      <c r="G228" s="75">
        <f t="shared" si="46"/>
        <v>107.712</v>
      </c>
      <c r="H228" s="75">
        <f t="shared" si="46"/>
        <v>112.01288651999998</v>
      </c>
      <c r="I228" s="75">
        <f t="shared" si="46"/>
        <v>109.824</v>
      </c>
      <c r="J228" s="75">
        <f t="shared" si="46"/>
        <v>112.01288651999998</v>
      </c>
      <c r="K228" s="75">
        <f t="shared" si="46"/>
        <v>109.824</v>
      </c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spans="1:22" s="28" customFormat="1">
      <c r="A229" s="13" t="s">
        <v>14</v>
      </c>
      <c r="B229" s="54" t="s">
        <v>2</v>
      </c>
      <c r="C229" s="76">
        <v>258.73399999999998</v>
      </c>
      <c r="D229" s="76">
        <v>365.86700000000002</v>
      </c>
      <c r="E229" s="76">
        <v>350</v>
      </c>
      <c r="F229" s="76">
        <v>350</v>
      </c>
      <c r="G229" s="76">
        <v>350</v>
      </c>
      <c r="H229" s="76">
        <v>350</v>
      </c>
      <c r="I229" s="76">
        <v>350</v>
      </c>
      <c r="J229" s="76">
        <v>350</v>
      </c>
      <c r="K229" s="76">
        <v>350</v>
      </c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s="28" customFormat="1">
      <c r="A230" s="13"/>
      <c r="B230" s="54" t="s">
        <v>36</v>
      </c>
      <c r="C230" s="76">
        <v>110.83</v>
      </c>
      <c r="D230" s="75">
        <f>D229/C229%</f>
        <v>141.40661838026702</v>
      </c>
      <c r="E230" s="75">
        <f>E229/D229%</f>
        <v>95.663178149436803</v>
      </c>
      <c r="F230" s="75">
        <f>F229/E229*100/1.057</f>
        <v>94.607379375591307</v>
      </c>
      <c r="G230" s="75">
        <f>G229/E229%</f>
        <v>100</v>
      </c>
      <c r="H230" s="75">
        <f>H229/F229%</f>
        <v>100</v>
      </c>
      <c r="I230" s="75">
        <f>I229/G229%</f>
        <v>100</v>
      </c>
      <c r="J230" s="75">
        <f>J229/H229%</f>
        <v>100</v>
      </c>
      <c r="K230" s="75">
        <f>K229/I229%</f>
        <v>100</v>
      </c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1:22" s="28" customFormat="1">
      <c r="A231" s="45" t="s">
        <v>61</v>
      </c>
      <c r="B231" s="54" t="s">
        <v>6</v>
      </c>
      <c r="C231" s="76">
        <v>365</v>
      </c>
      <c r="D231" s="76">
        <v>204</v>
      </c>
      <c r="E231" s="76">
        <v>204</v>
      </c>
      <c r="F231" s="76">
        <v>224</v>
      </c>
      <c r="G231" s="76">
        <v>224</v>
      </c>
      <c r="H231" s="76">
        <v>224</v>
      </c>
      <c r="I231" s="76">
        <v>224</v>
      </c>
      <c r="J231" s="76">
        <v>224</v>
      </c>
      <c r="K231" s="76">
        <v>224</v>
      </c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 s="28" customFormat="1" ht="24">
      <c r="A232" s="13" t="s">
        <v>90</v>
      </c>
      <c r="B232" s="54" t="s">
        <v>91</v>
      </c>
      <c r="C232" s="76">
        <v>2.94</v>
      </c>
      <c r="D232" s="76">
        <v>1.64</v>
      </c>
      <c r="E232" s="76">
        <v>1.64</v>
      </c>
      <c r="F232" s="76">
        <v>1.8</v>
      </c>
      <c r="G232" s="76">
        <v>1.8</v>
      </c>
      <c r="H232" s="76">
        <v>1.8</v>
      </c>
      <c r="I232" s="76">
        <v>1.8</v>
      </c>
      <c r="J232" s="76">
        <v>1.8</v>
      </c>
      <c r="K232" s="76">
        <v>1.8</v>
      </c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1:22" s="28" customFormat="1" ht="36">
      <c r="A233" s="13" t="s">
        <v>62</v>
      </c>
      <c r="B233" s="90" t="s">
        <v>6</v>
      </c>
      <c r="C233" s="76">
        <v>3.5</v>
      </c>
      <c r="D233" s="76">
        <v>0.7</v>
      </c>
      <c r="E233" s="76">
        <v>8</v>
      </c>
      <c r="F233" s="76">
        <v>0.9</v>
      </c>
      <c r="G233" s="76">
        <v>0.9</v>
      </c>
      <c r="H233" s="76">
        <v>0.9</v>
      </c>
      <c r="I233" s="76">
        <v>0.9</v>
      </c>
      <c r="J233" s="76">
        <v>0.9</v>
      </c>
      <c r="K233" s="76">
        <v>0.9</v>
      </c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s="28" customFormat="1">
      <c r="A234" s="91"/>
      <c r="B234" s="92"/>
      <c r="C234" s="93"/>
      <c r="D234" s="73"/>
      <c r="E234" s="73"/>
      <c r="F234" s="73"/>
      <c r="G234" s="73"/>
      <c r="H234" s="73"/>
      <c r="I234" s="73"/>
      <c r="J234" s="73"/>
      <c r="K234" s="73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</row>
  </sheetData>
  <mergeCells count="15">
    <mergeCell ref="H11:I11"/>
    <mergeCell ref="J11:K11"/>
    <mergeCell ref="B10:B12"/>
    <mergeCell ref="A10:A12"/>
    <mergeCell ref="C11:C12"/>
    <mergeCell ref="D11:D12"/>
    <mergeCell ref="E11:E12"/>
    <mergeCell ref="F11:G11"/>
    <mergeCell ref="J1:K6"/>
    <mergeCell ref="C10:D10"/>
    <mergeCell ref="A7:K7"/>
    <mergeCell ref="A9:K9"/>
    <mergeCell ref="A8:K8"/>
    <mergeCell ref="F10:K10"/>
    <mergeCell ref="B6:F6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3" fitToHeight="0" orientation="landscape" horizontalDpi="300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4" sqref="D34"/>
    </sheetView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RePack by SPecialiST</cp:lastModifiedBy>
  <cp:lastPrinted>2022-07-12T13:43:28Z</cp:lastPrinted>
  <dcterms:created xsi:type="dcterms:W3CDTF">2001-06-14T10:07:03Z</dcterms:created>
  <dcterms:modified xsi:type="dcterms:W3CDTF">2022-07-12T13:43:44Z</dcterms:modified>
</cp:coreProperties>
</file>