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2" sheetId="10" r:id="rId3"/>
  </sheets>
  <definedNames>
    <definedName name="OLE_LINK1" localSheetId="0">'для руководства'!#REF!</definedName>
    <definedName name="OLE_LINK1" localSheetId="1">'доходы по федер бюдж'!#REF!</definedName>
    <definedName name="OLE_LINK1" localSheetId="2">Прил.№2!#REF!</definedName>
    <definedName name="_xlnm.Print_Titles" localSheetId="0">'для руководства'!$10:$12</definedName>
    <definedName name="_xlnm.Print_Titles" localSheetId="1">'доходы по федер бюдж'!$10:$12</definedName>
    <definedName name="_xlnm.Print_Titles" localSheetId="2">Прил.№2!$16:$17</definedName>
    <definedName name="_xlnm.Print_Area" localSheetId="0">'для руководства'!$A$1:$K$193</definedName>
    <definedName name="_xlnm.Print_Area" localSheetId="1">'доходы по федер бюдж'!$A$1:$K$193</definedName>
  </definedNames>
  <calcPr calcId="145621"/>
</workbook>
</file>

<file path=xl/calcChain.xml><?xml version="1.0" encoding="utf-8"?>
<calcChain xmlns="http://schemas.openxmlformats.org/spreadsheetml/2006/main">
  <c r="M129" i="10" l="1"/>
  <c r="X127" i="10"/>
  <c r="X128" i="10"/>
  <c r="X126" i="10"/>
  <c r="M96" i="10"/>
  <c r="M128" i="10" l="1"/>
  <c r="M127" i="10"/>
  <c r="W131" i="10"/>
  <c r="W117" i="10"/>
  <c r="W98" i="10"/>
  <c r="W59" i="10"/>
  <c r="W45" i="10"/>
  <c r="W42" i="10"/>
  <c r="W36" i="10"/>
  <c r="W32" i="10"/>
  <c r="W27" i="10"/>
  <c r="W24" i="10"/>
  <c r="W21" i="10"/>
  <c r="W19" i="10"/>
  <c r="L131" i="10"/>
  <c r="L117" i="10"/>
  <c r="L98" i="10"/>
  <c r="L59" i="10"/>
  <c r="L45" i="10"/>
  <c r="L42" i="10"/>
  <c r="L36" i="10"/>
  <c r="L32" i="10"/>
  <c r="L27" i="10"/>
  <c r="L24" i="10"/>
  <c r="L21" i="10"/>
  <c r="K95" i="10"/>
  <c r="M95" i="10" s="1"/>
  <c r="L19" i="10" l="1"/>
  <c r="W55" i="10"/>
  <c r="W53" i="10" s="1"/>
  <c r="W136" i="10" s="1"/>
  <c r="L55" i="10"/>
  <c r="L53" i="10" s="1"/>
  <c r="L136" i="10" s="1"/>
  <c r="K94" i="10"/>
  <c r="M94" i="10" s="1"/>
  <c r="K125" i="10"/>
  <c r="M125" i="10" s="1"/>
  <c r="K126" i="10"/>
  <c r="M126" i="10" s="1"/>
  <c r="V132" i="10" l="1"/>
  <c r="X132" i="10" s="1"/>
  <c r="X131" i="10" s="1"/>
  <c r="J131" i="10"/>
  <c r="J117" i="10"/>
  <c r="J98" i="10"/>
  <c r="J59" i="10"/>
  <c r="J45" i="10"/>
  <c r="J42" i="10"/>
  <c r="J36" i="10"/>
  <c r="J32" i="10"/>
  <c r="J27" i="10"/>
  <c r="J24" i="10"/>
  <c r="J21" i="10"/>
  <c r="V119" i="10"/>
  <c r="X119" i="10" s="1"/>
  <c r="V120" i="10"/>
  <c r="X120" i="10" s="1"/>
  <c r="T118" i="10"/>
  <c r="V118" i="10" s="1"/>
  <c r="X118" i="10" s="1"/>
  <c r="AF131" i="10"/>
  <c r="AF117" i="10"/>
  <c r="AF98" i="10"/>
  <c r="AG88" i="10"/>
  <c r="AF59" i="10"/>
  <c r="AF45" i="10"/>
  <c r="AF42" i="10"/>
  <c r="AF36" i="10"/>
  <c r="AF32" i="10"/>
  <c r="AF27" i="10"/>
  <c r="AF24" i="10"/>
  <c r="AF21" i="10"/>
  <c r="U131" i="10"/>
  <c r="U117" i="10"/>
  <c r="U98" i="10"/>
  <c r="U59" i="10"/>
  <c r="U45" i="10"/>
  <c r="U42" i="10"/>
  <c r="U36" i="10"/>
  <c r="U32" i="10"/>
  <c r="U27" i="10"/>
  <c r="U24" i="10"/>
  <c r="U21" i="10"/>
  <c r="U55" i="10" l="1"/>
  <c r="U53" i="10" s="1"/>
  <c r="AF19" i="10"/>
  <c r="J19" i="10"/>
  <c r="AF55" i="10"/>
  <c r="AF53" i="10" s="1"/>
  <c r="J55" i="10"/>
  <c r="J53" i="10" s="1"/>
  <c r="U19" i="10"/>
  <c r="J136" i="10" l="1"/>
  <c r="U136" i="10"/>
  <c r="AF136" i="10"/>
  <c r="H59" i="10" l="1"/>
  <c r="I90" i="10"/>
  <c r="K90" i="10" s="1"/>
  <c r="M90" i="10" s="1"/>
  <c r="I91" i="10"/>
  <c r="K91" i="10" s="1"/>
  <c r="M91" i="10" s="1"/>
  <c r="I92" i="10"/>
  <c r="K92" i="10" s="1"/>
  <c r="M92" i="10" s="1"/>
  <c r="I114" i="10"/>
  <c r="K114" i="10" s="1"/>
  <c r="M114" i="10" s="1"/>
  <c r="I89" i="10" l="1"/>
  <c r="K89" i="10" s="1"/>
  <c r="M89" i="10" s="1"/>
  <c r="I93" i="10" l="1"/>
  <c r="K93" i="10" s="1"/>
  <c r="M93" i="10" s="1"/>
  <c r="AD131" i="10"/>
  <c r="AD117" i="10"/>
  <c r="AD98" i="10"/>
  <c r="AE88" i="10"/>
  <c r="AD59" i="10"/>
  <c r="AD45" i="10"/>
  <c r="AD42" i="10"/>
  <c r="AD36" i="10"/>
  <c r="AD32" i="10"/>
  <c r="AD27" i="10"/>
  <c r="AD24" i="10"/>
  <c r="AD21" i="10"/>
  <c r="S131" i="10"/>
  <c r="S117" i="10"/>
  <c r="S98" i="10"/>
  <c r="S59" i="10"/>
  <c r="S45" i="10"/>
  <c r="S42" i="10"/>
  <c r="S36" i="10"/>
  <c r="S32" i="10"/>
  <c r="S27" i="10"/>
  <c r="S24" i="10"/>
  <c r="S21" i="10"/>
  <c r="H131" i="10"/>
  <c r="H117" i="10"/>
  <c r="H98" i="10"/>
  <c r="H45" i="10"/>
  <c r="H42" i="10"/>
  <c r="H36" i="10"/>
  <c r="H32" i="10"/>
  <c r="H27" i="10"/>
  <c r="H24" i="10"/>
  <c r="H21" i="10"/>
  <c r="G88" i="10"/>
  <c r="I88" i="10" s="1"/>
  <c r="K88" i="10" s="1"/>
  <c r="M88" i="10" s="1"/>
  <c r="AC88" i="10"/>
  <c r="S19" i="10" l="1"/>
  <c r="H19" i="10"/>
  <c r="AD55" i="10"/>
  <c r="S55" i="10"/>
  <c r="S53" i="10" s="1"/>
  <c r="S136" i="10" s="1"/>
  <c r="AD19" i="10"/>
  <c r="AD53" i="10"/>
  <c r="H55" i="10"/>
  <c r="H53" i="10" s="1"/>
  <c r="H136" i="10" l="1"/>
  <c r="AD136" i="10"/>
  <c r="AB131" i="10"/>
  <c r="AB117" i="10"/>
  <c r="AB98" i="10"/>
  <c r="AB59" i="10"/>
  <c r="AB45" i="10"/>
  <c r="AB42" i="10"/>
  <c r="AB36" i="10"/>
  <c r="AB32" i="10"/>
  <c r="AB27" i="10"/>
  <c r="AB24" i="10"/>
  <c r="AB21" i="10"/>
  <c r="Q131" i="10"/>
  <c r="Q117" i="10"/>
  <c r="Q98" i="10"/>
  <c r="Q59" i="10"/>
  <c r="Q45" i="10"/>
  <c r="Q42" i="10"/>
  <c r="Q36" i="10"/>
  <c r="Q32" i="10"/>
  <c r="Q27" i="10"/>
  <c r="Q24" i="10"/>
  <c r="Q21" i="10"/>
  <c r="F131" i="10"/>
  <c r="F117" i="10"/>
  <c r="F98" i="10"/>
  <c r="F59" i="10"/>
  <c r="F45" i="10"/>
  <c r="F42" i="10"/>
  <c r="F36" i="10"/>
  <c r="F32" i="10"/>
  <c r="F27" i="10"/>
  <c r="F24" i="10"/>
  <c r="F21" i="10"/>
  <c r="D132" i="10"/>
  <c r="D131" i="10" s="1"/>
  <c r="E119" i="10"/>
  <c r="G119" i="10" s="1"/>
  <c r="I119" i="10" s="1"/>
  <c r="K119" i="10" s="1"/>
  <c r="M119" i="10" s="1"/>
  <c r="E120" i="10"/>
  <c r="G120" i="10" s="1"/>
  <c r="I120" i="10" s="1"/>
  <c r="K120" i="10" s="1"/>
  <c r="M120" i="10" s="1"/>
  <c r="Z59" i="10"/>
  <c r="O59" i="10"/>
  <c r="Z117" i="10"/>
  <c r="Y117" i="10"/>
  <c r="O117" i="10"/>
  <c r="N117" i="10"/>
  <c r="AA74" i="10"/>
  <c r="AC74" i="10" s="1"/>
  <c r="AE74" i="10" s="1"/>
  <c r="AG74" i="10" s="1"/>
  <c r="AA75" i="10"/>
  <c r="AC75" i="10" s="1"/>
  <c r="AE75" i="10" s="1"/>
  <c r="AG75" i="10" s="1"/>
  <c r="P74" i="10"/>
  <c r="R74" i="10" s="1"/>
  <c r="T74" i="10" s="1"/>
  <c r="V74" i="10" s="1"/>
  <c r="X74" i="10" s="1"/>
  <c r="P75" i="10"/>
  <c r="R75" i="10" s="1"/>
  <c r="T75" i="10" s="1"/>
  <c r="V75" i="10" s="1"/>
  <c r="X75" i="10" s="1"/>
  <c r="E79" i="10"/>
  <c r="G79" i="10" s="1"/>
  <c r="I79" i="10" s="1"/>
  <c r="K79" i="10" s="1"/>
  <c r="M79" i="10" s="1"/>
  <c r="AA66" i="10"/>
  <c r="AC66" i="10" s="1"/>
  <c r="AE66" i="10" s="1"/>
  <c r="AG66" i="10" s="1"/>
  <c r="AA67" i="10"/>
  <c r="AC67" i="10" s="1"/>
  <c r="AE67" i="10" s="1"/>
  <c r="AG67" i="10" s="1"/>
  <c r="P66" i="10"/>
  <c r="R66" i="10" s="1"/>
  <c r="T66" i="10" s="1"/>
  <c r="V66" i="10" s="1"/>
  <c r="X66" i="10" s="1"/>
  <c r="P67" i="10"/>
  <c r="R67" i="10" s="1"/>
  <c r="T67" i="10" s="1"/>
  <c r="V67" i="10" s="1"/>
  <c r="X67" i="10" s="1"/>
  <c r="P124" i="10"/>
  <c r="R124" i="10" s="1"/>
  <c r="T124" i="10" s="1"/>
  <c r="V124" i="10" s="1"/>
  <c r="X124" i="10" s="1"/>
  <c r="P125" i="10"/>
  <c r="R125" i="10" s="1"/>
  <c r="T125" i="10" s="1"/>
  <c r="V125" i="10" s="1"/>
  <c r="X125" i="10" s="1"/>
  <c r="P122" i="10"/>
  <c r="R122" i="10" s="1"/>
  <c r="T122" i="10" s="1"/>
  <c r="V122" i="10" s="1"/>
  <c r="X122" i="10" s="1"/>
  <c r="P123" i="10"/>
  <c r="R123" i="10" s="1"/>
  <c r="T123" i="10" s="1"/>
  <c r="V123" i="10" s="1"/>
  <c r="X123" i="10" s="1"/>
  <c r="D117" i="10"/>
  <c r="C117" i="10"/>
  <c r="E118" i="10"/>
  <c r="G118" i="10" s="1"/>
  <c r="I118" i="10" s="1"/>
  <c r="E123" i="10"/>
  <c r="G123" i="10" s="1"/>
  <c r="I123" i="10" s="1"/>
  <c r="K123" i="10" s="1"/>
  <c r="M123" i="10" s="1"/>
  <c r="E124" i="10"/>
  <c r="G124" i="10" s="1"/>
  <c r="I124" i="10" s="1"/>
  <c r="K124" i="10" s="1"/>
  <c r="M124" i="10" s="1"/>
  <c r="E105" i="10"/>
  <c r="G105" i="10" s="1"/>
  <c r="I105" i="10" s="1"/>
  <c r="K105" i="10" s="1"/>
  <c r="M105" i="10" s="1"/>
  <c r="E106" i="10"/>
  <c r="G106" i="10" s="1"/>
  <c r="I106" i="10" s="1"/>
  <c r="K106" i="10" s="1"/>
  <c r="M106" i="10" s="1"/>
  <c r="E78" i="10"/>
  <c r="G78" i="10" s="1"/>
  <c r="I78" i="10" s="1"/>
  <c r="K78" i="10" s="1"/>
  <c r="M78" i="10" s="1"/>
  <c r="E82" i="10"/>
  <c r="G82" i="10" s="1"/>
  <c r="I82" i="10" s="1"/>
  <c r="K82" i="10" s="1"/>
  <c r="M82" i="10" s="1"/>
  <c r="E74" i="10"/>
  <c r="G74" i="10" s="1"/>
  <c r="I74" i="10" s="1"/>
  <c r="K74" i="10" s="1"/>
  <c r="M74" i="10" s="1"/>
  <c r="E75" i="10"/>
  <c r="G75" i="10" s="1"/>
  <c r="I75" i="10" s="1"/>
  <c r="K75" i="10" s="1"/>
  <c r="M75" i="10" s="1"/>
  <c r="E77" i="10"/>
  <c r="G77" i="10" s="1"/>
  <c r="I77" i="10" s="1"/>
  <c r="K77" i="10" s="1"/>
  <c r="M77" i="10" s="1"/>
  <c r="E72" i="10"/>
  <c r="G72" i="10" s="1"/>
  <c r="I72" i="10" s="1"/>
  <c r="K72" i="10" s="1"/>
  <c r="M72" i="10" s="1"/>
  <c r="E73" i="10"/>
  <c r="G73" i="10" s="1"/>
  <c r="I73" i="10" s="1"/>
  <c r="K73" i="10" s="1"/>
  <c r="M73" i="10" s="1"/>
  <c r="E70" i="10"/>
  <c r="G70" i="10" s="1"/>
  <c r="I70" i="10" s="1"/>
  <c r="K70" i="10" s="1"/>
  <c r="M70" i="10" s="1"/>
  <c r="E67" i="10"/>
  <c r="G67" i="10" s="1"/>
  <c r="I67" i="10" s="1"/>
  <c r="K67" i="10" s="1"/>
  <c r="M67" i="10" s="1"/>
  <c r="E66" i="10"/>
  <c r="G66" i="10" s="1"/>
  <c r="I66" i="10" s="1"/>
  <c r="K66" i="10" s="1"/>
  <c r="M66" i="10" s="1"/>
  <c r="C45" i="10"/>
  <c r="D42" i="10"/>
  <c r="N42" i="10"/>
  <c r="O42" i="10"/>
  <c r="Y42" i="10"/>
  <c r="Z42" i="10"/>
  <c r="C42" i="10"/>
  <c r="D45" i="10"/>
  <c r="N45" i="10"/>
  <c r="O45" i="10"/>
  <c r="Y45" i="10"/>
  <c r="Z45" i="10"/>
  <c r="D21" i="10"/>
  <c r="N21" i="10"/>
  <c r="O21" i="10"/>
  <c r="Y21" i="10"/>
  <c r="Z21" i="10"/>
  <c r="C21" i="10"/>
  <c r="D24" i="10"/>
  <c r="N24" i="10"/>
  <c r="O24" i="10"/>
  <c r="Y24" i="10"/>
  <c r="Z24" i="10"/>
  <c r="C24" i="10"/>
  <c r="C32" i="10"/>
  <c r="C27" i="10"/>
  <c r="D27" i="10"/>
  <c r="N27" i="10"/>
  <c r="O27" i="10"/>
  <c r="Y27" i="10"/>
  <c r="Z27" i="10"/>
  <c r="D32" i="10"/>
  <c r="O32" i="10"/>
  <c r="Z32" i="10"/>
  <c r="D36" i="10"/>
  <c r="O36" i="10"/>
  <c r="Z36" i="10"/>
  <c r="N131" i="10"/>
  <c r="O131" i="10"/>
  <c r="Y131" i="10"/>
  <c r="Z131" i="10"/>
  <c r="C131" i="10"/>
  <c r="D98" i="10"/>
  <c r="N98" i="10"/>
  <c r="O98" i="10"/>
  <c r="Y98" i="10"/>
  <c r="Z98" i="10"/>
  <c r="C98" i="10"/>
  <c r="D59" i="10"/>
  <c r="C59" i="10"/>
  <c r="AA134" i="10"/>
  <c r="AC134" i="10" s="1"/>
  <c r="AE134" i="10" s="1"/>
  <c r="AG134" i="10" s="1"/>
  <c r="AA135" i="10"/>
  <c r="AC135" i="10" s="1"/>
  <c r="AE135" i="10" s="1"/>
  <c r="AG135" i="10" s="1"/>
  <c r="P134" i="10"/>
  <c r="R134" i="10" s="1"/>
  <c r="T134" i="10" s="1"/>
  <c r="V134" i="10" s="1"/>
  <c r="X134" i="10" s="1"/>
  <c r="P135" i="10"/>
  <c r="R135" i="10" s="1"/>
  <c r="T135" i="10" s="1"/>
  <c r="V135" i="10" s="1"/>
  <c r="X135" i="10" s="1"/>
  <c r="E134" i="10"/>
  <c r="G134" i="10" s="1"/>
  <c r="I134" i="10" s="1"/>
  <c r="K134" i="10" s="1"/>
  <c r="M134" i="10" s="1"/>
  <c r="E135" i="10"/>
  <c r="G135" i="10" s="1"/>
  <c r="I135" i="10" s="1"/>
  <c r="K135" i="10" s="1"/>
  <c r="M135" i="10" s="1"/>
  <c r="F19" i="10" l="1"/>
  <c r="AB55" i="10"/>
  <c r="AB53" i="10" s="1"/>
  <c r="K118" i="10"/>
  <c r="M118" i="10" s="1"/>
  <c r="Q19" i="10"/>
  <c r="F55" i="10"/>
  <c r="F53" i="10" s="1"/>
  <c r="Q55" i="10"/>
  <c r="Q53" i="10" s="1"/>
  <c r="D55" i="10"/>
  <c r="Q136" i="10"/>
  <c r="AB19" i="10"/>
  <c r="Z55" i="10"/>
  <c r="Z53" i="10" s="1"/>
  <c r="D53" i="10"/>
  <c r="D19" i="10"/>
  <c r="F136" i="10" l="1"/>
  <c r="AB136" i="10"/>
  <c r="AA122" i="10"/>
  <c r="AC122" i="10" s="1"/>
  <c r="AE122" i="10" s="1"/>
  <c r="AG122" i="10" s="1"/>
  <c r="AA121" i="10"/>
  <c r="AC121" i="10" s="1"/>
  <c r="AA115" i="10"/>
  <c r="AC115" i="10" s="1"/>
  <c r="AE115" i="10" s="1"/>
  <c r="AG115" i="10" s="1"/>
  <c r="AA113" i="10"/>
  <c r="AC113" i="10" s="1"/>
  <c r="AE113" i="10" s="1"/>
  <c r="AG113" i="10" s="1"/>
  <c r="AA112" i="10"/>
  <c r="AC112" i="10" s="1"/>
  <c r="AE112" i="10" s="1"/>
  <c r="AG112" i="10" s="1"/>
  <c r="AA111" i="10"/>
  <c r="AC111" i="10" s="1"/>
  <c r="AE111" i="10" s="1"/>
  <c r="AG111" i="10" s="1"/>
  <c r="AA110" i="10"/>
  <c r="AC110" i="10" s="1"/>
  <c r="AE110" i="10" s="1"/>
  <c r="AG110" i="10" s="1"/>
  <c r="AA109" i="10"/>
  <c r="AC109" i="10" s="1"/>
  <c r="AE109" i="10" s="1"/>
  <c r="AG109" i="10" s="1"/>
  <c r="AA108" i="10"/>
  <c r="AC108" i="10" s="1"/>
  <c r="AE108" i="10" s="1"/>
  <c r="AG108" i="10" s="1"/>
  <c r="AA107" i="10"/>
  <c r="AC107" i="10" s="1"/>
  <c r="AE107" i="10" s="1"/>
  <c r="AG107" i="10" s="1"/>
  <c r="AA104" i="10"/>
  <c r="AC104" i="10" s="1"/>
  <c r="AE104" i="10" s="1"/>
  <c r="AG104" i="10" s="1"/>
  <c r="AA103" i="10"/>
  <c r="AC103" i="10" s="1"/>
  <c r="AE103" i="10" s="1"/>
  <c r="AG103" i="10" s="1"/>
  <c r="AA102" i="10"/>
  <c r="AC102" i="10" s="1"/>
  <c r="AE102" i="10" s="1"/>
  <c r="AG102" i="10" s="1"/>
  <c r="AA101" i="10"/>
  <c r="AC101" i="10" s="1"/>
  <c r="AE101" i="10" s="1"/>
  <c r="AG101" i="10" s="1"/>
  <c r="AA100" i="10"/>
  <c r="AC100" i="10" s="1"/>
  <c r="AE100" i="10" s="1"/>
  <c r="AG100" i="10" s="1"/>
  <c r="AA99" i="10"/>
  <c r="AC99" i="10" s="1"/>
  <c r="AE99" i="10" s="1"/>
  <c r="AA87" i="10"/>
  <c r="AC87" i="10" s="1"/>
  <c r="AE87" i="10" s="1"/>
  <c r="AG87" i="10" s="1"/>
  <c r="AA86" i="10"/>
  <c r="AC86" i="10" s="1"/>
  <c r="AE86" i="10" s="1"/>
  <c r="AG86" i="10" s="1"/>
  <c r="AA85" i="10"/>
  <c r="AC85" i="10" s="1"/>
  <c r="AE85" i="10" s="1"/>
  <c r="AG85" i="10" s="1"/>
  <c r="AA83" i="10"/>
  <c r="AC83" i="10" s="1"/>
  <c r="AE83" i="10" s="1"/>
  <c r="AG83" i="10" s="1"/>
  <c r="AA81" i="10"/>
  <c r="AC81" i="10" s="1"/>
  <c r="AE81" i="10" s="1"/>
  <c r="AG81" i="10" s="1"/>
  <c r="AA80" i="10"/>
  <c r="AC80" i="10" s="1"/>
  <c r="AE80" i="10" s="1"/>
  <c r="AG80" i="10" s="1"/>
  <c r="AA76" i="10"/>
  <c r="AC76" i="10" s="1"/>
  <c r="AE76" i="10" s="1"/>
  <c r="AG76" i="10" s="1"/>
  <c r="AA73" i="10"/>
  <c r="AC73" i="10" s="1"/>
  <c r="AE73" i="10" s="1"/>
  <c r="AG73" i="10" s="1"/>
  <c r="AA71" i="10"/>
  <c r="AC71" i="10" s="1"/>
  <c r="AE71" i="10" s="1"/>
  <c r="AG71" i="10" s="1"/>
  <c r="AA69" i="10"/>
  <c r="AC69" i="10" s="1"/>
  <c r="AE69" i="10" s="1"/>
  <c r="AG69" i="10" s="1"/>
  <c r="AA68" i="10"/>
  <c r="AC68" i="10" s="1"/>
  <c r="AE68" i="10" s="1"/>
  <c r="AG68" i="10" s="1"/>
  <c r="AA65" i="10"/>
  <c r="AC65" i="10" s="1"/>
  <c r="AE65" i="10" s="1"/>
  <c r="AG65" i="10" s="1"/>
  <c r="AA64" i="10"/>
  <c r="AC64" i="10" s="1"/>
  <c r="AE64" i="10" s="1"/>
  <c r="AG64" i="10" s="1"/>
  <c r="AA63" i="10"/>
  <c r="AC63" i="10" s="1"/>
  <c r="AE63" i="10" s="1"/>
  <c r="AG63" i="10" s="1"/>
  <c r="AA62" i="10"/>
  <c r="AC62" i="10" s="1"/>
  <c r="AE62" i="10" s="1"/>
  <c r="AG62" i="10" s="1"/>
  <c r="AA61" i="10"/>
  <c r="AC61" i="10" s="1"/>
  <c r="AE61" i="10" s="1"/>
  <c r="AG61" i="10" s="1"/>
  <c r="AA60" i="10"/>
  <c r="AC60" i="10" s="1"/>
  <c r="AE60" i="10" s="1"/>
  <c r="AA57" i="10"/>
  <c r="AC57" i="10" s="1"/>
  <c r="AE57" i="10" s="1"/>
  <c r="AG57" i="10" s="1"/>
  <c r="AA51" i="10"/>
  <c r="AC51" i="10" s="1"/>
  <c r="AE51" i="10" s="1"/>
  <c r="AG51" i="10" s="1"/>
  <c r="AA49" i="10"/>
  <c r="AC49" i="10" s="1"/>
  <c r="AE49" i="10" s="1"/>
  <c r="AG49" i="10" s="1"/>
  <c r="AA47" i="10"/>
  <c r="AC47" i="10" s="1"/>
  <c r="AE47" i="10" s="1"/>
  <c r="AG47" i="10" s="1"/>
  <c r="AA46" i="10"/>
  <c r="AC46" i="10" s="1"/>
  <c r="AA43" i="10"/>
  <c r="AA40" i="10"/>
  <c r="AC40" i="10" s="1"/>
  <c r="AE40" i="10" s="1"/>
  <c r="AG40" i="10" s="1"/>
  <c r="AA38" i="10"/>
  <c r="AC38" i="10" s="1"/>
  <c r="AE38" i="10" s="1"/>
  <c r="AG38" i="10" s="1"/>
  <c r="AA34" i="10"/>
  <c r="AC34" i="10" s="1"/>
  <c r="AE34" i="10" s="1"/>
  <c r="AG34" i="10" s="1"/>
  <c r="AA30" i="10"/>
  <c r="AC30" i="10" s="1"/>
  <c r="AE30" i="10" s="1"/>
  <c r="AG30" i="10" s="1"/>
  <c r="AA29" i="10"/>
  <c r="AC29" i="10" s="1"/>
  <c r="AE29" i="10" s="1"/>
  <c r="AG29" i="10" s="1"/>
  <c r="AA28" i="10"/>
  <c r="AC28" i="10" s="1"/>
  <c r="AE28" i="10" s="1"/>
  <c r="AA25" i="10"/>
  <c r="AA22" i="10"/>
  <c r="Z19" i="10"/>
  <c r="P132" i="10"/>
  <c r="P121" i="10"/>
  <c r="P115" i="10"/>
  <c r="R115" i="10" s="1"/>
  <c r="T115" i="10" s="1"/>
  <c r="V115" i="10" s="1"/>
  <c r="X115" i="10" s="1"/>
  <c r="P113" i="10"/>
  <c r="R113" i="10" s="1"/>
  <c r="T113" i="10" s="1"/>
  <c r="V113" i="10" s="1"/>
  <c r="X113" i="10" s="1"/>
  <c r="P112" i="10"/>
  <c r="R112" i="10" s="1"/>
  <c r="T112" i="10" s="1"/>
  <c r="V112" i="10" s="1"/>
  <c r="X112" i="10" s="1"/>
  <c r="P111" i="10"/>
  <c r="R111" i="10" s="1"/>
  <c r="T111" i="10" s="1"/>
  <c r="V111" i="10" s="1"/>
  <c r="X111" i="10" s="1"/>
  <c r="P110" i="10"/>
  <c r="R110" i="10" s="1"/>
  <c r="T110" i="10" s="1"/>
  <c r="V110" i="10" s="1"/>
  <c r="X110" i="10" s="1"/>
  <c r="P109" i="10"/>
  <c r="R109" i="10" s="1"/>
  <c r="T109" i="10" s="1"/>
  <c r="V109" i="10" s="1"/>
  <c r="X109" i="10" s="1"/>
  <c r="P108" i="10"/>
  <c r="R108" i="10" s="1"/>
  <c r="T108" i="10" s="1"/>
  <c r="V108" i="10" s="1"/>
  <c r="X108" i="10" s="1"/>
  <c r="P107" i="10"/>
  <c r="R107" i="10" s="1"/>
  <c r="T107" i="10" s="1"/>
  <c r="V107" i="10" s="1"/>
  <c r="X107" i="10" s="1"/>
  <c r="P104" i="10"/>
  <c r="R104" i="10" s="1"/>
  <c r="T104" i="10" s="1"/>
  <c r="V104" i="10" s="1"/>
  <c r="X104" i="10" s="1"/>
  <c r="P103" i="10"/>
  <c r="R103" i="10" s="1"/>
  <c r="T103" i="10" s="1"/>
  <c r="V103" i="10" s="1"/>
  <c r="X103" i="10" s="1"/>
  <c r="P102" i="10"/>
  <c r="R102" i="10" s="1"/>
  <c r="T102" i="10" s="1"/>
  <c r="V102" i="10" s="1"/>
  <c r="X102" i="10" s="1"/>
  <c r="P101" i="10"/>
  <c r="R101" i="10" s="1"/>
  <c r="T101" i="10" s="1"/>
  <c r="V101" i="10" s="1"/>
  <c r="X101" i="10" s="1"/>
  <c r="P100" i="10"/>
  <c r="R100" i="10" s="1"/>
  <c r="T100" i="10" s="1"/>
  <c r="V100" i="10" s="1"/>
  <c r="X100" i="10" s="1"/>
  <c r="P99" i="10"/>
  <c r="R99" i="10" s="1"/>
  <c r="T99" i="10" s="1"/>
  <c r="P87" i="10"/>
  <c r="R87" i="10" s="1"/>
  <c r="T87" i="10" s="1"/>
  <c r="V87" i="10" s="1"/>
  <c r="X87" i="10" s="1"/>
  <c r="P86" i="10"/>
  <c r="R86" i="10" s="1"/>
  <c r="T86" i="10" s="1"/>
  <c r="V86" i="10" s="1"/>
  <c r="X86" i="10" s="1"/>
  <c r="P85" i="10"/>
  <c r="R85" i="10" s="1"/>
  <c r="T85" i="10" s="1"/>
  <c r="V85" i="10" s="1"/>
  <c r="X85" i="10" s="1"/>
  <c r="P83" i="10"/>
  <c r="R83" i="10" s="1"/>
  <c r="T83" i="10" s="1"/>
  <c r="V83" i="10" s="1"/>
  <c r="X83" i="10" s="1"/>
  <c r="P81" i="10"/>
  <c r="R81" i="10" s="1"/>
  <c r="T81" i="10" s="1"/>
  <c r="V81" i="10" s="1"/>
  <c r="X81" i="10" s="1"/>
  <c r="P80" i="10"/>
  <c r="R80" i="10" s="1"/>
  <c r="T80" i="10" s="1"/>
  <c r="V80" i="10" s="1"/>
  <c r="X80" i="10" s="1"/>
  <c r="P76" i="10"/>
  <c r="R76" i="10" s="1"/>
  <c r="T76" i="10" s="1"/>
  <c r="V76" i="10" s="1"/>
  <c r="X76" i="10" s="1"/>
  <c r="P73" i="10"/>
  <c r="R73" i="10" s="1"/>
  <c r="T73" i="10" s="1"/>
  <c r="V73" i="10" s="1"/>
  <c r="X73" i="10" s="1"/>
  <c r="P71" i="10"/>
  <c r="R71" i="10" s="1"/>
  <c r="T71" i="10" s="1"/>
  <c r="V71" i="10" s="1"/>
  <c r="X71" i="10" s="1"/>
  <c r="P69" i="10"/>
  <c r="R69" i="10" s="1"/>
  <c r="T69" i="10" s="1"/>
  <c r="V69" i="10" s="1"/>
  <c r="X69" i="10" s="1"/>
  <c r="P68" i="10"/>
  <c r="R68" i="10" s="1"/>
  <c r="T68" i="10" s="1"/>
  <c r="V68" i="10" s="1"/>
  <c r="X68" i="10" s="1"/>
  <c r="P65" i="10"/>
  <c r="R65" i="10" s="1"/>
  <c r="T65" i="10" s="1"/>
  <c r="V65" i="10" s="1"/>
  <c r="X65" i="10" s="1"/>
  <c r="P64" i="10"/>
  <c r="R64" i="10" s="1"/>
  <c r="T64" i="10" s="1"/>
  <c r="V64" i="10" s="1"/>
  <c r="X64" i="10" s="1"/>
  <c r="P63" i="10"/>
  <c r="R63" i="10" s="1"/>
  <c r="T63" i="10" s="1"/>
  <c r="V63" i="10" s="1"/>
  <c r="X63" i="10" s="1"/>
  <c r="P62" i="10"/>
  <c r="R62" i="10" s="1"/>
  <c r="T62" i="10" s="1"/>
  <c r="V62" i="10" s="1"/>
  <c r="X62" i="10" s="1"/>
  <c r="P61" i="10"/>
  <c r="R61" i="10" s="1"/>
  <c r="T61" i="10" s="1"/>
  <c r="V61" i="10" s="1"/>
  <c r="X61" i="10" s="1"/>
  <c r="P60" i="10"/>
  <c r="R60" i="10" s="1"/>
  <c r="T60" i="10" s="1"/>
  <c r="P57" i="10"/>
  <c r="R57" i="10" s="1"/>
  <c r="T57" i="10" s="1"/>
  <c r="V57" i="10" s="1"/>
  <c r="X57" i="10" s="1"/>
  <c r="P51" i="10"/>
  <c r="R51" i="10" s="1"/>
  <c r="T51" i="10" s="1"/>
  <c r="V51" i="10" s="1"/>
  <c r="X51" i="10" s="1"/>
  <c r="P49" i="10"/>
  <c r="R49" i="10" s="1"/>
  <c r="T49" i="10" s="1"/>
  <c r="V49" i="10" s="1"/>
  <c r="X49" i="10" s="1"/>
  <c r="P47" i="10"/>
  <c r="R47" i="10" s="1"/>
  <c r="T47" i="10" s="1"/>
  <c r="V47" i="10" s="1"/>
  <c r="X47" i="10" s="1"/>
  <c r="P46" i="10"/>
  <c r="R46" i="10" s="1"/>
  <c r="P43" i="10"/>
  <c r="P40" i="10"/>
  <c r="R40" i="10" s="1"/>
  <c r="T40" i="10" s="1"/>
  <c r="V40" i="10" s="1"/>
  <c r="X40" i="10" s="1"/>
  <c r="P38" i="10"/>
  <c r="R38" i="10" s="1"/>
  <c r="T38" i="10" s="1"/>
  <c r="V38" i="10" s="1"/>
  <c r="X38" i="10" s="1"/>
  <c r="P34" i="10"/>
  <c r="R34" i="10" s="1"/>
  <c r="T34" i="10" s="1"/>
  <c r="V34" i="10" s="1"/>
  <c r="X34" i="10" s="1"/>
  <c r="P30" i="10"/>
  <c r="R30" i="10" s="1"/>
  <c r="T30" i="10" s="1"/>
  <c r="V30" i="10" s="1"/>
  <c r="X30" i="10" s="1"/>
  <c r="P29" i="10"/>
  <c r="R29" i="10" s="1"/>
  <c r="T29" i="10" s="1"/>
  <c r="V29" i="10" s="1"/>
  <c r="X29" i="10" s="1"/>
  <c r="P28" i="10"/>
  <c r="R28" i="10" s="1"/>
  <c r="T28" i="10" s="1"/>
  <c r="P25" i="10"/>
  <c r="P22" i="10"/>
  <c r="O19" i="10"/>
  <c r="D136" i="10"/>
  <c r="E132" i="10"/>
  <c r="E122" i="10"/>
  <c r="G122" i="10" s="1"/>
  <c r="I122" i="10" s="1"/>
  <c r="K122" i="10" s="1"/>
  <c r="M122" i="10" s="1"/>
  <c r="E121" i="10"/>
  <c r="G121" i="10" s="1"/>
  <c r="I121" i="10" s="1"/>
  <c r="E115" i="10"/>
  <c r="G115" i="10" s="1"/>
  <c r="I115" i="10" s="1"/>
  <c r="K115" i="10" s="1"/>
  <c r="M115" i="10" s="1"/>
  <c r="E113" i="10"/>
  <c r="G113" i="10" s="1"/>
  <c r="I113" i="10" s="1"/>
  <c r="K113" i="10" s="1"/>
  <c r="M113" i="10" s="1"/>
  <c r="E112" i="10"/>
  <c r="G112" i="10" s="1"/>
  <c r="I112" i="10" s="1"/>
  <c r="K112" i="10" s="1"/>
  <c r="M112" i="10" s="1"/>
  <c r="E111" i="10"/>
  <c r="G111" i="10" s="1"/>
  <c r="I111" i="10" s="1"/>
  <c r="K111" i="10" s="1"/>
  <c r="M111" i="10" s="1"/>
  <c r="E110" i="10"/>
  <c r="G110" i="10" s="1"/>
  <c r="I110" i="10" s="1"/>
  <c r="K110" i="10" s="1"/>
  <c r="M110" i="10" s="1"/>
  <c r="E109" i="10"/>
  <c r="G109" i="10" s="1"/>
  <c r="I109" i="10" s="1"/>
  <c r="K109" i="10" s="1"/>
  <c r="M109" i="10" s="1"/>
  <c r="E108" i="10"/>
  <c r="G108" i="10" s="1"/>
  <c r="I108" i="10" s="1"/>
  <c r="K108" i="10" s="1"/>
  <c r="M108" i="10" s="1"/>
  <c r="E107" i="10"/>
  <c r="G107" i="10" s="1"/>
  <c r="I107" i="10" s="1"/>
  <c r="K107" i="10" s="1"/>
  <c r="M107" i="10" s="1"/>
  <c r="E104" i="10"/>
  <c r="G104" i="10" s="1"/>
  <c r="I104" i="10" s="1"/>
  <c r="K104" i="10" s="1"/>
  <c r="M104" i="10" s="1"/>
  <c r="E103" i="10"/>
  <c r="G103" i="10" s="1"/>
  <c r="I103" i="10" s="1"/>
  <c r="K103" i="10" s="1"/>
  <c r="M103" i="10" s="1"/>
  <c r="E102" i="10"/>
  <c r="G102" i="10" s="1"/>
  <c r="I102" i="10" s="1"/>
  <c r="K102" i="10" s="1"/>
  <c r="M102" i="10" s="1"/>
  <c r="E101" i="10"/>
  <c r="G101" i="10" s="1"/>
  <c r="I101" i="10" s="1"/>
  <c r="K101" i="10" s="1"/>
  <c r="M101" i="10" s="1"/>
  <c r="E100" i="10"/>
  <c r="G100" i="10" s="1"/>
  <c r="I100" i="10" s="1"/>
  <c r="K100" i="10" s="1"/>
  <c r="M100" i="10" s="1"/>
  <c r="E99" i="10"/>
  <c r="G99" i="10" s="1"/>
  <c r="I99" i="10" s="1"/>
  <c r="E87" i="10"/>
  <c r="G87" i="10" s="1"/>
  <c r="I87" i="10" s="1"/>
  <c r="K87" i="10" s="1"/>
  <c r="M87" i="10" s="1"/>
  <c r="E86" i="10"/>
  <c r="G86" i="10" s="1"/>
  <c r="I86" i="10" s="1"/>
  <c r="K86" i="10" s="1"/>
  <c r="M86" i="10" s="1"/>
  <c r="E85" i="10"/>
  <c r="G85" i="10" s="1"/>
  <c r="I85" i="10" s="1"/>
  <c r="K85" i="10" s="1"/>
  <c r="M85" i="10" s="1"/>
  <c r="E84" i="10"/>
  <c r="G84" i="10" s="1"/>
  <c r="I84" i="10" s="1"/>
  <c r="K84" i="10" s="1"/>
  <c r="M84" i="10" s="1"/>
  <c r="E83" i="10"/>
  <c r="G83" i="10" s="1"/>
  <c r="I83" i="10" s="1"/>
  <c r="K83" i="10" s="1"/>
  <c r="M83" i="10" s="1"/>
  <c r="E81" i="10"/>
  <c r="G81" i="10" s="1"/>
  <c r="I81" i="10" s="1"/>
  <c r="K81" i="10" s="1"/>
  <c r="M81" i="10" s="1"/>
  <c r="E80" i="10"/>
  <c r="G80" i="10" s="1"/>
  <c r="I80" i="10" s="1"/>
  <c r="K80" i="10" s="1"/>
  <c r="M80" i="10" s="1"/>
  <c r="E76" i="10"/>
  <c r="G76" i="10" s="1"/>
  <c r="I76" i="10" s="1"/>
  <c r="K76" i="10" s="1"/>
  <c r="M76" i="10" s="1"/>
  <c r="E71" i="10"/>
  <c r="G71" i="10" s="1"/>
  <c r="I71" i="10" s="1"/>
  <c r="K71" i="10" s="1"/>
  <c r="M71" i="10" s="1"/>
  <c r="E69" i="10"/>
  <c r="G69" i="10" s="1"/>
  <c r="I69" i="10" s="1"/>
  <c r="K69" i="10" s="1"/>
  <c r="M69" i="10" s="1"/>
  <c r="E68" i="10"/>
  <c r="G68" i="10" s="1"/>
  <c r="I68" i="10" s="1"/>
  <c r="K68" i="10" s="1"/>
  <c r="M68" i="10" s="1"/>
  <c r="E65" i="10"/>
  <c r="G65" i="10" s="1"/>
  <c r="I65" i="10" s="1"/>
  <c r="K65" i="10" s="1"/>
  <c r="M65" i="10" s="1"/>
  <c r="E64" i="10"/>
  <c r="G64" i="10" s="1"/>
  <c r="I64" i="10" s="1"/>
  <c r="K64" i="10" s="1"/>
  <c r="M64" i="10" s="1"/>
  <c r="E63" i="10"/>
  <c r="G63" i="10" s="1"/>
  <c r="I63" i="10" s="1"/>
  <c r="K63" i="10" s="1"/>
  <c r="M63" i="10" s="1"/>
  <c r="E62" i="10"/>
  <c r="G62" i="10" s="1"/>
  <c r="I62" i="10" s="1"/>
  <c r="K62" i="10" s="1"/>
  <c r="M62" i="10" s="1"/>
  <c r="E61" i="10"/>
  <c r="G61" i="10" s="1"/>
  <c r="I61" i="10" s="1"/>
  <c r="K61" i="10" s="1"/>
  <c r="M61" i="10" s="1"/>
  <c r="E60" i="10"/>
  <c r="G60" i="10" s="1"/>
  <c r="I60" i="10" s="1"/>
  <c r="K60" i="10" s="1"/>
  <c r="M60" i="10" s="1"/>
  <c r="E57" i="10"/>
  <c r="G57" i="10" s="1"/>
  <c r="I57" i="10" s="1"/>
  <c r="K57" i="10" s="1"/>
  <c r="M57" i="10" s="1"/>
  <c r="E51" i="10"/>
  <c r="G51" i="10" s="1"/>
  <c r="I51" i="10" s="1"/>
  <c r="K51" i="10" s="1"/>
  <c r="M51" i="10" s="1"/>
  <c r="E49" i="10"/>
  <c r="G49" i="10" s="1"/>
  <c r="I49" i="10" s="1"/>
  <c r="K49" i="10" s="1"/>
  <c r="M49" i="10" s="1"/>
  <c r="E47" i="10"/>
  <c r="G47" i="10" s="1"/>
  <c r="I47" i="10" s="1"/>
  <c r="K47" i="10" s="1"/>
  <c r="M47" i="10" s="1"/>
  <c r="E46" i="10"/>
  <c r="G46" i="10" s="1"/>
  <c r="I46" i="10" s="1"/>
  <c r="E43" i="10"/>
  <c r="E40" i="10"/>
  <c r="G40" i="10" s="1"/>
  <c r="I40" i="10" s="1"/>
  <c r="K40" i="10" s="1"/>
  <c r="M40" i="10" s="1"/>
  <c r="E34" i="10"/>
  <c r="G34" i="10" s="1"/>
  <c r="I34" i="10" s="1"/>
  <c r="K34" i="10" s="1"/>
  <c r="M34" i="10" s="1"/>
  <c r="E33" i="10"/>
  <c r="G33" i="10" s="1"/>
  <c r="I33" i="10" s="1"/>
  <c r="E30" i="10"/>
  <c r="G30" i="10" s="1"/>
  <c r="I30" i="10" s="1"/>
  <c r="K30" i="10" s="1"/>
  <c r="M30" i="10" s="1"/>
  <c r="E29" i="10"/>
  <c r="G29" i="10" s="1"/>
  <c r="I29" i="10" s="1"/>
  <c r="K29" i="10" s="1"/>
  <c r="M29" i="10" s="1"/>
  <c r="E28" i="10"/>
  <c r="G28" i="10" s="1"/>
  <c r="I28" i="10" s="1"/>
  <c r="K28" i="10" s="1"/>
  <c r="M28" i="10" s="1"/>
  <c r="E25" i="10"/>
  <c r="E22" i="10"/>
  <c r="Y84" i="10"/>
  <c r="Y59" i="10" s="1"/>
  <c r="N84" i="10"/>
  <c r="N59" i="10" s="1"/>
  <c r="Y56" i="10"/>
  <c r="N56" i="10"/>
  <c r="C56" i="10"/>
  <c r="C38" i="10"/>
  <c r="E38" i="10" s="1"/>
  <c r="G38" i="10" s="1"/>
  <c r="I38" i="10" s="1"/>
  <c r="K38" i="10" s="1"/>
  <c r="M38" i="10" s="1"/>
  <c r="Y37" i="10"/>
  <c r="N37" i="10"/>
  <c r="C37" i="10"/>
  <c r="Y33" i="10"/>
  <c r="N33" i="10"/>
  <c r="AH32" i="10"/>
  <c r="M27" i="10" l="1"/>
  <c r="M59" i="10"/>
  <c r="K59" i="10"/>
  <c r="K27" i="10"/>
  <c r="I32" i="10"/>
  <c r="K33" i="10"/>
  <c r="I45" i="10"/>
  <c r="K46" i="10"/>
  <c r="I98" i="10"/>
  <c r="K99" i="10"/>
  <c r="K121" i="10"/>
  <c r="I117" i="10"/>
  <c r="R45" i="10"/>
  <c r="T46" i="10"/>
  <c r="AC45" i="10"/>
  <c r="AE46" i="10"/>
  <c r="AC117" i="10"/>
  <c r="AE121" i="10"/>
  <c r="I27" i="10"/>
  <c r="I59" i="10"/>
  <c r="T98" i="10"/>
  <c r="V99" i="10"/>
  <c r="AE98" i="10"/>
  <c r="AG99" i="10"/>
  <c r="AG98" i="10" s="1"/>
  <c r="V28" i="10"/>
  <c r="T27" i="10"/>
  <c r="V60" i="10"/>
  <c r="X60" i="10" s="1"/>
  <c r="AE27" i="10"/>
  <c r="AG28" i="10"/>
  <c r="AG27" i="10" s="1"/>
  <c r="AG60" i="10"/>
  <c r="AC98" i="10"/>
  <c r="R98" i="10"/>
  <c r="P21" i="10"/>
  <c r="R22" i="10"/>
  <c r="P42" i="10"/>
  <c r="R43" i="10"/>
  <c r="P131" i="10"/>
  <c r="R132" i="10"/>
  <c r="AA21" i="10"/>
  <c r="AC22" i="10"/>
  <c r="AA42" i="10"/>
  <c r="AC43" i="10"/>
  <c r="G27" i="10"/>
  <c r="G59" i="10"/>
  <c r="R27" i="10"/>
  <c r="AC27" i="10"/>
  <c r="P24" i="10"/>
  <c r="R25" i="10"/>
  <c r="P117" i="10"/>
  <c r="R121" i="10"/>
  <c r="AA24" i="10"/>
  <c r="AC25" i="10"/>
  <c r="AA131" i="10"/>
  <c r="E24" i="10"/>
  <c r="G25" i="10"/>
  <c r="E131" i="10"/>
  <c r="G132" i="10"/>
  <c r="G32" i="10"/>
  <c r="G45" i="10"/>
  <c r="G98" i="10"/>
  <c r="G117" i="10"/>
  <c r="E21" i="10"/>
  <c r="G22" i="10"/>
  <c r="E42" i="10"/>
  <c r="G43" i="10"/>
  <c r="Y55" i="10"/>
  <c r="Y53" i="10" s="1"/>
  <c r="N55" i="10"/>
  <c r="N53" i="10" s="1"/>
  <c r="AA27" i="10"/>
  <c r="E59" i="10"/>
  <c r="E117" i="10"/>
  <c r="AA117" i="10"/>
  <c r="C36" i="10"/>
  <c r="C19" i="10" s="1"/>
  <c r="P45" i="10"/>
  <c r="P98" i="10"/>
  <c r="E32" i="10"/>
  <c r="E45" i="10"/>
  <c r="AA84" i="10"/>
  <c r="P37" i="10"/>
  <c r="N36" i="10"/>
  <c r="E56" i="10"/>
  <c r="G56" i="10" s="1"/>
  <c r="I56" i="10" s="1"/>
  <c r="C55" i="10"/>
  <c r="C53" i="10" s="1"/>
  <c r="AA56" i="10"/>
  <c r="AC56" i="10" s="1"/>
  <c r="AE56" i="10" s="1"/>
  <c r="E98" i="10"/>
  <c r="AA98" i="10"/>
  <c r="AA37" i="10"/>
  <c r="Y36" i="10"/>
  <c r="Y32" i="10"/>
  <c r="AJ32" i="10" s="1"/>
  <c r="E27" i="10"/>
  <c r="P27" i="10"/>
  <c r="AA45" i="10"/>
  <c r="N32" i="10"/>
  <c r="AI32" i="10" s="1"/>
  <c r="P33" i="10"/>
  <c r="P84" i="10"/>
  <c r="AA33" i="10"/>
  <c r="Z136" i="10"/>
  <c r="E37" i="10"/>
  <c r="V98" i="10" l="1"/>
  <c r="X99" i="10"/>
  <c r="X98" i="10" s="1"/>
  <c r="K98" i="10"/>
  <c r="M99" i="10"/>
  <c r="M98" i="10" s="1"/>
  <c r="K45" i="10"/>
  <c r="M46" i="10"/>
  <c r="M45" i="10" s="1"/>
  <c r="K32" i="10"/>
  <c r="M33" i="10"/>
  <c r="M32" i="10" s="1"/>
  <c r="V27" i="10"/>
  <c r="X28" i="10"/>
  <c r="X27" i="10" s="1"/>
  <c r="K117" i="10"/>
  <c r="M121" i="10"/>
  <c r="M117" i="10" s="1"/>
  <c r="I55" i="10"/>
  <c r="K56" i="10"/>
  <c r="G42" i="10"/>
  <c r="I43" i="10"/>
  <c r="G131" i="10"/>
  <c r="I132" i="10"/>
  <c r="AC131" i="10"/>
  <c r="R117" i="10"/>
  <c r="T121" i="10"/>
  <c r="AC42" i="10"/>
  <c r="AE43" i="10"/>
  <c r="R131" i="10"/>
  <c r="T132" i="10"/>
  <c r="R21" i="10"/>
  <c r="T22" i="10"/>
  <c r="AE117" i="10"/>
  <c r="AG121" i="10"/>
  <c r="AG117" i="10" s="1"/>
  <c r="T45" i="10"/>
  <c r="V46" i="10"/>
  <c r="G21" i="10"/>
  <c r="I22" i="10"/>
  <c r="G24" i="10"/>
  <c r="I25" i="10"/>
  <c r="AC24" i="10"/>
  <c r="AE25" i="10"/>
  <c r="R24" i="10"/>
  <c r="T25" i="10"/>
  <c r="AC21" i="10"/>
  <c r="AE22" i="10"/>
  <c r="R42" i="10"/>
  <c r="T43" i="10"/>
  <c r="AG56" i="10"/>
  <c r="AG46" i="10"/>
  <c r="AG45" i="10" s="1"/>
  <c r="AE45" i="10"/>
  <c r="AA36" i="10"/>
  <c r="AC37" i="10"/>
  <c r="AA32" i="10"/>
  <c r="AC33" i="10"/>
  <c r="P32" i="10"/>
  <c r="R33" i="10"/>
  <c r="P36" i="10"/>
  <c r="R37" i="10"/>
  <c r="AA59" i="10"/>
  <c r="AA55" i="10" s="1"/>
  <c r="AA53" i="10" s="1"/>
  <c r="AC84" i="10"/>
  <c r="P59" i="10"/>
  <c r="R84" i="10"/>
  <c r="E36" i="10"/>
  <c r="E19" i="10" s="1"/>
  <c r="G37" i="10"/>
  <c r="G55" i="10"/>
  <c r="E55" i="10"/>
  <c r="E53" i="10" s="1"/>
  <c r="N19" i="10"/>
  <c r="Y19" i="10"/>
  <c r="V45" i="10" l="1"/>
  <c r="X46" i="10"/>
  <c r="X45" i="10" s="1"/>
  <c r="K55" i="10"/>
  <c r="M56" i="10"/>
  <c r="M55" i="10" s="1"/>
  <c r="P19" i="10"/>
  <c r="AA19" i="10"/>
  <c r="AA15" i="10" s="1"/>
  <c r="I24" i="10"/>
  <c r="K25" i="10"/>
  <c r="I131" i="10"/>
  <c r="I53" i="10" s="1"/>
  <c r="K132" i="10"/>
  <c r="I42" i="10"/>
  <c r="K43" i="10"/>
  <c r="G53" i="10"/>
  <c r="I21" i="10"/>
  <c r="K22" i="10"/>
  <c r="AC36" i="10"/>
  <c r="AE37" i="10"/>
  <c r="T24" i="10"/>
  <c r="V25" i="10"/>
  <c r="V131" i="10"/>
  <c r="T131" i="10"/>
  <c r="T117" i="10"/>
  <c r="V121" i="10"/>
  <c r="R32" i="10"/>
  <c r="T33" i="10"/>
  <c r="R36" i="10"/>
  <c r="T37" i="10"/>
  <c r="AC32" i="10"/>
  <c r="AE33" i="10"/>
  <c r="AE21" i="10"/>
  <c r="AG22" i="10"/>
  <c r="AG21" i="10" s="1"/>
  <c r="AG25" i="10"/>
  <c r="AG24" i="10" s="1"/>
  <c r="AE24" i="10"/>
  <c r="V22" i="10"/>
  <c r="T21" i="10"/>
  <c r="AE42" i="10"/>
  <c r="AG43" i="10"/>
  <c r="AG42" i="10" s="1"/>
  <c r="AE131" i="10"/>
  <c r="AG131" i="10"/>
  <c r="P15" i="10"/>
  <c r="AC59" i="10"/>
  <c r="AC55" i="10" s="1"/>
  <c r="AC53" i="10" s="1"/>
  <c r="AE84" i="10"/>
  <c r="V43" i="10"/>
  <c r="T42" i="10"/>
  <c r="G36" i="10"/>
  <c r="G19" i="10" s="1"/>
  <c r="G15" i="10" s="1"/>
  <c r="I37" i="10"/>
  <c r="R59" i="10"/>
  <c r="T84" i="10"/>
  <c r="E15" i="10"/>
  <c r="N136" i="10"/>
  <c r="Y136" i="10"/>
  <c r="E136" i="10"/>
  <c r="G138" i="10" s="1"/>
  <c r="C136" i="10"/>
  <c r="L195" i="7"/>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L70"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AA136" i="10" l="1"/>
  <c r="AA137" i="10" s="1"/>
  <c r="V21" i="10"/>
  <c r="X22" i="10"/>
  <c r="X21" i="10" s="1"/>
  <c r="K42" i="10"/>
  <c r="M43" i="10"/>
  <c r="M42" i="10" s="1"/>
  <c r="K131" i="10"/>
  <c r="K53" i="10" s="1"/>
  <c r="M132" i="10"/>
  <c r="M131" i="10" s="1"/>
  <c r="M53" i="10" s="1"/>
  <c r="K24" i="10"/>
  <c r="M25" i="10"/>
  <c r="M24" i="10" s="1"/>
  <c r="V42" i="10"/>
  <c r="X43" i="10"/>
  <c r="X42" i="10" s="1"/>
  <c r="V117" i="10"/>
  <c r="X121" i="10"/>
  <c r="X117" i="10" s="1"/>
  <c r="V24" i="10"/>
  <c r="X25" i="10"/>
  <c r="X24" i="10" s="1"/>
  <c r="K21" i="10"/>
  <c r="M22" i="10"/>
  <c r="M21" i="10" s="1"/>
  <c r="I36" i="10"/>
  <c r="I19" i="10" s="1"/>
  <c r="I136" i="10" s="1"/>
  <c r="K37" i="10"/>
  <c r="I76" i="7"/>
  <c r="AA138" i="10"/>
  <c r="V84" i="10"/>
  <c r="T59" i="10"/>
  <c r="AG33" i="10"/>
  <c r="AG32" i="10" s="1"/>
  <c r="AE32" i="10"/>
  <c r="G136" i="10"/>
  <c r="I138" i="10" s="1"/>
  <c r="AG84" i="10"/>
  <c r="AG59" i="10" s="1"/>
  <c r="AG55" i="10" s="1"/>
  <c r="AG53" i="10" s="1"/>
  <c r="AE59" i="10"/>
  <c r="AE55" i="10" s="1"/>
  <c r="AE53" i="10" s="1"/>
  <c r="T36" i="10"/>
  <c r="V37" i="10"/>
  <c r="R19" i="10"/>
  <c r="R15" i="10" s="1"/>
  <c r="T32" i="10"/>
  <c r="T19" i="10" s="1"/>
  <c r="V33" i="10"/>
  <c r="AG37" i="10"/>
  <c r="AG36" i="10" s="1"/>
  <c r="AE36" i="10"/>
  <c r="AC19" i="10"/>
  <c r="E137" i="10"/>
  <c r="F14" i="7"/>
  <c r="K31" i="7"/>
  <c r="K36" i="7"/>
  <c r="K70" i="7"/>
  <c r="I36" i="7"/>
  <c r="J52" i="7"/>
  <c r="I62" i="7"/>
  <c r="I70" i="7"/>
  <c r="H71" i="7"/>
  <c r="C76" i="7"/>
  <c r="C70" i="7" s="1"/>
  <c r="C68" i="7" s="1"/>
  <c r="F145" i="7"/>
  <c r="J70" i="7"/>
  <c r="K68" i="7"/>
  <c r="F169" i="7"/>
  <c r="K52" i="7"/>
  <c r="D70" i="7"/>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D68" i="7"/>
  <c r="K47" i="7"/>
  <c r="G71" i="7"/>
  <c r="G14" i="7"/>
  <c r="G145" i="7"/>
  <c r="F76" i="7"/>
  <c r="F70" i="7" s="1"/>
  <c r="F68" i="7" s="1"/>
  <c r="F193" i="7" s="1"/>
  <c r="I68" i="7"/>
  <c r="J68" i="7"/>
  <c r="AC138" i="10" l="1"/>
  <c r="AB137" i="10"/>
  <c r="V59" i="10"/>
  <c r="X84" i="10"/>
  <c r="X59" i="10" s="1"/>
  <c r="V32" i="10"/>
  <c r="X33" i="10"/>
  <c r="X32" i="10" s="1"/>
  <c r="X19" i="10" s="1"/>
  <c r="K36" i="10"/>
  <c r="K19" i="10" s="1"/>
  <c r="K136" i="10" s="1"/>
  <c r="M138" i="10" s="1"/>
  <c r="M37" i="10"/>
  <c r="M36" i="10" s="1"/>
  <c r="I15" i="10"/>
  <c r="V36" i="10"/>
  <c r="V19" i="10" s="1"/>
  <c r="V15" i="10" s="1"/>
  <c r="X37" i="10"/>
  <c r="X36" i="10" s="1"/>
  <c r="M19" i="10"/>
  <c r="AG19" i="10"/>
  <c r="AG136" i="10" s="1"/>
  <c r="K15" i="10"/>
  <c r="AE19" i="10"/>
  <c r="K138" i="10"/>
  <c r="K137" i="10"/>
  <c r="E193" i="7"/>
  <c r="G137" i="10"/>
  <c r="T15" i="10"/>
  <c r="AC15" i="10"/>
  <c r="AC136" i="10"/>
  <c r="I137" i="10"/>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AG15" i="10" l="1"/>
  <c r="X15" i="10"/>
  <c r="M15" i="10"/>
  <c r="M136" i="10"/>
  <c r="M137" i="10" s="1"/>
  <c r="AE15" i="10"/>
  <c r="AE136" i="10"/>
  <c r="AE137" i="10" s="1"/>
  <c r="AD137" i="10"/>
  <c r="AC137" i="10"/>
  <c r="AE138" i="10"/>
  <c r="G88" i="5"/>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AG137" i="10" l="1"/>
  <c r="AG138" i="10"/>
  <c r="AF137" i="10"/>
  <c r="G76" i="5"/>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 r="O55" i="10"/>
  <c r="O53" i="10" s="1"/>
  <c r="O136" i="10" s="1"/>
  <c r="P138" i="10" s="1"/>
  <c r="P56" i="10"/>
  <c r="P55" i="10" l="1"/>
  <c r="P53" i="10" s="1"/>
  <c r="P136" i="10" s="1"/>
  <c r="R138" i="10" s="1"/>
  <c r="R56" i="10"/>
  <c r="R55" i="10" l="1"/>
  <c r="R53" i="10" s="1"/>
  <c r="R136" i="10" s="1"/>
  <c r="T138" i="10" s="1"/>
  <c r="T56" i="10"/>
  <c r="V56" i="10" l="1"/>
  <c r="T55" i="10"/>
  <c r="T53" i="10" s="1"/>
  <c r="T136" i="10" s="1"/>
  <c r="V55" i="10" l="1"/>
  <c r="V53" i="10" s="1"/>
  <c r="V136" i="10" s="1"/>
  <c r="X56" i="10"/>
  <c r="X55" i="10" s="1"/>
  <c r="X53" i="10" s="1"/>
  <c r="X136" i="10" s="1"/>
  <c r="Z137" i="10" s="1"/>
  <c r="V137" i="10"/>
  <c r="Y137" i="10"/>
  <c r="V138" i="10"/>
  <c r="T137" i="10"/>
  <c r="X137" i="10" l="1"/>
  <c r="X138" i="10"/>
</calcChain>
</file>

<file path=xl/sharedStrings.xml><?xml version="1.0" encoding="utf-8"?>
<sst xmlns="http://schemas.openxmlformats.org/spreadsheetml/2006/main" count="909" uniqueCount="456">
  <si>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</si>
  <si>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</si>
  <si>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</si>
  <si>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</si>
  <si>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</si>
  <si>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</si>
  <si>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</si>
  <si>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</si>
  <si>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</si>
  <si>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</si>
  <si>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</si>
  <si>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</si>
  <si>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</si>
  <si>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</si>
  <si>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</si>
  <si>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</si>
  <si>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</si>
  <si>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</si>
  <si>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</si>
  <si>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</si>
  <si>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</si>
  <si>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</si>
  <si>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</si>
  <si>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</si>
  <si>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</si>
  <si>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</si>
  <si>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</si>
  <si>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</si>
  <si>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</si>
  <si>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</si>
  <si>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</si>
  <si>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</si>
  <si>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</si>
  <si>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</si>
  <si>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</si>
  <si>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</si>
  <si>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</si>
  <si>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</si>
  <si>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</si>
  <si>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</si>
  <si>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</si>
  <si>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</si>
  <si>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</si>
  <si>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</si>
  <si>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</si>
  <si>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</si>
  <si>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</si>
  <si>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</si>
  <si>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</si>
  <si>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</si>
  <si>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</si>
  <si>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</si>
  <si>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</si>
  <si>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</si>
  <si>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</si>
  <si>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</si>
  <si>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</si>
  <si>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</si>
  <si>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</si>
  <si>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</si>
  <si>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</si>
  <si>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</si>
  <si>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</si>
  <si>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</si>
  <si>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</si>
  <si>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</si>
  <si>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</si>
  <si>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</si>
  <si>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</si>
  <si>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</si>
  <si>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</si>
  <si>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</si>
  <si>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</si>
  <si>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</si>
  <si>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</si>
  <si>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</si>
  <si>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</si>
  <si>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</si>
  <si>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</si>
  <si>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</si>
  <si>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</si>
  <si>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</si>
  <si>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</si>
  <si>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</si>
  <si>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</si>
  <si>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</si>
  <si>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</si>
  <si>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</si>
  <si>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</si>
  <si>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</si>
  <si>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</si>
  <si>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</si>
  <si>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</si>
  <si>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</si>
  <si>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</si>
  <si>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</si>
  <si>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</si>
  <si>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</si>
  <si>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</si>
  <si>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</si>
  <si>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</si>
  <si>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</si>
  <si>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</si>
  <si>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</si>
  <si>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</si>
  <si>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</si>
  <si>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</si>
  <si>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</si>
  <si>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</si>
  <si>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</si>
  <si>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</si>
  <si>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</si>
  <si>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</si>
  <si>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</si>
  <si>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</si>
  <si>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</si>
  <si>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</si>
  <si>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</si>
  <si>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</si>
  <si>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</si>
  <si>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</si>
  <si>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</si>
  <si>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</si>
  <si>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</si>
  <si>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</si>
  <si>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</si>
  <si>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</si>
  <si>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</si>
  <si>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</si>
  <si>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</si>
  <si>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</si>
  <si>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</si>
  <si>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</si>
  <si>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</si>
  <si>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</si>
  <si>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</si>
  <si>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</si>
  <si>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</si>
  <si>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</si>
  <si>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</si>
  <si>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</si>
  <si>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</si>
  <si>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</si>
  <si>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</si>
  <si>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</si>
  <si>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</si>
  <si>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</si>
  <si>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</si>
  <si>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</si>
  <si>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</si>
  <si>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</si>
  <si>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</si>
  <si>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</si>
  <si>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</si>
  <si>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</si>
  <si>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</si>
  <si>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</si>
  <si>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</si>
  <si>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</si>
  <si>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</si>
  <si>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</si>
  <si>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</si>
  <si>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</si>
  <si>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</si>
  <si>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</si>
  <si>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</si>
  <si>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</si>
  <si>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</si>
  <si>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</si>
  <si>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</si>
  <si>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</si>
  <si>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</si>
  <si>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</si>
  <si>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</si>
  <si>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</si>
  <si>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</si>
  <si>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</si>
  <si>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</si>
  <si>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</si>
  <si>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</si>
  <si>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</si>
  <si>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</si>
  <si>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</si>
  <si>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</si>
  <si>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</si>
  <si>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</si>
  <si>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</si>
  <si>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</si>
  <si>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</si>
  <si>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</si>
  <si>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</si>
  <si>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</si>
  <si>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</si>
  <si>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</si>
  <si>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</si>
  <si>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</si>
  <si>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</si>
  <si>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</si>
  <si>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</si>
  <si>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</si>
  <si>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</si>
  <si>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</si>
  <si>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</si>
  <si>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</si>
  <si>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</si>
  <si>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</si>
  <si>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</si>
  <si>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</si>
  <si>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</si>
  <si>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</si>
  <si>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</si>
  <si>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</si>
  <si>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</si>
  <si>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</si>
  <si>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</si>
  <si>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</si>
  <si>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</si>
  <si>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</si>
  <si>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</si>
  <si>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</si>
  <si>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</si>
  <si>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</si>
  <si>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</si>
  <si>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</si>
  <si>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</si>
  <si>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</si>
  <si>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</si>
  <si>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</si>
  <si>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</si>
  <si>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</si>
  <si>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</si>
  <si>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</si>
  <si>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</si>
  <si>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</si>
  <si>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</si>
  <si>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</si>
  <si>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</si>
  <si>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</si>
  <si>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</si>
  <si>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</si>
  <si>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</si>
  <si>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</si>
  <si>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</si>
  <si>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</si>
  <si>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</si>
  <si>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</si>
  <si>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</si>
  <si>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</si>
  <si>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</si>
  <si>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</si>
  <si>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</si>
  <si>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</si>
  <si>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</si>
  <si>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</si>
  <si>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</si>
  <si>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</si>
  <si>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</si>
  <si>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</si>
  <si>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</si>
  <si>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</si>
  <si>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</si>
  <si>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</si>
  <si>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</si>
  <si>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</si>
  <si>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</si>
  <si>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</si>
  <si>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</si>
  <si>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</si>
  <si>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</si>
  <si>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</si>
  <si>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</si>
  <si>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</si>
  <si>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</si>
  <si>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</si>
  <si>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</si>
  <si>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</si>
  <si>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</si>
  <si>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</si>
  <si>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</si>
  <si>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</si>
  <si>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</si>
  <si>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</si>
  <si>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</si>
  <si>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</si>
  <si>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</si>
  <si>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</si>
  <si>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</si>
  <si>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</si>
  <si>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</si>
  <si>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</si>
  <si>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</si>
  <si>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</si>
  <si>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</si>
  <si>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</si>
  <si>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</si>
  <si>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</si>
  <si>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</si>
  <si>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</si>
  <si>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</si>
  <si>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</si>
  <si>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</si>
  <si>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</si>
  <si>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</si>
  <si>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</si>
  <si>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</si>
  <si>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</si>
  <si>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</si>
  <si>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</si>
  <si>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</si>
  <si>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</si>
  <si>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</si>
  <si>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</si>
  <si>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</si>
  <si>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</si>
  <si>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</si>
  <si>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</si>
  <si>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</si>
  <si>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</si>
  <si>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</si>
  <si>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</si>
  <si>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</si>
  <si>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</si>
  <si>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</si>
  <si>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</si>
  <si>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</si>
  <si>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</si>
  <si>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</si>
  <si>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</si>
  <si>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</si>
  <si>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</si>
  <si>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</si>
  <si>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</si>
  <si>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</si>
  <si>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</si>
  <si>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</si>
  <si>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</si>
  <si>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</si>
  <si>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</si>
  <si>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</si>
  <si>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</si>
  <si>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</si>
  <si>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</si>
  <si>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</si>
  <si>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</si>
  <si>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</si>
  <si>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</si>
  <si>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</si>
  <si>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</si>
  <si>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</si>
  <si>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</si>
  <si>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</si>
  <si>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</si>
  <si>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</si>
  <si>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</si>
  <si>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</si>
  <si>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</si>
  <si>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</si>
  <si>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</si>
  <si>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</si>
  <si>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</si>
  <si>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</si>
  <si>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</si>
  <si>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</si>
  <si>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</si>
  <si>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</si>
  <si>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</si>
  <si>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</si>
  <si>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</si>
  <si>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</si>
  <si>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</si>
  <si>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</si>
  <si>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</si>
  <si>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</si>
  <si>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</si>
  <si>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</si>
  <si>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</si>
  <si>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</si>
  <si>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</si>
  <si>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</si>
  <si>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</si>
  <si>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</si>
  <si>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</si>
  <si>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</si>
  <si>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</si>
  <si>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</si>
  <si>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</si>
  <si>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</si>
  <si>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</si>
  <si>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</si>
  <si>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</si>
  <si>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</si>
  <si>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</si>
  <si>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</si>
  <si>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</si>
  <si>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</si>
  <si>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</si>
  <si>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</si>
  <si>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</si>
  <si>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</si>
  <si>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</si>
  <si>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</si>
  <si>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</si>
  <si>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</si>
  <si>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</si>
  <si>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</si>
  <si>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</si>
  <si>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</si>
  <si>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</si>
  <si>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</si>
  <si>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</si>
  <si>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</si>
  <si>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</si>
  <si>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</si>
  <si>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</si>
  <si>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</si>
  <si>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</si>
  <si>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</si>
  <si>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</si>
  <si>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</si>
  <si>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</si>
  <si>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</si>
  <si>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</si>
  <si>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</si>
  <si>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</si>
  <si>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</si>
  <si>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</si>
  <si>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</si>
  <si>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</si>
  <si>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</si>
  <si>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</si>
  <si>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</si>
  <si>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</si>
  <si>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</si>
  <si>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</si>
  <si>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</si>
  <si>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к решению сессии шестого созыва Собрания депутатов        № 453 от 18 февраля 2022 года</t>
  </si>
  <si>
    <t>к решению сессии шестого созыва Собрания депутатов        № 467 от 25 марта 2022 года</t>
  </si>
  <si>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</si>
  <si>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</si>
  <si>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</si>
  <si>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</si>
  <si>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</si>
  <si>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</si>
  <si>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2 02 299 05 0000 150</t>
  </si>
  <si>
    <t>Субсидии бюджетам МО на софинансирование капитального ремонта крытых спортивных объектов муниципальных образований</t>
  </si>
  <si>
    <t>Приложение № 1</t>
  </si>
  <si>
    <t>к решению сессии шестого созыва Собрания депутатов        № 499 от 20 мая  2022 года</t>
  </si>
  <si>
    <t>Иные межбюджетные трансферты на реализацию мероприятий по антитеррористической защищенности муниципальных образовательных организаций в АО (школах)</t>
  </si>
  <si>
    <t>Субсидии бюджету МО на организацию транспортного обслуживания населения на пассажирских муниципальных маршрутах автомобильного транспорта</t>
  </si>
  <si>
    <t>Субсидии бюджету МО на реализацию мероприятий по финансовой поддержке социально-ориентированных некоммерчесикх организаций (за исключением государственных и муниципальных учреждений)</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</si>
  <si>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t>
  </si>
  <si>
    <t>Иные межбюджетные трансферты из резервного фонда Правительства АО на устройство каркасно-модульной котельной в д.Ульяновская</t>
  </si>
  <si>
    <t>Субсидии бюджету МО на реализацию мероприятий в сфере обращения с отходами производства и потребления, в том числе с твердыми коммунальными отходами (создание мест (площадок) накопления (в том числе раздельного накопления) твердых коммунальных отходов, оборудованных контейнерами для накопления (в том числе раздельного накопления) твердых коммунальных отходов)</t>
  </si>
  <si>
    <t>Иные межбюджетные трансферты на реализацию мероприятий по развитию инфраструктуры образовательных организаций в АО (школах)</t>
  </si>
  <si>
    <t>к решению сессии шестого созыва Собрания депутатов № 515 от 24 июня  2022 года</t>
  </si>
  <si>
    <t>к решению сессии шестого созыва Собрания депутатов № 525 от 23 сентября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</si>
</sst>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_р_._-;\-* #,##0.0_р_._-;_-* &quot;-&quot;?_р_._-;_-@_-"/>
  </numFmts>
  <fonts count="38"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i/>
      <sz val="8"/>
      <color rgb="FFFF0000"/>
      <name val="Times New Roman"/>
      <family val="1"/>
      <charset val="204"/>
    </font>
    <font>
      <sz val="8"/>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77">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1" fillId="0" borderId="0" xfId="0" applyFont="1" applyFill="1" applyAlignment="1">
      <alignment vertical="center" wrapText="1"/>
    </xf>
    <xf numFmtId="43"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30" fillId="4" borderId="29" xfId="0" applyNumberFormat="1" applyFont="1" applyFill="1" applyBorder="1" applyAlignment="1">
      <alignment horizontal="right" vertical="center"/>
    </xf>
    <xf numFmtId="4" fontId="31" fillId="4" borderId="29" xfId="0" applyNumberFormat="1" applyFont="1" applyFill="1" applyBorder="1" applyAlignment="1">
      <alignment horizontal="right" vertical="center"/>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4" fontId="27" fillId="4" borderId="29" xfId="0" applyNumberFormat="1" applyFont="1" applyFill="1" applyBorder="1" applyAlignment="1">
      <alignment horizontal="right" vertical="center"/>
    </xf>
    <xf numFmtId="49" fontId="29" fillId="4" borderId="29" xfId="0" applyNumberFormat="1" applyFont="1" applyFill="1" applyBorder="1" applyAlignment="1">
      <alignment horizontal="center" vertical="center"/>
    </xf>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9" fillId="4" borderId="0" xfId="0" applyFont="1" applyFill="1"/>
    <xf numFmtId="0" fontId="23" fillId="4" borderId="29" xfId="0" applyFont="1" applyFill="1" applyBorder="1" applyAlignment="1">
      <alignment horizontal="center" vertical="center" wrapText="1"/>
    </xf>
    <xf numFmtId="164" fontId="19" fillId="4" borderId="0" xfId="0" applyNumberFormat="1" applyFont="1" applyFill="1"/>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164" fontId="18" fillId="4" borderId="29" xfId="0" applyNumberFormat="1" applyFont="1" applyFill="1" applyBorder="1" applyAlignment="1">
      <alignment horizontal="center" vertical="center" wrapText="1"/>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2" fillId="0" borderId="0" xfId="0" applyFont="1" applyFill="1"/>
    <xf numFmtId="0" fontId="27" fillId="0" borderId="0" xfId="0" applyFont="1" applyFill="1"/>
    <xf numFmtId="164" fontId="27" fillId="4" borderId="0" xfId="0" applyNumberFormat="1" applyFont="1" applyFill="1"/>
    <xf numFmtId="0" fontId="36" fillId="0" borderId="0" xfId="0" applyFont="1" applyFill="1" applyAlignment="1">
      <alignment vertical="center" wrapText="1"/>
    </xf>
    <xf numFmtId="43" fontId="31" fillId="4" borderId="0" xfId="0" applyNumberFormat="1" applyFont="1" applyFill="1" applyAlignment="1">
      <alignment horizontal="right"/>
    </xf>
    <xf numFmtId="0" fontId="31" fillId="4" borderId="0" xfId="0" applyFont="1" applyFill="1" applyAlignment="1">
      <alignment horizontal="right"/>
    </xf>
    <xf numFmtId="0" fontId="37" fillId="0" borderId="0" xfId="0" applyFont="1" applyFill="1"/>
    <xf numFmtId="0" fontId="37" fillId="4" borderId="0" xfId="0" applyFont="1" applyFill="1"/>
    <xf numFmtId="4" fontId="37" fillId="4" borderId="0" xfId="0" applyNumberFormat="1" applyFont="1" applyFill="1"/>
    <xf numFmtId="0" fontId="19" fillId="4" borderId="0" xfId="0" applyFont="1" applyFill="1" applyAlignment="1">
      <alignment horizontal="center" vertical="top" wrapText="1"/>
    </xf>
    <xf numFmtId="0" fontId="0" fillId="4" borderId="29" xfId="0" applyFill="1" applyBorder="1" applyAlignment="1">
      <alignment horizontal="center" vertical="center" wrapText="1"/>
    </xf>
    <xf numFmtId="0" fontId="19" fillId="4" borderId="29" xfId="0" applyFont="1" applyFill="1" applyBorder="1" applyAlignment="1">
      <alignment horizontal="center" vertical="center" wrapText="1"/>
    </xf>
    <xf numFmtId="4" fontId="19" fillId="4" borderId="0" xfId="0" applyNumberFormat="1" applyFont="1" applyFill="1"/>
    <xf numFmtId="0" fontId="19" fillId="4" borderId="0" xfId="0" applyFont="1" applyFill="1" applyAlignment="1">
      <alignment horizontal="center" vertical="top" wrapText="1"/>
    </xf>
    <xf numFmtId="0" fontId="19" fillId="4" borderId="0" xfId="0" applyFont="1" applyFill="1" applyAlignment="1">
      <alignment horizontal="center" vertical="center" wrapText="1"/>
    </xf>
    <xf numFmtId="0" fontId="32" fillId="4" borderId="0" xfId="0" applyFont="1" applyFill="1" applyAlignment="1">
      <alignment horizontal="center" vertical="center"/>
    </xf>
    <xf numFmtId="43" fontId="31" fillId="4" borderId="0" xfId="0" applyNumberFormat="1" applyFont="1" applyFill="1" applyAlignment="1">
      <alignment horizontal="right" vertical="center"/>
    </xf>
    <xf numFmtId="0" fontId="0" fillId="4" borderId="29" xfId="0" applyFill="1" applyBorder="1" applyAlignment="1">
      <alignment horizontal="center" vertical="center" wrapText="1"/>
    </xf>
    <xf numFmtId="0" fontId="22" fillId="4" borderId="29" xfId="0" applyFont="1" applyFill="1" applyBorder="1" applyAlignment="1">
      <alignment horizontal="center" vertical="center" wrapText="1"/>
    </xf>
    <xf numFmtId="0" fontId="27" fillId="4" borderId="0" xfId="0" applyFont="1" applyFill="1" applyAlignment="1">
      <alignment horizontal="center" vertical="center"/>
    </xf>
    <xf numFmtId="164" fontId="27" fillId="4" borderId="0" xfId="0" applyNumberFormat="1" applyFont="1" applyFill="1" applyAlignment="1">
      <alignment vertical="center"/>
    </xf>
    <xf numFmtId="0" fontId="37" fillId="4" borderId="0" xfId="0" applyFont="1" applyFill="1" applyAlignment="1">
      <alignment horizontal="center" vertical="center"/>
    </xf>
    <xf numFmtId="0" fontId="37" fillId="4" borderId="0" xfId="0" applyFont="1" applyFill="1" applyAlignment="1">
      <alignment vertical="center"/>
    </xf>
    <xf numFmtId="0" fontId="19" fillId="4" borderId="0" xfId="0" applyFont="1" applyFill="1" applyAlignment="1">
      <alignment vertical="center"/>
    </xf>
    <xf numFmtId="164" fontId="19" fillId="4" borderId="0" xfId="0" applyNumberFormat="1" applyFont="1" applyFill="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0" fillId="4" borderId="0" xfId="0" applyFont="1" applyFill="1" applyAlignment="1">
      <alignment horizontal="center" vertical="center"/>
    </xf>
    <xf numFmtId="0" fontId="19" fillId="4" borderId="0" xfId="0" applyFont="1" applyFill="1" applyAlignment="1">
      <alignment horizontal="center" vertical="top"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x14ac:dyDescent="0.2">
      <c r="B1" s="4"/>
      <c r="C1" s="1"/>
      <c r="D1" s="4"/>
      <c r="E1" s="4"/>
      <c r="I1" s="4" t="s">
        <v>287</v>
      </c>
      <c r="J1" s="1"/>
      <c r="K1" s="1"/>
    </row>
    <row r="2" spans="1:12" ht="13.5" hidden="1"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8" t="s">
        <v>336</v>
      </c>
      <c r="B8" s="258"/>
      <c r="C8" s="259"/>
      <c r="D8" s="259"/>
      <c r="E8" s="259"/>
      <c r="F8" s="259"/>
      <c r="G8" s="259"/>
      <c r="H8" s="259"/>
      <c r="I8" s="259"/>
      <c r="J8" s="259"/>
      <c r="K8" s="128"/>
      <c r="L8" s="128"/>
    </row>
    <row r="9" spans="1:12" ht="12" customHeight="1" x14ac:dyDescent="0.2">
      <c r="A9" s="3"/>
      <c r="B9" s="5"/>
      <c r="C9" s="5"/>
      <c r="D9" s="5"/>
      <c r="E9" s="5"/>
      <c r="F9" s="5"/>
      <c r="G9" s="5"/>
      <c r="H9" s="5"/>
      <c r="I9" s="5"/>
      <c r="J9" s="5"/>
      <c r="K9" s="5"/>
      <c r="L9" s="11"/>
    </row>
    <row r="10" spans="1:12" ht="30" customHeight="1" x14ac:dyDescent="0.2">
      <c r="A10" s="260" t="s">
        <v>50</v>
      </c>
      <c r="B10" s="262" t="s">
        <v>51</v>
      </c>
      <c r="C10" s="264" t="s">
        <v>337</v>
      </c>
      <c r="D10" s="265"/>
      <c r="E10" s="266"/>
      <c r="F10" s="264" t="s">
        <v>290</v>
      </c>
      <c r="G10" s="265"/>
      <c r="H10" s="266"/>
      <c r="I10" s="267" t="s">
        <v>338</v>
      </c>
      <c r="J10" s="268"/>
      <c r="K10" s="269"/>
      <c r="L10" s="11"/>
    </row>
    <row r="11" spans="1:12" ht="22.5" customHeight="1" x14ac:dyDescent="0.2">
      <c r="A11" s="261"/>
      <c r="B11" s="263"/>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
      <c r="A19" s="7"/>
      <c r="B19" s="53"/>
      <c r="C19" s="78"/>
      <c r="D19" s="79"/>
      <c r="E19" s="80"/>
      <c r="F19" s="78"/>
      <c r="G19" s="79"/>
      <c r="H19" s="80"/>
      <c r="I19" s="78"/>
      <c r="J19" s="79"/>
      <c r="K19" s="80"/>
      <c r="L19" s="16"/>
    </row>
    <row r="20" spans="1:12" ht="30" hidden="1" customHeight="1" x14ac:dyDescent="0.2">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
      <c r="A22" s="7"/>
      <c r="B22" s="53"/>
      <c r="C22" s="78"/>
      <c r="D22" s="79"/>
      <c r="E22" s="80"/>
      <c r="F22" s="78"/>
      <c r="G22" s="79"/>
      <c r="H22" s="80"/>
      <c r="I22" s="78"/>
      <c r="J22" s="79"/>
      <c r="K22" s="80"/>
      <c r="L22" s="16"/>
    </row>
    <row r="23" spans="1:12" ht="18" hidden="1" customHeight="1" x14ac:dyDescent="0.2">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
      <c r="A30" s="7"/>
      <c r="B30" s="53"/>
      <c r="C30" s="78"/>
      <c r="D30" s="79"/>
      <c r="E30" s="80"/>
      <c r="F30" s="78"/>
      <c r="G30" s="79"/>
      <c r="H30" s="80"/>
      <c r="I30" s="78"/>
      <c r="J30" s="79"/>
      <c r="K30" s="80"/>
      <c r="L30" s="16"/>
    </row>
    <row r="31" spans="1:12" ht="26.25" hidden="1" customHeight="1" x14ac:dyDescent="0.2">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
      <c r="A35" s="7"/>
      <c r="B35" s="53"/>
      <c r="C35" s="78"/>
      <c r="D35" s="79"/>
      <c r="E35" s="80"/>
      <c r="F35" s="78"/>
      <c r="G35" s="79"/>
      <c r="H35" s="80"/>
      <c r="I35" s="78"/>
      <c r="J35" s="79"/>
      <c r="K35" s="80"/>
      <c r="L35" s="16"/>
    </row>
    <row r="36" spans="1:12" ht="19.5" hidden="1" customHeight="1" x14ac:dyDescent="0.2">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
      <c r="A39" s="7"/>
      <c r="B39" s="53"/>
      <c r="C39" s="78"/>
      <c r="D39" s="79"/>
      <c r="E39" s="80"/>
      <c r="F39" s="78"/>
      <c r="G39" s="79"/>
      <c r="H39" s="80"/>
      <c r="I39" s="78"/>
      <c r="J39" s="79"/>
      <c r="K39" s="80"/>
      <c r="L39" s="16"/>
    </row>
    <row r="40" spans="1:12" ht="32.25" hidden="1" customHeight="1" x14ac:dyDescent="0.2">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
      <c r="A51" s="7"/>
      <c r="B51" s="53"/>
      <c r="C51" s="78"/>
      <c r="D51" s="79"/>
      <c r="E51" s="80"/>
      <c r="F51" s="78"/>
      <c r="G51" s="79"/>
      <c r="H51" s="80"/>
      <c r="I51" s="78"/>
      <c r="J51" s="79"/>
      <c r="K51" s="80"/>
      <c r="L51" s="16"/>
    </row>
    <row r="52" spans="1:12" ht="30" hidden="1" customHeight="1" x14ac:dyDescent="0.2">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
      <c r="A55" s="7"/>
      <c r="B55" s="53"/>
      <c r="C55" s="78"/>
      <c r="D55" s="79"/>
      <c r="E55" s="80"/>
      <c r="F55" s="78"/>
      <c r="G55" s="79"/>
      <c r="H55" s="80"/>
      <c r="I55" s="78"/>
      <c r="J55" s="79"/>
      <c r="K55" s="80"/>
      <c r="L55" s="16"/>
    </row>
    <row r="56" spans="1:12" ht="29.25" hidden="1" customHeight="1" x14ac:dyDescent="0.2">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
      <c r="A58" s="7"/>
      <c r="B58" s="53"/>
      <c r="C58" s="78"/>
      <c r="D58" s="79"/>
      <c r="E58" s="80"/>
      <c r="F58" s="78"/>
      <c r="G58" s="79"/>
      <c r="H58" s="80"/>
      <c r="I58" s="78"/>
      <c r="J58" s="79"/>
      <c r="K58" s="80"/>
      <c r="L58" s="16"/>
    </row>
    <row r="59" spans="1:12" ht="20.25" hidden="1" customHeight="1" x14ac:dyDescent="0.2">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
      <c r="A61" s="7"/>
      <c r="B61" s="53"/>
      <c r="C61" s="78"/>
      <c r="D61" s="79"/>
      <c r="E61" s="80"/>
      <c r="F61" s="78"/>
      <c r="G61" s="79"/>
      <c r="H61" s="80"/>
      <c r="I61" s="78"/>
      <c r="J61" s="79"/>
      <c r="K61" s="80"/>
      <c r="L61" s="16"/>
    </row>
    <row r="62" spans="1:12" ht="19.5" hidden="1" customHeight="1" x14ac:dyDescent="0.2">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x14ac:dyDescent="0.2">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
      <c r="A75" s="17"/>
      <c r="B75" s="59"/>
      <c r="C75" s="78"/>
      <c r="D75" s="79"/>
      <c r="E75" s="80"/>
      <c r="F75" s="78"/>
      <c r="G75" s="79"/>
      <c r="H75" s="80"/>
      <c r="I75" s="78"/>
      <c r="J75" s="79"/>
      <c r="K75" s="80"/>
      <c r="L75" s="16"/>
    </row>
    <row r="76" spans="1:12" ht="32.25" customHeight="1" x14ac:dyDescent="0.2">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x14ac:dyDescent="0.2">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x14ac:dyDescent="0.2">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x14ac:dyDescent="0.2">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x14ac:dyDescent="0.2">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x14ac:dyDescent="0.2">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x14ac:dyDescent="0.2">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x14ac:dyDescent="0.2">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x14ac:dyDescent="0.2">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x14ac:dyDescent="0.2">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x14ac:dyDescent="0.2">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x14ac:dyDescent="0.2">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x14ac:dyDescent="0.2">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x14ac:dyDescent="0.2">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
      <c r="A144" s="152"/>
      <c r="B144" s="59"/>
      <c r="C144" s="148"/>
      <c r="D144" s="79"/>
      <c r="E144" s="80"/>
      <c r="F144" s="148"/>
      <c r="G144" s="79"/>
      <c r="H144" s="80"/>
      <c r="I144" s="148"/>
      <c r="J144" s="79"/>
      <c r="K144" s="80"/>
      <c r="L144" s="16"/>
    </row>
    <row r="145" spans="1:12" ht="34.9" customHeight="1" x14ac:dyDescent="0.2">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x14ac:dyDescent="0.2">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
      <c r="A168" s="17"/>
      <c r="B168" s="59"/>
      <c r="C168" s="78"/>
      <c r="D168" s="79"/>
      <c r="E168" s="80"/>
      <c r="F168" s="78"/>
      <c r="G168" s="79"/>
      <c r="H168" s="80"/>
      <c r="I168" s="78"/>
      <c r="J168" s="79"/>
      <c r="K168" s="80"/>
    </row>
    <row r="169" spans="1:12" ht="21" customHeight="1" x14ac:dyDescent="0.2">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25">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25">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
      <c r="A184" s="152"/>
      <c r="B184" s="153"/>
      <c r="C184" s="78"/>
      <c r="D184" s="79"/>
      <c r="E184" s="80"/>
      <c r="F184" s="78"/>
      <c r="G184" s="79"/>
      <c r="H184" s="80"/>
      <c r="I184" s="78"/>
      <c r="J184" s="79"/>
      <c r="K184" s="80"/>
    </row>
    <row r="185" spans="1:12" s="22" customFormat="1" ht="31.5" customHeight="1" x14ac:dyDescent="0.2">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
      <c r="A188" s="17"/>
      <c r="B188" s="59"/>
      <c r="C188" s="78"/>
      <c r="D188" s="79"/>
      <c r="E188" s="80"/>
      <c r="F188" s="78"/>
      <c r="G188" s="79"/>
      <c r="H188" s="80"/>
      <c r="I188" s="78"/>
      <c r="J188" s="79"/>
      <c r="K188" s="80"/>
    </row>
    <row r="189" spans="1:12" ht="18.75" customHeight="1" x14ac:dyDescent="0.2">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
      <c r="A192" s="173"/>
      <c r="B192" s="174"/>
      <c r="C192" s="175"/>
      <c r="D192" s="176"/>
      <c r="E192" s="177"/>
      <c r="F192" s="175"/>
      <c r="G192" s="176"/>
      <c r="H192" s="177"/>
      <c r="I192" s="175"/>
      <c r="J192" s="176"/>
      <c r="K192" s="177"/>
    </row>
    <row r="193" spans="1:12" ht="31.5" hidden="1" customHeight="1" x14ac:dyDescent="0.2">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x14ac:dyDescent="0.2">
      <c r="B1" s="4"/>
      <c r="C1" s="1"/>
      <c r="D1" s="4"/>
      <c r="E1" s="4"/>
      <c r="I1" s="4" t="s">
        <v>287</v>
      </c>
      <c r="J1" s="1"/>
      <c r="K1" s="1"/>
    </row>
    <row r="2" spans="1:12" ht="13.5"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8" t="s">
        <v>292</v>
      </c>
      <c r="B8" s="258"/>
      <c r="C8" s="259"/>
      <c r="D8" s="259"/>
      <c r="E8" s="259"/>
      <c r="F8" s="259"/>
      <c r="G8" s="259"/>
      <c r="H8" s="259"/>
      <c r="I8" s="259"/>
      <c r="J8" s="259"/>
      <c r="K8" s="19"/>
      <c r="L8" s="19"/>
    </row>
    <row r="9" spans="1:12" ht="12" customHeight="1" x14ac:dyDescent="0.2">
      <c r="A9" s="3"/>
      <c r="B9" s="5"/>
      <c r="C9" s="5"/>
      <c r="D9" s="5"/>
      <c r="E9" s="5"/>
      <c r="F9" s="5"/>
      <c r="G9" s="5"/>
      <c r="H9" s="5"/>
      <c r="I9" s="5"/>
      <c r="J9" s="5"/>
      <c r="K9" s="5"/>
      <c r="L9" s="11"/>
    </row>
    <row r="10" spans="1:12" ht="20.25" customHeight="1" x14ac:dyDescent="0.2">
      <c r="A10" s="260" t="s">
        <v>50</v>
      </c>
      <c r="B10" s="262" t="s">
        <v>51</v>
      </c>
      <c r="C10" s="264" t="s">
        <v>289</v>
      </c>
      <c r="D10" s="265"/>
      <c r="E10" s="266"/>
      <c r="F10" s="264" t="s">
        <v>290</v>
      </c>
      <c r="G10" s="265"/>
      <c r="H10" s="266"/>
      <c r="I10" s="267" t="s">
        <v>291</v>
      </c>
      <c r="J10" s="268"/>
      <c r="K10" s="269"/>
      <c r="L10" s="11"/>
    </row>
    <row r="11" spans="1:12" ht="22.5" customHeight="1" x14ac:dyDescent="0.2">
      <c r="A11" s="261"/>
      <c r="B11" s="263"/>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
      <c r="A19" s="34"/>
      <c r="B19" s="52"/>
      <c r="C19" s="81"/>
      <c r="D19" s="82"/>
      <c r="E19" s="83"/>
      <c r="F19" s="81"/>
      <c r="G19" s="82"/>
      <c r="H19" s="83"/>
      <c r="I19" s="81"/>
      <c r="J19" s="82"/>
      <c r="K19" s="83"/>
      <c r="L19" s="16"/>
    </row>
    <row r="20" spans="1:12" ht="30" hidden="1" customHeight="1" x14ac:dyDescent="0.2">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
      <c r="A22" s="34"/>
      <c r="B22" s="52"/>
      <c r="C22" s="81"/>
      <c r="D22" s="82"/>
      <c r="E22" s="83"/>
      <c r="F22" s="81"/>
      <c r="G22" s="82"/>
      <c r="H22" s="83"/>
      <c r="I22" s="81"/>
      <c r="J22" s="82"/>
      <c r="K22" s="83"/>
      <c r="L22" s="16"/>
    </row>
    <row r="23" spans="1:12" ht="18" hidden="1" customHeight="1" x14ac:dyDescent="0.2">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
      <c r="A30" s="34"/>
      <c r="B30" s="52"/>
      <c r="C30" s="81"/>
      <c r="D30" s="82"/>
      <c r="E30" s="83"/>
      <c r="F30" s="81"/>
      <c r="G30" s="82"/>
      <c r="H30" s="83"/>
      <c r="I30" s="81"/>
      <c r="J30" s="82"/>
      <c r="K30" s="83"/>
      <c r="L30" s="16"/>
    </row>
    <row r="31" spans="1:12" ht="26.25" hidden="1" customHeight="1" x14ac:dyDescent="0.2">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
      <c r="A35" s="34"/>
      <c r="B35" s="52"/>
      <c r="C35" s="81"/>
      <c r="D35" s="82"/>
      <c r="E35" s="83"/>
      <c r="F35" s="81"/>
      <c r="G35" s="82"/>
      <c r="H35" s="83"/>
      <c r="I35" s="81"/>
      <c r="J35" s="82"/>
      <c r="K35" s="83"/>
      <c r="L35" s="16"/>
    </row>
    <row r="36" spans="1:12" ht="19.5" hidden="1" customHeight="1" x14ac:dyDescent="0.2">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
      <c r="A39" s="34"/>
      <c r="B39" s="52"/>
      <c r="C39" s="81"/>
      <c r="D39" s="82"/>
      <c r="E39" s="83"/>
      <c r="F39" s="81"/>
      <c r="G39" s="82"/>
      <c r="H39" s="83"/>
      <c r="I39" s="81"/>
      <c r="J39" s="82"/>
      <c r="K39" s="83"/>
      <c r="L39" s="16"/>
    </row>
    <row r="40" spans="1:12" ht="32.25" hidden="1" customHeight="1" x14ac:dyDescent="0.2">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
      <c r="A51" s="34"/>
      <c r="B51" s="52"/>
      <c r="C51" s="81"/>
      <c r="D51" s="82"/>
      <c r="E51" s="83"/>
      <c r="F51" s="81"/>
      <c r="G51" s="82"/>
      <c r="H51" s="83"/>
      <c r="I51" s="81"/>
      <c r="J51" s="82"/>
      <c r="K51" s="83"/>
      <c r="L51" s="16"/>
    </row>
    <row r="52" spans="1:12" ht="30" hidden="1" customHeight="1" x14ac:dyDescent="0.2">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
      <c r="A55" s="34"/>
      <c r="B55" s="52"/>
      <c r="C55" s="81"/>
      <c r="D55" s="82"/>
      <c r="E55" s="83"/>
      <c r="F55" s="81"/>
      <c r="G55" s="82"/>
      <c r="H55" s="83"/>
      <c r="I55" s="81"/>
      <c r="J55" s="82"/>
      <c r="K55" s="83"/>
      <c r="L55" s="16"/>
    </row>
    <row r="56" spans="1:12" ht="29.25" hidden="1" customHeight="1" x14ac:dyDescent="0.2">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
      <c r="A58" s="34"/>
      <c r="B58" s="52"/>
      <c r="C58" s="81"/>
      <c r="D58" s="82"/>
      <c r="E58" s="83"/>
      <c r="F58" s="81"/>
      <c r="G58" s="82"/>
      <c r="H58" s="83"/>
      <c r="I58" s="81"/>
      <c r="J58" s="82"/>
      <c r="K58" s="83"/>
      <c r="L58" s="16"/>
    </row>
    <row r="59" spans="1:12" ht="20.25" hidden="1" customHeight="1" x14ac:dyDescent="0.2">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
      <c r="A61" s="34"/>
      <c r="B61" s="52"/>
      <c r="C61" s="81"/>
      <c r="D61" s="82"/>
      <c r="E61" s="83"/>
      <c r="F61" s="81"/>
      <c r="G61" s="82"/>
      <c r="H61" s="83"/>
      <c r="I61" s="81"/>
      <c r="J61" s="82"/>
      <c r="K61" s="83"/>
      <c r="L61" s="16"/>
    </row>
    <row r="62" spans="1:12" ht="19.5" hidden="1" customHeight="1" x14ac:dyDescent="0.2">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x14ac:dyDescent="0.2">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
      <c r="A75" s="17"/>
      <c r="B75" s="59"/>
      <c r="C75" s="78"/>
      <c r="D75" s="79"/>
      <c r="E75" s="80"/>
      <c r="F75" s="78"/>
      <c r="G75" s="79"/>
      <c r="H75" s="80"/>
      <c r="I75" s="78"/>
      <c r="J75" s="79"/>
      <c r="K75" s="80"/>
      <c r="L75" s="16"/>
    </row>
    <row r="76" spans="1:12" s="127" customFormat="1" ht="32.25" customHeight="1" x14ac:dyDescent="0.2">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x14ac:dyDescent="0.2">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x14ac:dyDescent="0.2">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x14ac:dyDescent="0.2">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x14ac:dyDescent="0.2">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x14ac:dyDescent="0.2">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x14ac:dyDescent="0.2">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x14ac:dyDescent="0.2">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x14ac:dyDescent="0.2">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x14ac:dyDescent="0.2">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x14ac:dyDescent="0.2">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x14ac:dyDescent="0.2">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x14ac:dyDescent="0.2">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x14ac:dyDescent="0.2">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
      <c r="A144" s="29"/>
      <c r="B144" s="58"/>
      <c r="C144" s="35"/>
      <c r="D144" s="82"/>
      <c r="E144" s="83"/>
      <c r="F144" s="35"/>
      <c r="G144" s="82"/>
      <c r="H144" s="83"/>
      <c r="I144" s="35"/>
      <c r="J144" s="82"/>
      <c r="K144" s="83"/>
      <c r="L144" s="25"/>
    </row>
    <row r="145" spans="1:12" s="127" customFormat="1" ht="34.9" customHeight="1" x14ac:dyDescent="0.2">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x14ac:dyDescent="0.2">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
      <c r="A168" s="30"/>
      <c r="B168" s="58"/>
      <c r="C168" s="81"/>
      <c r="D168" s="82"/>
      <c r="E168" s="83"/>
      <c r="F168" s="81"/>
      <c r="G168" s="82"/>
      <c r="H168" s="83"/>
      <c r="I168" s="81"/>
      <c r="J168" s="82"/>
      <c r="K168" s="83"/>
    </row>
    <row r="169" spans="1:12" s="127" customFormat="1" ht="21" customHeight="1" x14ac:dyDescent="0.2">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25">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25">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
      <c r="A184" s="29"/>
      <c r="B184" s="60"/>
      <c r="C184" s="81"/>
      <c r="D184" s="82"/>
      <c r="E184" s="83"/>
      <c r="F184" s="81"/>
      <c r="G184" s="82"/>
      <c r="H184" s="83"/>
      <c r="I184" s="81"/>
      <c r="J184" s="82"/>
      <c r="K184" s="83"/>
    </row>
    <row r="185" spans="1:12" s="31" customFormat="1" ht="31.5" customHeight="1" x14ac:dyDescent="0.2">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
      <c r="A188" s="30"/>
      <c r="B188" s="58"/>
      <c r="C188" s="81"/>
      <c r="D188" s="82"/>
      <c r="E188" s="83"/>
      <c r="F188" s="81"/>
      <c r="G188" s="82"/>
      <c r="H188" s="83"/>
      <c r="I188" s="81"/>
      <c r="J188" s="82"/>
      <c r="K188" s="83"/>
    </row>
    <row r="189" spans="1:12" s="27" customFormat="1" ht="18.75" customHeight="1" x14ac:dyDescent="0.2">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
      <c r="A192" s="43"/>
      <c r="B192" s="64"/>
      <c r="C192" s="90"/>
      <c r="D192" s="91"/>
      <c r="E192" s="92"/>
      <c r="F192" s="90"/>
      <c r="G192" s="91"/>
      <c r="H192" s="92"/>
      <c r="I192" s="90"/>
      <c r="J192" s="91"/>
      <c r="K192" s="92"/>
    </row>
    <row r="193" spans="1:12" ht="31.5" customHeight="1" x14ac:dyDescent="0.2">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1"/>
  <sheetViews>
    <sheetView tabSelected="1" zoomScaleSheetLayoutView="100" workbookViewId="0">
      <selection activeCell="B2" sqref="B2"/>
    </sheetView>
  </sheetViews>
  <sheetFormatPr defaultColWidth="9.140625" defaultRowHeight="12.75" outlineLevelCol="1" x14ac:dyDescent="0.2"/>
  <cols>
    <col min="1" max="1" width="52.5703125" style="183" customWidth="1"/>
    <col min="2" max="2" width="21.5703125" style="223" customWidth="1"/>
    <col min="3" max="3" width="15.42578125" style="214" hidden="1" customWidth="1"/>
    <col min="4" max="4" width="14.85546875" style="214" hidden="1" customWidth="1"/>
    <col min="5" max="5" width="15.42578125" style="214" hidden="1" customWidth="1"/>
    <col min="6" max="6" width="14.85546875" style="214" hidden="1" customWidth="1"/>
    <col min="7" max="7" width="15.42578125" style="214" hidden="1" customWidth="1"/>
    <col min="8" max="8" width="14.85546875" style="214" hidden="1" customWidth="1"/>
    <col min="9" max="9" width="13.7109375" style="214" hidden="1" customWidth="1"/>
    <col min="10" max="10" width="14.85546875" style="214" hidden="1" customWidth="1"/>
    <col min="11" max="11" width="13.7109375" style="214" hidden="1" customWidth="1"/>
    <col min="12" max="12" width="14.85546875" style="256" hidden="1" customWidth="1"/>
    <col min="13" max="13" width="13.7109375" style="214" customWidth="1"/>
    <col min="14" max="14" width="14" style="214" hidden="1" customWidth="1" outlineLevel="1"/>
    <col min="15" max="15" width="15.140625" style="214" hidden="1" customWidth="1" outlineLevel="1"/>
    <col min="16" max="16" width="16.28515625" style="214" hidden="1" customWidth="1"/>
    <col min="17" max="17" width="15.140625" style="214" hidden="1" customWidth="1" outlineLevel="1"/>
    <col min="18" max="18" width="16.28515625" style="214" hidden="1" customWidth="1"/>
    <col min="19" max="19" width="15.140625" style="214" hidden="1" customWidth="1" outlineLevel="1"/>
    <col min="20" max="20" width="15.140625" style="214" hidden="1" customWidth="1"/>
    <col min="21" max="21" width="12.7109375" style="214" hidden="1" customWidth="1" outlineLevel="1"/>
    <col min="22" max="22" width="15.28515625" style="214" hidden="1" customWidth="1"/>
    <col min="23" max="23" width="14" style="214" hidden="1" customWidth="1" outlineLevel="1"/>
    <col min="24" max="24" width="15.28515625" style="214" customWidth="1" collapsed="1"/>
    <col min="25" max="26" width="14" style="214" hidden="1" customWidth="1" outlineLevel="1"/>
    <col min="27" max="27" width="15.5703125" style="214" hidden="1" customWidth="1"/>
    <col min="28" max="28" width="14" style="214" hidden="1" customWidth="1" outlineLevel="1"/>
    <col min="29" max="29" width="15.5703125" style="214" hidden="1" customWidth="1"/>
    <col min="30" max="30" width="14" style="214" hidden="1" customWidth="1" outlineLevel="1"/>
    <col min="31" max="31" width="15.5703125" style="214" hidden="1" customWidth="1"/>
    <col min="32" max="32" width="16.42578125" style="214" hidden="1" customWidth="1" outlineLevel="1"/>
    <col min="33" max="33" width="15" style="214" customWidth="1" collapsed="1"/>
    <col min="34" max="34" width="20.7109375" style="184" customWidth="1"/>
    <col min="35" max="36" width="20.7109375" style="183" customWidth="1"/>
    <col min="37" max="16384" width="9.140625" style="183"/>
  </cols>
  <sheetData>
    <row r="1" spans="1:34" ht="15.75" x14ac:dyDescent="0.2">
      <c r="E1" s="275" t="s">
        <v>445</v>
      </c>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183"/>
    </row>
    <row r="2" spans="1:34" ht="27" customHeight="1" x14ac:dyDescent="0.2">
      <c r="A2" s="218"/>
      <c r="E2" s="276" t="s">
        <v>455</v>
      </c>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183"/>
    </row>
    <row r="3" spans="1:34" ht="15.75" x14ac:dyDescent="0.2">
      <c r="E3" s="275" t="s">
        <v>445</v>
      </c>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183"/>
    </row>
    <row r="4" spans="1:34" ht="27" customHeight="1" x14ac:dyDescent="0.2">
      <c r="A4" s="218"/>
      <c r="E4" s="276" t="s">
        <v>454</v>
      </c>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183"/>
    </row>
    <row r="5" spans="1:34" ht="15.75" x14ac:dyDescent="0.2">
      <c r="E5" s="275" t="s">
        <v>445</v>
      </c>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183"/>
    </row>
    <row r="6" spans="1:34" ht="27" customHeight="1" x14ac:dyDescent="0.2">
      <c r="A6" s="218"/>
      <c r="E6" s="276" t="s">
        <v>446</v>
      </c>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183"/>
    </row>
    <row r="7" spans="1:34" ht="15.75" x14ac:dyDescent="0.2">
      <c r="E7" s="275" t="s">
        <v>403</v>
      </c>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183"/>
    </row>
    <row r="8" spans="1:34" ht="27" customHeight="1" x14ac:dyDescent="0.2">
      <c r="A8" s="218"/>
      <c r="E8" s="276" t="s">
        <v>436</v>
      </c>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183"/>
    </row>
    <row r="9" spans="1:34" ht="15.75" x14ac:dyDescent="0.2">
      <c r="E9" s="275" t="s">
        <v>403</v>
      </c>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183"/>
    </row>
    <row r="10" spans="1:34" ht="27" customHeight="1" x14ac:dyDescent="0.2">
      <c r="A10" s="218"/>
      <c r="E10" s="276" t="s">
        <v>435</v>
      </c>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183"/>
    </row>
    <row r="11" spans="1:34" ht="15.75" x14ac:dyDescent="0.2">
      <c r="E11" s="275" t="s">
        <v>403</v>
      </c>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row>
    <row r="12" spans="1:34" ht="27" customHeight="1" x14ac:dyDescent="0.2">
      <c r="A12" s="218"/>
      <c r="E12" s="276" t="s">
        <v>409</v>
      </c>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row>
    <row r="13" spans="1:34" ht="9" customHeight="1" x14ac:dyDescent="0.2">
      <c r="A13" s="218"/>
      <c r="E13" s="242"/>
      <c r="F13" s="242"/>
      <c r="G13" s="242"/>
      <c r="H13" s="242"/>
      <c r="I13" s="242"/>
      <c r="J13" s="242"/>
      <c r="K13" s="242"/>
      <c r="L13" s="247"/>
      <c r="M13" s="246"/>
      <c r="N13" s="246"/>
      <c r="O13" s="246"/>
      <c r="P13" s="246"/>
      <c r="Q13" s="246"/>
      <c r="R13" s="246"/>
      <c r="S13" s="246"/>
      <c r="T13" s="246"/>
      <c r="U13" s="246"/>
      <c r="V13" s="246"/>
      <c r="W13" s="246"/>
      <c r="X13" s="246"/>
      <c r="Y13" s="242"/>
      <c r="Z13" s="242"/>
      <c r="AA13" s="242"/>
      <c r="AB13" s="242"/>
      <c r="AC13" s="242"/>
      <c r="AD13" s="242"/>
      <c r="AE13" s="242"/>
      <c r="AF13" s="242"/>
      <c r="AG13" s="242"/>
    </row>
    <row r="14" spans="1:34" ht="30" customHeight="1" x14ac:dyDescent="0.2">
      <c r="A14" s="272" t="s">
        <v>404</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20"/>
      <c r="AC14" s="220"/>
      <c r="AD14" s="220"/>
      <c r="AE14" s="220"/>
      <c r="AF14" s="220"/>
      <c r="AG14" s="220"/>
    </row>
    <row r="15" spans="1:34" s="233" customFormat="1" ht="9.75" customHeight="1" x14ac:dyDescent="0.2">
      <c r="B15" s="248"/>
      <c r="C15" s="237"/>
      <c r="D15" s="237"/>
      <c r="E15" s="237">
        <f>SUM(C19:D19)-E19</f>
        <v>0</v>
      </c>
      <c r="F15" s="237"/>
      <c r="G15" s="237">
        <f>SUM(E19:F19)-G19</f>
        <v>0</v>
      </c>
      <c r="H15" s="237"/>
      <c r="I15" s="237">
        <f>SUM(G19:H19)-I19</f>
        <v>0</v>
      </c>
      <c r="J15" s="237"/>
      <c r="K15" s="237">
        <f>SUM(I19:J19)-K19</f>
        <v>0</v>
      </c>
      <c r="L15" s="249"/>
      <c r="M15" s="237">
        <f>SUM(K19:L19)-M19</f>
        <v>0</v>
      </c>
      <c r="N15" s="238"/>
      <c r="O15" s="238"/>
      <c r="P15" s="237">
        <f>SUM(N19:O19)-P19</f>
        <v>0</v>
      </c>
      <c r="Q15" s="238"/>
      <c r="R15" s="237">
        <f>SUM(P19:Q19)-R19</f>
        <v>0</v>
      </c>
      <c r="S15" s="238"/>
      <c r="T15" s="237">
        <f>SUM(R19:S19)-T19</f>
        <v>0</v>
      </c>
      <c r="U15" s="238"/>
      <c r="V15" s="237">
        <f>SUM(T19:U19)-V19</f>
        <v>0</v>
      </c>
      <c r="W15" s="238"/>
      <c r="X15" s="237">
        <f>SUM(V19:W19)-X19</f>
        <v>0</v>
      </c>
      <c r="Y15" s="238"/>
      <c r="Z15" s="238"/>
      <c r="AA15" s="237">
        <f>SUM(Y19:Z19)-AA19</f>
        <v>0</v>
      </c>
      <c r="AB15" s="238"/>
      <c r="AC15" s="237">
        <f>SUM(AA19:AB19)-AC19</f>
        <v>0</v>
      </c>
      <c r="AD15" s="238"/>
      <c r="AE15" s="237">
        <f>SUM(AC19:AD19)-AE19</f>
        <v>0</v>
      </c>
      <c r="AF15" s="238"/>
      <c r="AG15" s="237">
        <f>SUM(AE19:AF19)-AG19</f>
        <v>0</v>
      </c>
      <c r="AH15" s="219"/>
    </row>
    <row r="16" spans="1:34" x14ac:dyDescent="0.2">
      <c r="A16" s="273" t="s">
        <v>50</v>
      </c>
      <c r="B16" s="274" t="s">
        <v>51</v>
      </c>
      <c r="C16" s="270" t="s">
        <v>343</v>
      </c>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row>
    <row r="17" spans="1:36" x14ac:dyDescent="0.2">
      <c r="A17" s="273"/>
      <c r="B17" s="274"/>
      <c r="C17" s="270" t="s">
        <v>191</v>
      </c>
      <c r="D17" s="270"/>
      <c r="E17" s="270"/>
      <c r="F17" s="271"/>
      <c r="G17" s="271"/>
      <c r="H17" s="271"/>
      <c r="I17" s="271"/>
      <c r="J17" s="243"/>
      <c r="K17" s="243"/>
      <c r="L17" s="250"/>
      <c r="M17" s="250"/>
      <c r="N17" s="270" t="s">
        <v>341</v>
      </c>
      <c r="O17" s="270"/>
      <c r="P17" s="270"/>
      <c r="Q17" s="270"/>
      <c r="R17" s="270"/>
      <c r="S17" s="270"/>
      <c r="T17" s="270"/>
      <c r="U17" s="270"/>
      <c r="V17" s="270"/>
      <c r="W17" s="244"/>
      <c r="X17" s="244"/>
      <c r="Y17" s="270" t="s">
        <v>342</v>
      </c>
      <c r="Z17" s="270"/>
      <c r="AA17" s="270"/>
      <c r="AB17" s="270"/>
      <c r="AC17" s="270"/>
      <c r="AD17" s="270"/>
      <c r="AE17" s="270"/>
      <c r="AF17" s="270"/>
      <c r="AG17" s="270"/>
    </row>
    <row r="18" spans="1:36" x14ac:dyDescent="0.2">
      <c r="A18" s="191">
        <v>1</v>
      </c>
      <c r="B18" s="251">
        <v>2</v>
      </c>
      <c r="C18" s="215">
        <v>3</v>
      </c>
      <c r="D18" s="215"/>
      <c r="E18" s="215"/>
      <c r="F18" s="215"/>
      <c r="G18" s="215"/>
      <c r="H18" s="215"/>
      <c r="I18" s="215"/>
      <c r="J18" s="215"/>
      <c r="K18" s="215"/>
      <c r="L18" s="215"/>
      <c r="M18" s="215"/>
      <c r="N18" s="215">
        <v>4</v>
      </c>
      <c r="O18" s="215"/>
      <c r="P18" s="215"/>
      <c r="Q18" s="215"/>
      <c r="R18" s="215"/>
      <c r="S18" s="215"/>
      <c r="T18" s="215"/>
      <c r="U18" s="215"/>
      <c r="V18" s="215"/>
      <c r="W18" s="215"/>
      <c r="X18" s="215"/>
      <c r="Y18" s="215">
        <v>5</v>
      </c>
      <c r="Z18" s="215"/>
      <c r="AA18" s="215"/>
      <c r="AB18" s="215"/>
      <c r="AC18" s="215"/>
      <c r="AD18" s="215"/>
      <c r="AE18" s="215"/>
      <c r="AF18" s="215"/>
      <c r="AG18" s="215"/>
    </row>
    <row r="19" spans="1:36" s="185" customFormat="1" x14ac:dyDescent="0.2">
      <c r="A19" s="192" t="s">
        <v>59</v>
      </c>
      <c r="B19" s="208" t="s">
        <v>22</v>
      </c>
      <c r="C19" s="193">
        <f t="shared" ref="C19:AA19" si="0">C21+C24+C27+C32+C36+C40+C42+C45+C49+C51</f>
        <v>271264292</v>
      </c>
      <c r="D19" s="193">
        <f t="shared" si="0"/>
        <v>0</v>
      </c>
      <c r="E19" s="193">
        <f t="shared" si="0"/>
        <v>271264292</v>
      </c>
      <c r="F19" s="193">
        <f t="shared" ref="F19:G19" si="1">F21+F24+F27+F32+F36+F40+F42+F45+F49+F51</f>
        <v>0</v>
      </c>
      <c r="G19" s="193">
        <f t="shared" si="1"/>
        <v>271264292</v>
      </c>
      <c r="H19" s="193">
        <f t="shared" ref="H19:I19" si="2">H21+H24+H27+H32+H36+H40+H42+H45+H49+H51</f>
        <v>0</v>
      </c>
      <c r="I19" s="193">
        <f t="shared" si="2"/>
        <v>271264292</v>
      </c>
      <c r="J19" s="193">
        <f t="shared" ref="J19:K19" si="3">J21+J24+J27+J32+J36+J40+J42+J45+J49+J51</f>
        <v>0</v>
      </c>
      <c r="K19" s="193">
        <f t="shared" si="3"/>
        <v>271264292</v>
      </c>
      <c r="L19" s="193">
        <f t="shared" ref="L19:M19" si="4">L21+L24+L27+L32+L36+L40+L42+L45+L49+L51</f>
        <v>0</v>
      </c>
      <c r="M19" s="193">
        <f t="shared" si="4"/>
        <v>271264292</v>
      </c>
      <c r="N19" s="193">
        <f t="shared" si="0"/>
        <v>278202036</v>
      </c>
      <c r="O19" s="193">
        <f t="shared" si="0"/>
        <v>0</v>
      </c>
      <c r="P19" s="193">
        <f t="shared" si="0"/>
        <v>278202036</v>
      </c>
      <c r="Q19" s="193">
        <f t="shared" ref="Q19:R19" si="5">Q21+Q24+Q27+Q32+Q36+Q40+Q42+Q45+Q49+Q51</f>
        <v>0</v>
      </c>
      <c r="R19" s="193">
        <f t="shared" si="5"/>
        <v>278202036</v>
      </c>
      <c r="S19" s="193">
        <f t="shared" ref="S19:T19" si="6">S21+S24+S27+S32+S36+S40+S42+S45+S49+S51</f>
        <v>0</v>
      </c>
      <c r="T19" s="193">
        <f t="shared" si="6"/>
        <v>278202036</v>
      </c>
      <c r="U19" s="193">
        <f t="shared" ref="U19:V19" si="7">U21+U24+U27+U32+U36+U40+U42+U45+U49+U51</f>
        <v>0</v>
      </c>
      <c r="V19" s="193">
        <f t="shared" si="7"/>
        <v>278202036</v>
      </c>
      <c r="W19" s="193">
        <f t="shared" ref="W19:X19" si="8">W21+W24+W27+W32+W36+W40+W42+W45+W49+W51</f>
        <v>0</v>
      </c>
      <c r="X19" s="193">
        <f t="shared" si="8"/>
        <v>278202036</v>
      </c>
      <c r="Y19" s="193">
        <f t="shared" si="0"/>
        <v>293015033</v>
      </c>
      <c r="Z19" s="193">
        <f t="shared" si="0"/>
        <v>0</v>
      </c>
      <c r="AA19" s="193">
        <f t="shared" si="0"/>
        <v>293015033</v>
      </c>
      <c r="AB19" s="193">
        <f t="shared" ref="AB19:AC19" si="9">AB21+AB24+AB27+AB32+AB36+AB40+AB42+AB45+AB49+AB51</f>
        <v>0</v>
      </c>
      <c r="AC19" s="193">
        <f t="shared" si="9"/>
        <v>293015033</v>
      </c>
      <c r="AD19" s="193">
        <f t="shared" ref="AD19:AE19" si="10">AD21+AD24+AD27+AD32+AD36+AD40+AD42+AD45+AD49+AD51</f>
        <v>0</v>
      </c>
      <c r="AE19" s="193">
        <f t="shared" si="10"/>
        <v>293015033</v>
      </c>
      <c r="AF19" s="193">
        <f t="shared" ref="AF19:AG19" si="11">AF21+AF24+AF27+AF32+AF36+AF40+AF42+AF45+AF49+AF51</f>
        <v>0</v>
      </c>
      <c r="AG19" s="193">
        <f t="shared" si="11"/>
        <v>293015033</v>
      </c>
      <c r="AH19" s="183"/>
    </row>
    <row r="20" spans="1:36" s="185" customFormat="1" x14ac:dyDescent="0.2">
      <c r="A20" s="192"/>
      <c r="B20" s="224"/>
      <c r="C20" s="194"/>
      <c r="D20" s="194"/>
      <c r="E20" s="194"/>
      <c r="F20" s="194"/>
      <c r="G20" s="194"/>
      <c r="H20" s="194"/>
      <c r="I20" s="194"/>
      <c r="J20" s="194"/>
      <c r="K20" s="194"/>
      <c r="L20" s="194"/>
      <c r="M20" s="194"/>
      <c r="N20" s="195"/>
      <c r="O20" s="194"/>
      <c r="P20" s="194"/>
      <c r="Q20" s="194"/>
      <c r="R20" s="194"/>
      <c r="S20" s="194"/>
      <c r="T20" s="194"/>
      <c r="U20" s="194"/>
      <c r="V20" s="194"/>
      <c r="W20" s="194"/>
      <c r="X20" s="194"/>
      <c r="Y20" s="195"/>
      <c r="Z20" s="194"/>
      <c r="AA20" s="194"/>
      <c r="AB20" s="194"/>
      <c r="AC20" s="194"/>
      <c r="AD20" s="194"/>
      <c r="AE20" s="194"/>
      <c r="AF20" s="194"/>
      <c r="AG20" s="194"/>
      <c r="AH20" s="189"/>
      <c r="AI20" s="218"/>
      <c r="AJ20" s="218"/>
    </row>
    <row r="21" spans="1:36" s="185" customFormat="1" x14ac:dyDescent="0.2">
      <c r="A21" s="196" t="s">
        <v>18</v>
      </c>
      <c r="B21" s="225" t="s">
        <v>23</v>
      </c>
      <c r="C21" s="197">
        <f>C22</f>
        <v>202282283</v>
      </c>
      <c r="D21" s="197">
        <f t="shared" ref="D21:AG21" si="12">D22</f>
        <v>0</v>
      </c>
      <c r="E21" s="197">
        <f t="shared" si="12"/>
        <v>202282283</v>
      </c>
      <c r="F21" s="197">
        <f t="shared" si="12"/>
        <v>0</v>
      </c>
      <c r="G21" s="197">
        <f t="shared" si="12"/>
        <v>202282283</v>
      </c>
      <c r="H21" s="197">
        <f t="shared" si="12"/>
        <v>0</v>
      </c>
      <c r="I21" s="197">
        <f t="shared" si="12"/>
        <v>202282283</v>
      </c>
      <c r="J21" s="197">
        <f t="shared" si="12"/>
        <v>0</v>
      </c>
      <c r="K21" s="197">
        <f t="shared" si="12"/>
        <v>202282283</v>
      </c>
      <c r="L21" s="197">
        <f t="shared" si="12"/>
        <v>0</v>
      </c>
      <c r="M21" s="197">
        <f t="shared" si="12"/>
        <v>202282283</v>
      </c>
      <c r="N21" s="197">
        <f t="shared" si="12"/>
        <v>208115500</v>
      </c>
      <c r="O21" s="197">
        <f t="shared" si="12"/>
        <v>0</v>
      </c>
      <c r="P21" s="197">
        <f t="shared" si="12"/>
        <v>208115500</v>
      </c>
      <c r="Q21" s="197">
        <f t="shared" si="12"/>
        <v>0</v>
      </c>
      <c r="R21" s="197">
        <f t="shared" si="12"/>
        <v>208115500</v>
      </c>
      <c r="S21" s="197">
        <f t="shared" si="12"/>
        <v>0</v>
      </c>
      <c r="T21" s="197">
        <f t="shared" si="12"/>
        <v>208115500</v>
      </c>
      <c r="U21" s="197">
        <f t="shared" si="12"/>
        <v>0</v>
      </c>
      <c r="V21" s="197">
        <f t="shared" si="12"/>
        <v>208115500</v>
      </c>
      <c r="W21" s="197">
        <f t="shared" si="12"/>
        <v>0</v>
      </c>
      <c r="X21" s="197">
        <f t="shared" si="12"/>
        <v>208115500</v>
      </c>
      <c r="Y21" s="197">
        <f t="shared" si="12"/>
        <v>220977000</v>
      </c>
      <c r="Z21" s="197">
        <f t="shared" si="12"/>
        <v>0</v>
      </c>
      <c r="AA21" s="197">
        <f t="shared" si="12"/>
        <v>220977000</v>
      </c>
      <c r="AB21" s="197">
        <f t="shared" si="12"/>
        <v>0</v>
      </c>
      <c r="AC21" s="197">
        <f t="shared" si="12"/>
        <v>220977000</v>
      </c>
      <c r="AD21" s="197">
        <f t="shared" si="12"/>
        <v>0</v>
      </c>
      <c r="AE21" s="197">
        <f t="shared" si="12"/>
        <v>220977000</v>
      </c>
      <c r="AF21" s="197">
        <f t="shared" si="12"/>
        <v>0</v>
      </c>
      <c r="AG21" s="197">
        <f t="shared" si="12"/>
        <v>220977000</v>
      </c>
      <c r="AH21" s="184"/>
      <c r="AI21" s="183"/>
      <c r="AJ21" s="183"/>
    </row>
    <row r="22" spans="1:36" s="185" customFormat="1" x14ac:dyDescent="0.2">
      <c r="A22" s="198" t="s">
        <v>1</v>
      </c>
      <c r="B22" s="225" t="s">
        <v>25</v>
      </c>
      <c r="C22" s="197">
        <v>202282283</v>
      </c>
      <c r="D22" s="197"/>
      <c r="E22" s="197">
        <f t="shared" ref="E22:E105" si="13">SUM(C22:D22)</f>
        <v>202282283</v>
      </c>
      <c r="F22" s="197"/>
      <c r="G22" s="197">
        <f t="shared" ref="G22" si="14">SUM(E22:F22)</f>
        <v>202282283</v>
      </c>
      <c r="H22" s="197"/>
      <c r="I22" s="197">
        <f t="shared" ref="I22" si="15">SUM(G22:H22)</f>
        <v>202282283</v>
      </c>
      <c r="J22" s="197"/>
      <c r="K22" s="197">
        <f t="shared" ref="K22" si="16">SUM(I22:J22)</f>
        <v>202282283</v>
      </c>
      <c r="L22" s="197"/>
      <c r="M22" s="197">
        <f t="shared" ref="M22" si="17">SUM(K22:L22)</f>
        <v>202282283</v>
      </c>
      <c r="N22" s="197">
        <v>208115500</v>
      </c>
      <c r="O22" s="197"/>
      <c r="P22" s="197">
        <f t="shared" ref="P22:P104" si="18">SUM(N22:O22)</f>
        <v>208115500</v>
      </c>
      <c r="Q22" s="197"/>
      <c r="R22" s="197">
        <f t="shared" ref="R22" si="19">SUM(P22:Q22)</f>
        <v>208115500</v>
      </c>
      <c r="S22" s="197"/>
      <c r="T22" s="197">
        <f t="shared" ref="T22" si="20">SUM(R22:S22)</f>
        <v>208115500</v>
      </c>
      <c r="U22" s="197"/>
      <c r="V22" s="197">
        <f t="shared" ref="V22" si="21">SUM(T22:U22)</f>
        <v>208115500</v>
      </c>
      <c r="W22" s="197"/>
      <c r="X22" s="197">
        <f t="shared" ref="X22" si="22">SUM(V22:W22)</f>
        <v>208115500</v>
      </c>
      <c r="Y22" s="197">
        <v>220977000</v>
      </c>
      <c r="Z22" s="197"/>
      <c r="AA22" s="197">
        <f t="shared" ref="AA22:AA104" si="23">SUM(Y22:Z22)</f>
        <v>220977000</v>
      </c>
      <c r="AB22" s="197"/>
      <c r="AC22" s="197">
        <f t="shared" ref="AC22" si="24">SUM(AA22:AB22)</f>
        <v>220977000</v>
      </c>
      <c r="AD22" s="197"/>
      <c r="AE22" s="197">
        <f t="shared" ref="AE22" si="25">SUM(AC22:AD22)</f>
        <v>220977000</v>
      </c>
      <c r="AF22" s="197"/>
      <c r="AG22" s="197">
        <f t="shared" ref="AG22" si="26">SUM(AE22:AF22)</f>
        <v>220977000</v>
      </c>
      <c r="AH22" s="184"/>
      <c r="AI22" s="183"/>
      <c r="AJ22" s="183"/>
    </row>
    <row r="23" spans="1:36" s="185" customFormat="1" x14ac:dyDescent="0.2">
      <c r="A23" s="198"/>
      <c r="B23" s="225"/>
      <c r="C23" s="194"/>
      <c r="D23" s="194"/>
      <c r="E23" s="194"/>
      <c r="F23" s="194"/>
      <c r="G23" s="194"/>
      <c r="H23" s="194"/>
      <c r="I23" s="194"/>
      <c r="J23" s="194"/>
      <c r="K23" s="194"/>
      <c r="L23" s="194"/>
      <c r="M23" s="194"/>
      <c r="N23" s="195"/>
      <c r="O23" s="194"/>
      <c r="P23" s="194"/>
      <c r="Q23" s="194"/>
      <c r="R23" s="194"/>
      <c r="S23" s="194"/>
      <c r="T23" s="194"/>
      <c r="U23" s="194"/>
      <c r="V23" s="194"/>
      <c r="W23" s="194"/>
      <c r="X23" s="194"/>
      <c r="Y23" s="195"/>
      <c r="Z23" s="194"/>
      <c r="AA23" s="194"/>
      <c r="AB23" s="194"/>
      <c r="AC23" s="194"/>
      <c r="AD23" s="194"/>
      <c r="AE23" s="194"/>
      <c r="AF23" s="194"/>
      <c r="AG23" s="194"/>
      <c r="AH23" s="184"/>
      <c r="AI23" s="183"/>
      <c r="AJ23" s="183"/>
    </row>
    <row r="24" spans="1:36" s="185" customFormat="1" ht="38.25" x14ac:dyDescent="0.2">
      <c r="A24" s="199" t="s">
        <v>9</v>
      </c>
      <c r="B24" s="225" t="s">
        <v>26</v>
      </c>
      <c r="C24" s="200">
        <f>C25</f>
        <v>27437934</v>
      </c>
      <c r="D24" s="200">
        <f t="shared" ref="D24:AF24" si="27">D25</f>
        <v>0</v>
      </c>
      <c r="E24" s="200">
        <f t="shared" si="27"/>
        <v>27437934</v>
      </c>
      <c r="F24" s="200">
        <f t="shared" si="27"/>
        <v>0</v>
      </c>
      <c r="G24" s="200">
        <f t="shared" si="27"/>
        <v>27437934</v>
      </c>
      <c r="H24" s="200">
        <f t="shared" si="27"/>
        <v>0</v>
      </c>
      <c r="I24" s="200">
        <f t="shared" si="27"/>
        <v>27437934</v>
      </c>
      <c r="J24" s="200">
        <f t="shared" si="27"/>
        <v>0</v>
      </c>
      <c r="K24" s="200">
        <f t="shared" si="27"/>
        <v>27437934</v>
      </c>
      <c r="L24" s="200">
        <f t="shared" si="27"/>
        <v>0</v>
      </c>
      <c r="M24" s="200">
        <f t="shared" si="27"/>
        <v>27437934</v>
      </c>
      <c r="N24" s="200">
        <f t="shared" si="27"/>
        <v>28784301</v>
      </c>
      <c r="O24" s="200">
        <f t="shared" si="27"/>
        <v>0</v>
      </c>
      <c r="P24" s="200">
        <f t="shared" si="27"/>
        <v>28784301</v>
      </c>
      <c r="Q24" s="200">
        <f t="shared" si="27"/>
        <v>0</v>
      </c>
      <c r="R24" s="200">
        <f t="shared" si="27"/>
        <v>28784301</v>
      </c>
      <c r="S24" s="200">
        <f t="shared" si="27"/>
        <v>0</v>
      </c>
      <c r="T24" s="200">
        <f t="shared" si="27"/>
        <v>28784301</v>
      </c>
      <c r="U24" s="200">
        <f t="shared" si="27"/>
        <v>0</v>
      </c>
      <c r="V24" s="200">
        <f t="shared" si="27"/>
        <v>28784301</v>
      </c>
      <c r="W24" s="200">
        <f t="shared" si="27"/>
        <v>0</v>
      </c>
      <c r="X24" s="200">
        <f t="shared" si="27"/>
        <v>28784301</v>
      </c>
      <c r="Y24" s="200">
        <f t="shared" si="27"/>
        <v>30067248</v>
      </c>
      <c r="Z24" s="200">
        <f t="shared" si="27"/>
        <v>0</v>
      </c>
      <c r="AA24" s="200">
        <f>AA25</f>
        <v>30067248</v>
      </c>
      <c r="AB24" s="200">
        <f t="shared" si="27"/>
        <v>0</v>
      </c>
      <c r="AC24" s="200">
        <f>AC25</f>
        <v>30067248</v>
      </c>
      <c r="AD24" s="200">
        <f t="shared" si="27"/>
        <v>0</v>
      </c>
      <c r="AE24" s="200">
        <f>AE25</f>
        <v>30067248</v>
      </c>
      <c r="AF24" s="200">
        <f t="shared" si="27"/>
        <v>0</v>
      </c>
      <c r="AG24" s="200">
        <f>AG25</f>
        <v>30067248</v>
      </c>
      <c r="AH24" s="184"/>
      <c r="AI24" s="183"/>
      <c r="AJ24" s="183"/>
    </row>
    <row r="25" spans="1:36" s="185" customFormat="1" ht="27.75" customHeight="1" x14ac:dyDescent="0.2">
      <c r="A25" s="198" t="s">
        <v>10</v>
      </c>
      <c r="B25" s="225" t="s">
        <v>27</v>
      </c>
      <c r="C25" s="197">
        <v>27437934</v>
      </c>
      <c r="D25" s="197"/>
      <c r="E25" s="197">
        <f t="shared" si="13"/>
        <v>27437934</v>
      </c>
      <c r="F25" s="197"/>
      <c r="G25" s="197">
        <f t="shared" ref="G25" si="28">SUM(E25:F25)</f>
        <v>27437934</v>
      </c>
      <c r="H25" s="197"/>
      <c r="I25" s="197">
        <f t="shared" ref="I25" si="29">SUM(G25:H25)</f>
        <v>27437934</v>
      </c>
      <c r="J25" s="197"/>
      <c r="K25" s="197">
        <f t="shared" ref="K25" si="30">SUM(I25:J25)</f>
        <v>27437934</v>
      </c>
      <c r="L25" s="197"/>
      <c r="M25" s="197">
        <f t="shared" ref="M25" si="31">SUM(K25:L25)</f>
        <v>27437934</v>
      </c>
      <c r="N25" s="197">
        <v>28784301</v>
      </c>
      <c r="O25" s="197"/>
      <c r="P25" s="197">
        <f t="shared" si="18"/>
        <v>28784301</v>
      </c>
      <c r="Q25" s="197"/>
      <c r="R25" s="197">
        <f t="shared" ref="R25" si="32">SUM(P25:Q25)</f>
        <v>28784301</v>
      </c>
      <c r="S25" s="197"/>
      <c r="T25" s="197">
        <f t="shared" ref="T25" si="33">SUM(R25:S25)</f>
        <v>28784301</v>
      </c>
      <c r="U25" s="197"/>
      <c r="V25" s="197">
        <f t="shared" ref="V25" si="34">SUM(T25:U25)</f>
        <v>28784301</v>
      </c>
      <c r="W25" s="197"/>
      <c r="X25" s="197">
        <f t="shared" ref="X25" si="35">SUM(V25:W25)</f>
        <v>28784301</v>
      </c>
      <c r="Y25" s="197">
        <v>30067248</v>
      </c>
      <c r="Z25" s="197"/>
      <c r="AA25" s="197">
        <f t="shared" si="23"/>
        <v>30067248</v>
      </c>
      <c r="AB25" s="197"/>
      <c r="AC25" s="197">
        <f t="shared" ref="AC25" si="36">SUM(AA25:AB25)</f>
        <v>30067248</v>
      </c>
      <c r="AD25" s="197"/>
      <c r="AE25" s="197">
        <f t="shared" ref="AE25" si="37">SUM(AC25:AD25)</f>
        <v>30067248</v>
      </c>
      <c r="AF25" s="197"/>
      <c r="AG25" s="197">
        <f t="shared" ref="AG25" si="38">SUM(AE25:AF25)</f>
        <v>30067248</v>
      </c>
      <c r="AH25" s="184"/>
      <c r="AI25" s="183"/>
      <c r="AJ25" s="183"/>
    </row>
    <row r="26" spans="1:36" s="185" customFormat="1" x14ac:dyDescent="0.2">
      <c r="A26" s="198"/>
      <c r="B26" s="225"/>
      <c r="C26" s="197"/>
      <c r="D26" s="197"/>
      <c r="E26" s="197"/>
      <c r="F26" s="197"/>
      <c r="G26" s="197"/>
      <c r="H26" s="197"/>
      <c r="I26" s="197"/>
      <c r="J26" s="197"/>
      <c r="K26" s="197"/>
      <c r="L26" s="197"/>
      <c r="M26" s="197"/>
      <c r="N26" s="195"/>
      <c r="O26" s="197"/>
      <c r="P26" s="197"/>
      <c r="Q26" s="197"/>
      <c r="R26" s="197"/>
      <c r="S26" s="197"/>
      <c r="T26" s="197"/>
      <c r="U26" s="197"/>
      <c r="V26" s="197"/>
      <c r="W26" s="197"/>
      <c r="X26" s="197"/>
      <c r="Y26" s="195"/>
      <c r="Z26" s="197"/>
      <c r="AA26" s="197"/>
      <c r="AB26" s="197"/>
      <c r="AC26" s="197"/>
      <c r="AD26" s="197"/>
      <c r="AE26" s="197"/>
      <c r="AF26" s="197"/>
      <c r="AG26" s="197"/>
      <c r="AH26" s="184"/>
      <c r="AI26" s="183"/>
      <c r="AJ26" s="183"/>
    </row>
    <row r="27" spans="1:36" x14ac:dyDescent="0.2">
      <c r="A27" s="199" t="s">
        <v>2</v>
      </c>
      <c r="B27" s="225" t="s">
        <v>28</v>
      </c>
      <c r="C27" s="197">
        <f>C28+C29+C30</f>
        <v>15183598</v>
      </c>
      <c r="D27" s="197">
        <f t="shared" ref="D27:AA27" si="39">D28+D29+D30</f>
        <v>0</v>
      </c>
      <c r="E27" s="197">
        <f t="shared" si="39"/>
        <v>15183598</v>
      </c>
      <c r="F27" s="197">
        <f t="shared" ref="F27:G27" si="40">F28+F29+F30</f>
        <v>0</v>
      </c>
      <c r="G27" s="197">
        <f t="shared" si="40"/>
        <v>15183598</v>
      </c>
      <c r="H27" s="197">
        <f t="shared" ref="H27:I27" si="41">H28+H29+H30</f>
        <v>0</v>
      </c>
      <c r="I27" s="197">
        <f t="shared" si="41"/>
        <v>15183598</v>
      </c>
      <c r="J27" s="197">
        <f t="shared" ref="J27:K27" si="42">J28+J29+J30</f>
        <v>0</v>
      </c>
      <c r="K27" s="197">
        <f t="shared" si="42"/>
        <v>15183598</v>
      </c>
      <c r="L27" s="197">
        <f t="shared" ref="L27:M27" si="43">L28+L29+L30</f>
        <v>0</v>
      </c>
      <c r="M27" s="197">
        <f t="shared" si="43"/>
        <v>15183598</v>
      </c>
      <c r="N27" s="197">
        <f t="shared" si="39"/>
        <v>15772620</v>
      </c>
      <c r="O27" s="197">
        <f t="shared" si="39"/>
        <v>0</v>
      </c>
      <c r="P27" s="197">
        <f t="shared" si="39"/>
        <v>15772620</v>
      </c>
      <c r="Q27" s="197">
        <f t="shared" ref="Q27:R27" si="44">Q28+Q29+Q30</f>
        <v>0</v>
      </c>
      <c r="R27" s="197">
        <f t="shared" si="44"/>
        <v>15772620</v>
      </c>
      <c r="S27" s="197">
        <f t="shared" ref="S27:T27" si="45">S28+S29+S30</f>
        <v>0</v>
      </c>
      <c r="T27" s="197">
        <f t="shared" si="45"/>
        <v>15772620</v>
      </c>
      <c r="U27" s="197">
        <f t="shared" ref="U27:V27" si="46">U28+U29+U30</f>
        <v>0</v>
      </c>
      <c r="V27" s="197">
        <f t="shared" si="46"/>
        <v>15772620</v>
      </c>
      <c r="W27" s="197">
        <f t="shared" ref="W27:X27" si="47">W28+W29+W30</f>
        <v>0</v>
      </c>
      <c r="X27" s="197">
        <f t="shared" si="47"/>
        <v>15772620</v>
      </c>
      <c r="Y27" s="197">
        <f t="shared" si="39"/>
        <v>16398792</v>
      </c>
      <c r="Z27" s="197">
        <f t="shared" si="39"/>
        <v>0</v>
      </c>
      <c r="AA27" s="197">
        <f t="shared" si="39"/>
        <v>16398792</v>
      </c>
      <c r="AB27" s="197">
        <f t="shared" ref="AB27:AC27" si="48">AB28+AB29+AB30</f>
        <v>0</v>
      </c>
      <c r="AC27" s="197">
        <f t="shared" si="48"/>
        <v>16398792</v>
      </c>
      <c r="AD27" s="197">
        <f t="shared" ref="AD27:AE27" si="49">AD28+AD29+AD30</f>
        <v>0</v>
      </c>
      <c r="AE27" s="197">
        <f t="shared" si="49"/>
        <v>16398792</v>
      </c>
      <c r="AF27" s="197">
        <f t="shared" ref="AF27:AG27" si="50">AF28+AF29+AF30</f>
        <v>0</v>
      </c>
      <c r="AG27" s="197">
        <f t="shared" si="50"/>
        <v>16398792</v>
      </c>
    </row>
    <row r="28" spans="1:36" ht="25.5" x14ac:dyDescent="0.2">
      <c r="A28" s="198" t="s">
        <v>58</v>
      </c>
      <c r="B28" s="225" t="s">
        <v>29</v>
      </c>
      <c r="C28" s="197">
        <v>12329000</v>
      </c>
      <c r="D28" s="197"/>
      <c r="E28" s="197">
        <f t="shared" si="13"/>
        <v>12329000</v>
      </c>
      <c r="F28" s="197"/>
      <c r="G28" s="197">
        <f t="shared" ref="G28:G30" si="51">SUM(E28:F28)</f>
        <v>12329000</v>
      </c>
      <c r="H28" s="197"/>
      <c r="I28" s="197">
        <f t="shared" ref="I28:I30" si="52">SUM(G28:H28)</f>
        <v>12329000</v>
      </c>
      <c r="J28" s="197"/>
      <c r="K28" s="197">
        <f t="shared" ref="K28:K30" si="53">SUM(I28:J28)</f>
        <v>12329000</v>
      </c>
      <c r="L28" s="197"/>
      <c r="M28" s="197">
        <f t="shared" ref="M28:M30" si="54">SUM(K28:L28)</f>
        <v>12329000</v>
      </c>
      <c r="N28" s="197">
        <v>12807365</v>
      </c>
      <c r="O28" s="197"/>
      <c r="P28" s="197">
        <f t="shared" si="18"/>
        <v>12807365</v>
      </c>
      <c r="Q28" s="197"/>
      <c r="R28" s="197">
        <f t="shared" ref="R28:R30" si="55">SUM(P28:Q28)</f>
        <v>12807365</v>
      </c>
      <c r="S28" s="197"/>
      <c r="T28" s="197">
        <f t="shared" ref="T28:T30" si="56">SUM(R28:S28)</f>
        <v>12807365</v>
      </c>
      <c r="U28" s="197"/>
      <c r="V28" s="197">
        <f t="shared" ref="V28:V30" si="57">SUM(T28:U28)</f>
        <v>12807365</v>
      </c>
      <c r="W28" s="197"/>
      <c r="X28" s="197">
        <f t="shared" ref="X28:X30" si="58">SUM(V28:W28)</f>
        <v>12807365</v>
      </c>
      <c r="Y28" s="197">
        <v>13315817</v>
      </c>
      <c r="Z28" s="197"/>
      <c r="AA28" s="197">
        <f t="shared" si="23"/>
        <v>13315817</v>
      </c>
      <c r="AB28" s="197"/>
      <c r="AC28" s="197">
        <f t="shared" ref="AC28:AC30" si="59">SUM(AA28:AB28)</f>
        <v>13315817</v>
      </c>
      <c r="AD28" s="197"/>
      <c r="AE28" s="197">
        <f t="shared" ref="AE28:AE30" si="60">SUM(AC28:AD28)</f>
        <v>13315817</v>
      </c>
      <c r="AF28" s="197"/>
      <c r="AG28" s="197">
        <f t="shared" ref="AG28:AG30" si="61">SUM(AE28:AF28)</f>
        <v>13315817</v>
      </c>
    </row>
    <row r="29" spans="1:36" x14ac:dyDescent="0.2">
      <c r="A29" s="198" t="s">
        <v>344</v>
      </c>
      <c r="B29" s="225" t="s">
        <v>345</v>
      </c>
      <c r="C29" s="197">
        <v>598</v>
      </c>
      <c r="D29" s="197"/>
      <c r="E29" s="197">
        <f t="shared" si="13"/>
        <v>598</v>
      </c>
      <c r="F29" s="197"/>
      <c r="G29" s="197">
        <f t="shared" si="51"/>
        <v>598</v>
      </c>
      <c r="H29" s="197"/>
      <c r="I29" s="197">
        <f t="shared" si="52"/>
        <v>598</v>
      </c>
      <c r="J29" s="197"/>
      <c r="K29" s="197">
        <f t="shared" si="53"/>
        <v>598</v>
      </c>
      <c r="L29" s="197"/>
      <c r="M29" s="197">
        <f t="shared" si="54"/>
        <v>598</v>
      </c>
      <c r="N29" s="197">
        <v>520</v>
      </c>
      <c r="O29" s="197"/>
      <c r="P29" s="197">
        <f t="shared" si="18"/>
        <v>520</v>
      </c>
      <c r="Q29" s="197"/>
      <c r="R29" s="197">
        <f t="shared" si="55"/>
        <v>520</v>
      </c>
      <c r="S29" s="197"/>
      <c r="T29" s="197">
        <f t="shared" si="56"/>
        <v>520</v>
      </c>
      <c r="U29" s="197"/>
      <c r="V29" s="197">
        <f t="shared" si="57"/>
        <v>520</v>
      </c>
      <c r="W29" s="197"/>
      <c r="X29" s="197">
        <f t="shared" si="58"/>
        <v>520</v>
      </c>
      <c r="Y29" s="197">
        <v>540</v>
      </c>
      <c r="Z29" s="197"/>
      <c r="AA29" s="197">
        <f t="shared" si="23"/>
        <v>540</v>
      </c>
      <c r="AB29" s="197"/>
      <c r="AC29" s="197">
        <f t="shared" si="59"/>
        <v>540</v>
      </c>
      <c r="AD29" s="197"/>
      <c r="AE29" s="197">
        <f t="shared" si="60"/>
        <v>540</v>
      </c>
      <c r="AF29" s="197"/>
      <c r="AG29" s="197">
        <f t="shared" si="61"/>
        <v>540</v>
      </c>
    </row>
    <row r="30" spans="1:36" ht="13.9" customHeight="1" x14ac:dyDescent="0.2">
      <c r="A30" s="198" t="s">
        <v>346</v>
      </c>
      <c r="B30" s="225" t="s">
        <v>347</v>
      </c>
      <c r="C30" s="197">
        <v>2854000</v>
      </c>
      <c r="D30" s="197"/>
      <c r="E30" s="197">
        <f t="shared" si="13"/>
        <v>2854000</v>
      </c>
      <c r="F30" s="197"/>
      <c r="G30" s="197">
        <f t="shared" si="51"/>
        <v>2854000</v>
      </c>
      <c r="H30" s="197"/>
      <c r="I30" s="197">
        <f t="shared" si="52"/>
        <v>2854000</v>
      </c>
      <c r="J30" s="197"/>
      <c r="K30" s="197">
        <f t="shared" si="53"/>
        <v>2854000</v>
      </c>
      <c r="L30" s="197"/>
      <c r="M30" s="197">
        <f t="shared" si="54"/>
        <v>2854000</v>
      </c>
      <c r="N30" s="197">
        <v>2964735</v>
      </c>
      <c r="O30" s="197"/>
      <c r="P30" s="197">
        <f t="shared" si="18"/>
        <v>2964735</v>
      </c>
      <c r="Q30" s="197"/>
      <c r="R30" s="197">
        <f t="shared" si="55"/>
        <v>2964735</v>
      </c>
      <c r="S30" s="197"/>
      <c r="T30" s="197">
        <f t="shared" si="56"/>
        <v>2964735</v>
      </c>
      <c r="U30" s="197"/>
      <c r="V30" s="197">
        <f t="shared" si="57"/>
        <v>2964735</v>
      </c>
      <c r="W30" s="197"/>
      <c r="X30" s="197">
        <f t="shared" si="58"/>
        <v>2964735</v>
      </c>
      <c r="Y30" s="197">
        <v>3082435</v>
      </c>
      <c r="Z30" s="197"/>
      <c r="AA30" s="197">
        <f t="shared" si="23"/>
        <v>3082435</v>
      </c>
      <c r="AB30" s="197"/>
      <c r="AC30" s="197">
        <f t="shared" si="59"/>
        <v>3082435</v>
      </c>
      <c r="AD30" s="197"/>
      <c r="AE30" s="197">
        <f t="shared" si="60"/>
        <v>3082435</v>
      </c>
      <c r="AF30" s="197"/>
      <c r="AG30" s="197">
        <f t="shared" si="61"/>
        <v>3082435</v>
      </c>
    </row>
    <row r="31" spans="1:36" x14ac:dyDescent="0.2">
      <c r="A31" s="198"/>
      <c r="B31" s="225"/>
      <c r="C31" s="197"/>
      <c r="D31" s="197"/>
      <c r="E31" s="197"/>
      <c r="F31" s="197"/>
      <c r="G31" s="197"/>
      <c r="H31" s="197"/>
      <c r="I31" s="197"/>
      <c r="J31" s="197"/>
      <c r="K31" s="197"/>
      <c r="L31" s="197"/>
      <c r="M31" s="197"/>
      <c r="N31" s="195"/>
      <c r="O31" s="197"/>
      <c r="P31" s="197"/>
      <c r="Q31" s="197"/>
      <c r="R31" s="197"/>
      <c r="S31" s="197"/>
      <c r="T31" s="197"/>
      <c r="U31" s="197"/>
      <c r="V31" s="197"/>
      <c r="W31" s="197"/>
      <c r="X31" s="197"/>
      <c r="Y31" s="195"/>
      <c r="Z31" s="197"/>
      <c r="AA31" s="197"/>
      <c r="AB31" s="197"/>
      <c r="AC31" s="197"/>
      <c r="AD31" s="197"/>
      <c r="AE31" s="197"/>
      <c r="AF31" s="197"/>
      <c r="AG31" s="197"/>
    </row>
    <row r="32" spans="1:36" x14ac:dyDescent="0.2">
      <c r="A32" s="199" t="s">
        <v>56</v>
      </c>
      <c r="B32" s="225" t="s">
        <v>37</v>
      </c>
      <c r="C32" s="200">
        <f>SUM(C33:C34)</f>
        <v>4659077</v>
      </c>
      <c r="D32" s="200">
        <f t="shared" ref="D32:AA32" si="62">SUM(D33:D34)</f>
        <v>0</v>
      </c>
      <c r="E32" s="200">
        <f t="shared" si="62"/>
        <v>4659077</v>
      </c>
      <c r="F32" s="200">
        <f t="shared" ref="F32:G32" si="63">SUM(F33:F34)</f>
        <v>0</v>
      </c>
      <c r="G32" s="200">
        <f t="shared" si="63"/>
        <v>4659077</v>
      </c>
      <c r="H32" s="200">
        <f t="shared" ref="H32:I32" si="64">SUM(H33:H34)</f>
        <v>0</v>
      </c>
      <c r="I32" s="200">
        <f t="shared" si="64"/>
        <v>4659077</v>
      </c>
      <c r="J32" s="200">
        <f t="shared" ref="J32:K32" si="65">SUM(J33:J34)</f>
        <v>0</v>
      </c>
      <c r="K32" s="200">
        <f t="shared" si="65"/>
        <v>4659077</v>
      </c>
      <c r="L32" s="200">
        <f t="shared" ref="L32:M32" si="66">SUM(L33:L34)</f>
        <v>0</v>
      </c>
      <c r="M32" s="200">
        <f t="shared" si="66"/>
        <v>4659077</v>
      </c>
      <c r="N32" s="200">
        <f t="shared" si="62"/>
        <v>4820115</v>
      </c>
      <c r="O32" s="200">
        <f t="shared" si="62"/>
        <v>0</v>
      </c>
      <c r="P32" s="200">
        <f t="shared" si="62"/>
        <v>4820115</v>
      </c>
      <c r="Q32" s="200">
        <f t="shared" ref="Q32:R32" si="67">SUM(Q33:Q34)</f>
        <v>0</v>
      </c>
      <c r="R32" s="200">
        <f t="shared" si="67"/>
        <v>4820115</v>
      </c>
      <c r="S32" s="200">
        <f t="shared" ref="S32:T32" si="68">SUM(S33:S34)</f>
        <v>0</v>
      </c>
      <c r="T32" s="200">
        <f t="shared" si="68"/>
        <v>4820115</v>
      </c>
      <c r="U32" s="200">
        <f t="shared" ref="U32:V32" si="69">SUM(U33:U34)</f>
        <v>0</v>
      </c>
      <c r="V32" s="200">
        <f t="shared" si="69"/>
        <v>4820115</v>
      </c>
      <c r="W32" s="200">
        <f t="shared" ref="W32:X32" si="70">SUM(W33:W34)</f>
        <v>0</v>
      </c>
      <c r="X32" s="200">
        <f t="shared" si="70"/>
        <v>4820115</v>
      </c>
      <c r="Y32" s="200">
        <f t="shared" si="62"/>
        <v>4988093</v>
      </c>
      <c r="Z32" s="200">
        <f t="shared" si="62"/>
        <v>0</v>
      </c>
      <c r="AA32" s="200">
        <f t="shared" si="62"/>
        <v>4988093</v>
      </c>
      <c r="AB32" s="200">
        <f t="shared" ref="AB32:AC32" si="71">SUM(AB33:AB34)</f>
        <v>0</v>
      </c>
      <c r="AC32" s="200">
        <f t="shared" si="71"/>
        <v>4988093</v>
      </c>
      <c r="AD32" s="200">
        <f t="shared" ref="AD32:AE32" si="72">SUM(AD33:AD34)</f>
        <v>0</v>
      </c>
      <c r="AE32" s="200">
        <f t="shared" si="72"/>
        <v>4988093</v>
      </c>
      <c r="AF32" s="200">
        <f t="shared" ref="AF32:AG32" si="73">SUM(AF33:AF34)</f>
        <v>0</v>
      </c>
      <c r="AG32" s="200">
        <f t="shared" si="73"/>
        <v>4988093</v>
      </c>
      <c r="AH32" s="188">
        <f>C32-4811000</f>
        <v>-151923</v>
      </c>
      <c r="AI32" s="188">
        <f>N32-4969000</f>
        <v>-148885</v>
      </c>
      <c r="AJ32" s="188">
        <f>Y32-5134000</f>
        <v>-145907</v>
      </c>
    </row>
    <row r="33" spans="1:34" ht="28.5" customHeight="1" x14ac:dyDescent="0.2">
      <c r="A33" s="198" t="s">
        <v>348</v>
      </c>
      <c r="B33" s="225" t="s">
        <v>349</v>
      </c>
      <c r="C33" s="200">
        <v>3559077</v>
      </c>
      <c r="D33" s="200"/>
      <c r="E33" s="200">
        <f t="shared" si="13"/>
        <v>3559077</v>
      </c>
      <c r="F33" s="200"/>
      <c r="G33" s="200">
        <f t="shared" ref="G33:G34" si="74">SUM(E33:F33)</f>
        <v>3559077</v>
      </c>
      <c r="H33" s="200"/>
      <c r="I33" s="200">
        <f t="shared" ref="I33:I34" si="75">SUM(G33:H33)</f>
        <v>3559077</v>
      </c>
      <c r="J33" s="200"/>
      <c r="K33" s="200">
        <f t="shared" ref="K33:K34" si="76">SUM(I33:J33)</f>
        <v>3559077</v>
      </c>
      <c r="L33" s="200"/>
      <c r="M33" s="200">
        <f t="shared" ref="M33:M34" si="77">SUM(K33:L33)</f>
        <v>3559077</v>
      </c>
      <c r="N33" s="200">
        <f>4969000-148885-N34</f>
        <v>3684115</v>
      </c>
      <c r="O33" s="200"/>
      <c r="P33" s="200">
        <f t="shared" si="18"/>
        <v>3684115</v>
      </c>
      <c r="Q33" s="200"/>
      <c r="R33" s="200">
        <f t="shared" ref="R33:R34" si="78">SUM(P33:Q33)</f>
        <v>3684115</v>
      </c>
      <c r="S33" s="200"/>
      <c r="T33" s="200">
        <f t="shared" ref="T33:T34" si="79">SUM(R33:S33)</f>
        <v>3684115</v>
      </c>
      <c r="U33" s="200"/>
      <c r="V33" s="200">
        <f t="shared" ref="V33:V34" si="80">SUM(T33:U33)</f>
        <v>3684115</v>
      </c>
      <c r="W33" s="200"/>
      <c r="X33" s="200">
        <f t="shared" ref="X33:X34" si="81">SUM(V33:W33)</f>
        <v>3684115</v>
      </c>
      <c r="Y33" s="200">
        <f>5134000-Y34-145907</f>
        <v>3814093</v>
      </c>
      <c r="Z33" s="200"/>
      <c r="AA33" s="200">
        <f t="shared" si="23"/>
        <v>3814093</v>
      </c>
      <c r="AB33" s="200"/>
      <c r="AC33" s="200">
        <f t="shared" ref="AC33:AC34" si="82">SUM(AA33:AB33)</f>
        <v>3814093</v>
      </c>
      <c r="AD33" s="200"/>
      <c r="AE33" s="200">
        <f t="shared" ref="AE33:AE34" si="83">SUM(AC33:AD33)</f>
        <v>3814093</v>
      </c>
      <c r="AF33" s="200"/>
      <c r="AG33" s="200">
        <f t="shared" ref="AG33:AG34" si="84">SUM(AE33:AF33)</f>
        <v>3814093</v>
      </c>
      <c r="AH33" s="186"/>
    </row>
    <row r="34" spans="1:34" ht="37.5" customHeight="1" x14ac:dyDescent="0.2">
      <c r="A34" s="198" t="s">
        <v>17</v>
      </c>
      <c r="B34" s="225" t="s">
        <v>38</v>
      </c>
      <c r="C34" s="200">
        <v>1100000</v>
      </c>
      <c r="D34" s="200"/>
      <c r="E34" s="200">
        <f t="shared" si="13"/>
        <v>1100000</v>
      </c>
      <c r="F34" s="200"/>
      <c r="G34" s="200">
        <f t="shared" si="74"/>
        <v>1100000</v>
      </c>
      <c r="H34" s="200"/>
      <c r="I34" s="200">
        <f t="shared" si="75"/>
        <v>1100000</v>
      </c>
      <c r="J34" s="200"/>
      <c r="K34" s="200">
        <f t="shared" si="76"/>
        <v>1100000</v>
      </c>
      <c r="L34" s="200"/>
      <c r="M34" s="200">
        <f t="shared" si="77"/>
        <v>1100000</v>
      </c>
      <c r="N34" s="200">
        <v>1136000</v>
      </c>
      <c r="O34" s="200"/>
      <c r="P34" s="200">
        <f t="shared" si="18"/>
        <v>1136000</v>
      </c>
      <c r="Q34" s="200"/>
      <c r="R34" s="200">
        <f t="shared" si="78"/>
        <v>1136000</v>
      </c>
      <c r="S34" s="200"/>
      <c r="T34" s="200">
        <f t="shared" si="79"/>
        <v>1136000</v>
      </c>
      <c r="U34" s="200"/>
      <c r="V34" s="200">
        <f t="shared" si="80"/>
        <v>1136000</v>
      </c>
      <c r="W34" s="200"/>
      <c r="X34" s="200">
        <f t="shared" si="81"/>
        <v>1136000</v>
      </c>
      <c r="Y34" s="200">
        <v>1174000</v>
      </c>
      <c r="Z34" s="200"/>
      <c r="AA34" s="200">
        <f t="shared" si="23"/>
        <v>1174000</v>
      </c>
      <c r="AB34" s="200"/>
      <c r="AC34" s="200">
        <f t="shared" si="82"/>
        <v>1174000</v>
      </c>
      <c r="AD34" s="200"/>
      <c r="AE34" s="200">
        <f t="shared" si="83"/>
        <v>1174000</v>
      </c>
      <c r="AF34" s="200"/>
      <c r="AG34" s="200">
        <f t="shared" si="84"/>
        <v>1174000</v>
      </c>
    </row>
    <row r="35" spans="1:34" x14ac:dyDescent="0.2">
      <c r="A35" s="198"/>
      <c r="B35" s="225"/>
      <c r="C35" s="197"/>
      <c r="D35" s="197"/>
      <c r="E35" s="197"/>
      <c r="F35" s="197"/>
      <c r="G35" s="197"/>
      <c r="H35" s="197"/>
      <c r="I35" s="197"/>
      <c r="J35" s="197"/>
      <c r="K35" s="197"/>
      <c r="L35" s="197"/>
      <c r="M35" s="197"/>
      <c r="N35" s="195"/>
      <c r="O35" s="197"/>
      <c r="P35" s="197"/>
      <c r="Q35" s="197"/>
      <c r="R35" s="197"/>
      <c r="S35" s="197"/>
      <c r="T35" s="197"/>
      <c r="U35" s="197"/>
      <c r="V35" s="197"/>
      <c r="W35" s="197"/>
      <c r="X35" s="197"/>
      <c r="Y35" s="195"/>
      <c r="Z35" s="197"/>
      <c r="AA35" s="197"/>
      <c r="AB35" s="197"/>
      <c r="AC35" s="197"/>
      <c r="AD35" s="197"/>
      <c r="AE35" s="197"/>
      <c r="AF35" s="197"/>
      <c r="AG35" s="197"/>
    </row>
    <row r="36" spans="1:34" ht="38.25" x14ac:dyDescent="0.2">
      <c r="A36" s="196" t="s">
        <v>13</v>
      </c>
      <c r="B36" s="225" t="s">
        <v>39</v>
      </c>
      <c r="C36" s="200">
        <f>SUM(C37:C38)</f>
        <v>16492800</v>
      </c>
      <c r="D36" s="200">
        <f t="shared" ref="D36:AA36" si="85">SUM(D37:D38)</f>
        <v>0</v>
      </c>
      <c r="E36" s="200">
        <f t="shared" si="85"/>
        <v>16492800</v>
      </c>
      <c r="F36" s="200">
        <f t="shared" ref="F36:G36" si="86">SUM(F37:F38)</f>
        <v>0</v>
      </c>
      <c r="G36" s="200">
        <f t="shared" si="86"/>
        <v>16492800</v>
      </c>
      <c r="H36" s="200">
        <f t="shared" ref="H36:I36" si="87">SUM(H37:H38)</f>
        <v>0</v>
      </c>
      <c r="I36" s="200">
        <f t="shared" si="87"/>
        <v>16492800</v>
      </c>
      <c r="J36" s="200">
        <f t="shared" ref="J36:K36" si="88">SUM(J37:J38)</f>
        <v>0</v>
      </c>
      <c r="K36" s="200">
        <f t="shared" si="88"/>
        <v>16492800</v>
      </c>
      <c r="L36" s="200">
        <f t="shared" ref="L36:M36" si="89">SUM(L37:L38)</f>
        <v>0</v>
      </c>
      <c r="M36" s="200">
        <f t="shared" si="89"/>
        <v>16492800</v>
      </c>
      <c r="N36" s="200">
        <f t="shared" si="85"/>
        <v>16110600</v>
      </c>
      <c r="O36" s="200">
        <f t="shared" si="85"/>
        <v>0</v>
      </c>
      <c r="P36" s="200">
        <f t="shared" si="85"/>
        <v>16110600</v>
      </c>
      <c r="Q36" s="200">
        <f t="shared" ref="Q36:R36" si="90">SUM(Q37:Q38)</f>
        <v>0</v>
      </c>
      <c r="R36" s="200">
        <f t="shared" si="90"/>
        <v>16110600</v>
      </c>
      <c r="S36" s="200">
        <f t="shared" ref="S36:T36" si="91">SUM(S37:S38)</f>
        <v>0</v>
      </c>
      <c r="T36" s="200">
        <f t="shared" si="91"/>
        <v>16110600</v>
      </c>
      <c r="U36" s="200">
        <f t="shared" ref="U36:V36" si="92">SUM(U37:U38)</f>
        <v>0</v>
      </c>
      <c r="V36" s="200">
        <f t="shared" si="92"/>
        <v>16110600</v>
      </c>
      <c r="W36" s="200">
        <f t="shared" ref="W36:X36" si="93">SUM(W37:W38)</f>
        <v>0</v>
      </c>
      <c r="X36" s="200">
        <f t="shared" si="93"/>
        <v>16110600</v>
      </c>
      <c r="Y36" s="200">
        <f t="shared" si="85"/>
        <v>16110600</v>
      </c>
      <c r="Z36" s="200">
        <f t="shared" si="85"/>
        <v>0</v>
      </c>
      <c r="AA36" s="200">
        <f t="shared" si="85"/>
        <v>16110600</v>
      </c>
      <c r="AB36" s="200">
        <f t="shared" ref="AB36:AC36" si="94">SUM(AB37:AB38)</f>
        <v>0</v>
      </c>
      <c r="AC36" s="200">
        <f t="shared" si="94"/>
        <v>16110600</v>
      </c>
      <c r="AD36" s="200">
        <f t="shared" ref="AD36:AE36" si="95">SUM(AD37:AD38)</f>
        <v>0</v>
      </c>
      <c r="AE36" s="200">
        <f t="shared" si="95"/>
        <v>16110600</v>
      </c>
      <c r="AF36" s="200">
        <f t="shared" ref="AF36:AG36" si="96">SUM(AF37:AF38)</f>
        <v>0</v>
      </c>
      <c r="AG36" s="200">
        <f t="shared" si="96"/>
        <v>16110600</v>
      </c>
      <c r="AH36" s="186"/>
    </row>
    <row r="37" spans="1:34" ht="37.5" customHeight="1" x14ac:dyDescent="0.2">
      <c r="A37" s="198" t="s">
        <v>60</v>
      </c>
      <c r="B37" s="225" t="s">
        <v>41</v>
      </c>
      <c r="C37" s="200">
        <f>7986800+1400000+330000+1772000</f>
        <v>11488800</v>
      </c>
      <c r="D37" s="200"/>
      <c r="E37" s="200">
        <f t="shared" si="13"/>
        <v>11488800</v>
      </c>
      <c r="F37" s="200"/>
      <c r="G37" s="200">
        <f t="shared" ref="G37:G38" si="97">SUM(E37:F37)</f>
        <v>11488800</v>
      </c>
      <c r="H37" s="200"/>
      <c r="I37" s="200">
        <f t="shared" ref="I37:I38" si="98">SUM(G37:H37)</f>
        <v>11488800</v>
      </c>
      <c r="J37" s="200">
        <v>104000</v>
      </c>
      <c r="K37" s="200">
        <f t="shared" ref="K37:K38" si="99">SUM(I37:J37)</f>
        <v>11592800</v>
      </c>
      <c r="L37" s="200"/>
      <c r="M37" s="200">
        <f t="shared" ref="M37:M38" si="100">SUM(K37:L37)</f>
        <v>11592800</v>
      </c>
      <c r="N37" s="200">
        <f>7721600+1400000+213000+1772000</f>
        <v>11106600</v>
      </c>
      <c r="O37" s="200"/>
      <c r="P37" s="200">
        <f t="shared" si="18"/>
        <v>11106600</v>
      </c>
      <c r="Q37" s="200"/>
      <c r="R37" s="200">
        <f t="shared" ref="R37:R38" si="101">SUM(P37:Q37)</f>
        <v>11106600</v>
      </c>
      <c r="S37" s="200"/>
      <c r="T37" s="200">
        <f t="shared" ref="T37:T38" si="102">SUM(R37:S37)</f>
        <v>11106600</v>
      </c>
      <c r="U37" s="200"/>
      <c r="V37" s="200">
        <f t="shared" ref="V37:V38" si="103">SUM(T37:U37)</f>
        <v>11106600</v>
      </c>
      <c r="W37" s="200"/>
      <c r="X37" s="200">
        <f t="shared" ref="X37:X38" si="104">SUM(V37:W37)</f>
        <v>11106600</v>
      </c>
      <c r="Y37" s="200">
        <f>7721600+1400000+213000+1772000</f>
        <v>11106600</v>
      </c>
      <c r="Z37" s="200"/>
      <c r="AA37" s="200">
        <f t="shared" si="23"/>
        <v>11106600</v>
      </c>
      <c r="AB37" s="200"/>
      <c r="AC37" s="200">
        <f t="shared" ref="AC37:AC38" si="105">SUM(AA37:AB37)</f>
        <v>11106600</v>
      </c>
      <c r="AD37" s="200"/>
      <c r="AE37" s="200">
        <f t="shared" ref="AE37:AE38" si="106">SUM(AC37:AD37)</f>
        <v>11106600</v>
      </c>
      <c r="AF37" s="200"/>
      <c r="AG37" s="200">
        <f t="shared" ref="AG37:AG38" si="107">SUM(AE37:AF37)</f>
        <v>11106600</v>
      </c>
    </row>
    <row r="38" spans="1:34" s="184" customFormat="1" ht="37.5" customHeight="1" x14ac:dyDescent="0.2">
      <c r="A38" s="201" t="s">
        <v>80</v>
      </c>
      <c r="B38" s="225" t="s">
        <v>77</v>
      </c>
      <c r="C38" s="200">
        <f>4900000+104000</f>
        <v>5004000</v>
      </c>
      <c r="D38" s="200"/>
      <c r="E38" s="200">
        <f t="shared" si="13"/>
        <v>5004000</v>
      </c>
      <c r="F38" s="200"/>
      <c r="G38" s="200">
        <f t="shared" si="97"/>
        <v>5004000</v>
      </c>
      <c r="H38" s="200"/>
      <c r="I38" s="200">
        <f t="shared" si="98"/>
        <v>5004000</v>
      </c>
      <c r="J38" s="200">
        <v>-104000</v>
      </c>
      <c r="K38" s="200">
        <f t="shared" si="99"/>
        <v>4900000</v>
      </c>
      <c r="L38" s="200"/>
      <c r="M38" s="200">
        <f t="shared" si="100"/>
        <v>4900000</v>
      </c>
      <c r="N38" s="200">
        <v>5004000</v>
      </c>
      <c r="O38" s="200"/>
      <c r="P38" s="200">
        <f t="shared" si="18"/>
        <v>5004000</v>
      </c>
      <c r="Q38" s="200"/>
      <c r="R38" s="200">
        <f t="shared" si="101"/>
        <v>5004000</v>
      </c>
      <c r="S38" s="200"/>
      <c r="T38" s="200">
        <f t="shared" si="102"/>
        <v>5004000</v>
      </c>
      <c r="U38" s="200"/>
      <c r="V38" s="200">
        <f t="shared" si="103"/>
        <v>5004000</v>
      </c>
      <c r="W38" s="200"/>
      <c r="X38" s="200">
        <f t="shared" si="104"/>
        <v>5004000</v>
      </c>
      <c r="Y38" s="200">
        <v>5004000</v>
      </c>
      <c r="Z38" s="200"/>
      <c r="AA38" s="200">
        <f t="shared" si="23"/>
        <v>5004000</v>
      </c>
      <c r="AB38" s="200"/>
      <c r="AC38" s="200">
        <f t="shared" si="105"/>
        <v>5004000</v>
      </c>
      <c r="AD38" s="200"/>
      <c r="AE38" s="200">
        <f t="shared" si="106"/>
        <v>5004000</v>
      </c>
      <c r="AF38" s="200"/>
      <c r="AG38" s="200">
        <f t="shared" si="107"/>
        <v>5004000</v>
      </c>
    </row>
    <row r="39" spans="1:34" s="184" customFormat="1" x14ac:dyDescent="0.2">
      <c r="A39" s="201"/>
      <c r="B39" s="225"/>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row>
    <row r="40" spans="1:34" s="184" customFormat="1" ht="25.5" x14ac:dyDescent="0.2">
      <c r="A40" s="199" t="s">
        <v>19</v>
      </c>
      <c r="B40" s="225" t="s">
        <v>43</v>
      </c>
      <c r="C40" s="197">
        <v>138600</v>
      </c>
      <c r="D40" s="197"/>
      <c r="E40" s="197">
        <f t="shared" si="13"/>
        <v>138600</v>
      </c>
      <c r="F40" s="197"/>
      <c r="G40" s="197">
        <f t="shared" ref="G40" si="108">SUM(E40:F40)</f>
        <v>138600</v>
      </c>
      <c r="H40" s="197"/>
      <c r="I40" s="197">
        <f t="shared" ref="I40" si="109">SUM(G40:H40)</f>
        <v>138600</v>
      </c>
      <c r="J40" s="197"/>
      <c r="K40" s="197">
        <f t="shared" ref="K40" si="110">SUM(I40:J40)</f>
        <v>138600</v>
      </c>
      <c r="L40" s="197"/>
      <c r="M40" s="197">
        <f t="shared" ref="M40" si="111">SUM(K40:L40)</f>
        <v>138600</v>
      </c>
      <c r="N40" s="197">
        <v>138600</v>
      </c>
      <c r="O40" s="197"/>
      <c r="P40" s="197">
        <f t="shared" si="18"/>
        <v>138600</v>
      </c>
      <c r="Q40" s="197"/>
      <c r="R40" s="197">
        <f t="shared" ref="R40" si="112">SUM(P40:Q40)</f>
        <v>138600</v>
      </c>
      <c r="S40" s="197"/>
      <c r="T40" s="197">
        <f t="shared" ref="T40" si="113">SUM(R40:S40)</f>
        <v>138600</v>
      </c>
      <c r="U40" s="197"/>
      <c r="V40" s="197">
        <f t="shared" ref="V40" si="114">SUM(T40:U40)</f>
        <v>138600</v>
      </c>
      <c r="W40" s="197"/>
      <c r="X40" s="197">
        <f t="shared" ref="X40" si="115">SUM(V40:W40)</f>
        <v>138600</v>
      </c>
      <c r="Y40" s="197">
        <v>138600</v>
      </c>
      <c r="Z40" s="197"/>
      <c r="AA40" s="197">
        <f t="shared" si="23"/>
        <v>138600</v>
      </c>
      <c r="AB40" s="197"/>
      <c r="AC40" s="197">
        <f t="shared" ref="AC40" si="116">SUM(AA40:AB40)</f>
        <v>138600</v>
      </c>
      <c r="AD40" s="197"/>
      <c r="AE40" s="197">
        <f t="shared" ref="AE40" si="117">SUM(AC40:AD40)</f>
        <v>138600</v>
      </c>
      <c r="AF40" s="197"/>
      <c r="AG40" s="197">
        <f t="shared" ref="AG40" si="118">SUM(AE40:AF40)</f>
        <v>138600</v>
      </c>
    </row>
    <row r="41" spans="1:34" s="184" customFormat="1" x14ac:dyDescent="0.2">
      <c r="A41" s="198"/>
      <c r="B41" s="225"/>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row>
    <row r="42" spans="1:34" s="184" customFormat="1" ht="25.5" x14ac:dyDescent="0.2">
      <c r="A42" s="199" t="s">
        <v>141</v>
      </c>
      <c r="B42" s="225" t="s">
        <v>46</v>
      </c>
      <c r="C42" s="197">
        <f>SUM(C43:C43)</f>
        <v>100000</v>
      </c>
      <c r="D42" s="197">
        <f t="shared" ref="D42:AG42" si="119">SUM(D43:D43)</f>
        <v>0</v>
      </c>
      <c r="E42" s="197">
        <f t="shared" si="119"/>
        <v>100000</v>
      </c>
      <c r="F42" s="197">
        <f t="shared" si="119"/>
        <v>0</v>
      </c>
      <c r="G42" s="197">
        <f t="shared" si="119"/>
        <v>100000</v>
      </c>
      <c r="H42" s="197">
        <f t="shared" si="119"/>
        <v>0</v>
      </c>
      <c r="I42" s="197">
        <f t="shared" si="119"/>
        <v>100000</v>
      </c>
      <c r="J42" s="197">
        <f t="shared" si="119"/>
        <v>0</v>
      </c>
      <c r="K42" s="197">
        <f t="shared" si="119"/>
        <v>100000</v>
      </c>
      <c r="L42" s="197">
        <f t="shared" si="119"/>
        <v>0</v>
      </c>
      <c r="M42" s="197">
        <f t="shared" si="119"/>
        <v>100000</v>
      </c>
      <c r="N42" s="197">
        <f t="shared" si="119"/>
        <v>100000</v>
      </c>
      <c r="O42" s="197">
        <f t="shared" si="119"/>
        <v>0</v>
      </c>
      <c r="P42" s="197">
        <f t="shared" si="119"/>
        <v>100000</v>
      </c>
      <c r="Q42" s="197">
        <f t="shared" si="119"/>
        <v>0</v>
      </c>
      <c r="R42" s="197">
        <f t="shared" si="119"/>
        <v>100000</v>
      </c>
      <c r="S42" s="197">
        <f t="shared" si="119"/>
        <v>0</v>
      </c>
      <c r="T42" s="197">
        <f t="shared" si="119"/>
        <v>100000</v>
      </c>
      <c r="U42" s="197">
        <f t="shared" si="119"/>
        <v>0</v>
      </c>
      <c r="V42" s="197">
        <f t="shared" si="119"/>
        <v>100000</v>
      </c>
      <c r="W42" s="197">
        <f t="shared" si="119"/>
        <v>0</v>
      </c>
      <c r="X42" s="197">
        <f t="shared" si="119"/>
        <v>100000</v>
      </c>
      <c r="Y42" s="197">
        <f t="shared" si="119"/>
        <v>100000</v>
      </c>
      <c r="Z42" s="197">
        <f t="shared" si="119"/>
        <v>0</v>
      </c>
      <c r="AA42" s="197">
        <f t="shared" si="119"/>
        <v>100000</v>
      </c>
      <c r="AB42" s="197">
        <f t="shared" si="119"/>
        <v>0</v>
      </c>
      <c r="AC42" s="197">
        <f t="shared" si="119"/>
        <v>100000</v>
      </c>
      <c r="AD42" s="197">
        <f t="shared" si="119"/>
        <v>0</v>
      </c>
      <c r="AE42" s="197">
        <f t="shared" si="119"/>
        <v>100000</v>
      </c>
      <c r="AF42" s="197">
        <f t="shared" si="119"/>
        <v>0</v>
      </c>
      <c r="AG42" s="197">
        <f t="shared" si="119"/>
        <v>100000</v>
      </c>
    </row>
    <row r="43" spans="1:34" s="184" customFormat="1" ht="16.5" customHeight="1" x14ac:dyDescent="0.2">
      <c r="A43" s="198" t="s">
        <v>67</v>
      </c>
      <c r="B43" s="225" t="s">
        <v>70</v>
      </c>
      <c r="C43" s="197">
        <v>100000</v>
      </c>
      <c r="D43" s="197"/>
      <c r="E43" s="197">
        <f t="shared" si="13"/>
        <v>100000</v>
      </c>
      <c r="F43" s="197"/>
      <c r="G43" s="197">
        <f t="shared" ref="G43" si="120">SUM(E43:F43)</f>
        <v>100000</v>
      </c>
      <c r="H43" s="197"/>
      <c r="I43" s="197">
        <f t="shared" ref="I43" si="121">SUM(G43:H43)</f>
        <v>100000</v>
      </c>
      <c r="J43" s="197"/>
      <c r="K43" s="197">
        <f t="shared" ref="K43" si="122">SUM(I43:J43)</f>
        <v>100000</v>
      </c>
      <c r="L43" s="197"/>
      <c r="M43" s="197">
        <f t="shared" ref="M43" si="123">SUM(K43:L43)</f>
        <v>100000</v>
      </c>
      <c r="N43" s="197">
        <v>100000</v>
      </c>
      <c r="O43" s="197"/>
      <c r="P43" s="197">
        <f t="shared" si="18"/>
        <v>100000</v>
      </c>
      <c r="Q43" s="197"/>
      <c r="R43" s="197">
        <f t="shared" ref="R43" si="124">SUM(P43:Q43)</f>
        <v>100000</v>
      </c>
      <c r="S43" s="197"/>
      <c r="T43" s="197">
        <f t="shared" ref="T43" si="125">SUM(R43:S43)</f>
        <v>100000</v>
      </c>
      <c r="U43" s="197"/>
      <c r="V43" s="197">
        <f t="shared" ref="V43" si="126">SUM(T43:U43)</f>
        <v>100000</v>
      </c>
      <c r="W43" s="197"/>
      <c r="X43" s="197">
        <f t="shared" ref="X43" si="127">SUM(V43:W43)</f>
        <v>100000</v>
      </c>
      <c r="Y43" s="197">
        <v>100000</v>
      </c>
      <c r="Z43" s="197"/>
      <c r="AA43" s="197">
        <f t="shared" si="23"/>
        <v>100000</v>
      </c>
      <c r="AB43" s="197"/>
      <c r="AC43" s="197">
        <f t="shared" ref="AC43" si="128">SUM(AA43:AB43)</f>
        <v>100000</v>
      </c>
      <c r="AD43" s="197"/>
      <c r="AE43" s="197">
        <f t="shared" ref="AE43" si="129">SUM(AC43:AD43)</f>
        <v>100000</v>
      </c>
      <c r="AF43" s="197"/>
      <c r="AG43" s="197">
        <f t="shared" ref="AG43" si="130">SUM(AE43:AF43)</f>
        <v>100000</v>
      </c>
    </row>
    <row r="44" spans="1:34" s="184" customFormat="1" x14ac:dyDescent="0.2">
      <c r="A44" s="198"/>
      <c r="B44" s="225"/>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row>
    <row r="45" spans="1:34" s="184" customFormat="1" ht="25.5" x14ac:dyDescent="0.2">
      <c r="A45" s="199" t="s">
        <v>20</v>
      </c>
      <c r="B45" s="225" t="s">
        <v>47</v>
      </c>
      <c r="C45" s="200">
        <f>C46+C47</f>
        <v>2199000</v>
      </c>
      <c r="D45" s="200">
        <f t="shared" ref="D45:AA45" si="131">D46+D47</f>
        <v>0</v>
      </c>
      <c r="E45" s="200">
        <f t="shared" si="131"/>
        <v>2199000</v>
      </c>
      <c r="F45" s="200">
        <f t="shared" ref="F45:G45" si="132">F46+F47</f>
        <v>0</v>
      </c>
      <c r="G45" s="200">
        <f t="shared" si="132"/>
        <v>2199000</v>
      </c>
      <c r="H45" s="200">
        <f t="shared" ref="H45:I45" si="133">H46+H47</f>
        <v>0</v>
      </c>
      <c r="I45" s="200">
        <f t="shared" si="133"/>
        <v>2199000</v>
      </c>
      <c r="J45" s="200">
        <f t="shared" ref="J45:K45" si="134">J46+J47</f>
        <v>0</v>
      </c>
      <c r="K45" s="200">
        <f t="shared" si="134"/>
        <v>2199000</v>
      </c>
      <c r="L45" s="200">
        <f t="shared" ref="L45:M45" si="135">L46+L47</f>
        <v>0</v>
      </c>
      <c r="M45" s="200">
        <f t="shared" si="135"/>
        <v>2199000</v>
      </c>
      <c r="N45" s="200">
        <f t="shared" si="131"/>
        <v>1589300</v>
      </c>
      <c r="O45" s="200">
        <f t="shared" si="131"/>
        <v>0</v>
      </c>
      <c r="P45" s="200">
        <f t="shared" si="131"/>
        <v>1589300</v>
      </c>
      <c r="Q45" s="200">
        <f t="shared" ref="Q45:R45" si="136">Q46+Q47</f>
        <v>0</v>
      </c>
      <c r="R45" s="200">
        <f t="shared" si="136"/>
        <v>1589300</v>
      </c>
      <c r="S45" s="200">
        <f t="shared" ref="S45:T45" si="137">S46+S47</f>
        <v>0</v>
      </c>
      <c r="T45" s="200">
        <f t="shared" si="137"/>
        <v>1589300</v>
      </c>
      <c r="U45" s="200">
        <f t="shared" ref="U45:V45" si="138">U46+U47</f>
        <v>0</v>
      </c>
      <c r="V45" s="200">
        <f t="shared" si="138"/>
        <v>1589300</v>
      </c>
      <c r="W45" s="200">
        <f t="shared" ref="W45:X45" si="139">W46+W47</f>
        <v>0</v>
      </c>
      <c r="X45" s="200">
        <f t="shared" si="139"/>
        <v>1589300</v>
      </c>
      <c r="Y45" s="200">
        <f t="shared" si="131"/>
        <v>1463700</v>
      </c>
      <c r="Z45" s="200">
        <f t="shared" si="131"/>
        <v>0</v>
      </c>
      <c r="AA45" s="200">
        <f t="shared" si="131"/>
        <v>1463700</v>
      </c>
      <c r="AB45" s="200">
        <f t="shared" ref="AB45:AC45" si="140">AB46+AB47</f>
        <v>0</v>
      </c>
      <c r="AC45" s="200">
        <f t="shared" si="140"/>
        <v>1463700</v>
      </c>
      <c r="AD45" s="200">
        <f t="shared" ref="AD45:AE45" si="141">AD46+AD47</f>
        <v>0</v>
      </c>
      <c r="AE45" s="200">
        <f t="shared" si="141"/>
        <v>1463700</v>
      </c>
      <c r="AF45" s="200">
        <f t="shared" ref="AF45:AG45" si="142">AF46+AF47</f>
        <v>0</v>
      </c>
      <c r="AG45" s="200">
        <f t="shared" si="142"/>
        <v>1463700</v>
      </c>
    </row>
    <row r="46" spans="1:34" s="184" customFormat="1" ht="39.75" customHeight="1" x14ac:dyDescent="0.2">
      <c r="A46" s="198" t="s">
        <v>339</v>
      </c>
      <c r="B46" s="225" t="s">
        <v>340</v>
      </c>
      <c r="C46" s="200">
        <v>1599000</v>
      </c>
      <c r="D46" s="200"/>
      <c r="E46" s="200">
        <f t="shared" si="13"/>
        <v>1599000</v>
      </c>
      <c r="F46" s="200"/>
      <c r="G46" s="200">
        <f t="shared" ref="G46:G47" si="143">SUM(E46:F46)</f>
        <v>1599000</v>
      </c>
      <c r="H46" s="200"/>
      <c r="I46" s="200">
        <f t="shared" ref="I46:I47" si="144">SUM(G46:H46)</f>
        <v>1599000</v>
      </c>
      <c r="J46" s="200"/>
      <c r="K46" s="200">
        <f t="shared" ref="K46:K47" si="145">SUM(I46:J46)</f>
        <v>1599000</v>
      </c>
      <c r="L46" s="200"/>
      <c r="M46" s="200">
        <f t="shared" ref="M46:M47" si="146">SUM(K46:L46)</f>
        <v>1599000</v>
      </c>
      <c r="N46" s="200">
        <v>989300</v>
      </c>
      <c r="O46" s="200"/>
      <c r="P46" s="200">
        <f t="shared" si="18"/>
        <v>989300</v>
      </c>
      <c r="Q46" s="200"/>
      <c r="R46" s="200">
        <f t="shared" ref="R46:R47" si="147">SUM(P46:Q46)</f>
        <v>989300</v>
      </c>
      <c r="S46" s="200"/>
      <c r="T46" s="200">
        <f t="shared" ref="T46:T47" si="148">SUM(R46:S46)</f>
        <v>989300</v>
      </c>
      <c r="U46" s="200"/>
      <c r="V46" s="200">
        <f t="shared" ref="V46:V47" si="149">SUM(T46:U46)</f>
        <v>989300</v>
      </c>
      <c r="W46" s="200"/>
      <c r="X46" s="200">
        <f t="shared" ref="X46:X47" si="150">SUM(V46:W46)</f>
        <v>989300</v>
      </c>
      <c r="Y46" s="200">
        <v>863700</v>
      </c>
      <c r="Z46" s="200"/>
      <c r="AA46" s="200">
        <f t="shared" si="23"/>
        <v>863700</v>
      </c>
      <c r="AB46" s="200"/>
      <c r="AC46" s="200">
        <f t="shared" ref="AC46:AC47" si="151">SUM(AA46:AB46)</f>
        <v>863700</v>
      </c>
      <c r="AD46" s="200"/>
      <c r="AE46" s="200">
        <f t="shared" ref="AE46:AE47" si="152">SUM(AC46:AD46)</f>
        <v>863700</v>
      </c>
      <c r="AF46" s="200"/>
      <c r="AG46" s="200">
        <f t="shared" ref="AG46:AG47" si="153">SUM(AE46:AF46)</f>
        <v>863700</v>
      </c>
    </row>
    <row r="47" spans="1:34" s="184" customFormat="1" ht="25.5" x14ac:dyDescent="0.2">
      <c r="A47" s="198" t="s">
        <v>79</v>
      </c>
      <c r="B47" s="225" t="s">
        <v>55</v>
      </c>
      <c r="C47" s="200">
        <v>600000</v>
      </c>
      <c r="D47" s="200"/>
      <c r="E47" s="200">
        <f t="shared" si="13"/>
        <v>600000</v>
      </c>
      <c r="F47" s="200"/>
      <c r="G47" s="200">
        <f t="shared" si="143"/>
        <v>600000</v>
      </c>
      <c r="H47" s="200"/>
      <c r="I47" s="200">
        <f t="shared" si="144"/>
        <v>600000</v>
      </c>
      <c r="J47" s="200"/>
      <c r="K47" s="200">
        <f t="shared" si="145"/>
        <v>600000</v>
      </c>
      <c r="L47" s="200"/>
      <c r="M47" s="200">
        <f t="shared" si="146"/>
        <v>600000</v>
      </c>
      <c r="N47" s="200">
        <v>600000</v>
      </c>
      <c r="O47" s="200"/>
      <c r="P47" s="200">
        <f t="shared" si="18"/>
        <v>600000</v>
      </c>
      <c r="Q47" s="200"/>
      <c r="R47" s="200">
        <f t="shared" si="147"/>
        <v>600000</v>
      </c>
      <c r="S47" s="200"/>
      <c r="T47" s="200">
        <f t="shared" si="148"/>
        <v>600000</v>
      </c>
      <c r="U47" s="200"/>
      <c r="V47" s="200">
        <f t="shared" si="149"/>
        <v>600000</v>
      </c>
      <c r="W47" s="200"/>
      <c r="X47" s="200">
        <f t="shared" si="150"/>
        <v>600000</v>
      </c>
      <c r="Y47" s="200">
        <v>600000</v>
      </c>
      <c r="Z47" s="200"/>
      <c r="AA47" s="200">
        <f t="shared" si="23"/>
        <v>600000</v>
      </c>
      <c r="AB47" s="200"/>
      <c r="AC47" s="200">
        <f t="shared" si="151"/>
        <v>600000</v>
      </c>
      <c r="AD47" s="200"/>
      <c r="AE47" s="200">
        <f t="shared" si="152"/>
        <v>600000</v>
      </c>
      <c r="AF47" s="200"/>
      <c r="AG47" s="200">
        <f t="shared" si="153"/>
        <v>600000</v>
      </c>
    </row>
    <row r="48" spans="1:34" s="184" customFormat="1" x14ac:dyDescent="0.2">
      <c r="A48" s="198"/>
      <c r="B48" s="225"/>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row>
    <row r="49" spans="1:34" s="184" customFormat="1" x14ac:dyDescent="0.2">
      <c r="A49" s="199" t="s">
        <v>15</v>
      </c>
      <c r="B49" s="225" t="s">
        <v>350</v>
      </c>
      <c r="C49" s="197">
        <v>2771000</v>
      </c>
      <c r="D49" s="197"/>
      <c r="E49" s="197">
        <f t="shared" si="13"/>
        <v>2771000</v>
      </c>
      <c r="F49" s="197"/>
      <c r="G49" s="197">
        <f t="shared" ref="G49" si="154">SUM(E49:F49)</f>
        <v>2771000</v>
      </c>
      <c r="H49" s="197"/>
      <c r="I49" s="197">
        <f t="shared" ref="I49" si="155">SUM(G49:H49)</f>
        <v>2771000</v>
      </c>
      <c r="J49" s="197"/>
      <c r="K49" s="197">
        <f t="shared" ref="K49" si="156">SUM(I49:J49)</f>
        <v>2771000</v>
      </c>
      <c r="L49" s="197"/>
      <c r="M49" s="197">
        <f t="shared" ref="M49" si="157">SUM(K49:L49)</f>
        <v>2771000</v>
      </c>
      <c r="N49" s="197">
        <v>2771000</v>
      </c>
      <c r="O49" s="197"/>
      <c r="P49" s="197">
        <f t="shared" si="18"/>
        <v>2771000</v>
      </c>
      <c r="Q49" s="197"/>
      <c r="R49" s="197">
        <f t="shared" ref="R49" si="158">SUM(P49:Q49)</f>
        <v>2771000</v>
      </c>
      <c r="S49" s="197"/>
      <c r="T49" s="197">
        <f t="shared" ref="T49" si="159">SUM(R49:S49)</f>
        <v>2771000</v>
      </c>
      <c r="U49" s="197"/>
      <c r="V49" s="197">
        <f t="shared" ref="V49" si="160">SUM(T49:U49)</f>
        <v>2771000</v>
      </c>
      <c r="W49" s="197"/>
      <c r="X49" s="197">
        <f t="shared" ref="X49" si="161">SUM(V49:W49)</f>
        <v>2771000</v>
      </c>
      <c r="Y49" s="197">
        <v>2771000</v>
      </c>
      <c r="Z49" s="197"/>
      <c r="AA49" s="197">
        <f t="shared" si="23"/>
        <v>2771000</v>
      </c>
      <c r="AB49" s="197"/>
      <c r="AC49" s="197">
        <f t="shared" ref="AC49" si="162">SUM(AA49:AB49)</f>
        <v>2771000</v>
      </c>
      <c r="AD49" s="197"/>
      <c r="AE49" s="197">
        <f t="shared" ref="AE49" si="163">SUM(AC49:AD49)</f>
        <v>2771000</v>
      </c>
      <c r="AF49" s="197"/>
      <c r="AG49" s="197">
        <f t="shared" ref="AG49" si="164">SUM(AE49:AF49)</f>
        <v>2771000</v>
      </c>
    </row>
    <row r="50" spans="1:34" s="184" customFormat="1" x14ac:dyDescent="0.2">
      <c r="A50" s="198"/>
      <c r="B50" s="225"/>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1:34" s="184" customFormat="1" x14ac:dyDescent="0.2">
      <c r="A51" s="199" t="s">
        <v>351</v>
      </c>
      <c r="B51" s="225" t="s">
        <v>352</v>
      </c>
      <c r="C51" s="197">
        <v>0</v>
      </c>
      <c r="D51" s="197"/>
      <c r="E51" s="197">
        <f t="shared" si="13"/>
        <v>0</v>
      </c>
      <c r="F51" s="197"/>
      <c r="G51" s="197">
        <f t="shared" ref="G51" si="165">SUM(E51:F51)</f>
        <v>0</v>
      </c>
      <c r="H51" s="197"/>
      <c r="I51" s="197">
        <f t="shared" ref="I51" si="166">SUM(G51:H51)</f>
        <v>0</v>
      </c>
      <c r="J51" s="197"/>
      <c r="K51" s="197">
        <f t="shared" ref="K51" si="167">SUM(I51:J51)</f>
        <v>0</v>
      </c>
      <c r="L51" s="197"/>
      <c r="M51" s="197">
        <f t="shared" ref="M51" si="168">SUM(K51:L51)</f>
        <v>0</v>
      </c>
      <c r="N51" s="197">
        <v>0</v>
      </c>
      <c r="O51" s="197"/>
      <c r="P51" s="197">
        <f t="shared" si="18"/>
        <v>0</v>
      </c>
      <c r="Q51" s="197"/>
      <c r="R51" s="197">
        <f t="shared" ref="R51" si="169">SUM(P51:Q51)</f>
        <v>0</v>
      </c>
      <c r="S51" s="197"/>
      <c r="T51" s="197">
        <f t="shared" ref="T51" si="170">SUM(R51:S51)</f>
        <v>0</v>
      </c>
      <c r="U51" s="197"/>
      <c r="V51" s="197">
        <f t="shared" ref="V51" si="171">SUM(T51:U51)</f>
        <v>0</v>
      </c>
      <c r="W51" s="197"/>
      <c r="X51" s="197">
        <f t="shared" ref="X51" si="172">SUM(V51:W51)</f>
        <v>0</v>
      </c>
      <c r="Y51" s="197">
        <v>0</v>
      </c>
      <c r="Z51" s="197"/>
      <c r="AA51" s="197">
        <f t="shared" si="23"/>
        <v>0</v>
      </c>
      <c r="AB51" s="197"/>
      <c r="AC51" s="197">
        <f t="shared" ref="AC51" si="173">SUM(AA51:AB51)</f>
        <v>0</v>
      </c>
      <c r="AD51" s="197"/>
      <c r="AE51" s="197">
        <f t="shared" ref="AE51" si="174">SUM(AC51:AD51)</f>
        <v>0</v>
      </c>
      <c r="AF51" s="197"/>
      <c r="AG51" s="197">
        <f t="shared" ref="AG51" si="175">SUM(AE51:AF51)</f>
        <v>0</v>
      </c>
    </row>
    <row r="52" spans="1:34" s="185" customFormat="1" x14ac:dyDescent="0.2">
      <c r="A52" s="198"/>
      <c r="B52" s="225"/>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84"/>
    </row>
    <row r="53" spans="1:34" s="185" customFormat="1" x14ac:dyDescent="0.2">
      <c r="A53" s="192" t="s">
        <v>270</v>
      </c>
      <c r="B53" s="226" t="s">
        <v>271</v>
      </c>
      <c r="C53" s="202">
        <f t="shared" ref="C53:AG53" si="176">C55+C131+C134+C135</f>
        <v>1452902594.8100002</v>
      </c>
      <c r="D53" s="202">
        <f t="shared" si="176"/>
        <v>156787321.35000002</v>
      </c>
      <c r="E53" s="202">
        <f t="shared" si="176"/>
        <v>1609689916.1600001</v>
      </c>
      <c r="F53" s="202">
        <f t="shared" si="176"/>
        <v>-51510541</v>
      </c>
      <c r="G53" s="202">
        <f t="shared" si="176"/>
        <v>1558179375.1600001</v>
      </c>
      <c r="H53" s="202">
        <f t="shared" si="176"/>
        <v>30741671.730000004</v>
      </c>
      <c r="I53" s="202">
        <f t="shared" si="176"/>
        <v>1588921046.8899999</v>
      </c>
      <c r="J53" s="202">
        <f t="shared" si="176"/>
        <v>20316180.91</v>
      </c>
      <c r="K53" s="202">
        <f t="shared" si="176"/>
        <v>1609237227.8</v>
      </c>
      <c r="L53" s="202">
        <f t="shared" si="176"/>
        <v>-185850554.52999997</v>
      </c>
      <c r="M53" s="202">
        <f t="shared" si="176"/>
        <v>1423386673.27</v>
      </c>
      <c r="N53" s="202">
        <f t="shared" si="176"/>
        <v>1502765164.0599999</v>
      </c>
      <c r="O53" s="202">
        <f t="shared" si="176"/>
        <v>24731177.129999999</v>
      </c>
      <c r="P53" s="202">
        <f t="shared" si="176"/>
        <v>1527496341.1899998</v>
      </c>
      <c r="Q53" s="202">
        <f t="shared" si="176"/>
        <v>90846826.539999992</v>
      </c>
      <c r="R53" s="202">
        <f t="shared" si="176"/>
        <v>1618343167.7299998</v>
      </c>
      <c r="S53" s="202">
        <f t="shared" si="176"/>
        <v>-451419130.64000005</v>
      </c>
      <c r="T53" s="202">
        <f t="shared" si="176"/>
        <v>1166924037.0900002</v>
      </c>
      <c r="U53" s="202">
        <f t="shared" si="176"/>
        <v>2225475</v>
      </c>
      <c r="V53" s="202">
        <f t="shared" si="176"/>
        <v>1169149512.0900002</v>
      </c>
      <c r="W53" s="202">
        <f t="shared" si="176"/>
        <v>-18217515.34</v>
      </c>
      <c r="X53" s="202">
        <f t="shared" si="176"/>
        <v>1150931996.75</v>
      </c>
      <c r="Y53" s="202">
        <f t="shared" si="176"/>
        <v>1603027384.4900002</v>
      </c>
      <c r="Z53" s="202">
        <f t="shared" si="176"/>
        <v>-25114.050000007439</v>
      </c>
      <c r="AA53" s="202">
        <f t="shared" si="176"/>
        <v>1603002270.4400001</v>
      </c>
      <c r="AB53" s="202">
        <f t="shared" si="176"/>
        <v>-251301297.15000001</v>
      </c>
      <c r="AC53" s="202">
        <f t="shared" si="176"/>
        <v>1351700973.2900002</v>
      </c>
      <c r="AD53" s="202">
        <f t="shared" si="176"/>
        <v>-34.380000000000003</v>
      </c>
      <c r="AE53" s="202">
        <f t="shared" si="176"/>
        <v>1351700938.9100003</v>
      </c>
      <c r="AF53" s="202">
        <f t="shared" si="176"/>
        <v>2225475</v>
      </c>
      <c r="AG53" s="202">
        <f t="shared" si="176"/>
        <v>1353926413.9100003</v>
      </c>
      <c r="AH53" s="189"/>
    </row>
    <row r="54" spans="1:34" s="185" customFormat="1" x14ac:dyDescent="0.2">
      <c r="A54" s="198"/>
      <c r="B54" s="227"/>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184"/>
    </row>
    <row r="55" spans="1:34" s="185" customFormat="1" ht="38.25" x14ac:dyDescent="0.2">
      <c r="A55" s="196" t="s">
        <v>65</v>
      </c>
      <c r="B55" s="221" t="s">
        <v>57</v>
      </c>
      <c r="C55" s="204">
        <f t="shared" ref="C55:AA55" si="177">C56+C59+C98+C117</f>
        <v>1449672523.0800002</v>
      </c>
      <c r="D55" s="204">
        <f t="shared" si="177"/>
        <v>158801812.92000002</v>
      </c>
      <c r="E55" s="204">
        <f t="shared" si="177"/>
        <v>1608474336</v>
      </c>
      <c r="F55" s="204">
        <f t="shared" ref="F55:G55" si="178">F56+F59+F98+F117</f>
        <v>-51510541</v>
      </c>
      <c r="G55" s="204">
        <f t="shared" si="178"/>
        <v>1556963795</v>
      </c>
      <c r="H55" s="204">
        <f t="shared" ref="H55:I55" si="179">H56+H59+H98+H117</f>
        <v>30741671.730000004</v>
      </c>
      <c r="I55" s="204">
        <f t="shared" si="179"/>
        <v>1587705466.7299998</v>
      </c>
      <c r="J55" s="204">
        <f t="shared" ref="J55:K55" si="180">J56+J59+J98+J117</f>
        <v>20316180.91</v>
      </c>
      <c r="K55" s="204">
        <f t="shared" si="180"/>
        <v>1608021647.6399999</v>
      </c>
      <c r="L55" s="204">
        <f t="shared" ref="L55:M55" si="181">L56+L59+L98+L117</f>
        <v>-185850554.52999997</v>
      </c>
      <c r="M55" s="204">
        <f t="shared" si="181"/>
        <v>1422171093.1099999</v>
      </c>
      <c r="N55" s="204">
        <f t="shared" si="177"/>
        <v>1502765164.0599999</v>
      </c>
      <c r="O55" s="204">
        <f t="shared" si="177"/>
        <v>24731177.129999999</v>
      </c>
      <c r="P55" s="204">
        <f t="shared" si="177"/>
        <v>1527496341.1899998</v>
      </c>
      <c r="Q55" s="204">
        <f t="shared" ref="Q55:R55" si="182">Q56+Q59+Q98+Q117</f>
        <v>90846826.539999992</v>
      </c>
      <c r="R55" s="204">
        <f t="shared" si="182"/>
        <v>1618343167.7299998</v>
      </c>
      <c r="S55" s="204">
        <f t="shared" ref="S55:T55" si="183">S56+S59+S98+S117</f>
        <v>-451419130.64000005</v>
      </c>
      <c r="T55" s="204">
        <f t="shared" si="183"/>
        <v>1166924037.0900002</v>
      </c>
      <c r="U55" s="204">
        <f t="shared" ref="U55:V55" si="184">U56+U59+U98+U117</f>
        <v>0</v>
      </c>
      <c r="V55" s="204">
        <f t="shared" si="184"/>
        <v>1166924037.0900002</v>
      </c>
      <c r="W55" s="204">
        <f t="shared" ref="W55:X55" si="185">W56+W59+W98+W117</f>
        <v>-18217515.34</v>
      </c>
      <c r="X55" s="204">
        <f t="shared" si="185"/>
        <v>1148706521.75</v>
      </c>
      <c r="Y55" s="204">
        <f t="shared" si="177"/>
        <v>1603027384.4900002</v>
      </c>
      <c r="Z55" s="204">
        <f t="shared" si="177"/>
        <v>-25114.050000007439</v>
      </c>
      <c r="AA55" s="204">
        <f t="shared" si="177"/>
        <v>1603002270.4400001</v>
      </c>
      <c r="AB55" s="204">
        <f t="shared" ref="AB55:AC55" si="186">AB56+AB59+AB98+AB117</f>
        <v>-251301297.15000001</v>
      </c>
      <c r="AC55" s="204">
        <f t="shared" si="186"/>
        <v>1351700973.2900002</v>
      </c>
      <c r="AD55" s="204">
        <f t="shared" ref="AD55:AE55" si="187">AD56+AD59+AD98+AD117</f>
        <v>-34.380000000000003</v>
      </c>
      <c r="AE55" s="204">
        <f t="shared" si="187"/>
        <v>1351700938.9100003</v>
      </c>
      <c r="AF55" s="204">
        <f t="shared" ref="AF55:AG55" si="188">AF56+AF59+AF98+AF117</f>
        <v>0</v>
      </c>
      <c r="AG55" s="204">
        <f t="shared" si="188"/>
        <v>1351700938.9100003</v>
      </c>
      <c r="AH55" s="184"/>
    </row>
    <row r="56" spans="1:34" s="185" customFormat="1" ht="28.9" customHeight="1" x14ac:dyDescent="0.2">
      <c r="A56" s="198" t="s">
        <v>75</v>
      </c>
      <c r="B56" s="221" t="s">
        <v>134</v>
      </c>
      <c r="C56" s="200">
        <f>C57</f>
        <v>39711547.200000003</v>
      </c>
      <c r="D56" s="200"/>
      <c r="E56" s="200">
        <f t="shared" si="13"/>
        <v>39711547.200000003</v>
      </c>
      <c r="F56" s="200"/>
      <c r="G56" s="200">
        <f t="shared" ref="G56:G57" si="189">SUM(E56:F56)</f>
        <v>39711547.200000003</v>
      </c>
      <c r="H56" s="200"/>
      <c r="I56" s="200">
        <f t="shared" ref="I56:I57" si="190">SUM(G56:H56)</f>
        <v>39711547.200000003</v>
      </c>
      <c r="J56" s="200"/>
      <c r="K56" s="200">
        <f t="shared" ref="K56:K57" si="191">SUM(I56:J56)</f>
        <v>39711547.200000003</v>
      </c>
      <c r="L56" s="200"/>
      <c r="M56" s="200">
        <f t="shared" ref="M56:M57" si="192">SUM(K56:L56)</f>
        <v>39711547.200000003</v>
      </c>
      <c r="N56" s="200">
        <f t="shared" ref="N56:Y56" si="193">N57</f>
        <v>41122395.399999999</v>
      </c>
      <c r="O56" s="200"/>
      <c r="P56" s="200">
        <f t="shared" si="18"/>
        <v>41122395.399999999</v>
      </c>
      <c r="Q56" s="200"/>
      <c r="R56" s="200">
        <f t="shared" ref="R56:R57" si="194">SUM(P56:Q56)</f>
        <v>41122395.399999999</v>
      </c>
      <c r="S56" s="200"/>
      <c r="T56" s="200">
        <f t="shared" ref="T56:T57" si="195">SUM(R56:S56)</f>
        <v>41122395.399999999</v>
      </c>
      <c r="U56" s="200"/>
      <c r="V56" s="200">
        <f t="shared" ref="V56:V57" si="196">SUM(T56:U56)</f>
        <v>41122395.399999999</v>
      </c>
      <c r="W56" s="200"/>
      <c r="X56" s="200">
        <f t="shared" ref="X56:X57" si="197">SUM(V56:W56)</f>
        <v>41122395.399999999</v>
      </c>
      <c r="Y56" s="200">
        <f t="shared" si="193"/>
        <v>18316568.02</v>
      </c>
      <c r="Z56" s="200"/>
      <c r="AA56" s="200">
        <f t="shared" si="23"/>
        <v>18316568.02</v>
      </c>
      <c r="AB56" s="200"/>
      <c r="AC56" s="200">
        <f t="shared" ref="AC56:AC57" si="198">SUM(AA56:AB56)</f>
        <v>18316568.02</v>
      </c>
      <c r="AD56" s="200"/>
      <c r="AE56" s="200">
        <f t="shared" ref="AE56:AE57" si="199">SUM(AC56:AD56)</f>
        <v>18316568.02</v>
      </c>
      <c r="AF56" s="200"/>
      <c r="AG56" s="200">
        <f t="shared" ref="AG56:AG57" si="200">SUM(AE56:AF56)</f>
        <v>18316568.02</v>
      </c>
      <c r="AH56" s="184"/>
    </row>
    <row r="57" spans="1:34" s="185" customFormat="1" ht="24.75" customHeight="1" x14ac:dyDescent="0.2">
      <c r="A57" s="205" t="s">
        <v>353</v>
      </c>
      <c r="B57" s="221" t="s">
        <v>354</v>
      </c>
      <c r="C57" s="200">
        <v>39711547.200000003</v>
      </c>
      <c r="D57" s="200"/>
      <c r="E57" s="200">
        <f t="shared" si="13"/>
        <v>39711547.200000003</v>
      </c>
      <c r="F57" s="200"/>
      <c r="G57" s="200">
        <f t="shared" si="189"/>
        <v>39711547.200000003</v>
      </c>
      <c r="H57" s="200"/>
      <c r="I57" s="200">
        <f t="shared" si="190"/>
        <v>39711547.200000003</v>
      </c>
      <c r="J57" s="200"/>
      <c r="K57" s="200">
        <f t="shared" si="191"/>
        <v>39711547.200000003</v>
      </c>
      <c r="L57" s="200"/>
      <c r="M57" s="200">
        <f t="shared" si="192"/>
        <v>39711547.200000003</v>
      </c>
      <c r="N57" s="200">
        <v>41122395.399999999</v>
      </c>
      <c r="O57" s="200"/>
      <c r="P57" s="200">
        <f t="shared" si="18"/>
        <v>41122395.399999999</v>
      </c>
      <c r="Q57" s="200"/>
      <c r="R57" s="200">
        <f t="shared" si="194"/>
        <v>41122395.399999999</v>
      </c>
      <c r="S57" s="200"/>
      <c r="T57" s="200">
        <f t="shared" si="195"/>
        <v>41122395.399999999</v>
      </c>
      <c r="U57" s="200"/>
      <c r="V57" s="200">
        <f t="shared" si="196"/>
        <v>41122395.399999999</v>
      </c>
      <c r="W57" s="200"/>
      <c r="X57" s="200">
        <f t="shared" si="197"/>
        <v>41122395.399999999</v>
      </c>
      <c r="Y57" s="200">
        <v>18316568.02</v>
      </c>
      <c r="Z57" s="200"/>
      <c r="AA57" s="200">
        <f t="shared" si="23"/>
        <v>18316568.02</v>
      </c>
      <c r="AB57" s="200"/>
      <c r="AC57" s="200">
        <f t="shared" si="198"/>
        <v>18316568.02</v>
      </c>
      <c r="AD57" s="200"/>
      <c r="AE57" s="200">
        <f t="shared" si="199"/>
        <v>18316568.02</v>
      </c>
      <c r="AF57" s="200"/>
      <c r="AG57" s="200">
        <f t="shared" si="200"/>
        <v>18316568.02</v>
      </c>
      <c r="AH57" s="184"/>
    </row>
    <row r="58" spans="1:34" s="185" customFormat="1" x14ac:dyDescent="0.2">
      <c r="A58" s="206"/>
      <c r="B58" s="228"/>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184"/>
    </row>
    <row r="59" spans="1:34" s="185" customFormat="1" ht="28.5" customHeight="1" x14ac:dyDescent="0.2">
      <c r="A59" s="198" t="s">
        <v>71</v>
      </c>
      <c r="B59" s="221" t="s">
        <v>135</v>
      </c>
      <c r="C59" s="200">
        <f>SUM(C60:C97)</f>
        <v>654762523.96000004</v>
      </c>
      <c r="D59" s="200">
        <f t="shared" ref="D59:AA59" si="201">SUM(D60:D97)</f>
        <v>-2033334.7499999679</v>
      </c>
      <c r="E59" s="200">
        <f t="shared" si="201"/>
        <v>652729189.21000004</v>
      </c>
      <c r="F59" s="200">
        <f t="shared" ref="F59:I59" si="202">SUM(F60:F97)</f>
        <v>-51560580</v>
      </c>
      <c r="G59" s="200">
        <f t="shared" si="202"/>
        <v>601168609.21000004</v>
      </c>
      <c r="H59" s="200">
        <f t="shared" si="202"/>
        <v>1049573.9399999995</v>
      </c>
      <c r="I59" s="200">
        <f t="shared" si="202"/>
        <v>602218183.14999998</v>
      </c>
      <c r="J59" s="200">
        <f t="shared" ref="J59:K59" si="203">SUM(J60:J97)</f>
        <v>4217880.91</v>
      </c>
      <c r="K59" s="200">
        <f t="shared" si="203"/>
        <v>606436064.05999994</v>
      </c>
      <c r="L59" s="200">
        <f t="shared" ref="L59:M59" si="204">SUM(L60:L97)</f>
        <v>-205639862.13999999</v>
      </c>
      <c r="M59" s="200">
        <f t="shared" si="204"/>
        <v>400796201.92000008</v>
      </c>
      <c r="N59" s="200">
        <f t="shared" si="201"/>
        <v>694794710.24000001</v>
      </c>
      <c r="O59" s="200">
        <f t="shared" si="201"/>
        <v>-38.200000000011642</v>
      </c>
      <c r="P59" s="200">
        <f t="shared" si="201"/>
        <v>694794672.03999996</v>
      </c>
      <c r="Q59" s="200">
        <f t="shared" ref="Q59:R59" si="205">SUM(Q60:Q97)</f>
        <v>90846826.539999992</v>
      </c>
      <c r="R59" s="200">
        <f t="shared" si="205"/>
        <v>785641498.57999992</v>
      </c>
      <c r="S59" s="200">
        <f t="shared" ref="S59:T59" si="206">SUM(S60:S97)</f>
        <v>-462548426.54000002</v>
      </c>
      <c r="T59" s="200">
        <f t="shared" si="206"/>
        <v>323093072.04000002</v>
      </c>
      <c r="U59" s="200">
        <f t="shared" ref="U59:V59" si="207">SUM(U60:U97)</f>
        <v>0</v>
      </c>
      <c r="V59" s="200">
        <f t="shared" si="207"/>
        <v>323093072.04000002</v>
      </c>
      <c r="W59" s="200">
        <f t="shared" ref="W59:X59" si="208">SUM(W60:W97)</f>
        <v>0</v>
      </c>
      <c r="X59" s="200">
        <f t="shared" si="208"/>
        <v>323093072.04000002</v>
      </c>
      <c r="Y59" s="200">
        <f t="shared" si="201"/>
        <v>776649200.25</v>
      </c>
      <c r="Z59" s="200">
        <f t="shared" si="201"/>
        <v>-35642.050000007439</v>
      </c>
      <c r="AA59" s="200">
        <f t="shared" si="201"/>
        <v>776613558.20000005</v>
      </c>
      <c r="AB59" s="200">
        <f t="shared" ref="AB59:AC59" si="209">SUM(AB60:AB97)</f>
        <v>-251301297.15000001</v>
      </c>
      <c r="AC59" s="200">
        <f t="shared" si="209"/>
        <v>525312261.05000007</v>
      </c>
      <c r="AD59" s="200">
        <f t="shared" ref="AD59:AE59" si="210">SUM(AD60:AD97)</f>
        <v>0</v>
      </c>
      <c r="AE59" s="200">
        <f t="shared" si="210"/>
        <v>525312261.05000007</v>
      </c>
      <c r="AF59" s="200">
        <f t="shared" ref="AF59:AG59" si="211">SUM(AF60:AF97)</f>
        <v>0</v>
      </c>
      <c r="AG59" s="200">
        <f t="shared" si="211"/>
        <v>525312261.05000007</v>
      </c>
      <c r="AH59" s="184"/>
    </row>
    <row r="60" spans="1:34" s="185" customFormat="1" ht="67.150000000000006" customHeight="1" x14ac:dyDescent="0.2">
      <c r="A60" s="205" t="s">
        <v>371</v>
      </c>
      <c r="B60" s="221" t="s">
        <v>355</v>
      </c>
      <c r="C60" s="200">
        <v>91066892</v>
      </c>
      <c r="D60" s="200">
        <v>-91066892</v>
      </c>
      <c r="E60" s="200">
        <f t="shared" si="13"/>
        <v>0</v>
      </c>
      <c r="F60" s="200"/>
      <c r="G60" s="200">
        <f t="shared" ref="G60:G69" si="212">SUM(E60:F60)</f>
        <v>0</v>
      </c>
      <c r="H60" s="200"/>
      <c r="I60" s="200">
        <f t="shared" ref="I60:I93" si="213">SUM(G60:H60)</f>
        <v>0</v>
      </c>
      <c r="J60" s="200"/>
      <c r="K60" s="200">
        <f t="shared" ref="K60:K95" si="214">SUM(I60:J60)</f>
        <v>0</v>
      </c>
      <c r="L60" s="200"/>
      <c r="M60" s="200">
        <f t="shared" ref="M60:M96" si="215">SUM(K60:L60)</f>
        <v>0</v>
      </c>
      <c r="N60" s="200">
        <v>364267568</v>
      </c>
      <c r="O60" s="200">
        <v>-364267568</v>
      </c>
      <c r="P60" s="200">
        <f t="shared" si="18"/>
        <v>0</v>
      </c>
      <c r="Q60" s="200"/>
      <c r="R60" s="200">
        <f t="shared" ref="R60:R69" si="216">SUM(P60:Q60)</f>
        <v>0</v>
      </c>
      <c r="S60" s="200"/>
      <c r="T60" s="200">
        <f t="shared" ref="T60:T69" si="217">SUM(R60:S60)</f>
        <v>0</v>
      </c>
      <c r="U60" s="200"/>
      <c r="V60" s="200">
        <f t="shared" ref="V60:V69" si="218">SUM(T60:U60)</f>
        <v>0</v>
      </c>
      <c r="W60" s="200"/>
      <c r="X60" s="200">
        <f t="shared" ref="X60:X69" si="219">SUM(V60:W60)</f>
        <v>0</v>
      </c>
      <c r="Y60" s="200">
        <v>440229250.87</v>
      </c>
      <c r="Z60" s="200">
        <v>-440229250.87</v>
      </c>
      <c r="AA60" s="200">
        <f t="shared" si="23"/>
        <v>0</v>
      </c>
      <c r="AB60" s="200"/>
      <c r="AC60" s="200">
        <f t="shared" ref="AC60:AC69" si="220">SUM(AA60:AB60)</f>
        <v>0</v>
      </c>
      <c r="AD60" s="200"/>
      <c r="AE60" s="200">
        <f t="shared" ref="AE60:AE69" si="221">SUM(AC60:AD60)</f>
        <v>0</v>
      </c>
      <c r="AF60" s="200"/>
      <c r="AG60" s="200">
        <f t="shared" ref="AG60:AG69" si="222">SUM(AE60:AF60)</f>
        <v>0</v>
      </c>
      <c r="AH60" s="184"/>
    </row>
    <row r="61" spans="1:34" s="185" customFormat="1" ht="67.150000000000006" customHeight="1" x14ac:dyDescent="0.2">
      <c r="A61" s="205" t="s">
        <v>372</v>
      </c>
      <c r="B61" s="221" t="s">
        <v>355</v>
      </c>
      <c r="C61" s="200">
        <v>1858508</v>
      </c>
      <c r="D61" s="200">
        <v>-1858508</v>
      </c>
      <c r="E61" s="200">
        <f t="shared" si="13"/>
        <v>0</v>
      </c>
      <c r="F61" s="200"/>
      <c r="G61" s="200">
        <f t="shared" si="212"/>
        <v>0</v>
      </c>
      <c r="H61" s="200"/>
      <c r="I61" s="200">
        <f t="shared" si="213"/>
        <v>0</v>
      </c>
      <c r="J61" s="200"/>
      <c r="K61" s="200">
        <f t="shared" si="214"/>
        <v>0</v>
      </c>
      <c r="L61" s="200"/>
      <c r="M61" s="200">
        <f t="shared" si="215"/>
        <v>0</v>
      </c>
      <c r="N61" s="200">
        <v>7434032</v>
      </c>
      <c r="O61" s="200">
        <v>-7434032</v>
      </c>
      <c r="P61" s="200">
        <f t="shared" si="18"/>
        <v>0</v>
      </c>
      <c r="Q61" s="200"/>
      <c r="R61" s="200">
        <f t="shared" si="216"/>
        <v>0</v>
      </c>
      <c r="S61" s="200"/>
      <c r="T61" s="200">
        <f t="shared" si="217"/>
        <v>0</v>
      </c>
      <c r="U61" s="200"/>
      <c r="V61" s="200">
        <f t="shared" si="218"/>
        <v>0</v>
      </c>
      <c r="W61" s="200"/>
      <c r="X61" s="200">
        <f t="shared" si="219"/>
        <v>0</v>
      </c>
      <c r="Y61" s="200">
        <v>8984270.4299999997</v>
      </c>
      <c r="Z61" s="200">
        <v>-8984270.4299999997</v>
      </c>
      <c r="AA61" s="200">
        <f t="shared" si="23"/>
        <v>0</v>
      </c>
      <c r="AB61" s="200"/>
      <c r="AC61" s="200">
        <f t="shared" si="220"/>
        <v>0</v>
      </c>
      <c r="AD61" s="200"/>
      <c r="AE61" s="200">
        <f t="shared" si="221"/>
        <v>0</v>
      </c>
      <c r="AF61" s="200"/>
      <c r="AG61" s="200">
        <f t="shared" si="222"/>
        <v>0</v>
      </c>
      <c r="AH61" s="184"/>
    </row>
    <row r="62" spans="1:34" s="185" customFormat="1" ht="39.75" customHeight="1" x14ac:dyDescent="0.2">
      <c r="A62" s="205" t="s">
        <v>373</v>
      </c>
      <c r="B62" s="229" t="s">
        <v>355</v>
      </c>
      <c r="C62" s="200">
        <v>222222222</v>
      </c>
      <c r="D62" s="200">
        <v>-222222222</v>
      </c>
      <c r="E62" s="200">
        <f t="shared" si="13"/>
        <v>0</v>
      </c>
      <c r="F62" s="200"/>
      <c r="G62" s="200">
        <f t="shared" si="212"/>
        <v>0</v>
      </c>
      <c r="H62" s="200"/>
      <c r="I62" s="200">
        <f t="shared" si="213"/>
        <v>0</v>
      </c>
      <c r="J62" s="200"/>
      <c r="K62" s="200">
        <f t="shared" si="214"/>
        <v>0</v>
      </c>
      <c r="L62" s="200"/>
      <c r="M62" s="200">
        <f t="shared" si="215"/>
        <v>0</v>
      </c>
      <c r="N62" s="200">
        <v>0</v>
      </c>
      <c r="O62" s="200"/>
      <c r="P62" s="200">
        <f t="shared" si="18"/>
        <v>0</v>
      </c>
      <c r="Q62" s="200"/>
      <c r="R62" s="200">
        <f t="shared" si="216"/>
        <v>0</v>
      </c>
      <c r="S62" s="200"/>
      <c r="T62" s="200">
        <f t="shared" si="217"/>
        <v>0</v>
      </c>
      <c r="U62" s="200"/>
      <c r="V62" s="200">
        <f t="shared" si="218"/>
        <v>0</v>
      </c>
      <c r="W62" s="200"/>
      <c r="X62" s="200">
        <f t="shared" si="219"/>
        <v>0</v>
      </c>
      <c r="Y62" s="200">
        <v>0</v>
      </c>
      <c r="Z62" s="200"/>
      <c r="AA62" s="200">
        <f t="shared" si="23"/>
        <v>0</v>
      </c>
      <c r="AB62" s="200"/>
      <c r="AC62" s="200">
        <f t="shared" si="220"/>
        <v>0</v>
      </c>
      <c r="AD62" s="200"/>
      <c r="AE62" s="200">
        <f t="shared" si="221"/>
        <v>0</v>
      </c>
      <c r="AF62" s="200"/>
      <c r="AG62" s="200">
        <f t="shared" si="222"/>
        <v>0</v>
      </c>
      <c r="AH62" s="184"/>
    </row>
    <row r="63" spans="1:34" s="185" customFormat="1" ht="54" customHeight="1" x14ac:dyDescent="0.2">
      <c r="A63" s="205" t="s">
        <v>376</v>
      </c>
      <c r="B63" s="221" t="s">
        <v>355</v>
      </c>
      <c r="C63" s="200">
        <v>146512</v>
      </c>
      <c r="D63" s="200">
        <v>-146512</v>
      </c>
      <c r="E63" s="200">
        <f t="shared" si="13"/>
        <v>0</v>
      </c>
      <c r="F63" s="200"/>
      <c r="G63" s="200">
        <f t="shared" si="212"/>
        <v>0</v>
      </c>
      <c r="H63" s="200"/>
      <c r="I63" s="200">
        <f t="shared" si="213"/>
        <v>0</v>
      </c>
      <c r="J63" s="200"/>
      <c r="K63" s="200">
        <f t="shared" si="214"/>
        <v>0</v>
      </c>
      <c r="L63" s="200"/>
      <c r="M63" s="200">
        <f t="shared" si="215"/>
        <v>0</v>
      </c>
      <c r="N63" s="200">
        <v>0</v>
      </c>
      <c r="O63" s="200"/>
      <c r="P63" s="200">
        <f t="shared" si="18"/>
        <v>0</v>
      </c>
      <c r="Q63" s="200"/>
      <c r="R63" s="200">
        <f t="shared" si="216"/>
        <v>0</v>
      </c>
      <c r="S63" s="200"/>
      <c r="T63" s="200">
        <f t="shared" si="217"/>
        <v>0</v>
      </c>
      <c r="U63" s="200"/>
      <c r="V63" s="200">
        <f t="shared" si="218"/>
        <v>0</v>
      </c>
      <c r="W63" s="200"/>
      <c r="X63" s="200">
        <f t="shared" si="219"/>
        <v>0</v>
      </c>
      <c r="Y63" s="200">
        <v>0</v>
      </c>
      <c r="Z63" s="200"/>
      <c r="AA63" s="200">
        <f t="shared" si="23"/>
        <v>0</v>
      </c>
      <c r="AB63" s="200"/>
      <c r="AC63" s="200">
        <f t="shared" si="220"/>
        <v>0</v>
      </c>
      <c r="AD63" s="200"/>
      <c r="AE63" s="200">
        <f t="shared" si="221"/>
        <v>0</v>
      </c>
      <c r="AF63" s="200"/>
      <c r="AG63" s="200">
        <f t="shared" si="222"/>
        <v>0</v>
      </c>
      <c r="AH63" s="184"/>
    </row>
    <row r="64" spans="1:34" s="185" customFormat="1" ht="51" customHeight="1" x14ac:dyDescent="0.2">
      <c r="A64" s="205" t="s">
        <v>375</v>
      </c>
      <c r="B64" s="229" t="s">
        <v>369</v>
      </c>
      <c r="C64" s="200">
        <v>7179088</v>
      </c>
      <c r="D64" s="200">
        <v>-7179088</v>
      </c>
      <c r="E64" s="200">
        <f t="shared" si="13"/>
        <v>0</v>
      </c>
      <c r="F64" s="200"/>
      <c r="G64" s="200">
        <f t="shared" si="212"/>
        <v>0</v>
      </c>
      <c r="H64" s="200"/>
      <c r="I64" s="200">
        <f t="shared" si="213"/>
        <v>0</v>
      </c>
      <c r="J64" s="200"/>
      <c r="K64" s="200">
        <f t="shared" si="214"/>
        <v>0</v>
      </c>
      <c r="L64" s="200"/>
      <c r="M64" s="200">
        <f t="shared" si="215"/>
        <v>0</v>
      </c>
      <c r="N64" s="200">
        <v>0</v>
      </c>
      <c r="O64" s="200"/>
      <c r="P64" s="200">
        <f t="shared" si="18"/>
        <v>0</v>
      </c>
      <c r="Q64" s="200"/>
      <c r="R64" s="200">
        <f t="shared" si="216"/>
        <v>0</v>
      </c>
      <c r="S64" s="200"/>
      <c r="T64" s="200">
        <f t="shared" si="217"/>
        <v>0</v>
      </c>
      <c r="U64" s="200"/>
      <c r="V64" s="200">
        <f t="shared" si="218"/>
        <v>0</v>
      </c>
      <c r="W64" s="200"/>
      <c r="X64" s="200">
        <f t="shared" si="219"/>
        <v>0</v>
      </c>
      <c r="Y64" s="200">
        <v>0</v>
      </c>
      <c r="Z64" s="200"/>
      <c r="AA64" s="200">
        <f t="shared" si="23"/>
        <v>0</v>
      </c>
      <c r="AB64" s="200"/>
      <c r="AC64" s="200">
        <f t="shared" si="220"/>
        <v>0</v>
      </c>
      <c r="AD64" s="200"/>
      <c r="AE64" s="200">
        <f t="shared" si="221"/>
        <v>0</v>
      </c>
      <c r="AF64" s="200"/>
      <c r="AG64" s="200">
        <f t="shared" si="222"/>
        <v>0</v>
      </c>
      <c r="AH64" s="184"/>
    </row>
    <row r="65" spans="1:34" s="185" customFormat="1" ht="100.9" customHeight="1" x14ac:dyDescent="0.2">
      <c r="A65" s="205" t="s">
        <v>374</v>
      </c>
      <c r="B65" s="229" t="s">
        <v>356</v>
      </c>
      <c r="C65" s="200">
        <v>5870000</v>
      </c>
      <c r="D65" s="200"/>
      <c r="E65" s="200">
        <f t="shared" si="13"/>
        <v>5870000</v>
      </c>
      <c r="F65" s="200"/>
      <c r="G65" s="200">
        <f t="shared" si="212"/>
        <v>5870000</v>
      </c>
      <c r="H65" s="200"/>
      <c r="I65" s="200">
        <f t="shared" si="213"/>
        <v>5870000</v>
      </c>
      <c r="J65" s="200"/>
      <c r="K65" s="200">
        <f t="shared" si="214"/>
        <v>5870000</v>
      </c>
      <c r="L65" s="200"/>
      <c r="M65" s="200">
        <f t="shared" si="215"/>
        <v>5870000</v>
      </c>
      <c r="N65" s="200">
        <v>6002250</v>
      </c>
      <c r="O65" s="200"/>
      <c r="P65" s="200">
        <f t="shared" si="18"/>
        <v>6002250</v>
      </c>
      <c r="Q65" s="200"/>
      <c r="R65" s="200">
        <f t="shared" si="216"/>
        <v>6002250</v>
      </c>
      <c r="S65" s="200"/>
      <c r="T65" s="200">
        <f t="shared" si="217"/>
        <v>6002250</v>
      </c>
      <c r="U65" s="200"/>
      <c r="V65" s="200">
        <f t="shared" si="218"/>
        <v>6002250</v>
      </c>
      <c r="W65" s="200"/>
      <c r="X65" s="200">
        <f t="shared" si="219"/>
        <v>6002250</v>
      </c>
      <c r="Y65" s="200">
        <v>6136750</v>
      </c>
      <c r="Z65" s="200"/>
      <c r="AA65" s="200">
        <f t="shared" si="23"/>
        <v>6136750</v>
      </c>
      <c r="AB65" s="200"/>
      <c r="AC65" s="200">
        <f t="shared" si="220"/>
        <v>6136750</v>
      </c>
      <c r="AD65" s="200"/>
      <c r="AE65" s="200">
        <f t="shared" si="221"/>
        <v>6136750</v>
      </c>
      <c r="AF65" s="200"/>
      <c r="AG65" s="200">
        <f t="shared" si="222"/>
        <v>6136750</v>
      </c>
      <c r="AH65" s="184"/>
    </row>
    <row r="66" spans="1:34" s="185" customFormat="1" ht="128.25" customHeight="1" x14ac:dyDescent="0.2">
      <c r="A66" s="209" t="s">
        <v>375</v>
      </c>
      <c r="B66" s="229" t="s">
        <v>369</v>
      </c>
      <c r="C66" s="200"/>
      <c r="D66" s="200">
        <v>91066892</v>
      </c>
      <c r="E66" s="200">
        <f t="shared" si="13"/>
        <v>91066892</v>
      </c>
      <c r="F66" s="200">
        <v>-51866892</v>
      </c>
      <c r="G66" s="200">
        <f t="shared" si="212"/>
        <v>39200000</v>
      </c>
      <c r="H66" s="200">
        <v>-4900000</v>
      </c>
      <c r="I66" s="200">
        <f t="shared" si="213"/>
        <v>34300000</v>
      </c>
      <c r="J66" s="200"/>
      <c r="K66" s="200">
        <f t="shared" si="214"/>
        <v>34300000</v>
      </c>
      <c r="L66" s="200">
        <v>8820000</v>
      </c>
      <c r="M66" s="200">
        <f t="shared" si="215"/>
        <v>43120000</v>
      </c>
      <c r="N66" s="200"/>
      <c r="O66" s="200">
        <v>364267568</v>
      </c>
      <c r="P66" s="200">
        <f t="shared" si="18"/>
        <v>364267568</v>
      </c>
      <c r="Q66" s="200">
        <v>89483641.219999999</v>
      </c>
      <c r="R66" s="200">
        <f t="shared" si="216"/>
        <v>453751209.22000003</v>
      </c>
      <c r="S66" s="200">
        <v>-453751209.22000003</v>
      </c>
      <c r="T66" s="200">
        <f t="shared" si="217"/>
        <v>0</v>
      </c>
      <c r="U66" s="200"/>
      <c r="V66" s="200">
        <f t="shared" si="218"/>
        <v>0</v>
      </c>
      <c r="W66" s="200"/>
      <c r="X66" s="200">
        <f t="shared" si="219"/>
        <v>0</v>
      </c>
      <c r="Y66" s="200"/>
      <c r="Z66" s="200">
        <v>440229250.87</v>
      </c>
      <c r="AA66" s="200">
        <f t="shared" si="23"/>
        <v>440229250.87</v>
      </c>
      <c r="AB66" s="200">
        <v>-246241373.78999999</v>
      </c>
      <c r="AC66" s="200">
        <f t="shared" si="220"/>
        <v>193987877.08000001</v>
      </c>
      <c r="AD66" s="200"/>
      <c r="AE66" s="200">
        <f t="shared" si="221"/>
        <v>193987877.08000001</v>
      </c>
      <c r="AF66" s="200"/>
      <c r="AG66" s="200">
        <f t="shared" si="222"/>
        <v>193987877.08000001</v>
      </c>
      <c r="AH66" s="184"/>
    </row>
    <row r="67" spans="1:34" s="185" customFormat="1" ht="117.75" customHeight="1" x14ac:dyDescent="0.2">
      <c r="A67" s="209" t="s">
        <v>376</v>
      </c>
      <c r="B67" s="229" t="s">
        <v>410</v>
      </c>
      <c r="C67" s="200"/>
      <c r="D67" s="200">
        <v>1858508</v>
      </c>
      <c r="E67" s="200">
        <f t="shared" si="13"/>
        <v>1858508</v>
      </c>
      <c r="F67" s="200">
        <v>-1098508</v>
      </c>
      <c r="G67" s="200">
        <f t="shared" si="212"/>
        <v>760000</v>
      </c>
      <c r="H67" s="200">
        <v>-95000</v>
      </c>
      <c r="I67" s="200">
        <f t="shared" si="213"/>
        <v>665000</v>
      </c>
      <c r="J67" s="200"/>
      <c r="K67" s="200">
        <f t="shared" si="214"/>
        <v>665000</v>
      </c>
      <c r="L67" s="200">
        <v>171000</v>
      </c>
      <c r="M67" s="200">
        <f t="shared" si="215"/>
        <v>836000</v>
      </c>
      <c r="N67" s="200"/>
      <c r="O67" s="200">
        <v>7434032</v>
      </c>
      <c r="P67" s="200">
        <f t="shared" si="18"/>
        <v>7434032</v>
      </c>
      <c r="Q67" s="200">
        <v>1363185.32</v>
      </c>
      <c r="R67" s="200">
        <f t="shared" si="216"/>
        <v>8797217.3200000003</v>
      </c>
      <c r="S67" s="200">
        <v>-8797217.3200000003</v>
      </c>
      <c r="T67" s="200">
        <f t="shared" si="217"/>
        <v>0</v>
      </c>
      <c r="U67" s="200"/>
      <c r="V67" s="200">
        <f t="shared" si="218"/>
        <v>0</v>
      </c>
      <c r="W67" s="200"/>
      <c r="X67" s="200">
        <f t="shared" si="219"/>
        <v>0</v>
      </c>
      <c r="Y67" s="200"/>
      <c r="Z67" s="200">
        <v>8984270.4299999997</v>
      </c>
      <c r="AA67" s="200">
        <f t="shared" si="23"/>
        <v>8984270.4299999997</v>
      </c>
      <c r="AB67" s="200">
        <v>-5059923.3600000003</v>
      </c>
      <c r="AC67" s="200">
        <f t="shared" si="220"/>
        <v>3924347.0699999994</v>
      </c>
      <c r="AD67" s="200"/>
      <c r="AE67" s="200">
        <f t="shared" si="221"/>
        <v>3924347.0699999994</v>
      </c>
      <c r="AF67" s="200"/>
      <c r="AG67" s="200">
        <f t="shared" si="222"/>
        <v>3924347.0699999994</v>
      </c>
      <c r="AH67" s="184"/>
    </row>
    <row r="68" spans="1:34" s="185" customFormat="1" ht="53.45" customHeight="1" x14ac:dyDescent="0.2">
      <c r="A68" s="205" t="s">
        <v>377</v>
      </c>
      <c r="B68" s="221" t="s">
        <v>357</v>
      </c>
      <c r="C68" s="200">
        <v>17643155.100000001</v>
      </c>
      <c r="D68" s="200">
        <v>420968.49</v>
      </c>
      <c r="E68" s="200">
        <f t="shared" si="13"/>
        <v>18064123.59</v>
      </c>
      <c r="F68" s="200"/>
      <c r="G68" s="200">
        <f t="shared" si="212"/>
        <v>18064123.59</v>
      </c>
      <c r="H68" s="200"/>
      <c r="I68" s="200">
        <f t="shared" si="213"/>
        <v>18064123.59</v>
      </c>
      <c r="J68" s="200"/>
      <c r="K68" s="200">
        <f t="shared" si="214"/>
        <v>18064123.59</v>
      </c>
      <c r="L68" s="200"/>
      <c r="M68" s="200">
        <f t="shared" si="215"/>
        <v>18064123.59</v>
      </c>
      <c r="N68" s="200">
        <v>17519788.27</v>
      </c>
      <c r="O68" s="200">
        <v>-38.200000000000003</v>
      </c>
      <c r="P68" s="200">
        <f t="shared" si="18"/>
        <v>17519750.07</v>
      </c>
      <c r="Q68" s="200"/>
      <c r="R68" s="200">
        <f t="shared" si="216"/>
        <v>17519750.07</v>
      </c>
      <c r="S68" s="200"/>
      <c r="T68" s="200">
        <f t="shared" si="217"/>
        <v>17519750.07</v>
      </c>
      <c r="U68" s="200"/>
      <c r="V68" s="200">
        <f t="shared" si="218"/>
        <v>17519750.07</v>
      </c>
      <c r="W68" s="200"/>
      <c r="X68" s="200">
        <f t="shared" si="219"/>
        <v>17519750.07</v>
      </c>
      <c r="Y68" s="200">
        <v>17917858.57</v>
      </c>
      <c r="Z68" s="200">
        <v>-35642.050000000003</v>
      </c>
      <c r="AA68" s="200">
        <f t="shared" si="23"/>
        <v>17882216.52</v>
      </c>
      <c r="AB68" s="200"/>
      <c r="AC68" s="200">
        <f t="shared" si="220"/>
        <v>17882216.52</v>
      </c>
      <c r="AD68" s="200"/>
      <c r="AE68" s="200">
        <f t="shared" si="221"/>
        <v>17882216.52</v>
      </c>
      <c r="AF68" s="200"/>
      <c r="AG68" s="200">
        <f t="shared" si="222"/>
        <v>17882216.52</v>
      </c>
      <c r="AH68" s="189"/>
    </row>
    <row r="69" spans="1:34" s="185" customFormat="1" ht="63" customHeight="1" x14ac:dyDescent="0.2">
      <c r="A69" s="205" t="s">
        <v>378</v>
      </c>
      <c r="B69" s="221" t="s">
        <v>379</v>
      </c>
      <c r="C69" s="200">
        <v>0</v>
      </c>
      <c r="D69" s="200"/>
      <c r="E69" s="200">
        <f t="shared" si="13"/>
        <v>0</v>
      </c>
      <c r="F69" s="200"/>
      <c r="G69" s="200">
        <f t="shared" si="212"/>
        <v>0</v>
      </c>
      <c r="H69" s="200"/>
      <c r="I69" s="200">
        <f t="shared" si="213"/>
        <v>0</v>
      </c>
      <c r="J69" s="200"/>
      <c r="K69" s="200">
        <f t="shared" si="214"/>
        <v>0</v>
      </c>
      <c r="L69" s="200"/>
      <c r="M69" s="200">
        <f t="shared" si="215"/>
        <v>0</v>
      </c>
      <c r="N69" s="200">
        <v>1250000</v>
      </c>
      <c r="O69" s="200"/>
      <c r="P69" s="200">
        <f t="shared" si="18"/>
        <v>1250000</v>
      </c>
      <c r="Q69" s="200"/>
      <c r="R69" s="200">
        <f t="shared" si="216"/>
        <v>1250000</v>
      </c>
      <c r="S69" s="200"/>
      <c r="T69" s="200">
        <f t="shared" si="217"/>
        <v>1250000</v>
      </c>
      <c r="U69" s="200"/>
      <c r="V69" s="200">
        <f t="shared" si="218"/>
        <v>1250000</v>
      </c>
      <c r="W69" s="200"/>
      <c r="X69" s="200">
        <f t="shared" si="219"/>
        <v>1250000</v>
      </c>
      <c r="Y69" s="200">
        <v>0</v>
      </c>
      <c r="Z69" s="200"/>
      <c r="AA69" s="200">
        <f t="shared" si="23"/>
        <v>0</v>
      </c>
      <c r="AB69" s="200"/>
      <c r="AC69" s="200">
        <f t="shared" si="220"/>
        <v>0</v>
      </c>
      <c r="AD69" s="200"/>
      <c r="AE69" s="200">
        <f t="shared" si="221"/>
        <v>0</v>
      </c>
      <c r="AF69" s="200"/>
      <c r="AG69" s="200">
        <f t="shared" si="222"/>
        <v>0</v>
      </c>
      <c r="AH69" s="189"/>
    </row>
    <row r="70" spans="1:34" s="185" customFormat="1" ht="31.15" customHeight="1" x14ac:dyDescent="0.2">
      <c r="A70" s="222" t="s">
        <v>412</v>
      </c>
      <c r="B70" s="221" t="s">
        <v>411</v>
      </c>
      <c r="C70" s="200"/>
      <c r="D70" s="200">
        <v>2469919.84</v>
      </c>
      <c r="E70" s="200">
        <f t="shared" ref="E70" si="223">SUM(C70:D70)</f>
        <v>2469919.84</v>
      </c>
      <c r="F70" s="200"/>
      <c r="G70" s="200">
        <f t="shared" ref="G70" si="224">SUM(E70:F70)</f>
        <v>2469919.84</v>
      </c>
      <c r="H70" s="200"/>
      <c r="I70" s="200">
        <f t="shared" si="213"/>
        <v>2469919.84</v>
      </c>
      <c r="J70" s="200"/>
      <c r="K70" s="200">
        <f t="shared" si="214"/>
        <v>2469919.84</v>
      </c>
      <c r="L70" s="200"/>
      <c r="M70" s="200">
        <f t="shared" si="215"/>
        <v>2469919.84</v>
      </c>
      <c r="N70" s="200"/>
      <c r="O70" s="200"/>
      <c r="P70" s="200"/>
      <c r="Q70" s="200"/>
      <c r="R70" s="200"/>
      <c r="S70" s="200"/>
      <c r="T70" s="200"/>
      <c r="U70" s="200"/>
      <c r="V70" s="200"/>
      <c r="W70" s="200"/>
      <c r="X70" s="200"/>
      <c r="Y70" s="200"/>
      <c r="Z70" s="200"/>
      <c r="AA70" s="200"/>
      <c r="AB70" s="200"/>
      <c r="AC70" s="200"/>
      <c r="AD70" s="200"/>
      <c r="AE70" s="200"/>
      <c r="AF70" s="200"/>
      <c r="AG70" s="200"/>
      <c r="AH70" s="245"/>
    </row>
    <row r="71" spans="1:34" s="185" customFormat="1" ht="36.6" customHeight="1" x14ac:dyDescent="0.2">
      <c r="A71" s="205" t="s">
        <v>380</v>
      </c>
      <c r="B71" s="221" t="s">
        <v>381</v>
      </c>
      <c r="C71" s="200">
        <v>0</v>
      </c>
      <c r="D71" s="200"/>
      <c r="E71" s="200">
        <f t="shared" si="13"/>
        <v>0</v>
      </c>
      <c r="F71" s="200"/>
      <c r="G71" s="200">
        <f t="shared" ref="G71:G88" si="225">SUM(E71:F71)</f>
        <v>0</v>
      </c>
      <c r="H71" s="200"/>
      <c r="I71" s="200">
        <f t="shared" si="213"/>
        <v>0</v>
      </c>
      <c r="J71" s="200"/>
      <c r="K71" s="200">
        <f t="shared" si="214"/>
        <v>0</v>
      </c>
      <c r="L71" s="200"/>
      <c r="M71" s="200">
        <f t="shared" si="215"/>
        <v>0</v>
      </c>
      <c r="N71" s="200">
        <v>4472402.3899999997</v>
      </c>
      <c r="O71" s="200"/>
      <c r="P71" s="200">
        <f t="shared" si="18"/>
        <v>4472402.3899999997</v>
      </c>
      <c r="Q71" s="200"/>
      <c r="R71" s="200">
        <f t="shared" ref="R71" si="226">SUM(P71:Q71)</f>
        <v>4472402.3899999997</v>
      </c>
      <c r="S71" s="200"/>
      <c r="T71" s="200">
        <f t="shared" ref="T71" si="227">SUM(R71:S71)</f>
        <v>4472402.3899999997</v>
      </c>
      <c r="U71" s="200"/>
      <c r="V71" s="200">
        <f t="shared" ref="V71" si="228">SUM(T71:U71)</f>
        <v>4472402.3899999997</v>
      </c>
      <c r="W71" s="200"/>
      <c r="X71" s="200">
        <f t="shared" ref="X71" si="229">SUM(V71:W71)</f>
        <v>4472402.3899999997</v>
      </c>
      <c r="Y71" s="200">
        <v>0</v>
      </c>
      <c r="Z71" s="200"/>
      <c r="AA71" s="200">
        <f t="shared" si="23"/>
        <v>0</v>
      </c>
      <c r="AB71" s="200"/>
      <c r="AC71" s="200">
        <f t="shared" ref="AC71" si="230">SUM(AA71:AB71)</f>
        <v>0</v>
      </c>
      <c r="AD71" s="200"/>
      <c r="AE71" s="200">
        <f t="shared" ref="AE71" si="231">SUM(AC71:AD71)</f>
        <v>0</v>
      </c>
      <c r="AF71" s="200"/>
      <c r="AG71" s="200">
        <f t="shared" ref="AG71" si="232">SUM(AE71:AF71)</f>
        <v>0</v>
      </c>
      <c r="AH71" s="189"/>
    </row>
    <row r="72" spans="1:34" s="185" customFormat="1" ht="25.15" customHeight="1" x14ac:dyDescent="0.2">
      <c r="A72" s="205" t="s">
        <v>382</v>
      </c>
      <c r="B72" s="229" t="s">
        <v>413</v>
      </c>
      <c r="C72" s="200"/>
      <c r="D72" s="200">
        <v>10807941.98</v>
      </c>
      <c r="E72" s="200">
        <f t="shared" si="13"/>
        <v>10807941.98</v>
      </c>
      <c r="F72" s="200"/>
      <c r="G72" s="200">
        <f t="shared" si="225"/>
        <v>10807941.98</v>
      </c>
      <c r="H72" s="200"/>
      <c r="I72" s="200">
        <f t="shared" si="213"/>
        <v>10807941.98</v>
      </c>
      <c r="J72" s="200"/>
      <c r="K72" s="200">
        <f t="shared" si="214"/>
        <v>10807941.98</v>
      </c>
      <c r="L72" s="200"/>
      <c r="M72" s="200">
        <f t="shared" si="215"/>
        <v>10807941.98</v>
      </c>
      <c r="N72" s="200"/>
      <c r="O72" s="200"/>
      <c r="P72" s="200"/>
      <c r="Q72" s="200"/>
      <c r="R72" s="200"/>
      <c r="S72" s="200"/>
      <c r="T72" s="200"/>
      <c r="U72" s="200"/>
      <c r="V72" s="200"/>
      <c r="W72" s="200"/>
      <c r="X72" s="200"/>
      <c r="Y72" s="200"/>
      <c r="Z72" s="200"/>
      <c r="AA72" s="200"/>
      <c r="AB72" s="200"/>
      <c r="AC72" s="200"/>
      <c r="AD72" s="200"/>
      <c r="AE72" s="200"/>
      <c r="AF72" s="200"/>
      <c r="AG72" s="200"/>
      <c r="AH72" s="189"/>
    </row>
    <row r="73" spans="1:34" s="185" customFormat="1" ht="25.5" x14ac:dyDescent="0.2">
      <c r="A73" s="205" t="s">
        <v>382</v>
      </c>
      <c r="B73" s="229" t="s">
        <v>381</v>
      </c>
      <c r="C73" s="200">
        <v>10807941.98</v>
      </c>
      <c r="D73" s="200">
        <v>-10807941.98</v>
      </c>
      <c r="E73" s="200">
        <f t="shared" si="13"/>
        <v>0</v>
      </c>
      <c r="F73" s="200"/>
      <c r="G73" s="200">
        <f t="shared" si="225"/>
        <v>0</v>
      </c>
      <c r="H73" s="200"/>
      <c r="I73" s="200">
        <f t="shared" si="213"/>
        <v>0</v>
      </c>
      <c r="J73" s="200"/>
      <c r="K73" s="200">
        <f t="shared" si="214"/>
        <v>0</v>
      </c>
      <c r="L73" s="200"/>
      <c r="M73" s="200">
        <f t="shared" si="215"/>
        <v>0</v>
      </c>
      <c r="N73" s="200">
        <v>0</v>
      </c>
      <c r="O73" s="200"/>
      <c r="P73" s="200">
        <f t="shared" si="18"/>
        <v>0</v>
      </c>
      <c r="Q73" s="200"/>
      <c r="R73" s="200">
        <f t="shared" ref="R73:R76" si="233">SUM(P73:Q73)</f>
        <v>0</v>
      </c>
      <c r="S73" s="200"/>
      <c r="T73" s="200">
        <f t="shared" ref="T73:T76" si="234">SUM(R73:S73)</f>
        <v>0</v>
      </c>
      <c r="U73" s="200"/>
      <c r="V73" s="200">
        <f t="shared" ref="V73:V76" si="235">SUM(T73:U73)</f>
        <v>0</v>
      </c>
      <c r="W73" s="200"/>
      <c r="X73" s="200">
        <f t="shared" ref="X73:X76" si="236">SUM(V73:W73)</f>
        <v>0</v>
      </c>
      <c r="Y73" s="200">
        <v>0</v>
      </c>
      <c r="Z73" s="200"/>
      <c r="AA73" s="200">
        <f t="shared" si="23"/>
        <v>0</v>
      </c>
      <c r="AB73" s="200"/>
      <c r="AC73" s="200">
        <f t="shared" ref="AC73:AC76" si="237">SUM(AA73:AB73)</f>
        <v>0</v>
      </c>
      <c r="AD73" s="200"/>
      <c r="AE73" s="200">
        <f t="shared" ref="AE73:AE76" si="238">SUM(AC73:AD73)</f>
        <v>0</v>
      </c>
      <c r="AF73" s="200"/>
      <c r="AG73" s="200">
        <f t="shared" ref="AG73:AG76" si="239">SUM(AE73:AF73)</f>
        <v>0</v>
      </c>
      <c r="AH73" s="189"/>
    </row>
    <row r="74" spans="1:34" s="185" customFormat="1" ht="26.25" customHeight="1" x14ac:dyDescent="0.2">
      <c r="A74" s="210" t="s">
        <v>415</v>
      </c>
      <c r="B74" s="229" t="s">
        <v>381</v>
      </c>
      <c r="C74" s="200"/>
      <c r="D74" s="200">
        <v>55555.56</v>
      </c>
      <c r="E74" s="200">
        <f t="shared" si="13"/>
        <v>55555.56</v>
      </c>
      <c r="F74" s="200"/>
      <c r="G74" s="200">
        <f t="shared" si="225"/>
        <v>55555.56</v>
      </c>
      <c r="H74" s="200"/>
      <c r="I74" s="200">
        <f t="shared" si="213"/>
        <v>55555.56</v>
      </c>
      <c r="J74" s="200"/>
      <c r="K74" s="200">
        <f t="shared" si="214"/>
        <v>55555.56</v>
      </c>
      <c r="L74" s="200"/>
      <c r="M74" s="200">
        <f t="shared" si="215"/>
        <v>55555.56</v>
      </c>
      <c r="N74" s="200"/>
      <c r="O74" s="200"/>
      <c r="P74" s="200">
        <f t="shared" si="18"/>
        <v>0</v>
      </c>
      <c r="Q74" s="200"/>
      <c r="R74" s="200">
        <f t="shared" si="233"/>
        <v>0</v>
      </c>
      <c r="S74" s="200"/>
      <c r="T74" s="200">
        <f t="shared" si="234"/>
        <v>0</v>
      </c>
      <c r="U74" s="200"/>
      <c r="V74" s="200">
        <f t="shared" si="235"/>
        <v>0</v>
      </c>
      <c r="W74" s="200"/>
      <c r="X74" s="200">
        <f t="shared" si="236"/>
        <v>0</v>
      </c>
      <c r="Y74" s="200"/>
      <c r="Z74" s="200"/>
      <c r="AA74" s="200">
        <f t="shared" si="23"/>
        <v>0</v>
      </c>
      <c r="AB74" s="200"/>
      <c r="AC74" s="200">
        <f t="shared" si="237"/>
        <v>0</v>
      </c>
      <c r="AD74" s="200"/>
      <c r="AE74" s="200">
        <f t="shared" si="238"/>
        <v>0</v>
      </c>
      <c r="AF74" s="200"/>
      <c r="AG74" s="200">
        <f t="shared" si="239"/>
        <v>0</v>
      </c>
      <c r="AH74" s="189"/>
    </row>
    <row r="75" spans="1:34" s="185" customFormat="1" ht="52.5" customHeight="1" x14ac:dyDescent="0.2">
      <c r="A75" s="211" t="s">
        <v>416</v>
      </c>
      <c r="B75" s="229" t="s">
        <v>381</v>
      </c>
      <c r="C75" s="200"/>
      <c r="D75" s="200">
        <v>441398.08</v>
      </c>
      <c r="E75" s="200">
        <f t="shared" si="13"/>
        <v>441398.08</v>
      </c>
      <c r="F75" s="200"/>
      <c r="G75" s="200">
        <f t="shared" si="225"/>
        <v>441398.08</v>
      </c>
      <c r="H75" s="200"/>
      <c r="I75" s="200">
        <f t="shared" si="213"/>
        <v>441398.08</v>
      </c>
      <c r="J75" s="200"/>
      <c r="K75" s="200">
        <f t="shared" si="214"/>
        <v>441398.08</v>
      </c>
      <c r="L75" s="200"/>
      <c r="M75" s="200">
        <f t="shared" si="215"/>
        <v>441398.08</v>
      </c>
      <c r="N75" s="200"/>
      <c r="O75" s="200">
        <v>441398.08</v>
      </c>
      <c r="P75" s="200">
        <f t="shared" si="18"/>
        <v>441398.08</v>
      </c>
      <c r="Q75" s="200"/>
      <c r="R75" s="200">
        <f t="shared" si="233"/>
        <v>441398.08</v>
      </c>
      <c r="S75" s="200"/>
      <c r="T75" s="200">
        <f t="shared" si="234"/>
        <v>441398.08</v>
      </c>
      <c r="U75" s="200"/>
      <c r="V75" s="200">
        <f t="shared" si="235"/>
        <v>441398.08</v>
      </c>
      <c r="W75" s="200"/>
      <c r="X75" s="200">
        <f t="shared" si="236"/>
        <v>441398.08</v>
      </c>
      <c r="Y75" s="200"/>
      <c r="Z75" s="200">
        <v>441398.08</v>
      </c>
      <c r="AA75" s="200">
        <f t="shared" si="23"/>
        <v>441398.08</v>
      </c>
      <c r="AB75" s="200"/>
      <c r="AC75" s="200">
        <f t="shared" si="237"/>
        <v>441398.08</v>
      </c>
      <c r="AD75" s="200"/>
      <c r="AE75" s="200">
        <f t="shared" si="238"/>
        <v>441398.08</v>
      </c>
      <c r="AF75" s="200"/>
      <c r="AG75" s="200">
        <f t="shared" si="239"/>
        <v>441398.08</v>
      </c>
      <c r="AH75" s="189"/>
    </row>
    <row r="76" spans="1:34" s="185" customFormat="1" ht="25.5" x14ac:dyDescent="0.2">
      <c r="A76" s="205" t="s">
        <v>383</v>
      </c>
      <c r="B76" s="229" t="s">
        <v>381</v>
      </c>
      <c r="C76" s="200">
        <v>3980174.3</v>
      </c>
      <c r="D76" s="200">
        <v>-3980174.3</v>
      </c>
      <c r="E76" s="200">
        <f t="shared" si="13"/>
        <v>0</v>
      </c>
      <c r="F76" s="200"/>
      <c r="G76" s="200">
        <f t="shared" si="225"/>
        <v>0</v>
      </c>
      <c r="H76" s="200"/>
      <c r="I76" s="200">
        <f t="shared" si="213"/>
        <v>0</v>
      </c>
      <c r="J76" s="200"/>
      <c r="K76" s="200">
        <f t="shared" si="214"/>
        <v>0</v>
      </c>
      <c r="L76" s="200"/>
      <c r="M76" s="200">
        <f t="shared" si="215"/>
        <v>0</v>
      </c>
      <c r="N76" s="200">
        <v>0</v>
      </c>
      <c r="O76" s="200"/>
      <c r="P76" s="200">
        <f t="shared" si="18"/>
        <v>0</v>
      </c>
      <c r="Q76" s="200"/>
      <c r="R76" s="200">
        <f t="shared" si="233"/>
        <v>0</v>
      </c>
      <c r="S76" s="200"/>
      <c r="T76" s="200">
        <f t="shared" si="234"/>
        <v>0</v>
      </c>
      <c r="U76" s="200"/>
      <c r="V76" s="200">
        <f t="shared" si="235"/>
        <v>0</v>
      </c>
      <c r="W76" s="200"/>
      <c r="X76" s="200">
        <f t="shared" si="236"/>
        <v>0</v>
      </c>
      <c r="Y76" s="200">
        <v>0</v>
      </c>
      <c r="Z76" s="200"/>
      <c r="AA76" s="200">
        <f t="shared" si="23"/>
        <v>0</v>
      </c>
      <c r="AB76" s="200"/>
      <c r="AC76" s="200">
        <f t="shared" si="237"/>
        <v>0</v>
      </c>
      <c r="AD76" s="200"/>
      <c r="AE76" s="200">
        <f t="shared" si="238"/>
        <v>0</v>
      </c>
      <c r="AF76" s="200"/>
      <c r="AG76" s="200">
        <f t="shared" si="239"/>
        <v>0</v>
      </c>
      <c r="AH76" s="189"/>
    </row>
    <row r="77" spans="1:34" s="185" customFormat="1" ht="25.5" customHeight="1" x14ac:dyDescent="0.2">
      <c r="A77" s="205" t="s">
        <v>383</v>
      </c>
      <c r="B77" s="229" t="s">
        <v>414</v>
      </c>
      <c r="C77" s="200"/>
      <c r="D77" s="200">
        <v>3980174.3</v>
      </c>
      <c r="E77" s="200">
        <f t="shared" si="13"/>
        <v>3980174.3</v>
      </c>
      <c r="F77" s="200"/>
      <c r="G77" s="200">
        <f t="shared" si="225"/>
        <v>3980174.3</v>
      </c>
      <c r="H77" s="200"/>
      <c r="I77" s="200">
        <f t="shared" si="213"/>
        <v>3980174.3</v>
      </c>
      <c r="J77" s="200"/>
      <c r="K77" s="200">
        <f t="shared" si="214"/>
        <v>3980174.3</v>
      </c>
      <c r="L77" s="200"/>
      <c r="M77" s="200">
        <f t="shared" si="215"/>
        <v>3980174.3</v>
      </c>
      <c r="N77" s="200"/>
      <c r="O77" s="200"/>
      <c r="P77" s="200"/>
      <c r="Q77" s="200"/>
      <c r="R77" s="200"/>
      <c r="S77" s="200"/>
      <c r="T77" s="200"/>
      <c r="U77" s="200"/>
      <c r="V77" s="200"/>
      <c r="W77" s="200"/>
      <c r="X77" s="200"/>
      <c r="Y77" s="200"/>
      <c r="Z77" s="200"/>
      <c r="AA77" s="200"/>
      <c r="AB77" s="200"/>
      <c r="AC77" s="200"/>
      <c r="AD77" s="200"/>
      <c r="AE77" s="200"/>
      <c r="AF77" s="200"/>
      <c r="AG77" s="200"/>
      <c r="AH77" s="189"/>
    </row>
    <row r="78" spans="1:34" s="185" customFormat="1" ht="25.5" customHeight="1" x14ac:dyDescent="0.2">
      <c r="A78" s="210" t="s">
        <v>418</v>
      </c>
      <c r="B78" s="229" t="s">
        <v>417</v>
      </c>
      <c r="C78" s="200"/>
      <c r="D78" s="200">
        <v>2236977.84</v>
      </c>
      <c r="E78" s="200">
        <f t="shared" si="13"/>
        <v>2236977.84</v>
      </c>
      <c r="F78" s="200"/>
      <c r="G78" s="200">
        <f t="shared" si="225"/>
        <v>2236977.84</v>
      </c>
      <c r="H78" s="200"/>
      <c r="I78" s="200">
        <f t="shared" si="213"/>
        <v>2236977.84</v>
      </c>
      <c r="J78" s="200"/>
      <c r="K78" s="200">
        <f t="shared" si="214"/>
        <v>2236977.84</v>
      </c>
      <c r="L78" s="200"/>
      <c r="M78" s="200">
        <f t="shared" si="215"/>
        <v>2236977.84</v>
      </c>
      <c r="N78" s="200"/>
      <c r="O78" s="200"/>
      <c r="P78" s="200"/>
      <c r="Q78" s="200"/>
      <c r="R78" s="200"/>
      <c r="S78" s="200"/>
      <c r="T78" s="200"/>
      <c r="U78" s="200"/>
      <c r="V78" s="200"/>
      <c r="W78" s="200"/>
      <c r="X78" s="200"/>
      <c r="Y78" s="200"/>
      <c r="Z78" s="200"/>
      <c r="AA78" s="200"/>
      <c r="AB78" s="200"/>
      <c r="AC78" s="200"/>
      <c r="AD78" s="200"/>
      <c r="AE78" s="200"/>
      <c r="AF78" s="200"/>
      <c r="AG78" s="200"/>
      <c r="AH78" s="189"/>
    </row>
    <row r="79" spans="1:34" s="185" customFormat="1" ht="92.45" customHeight="1" x14ac:dyDescent="0.2">
      <c r="A79" s="209" t="s">
        <v>432</v>
      </c>
      <c r="B79" s="229" t="s">
        <v>431</v>
      </c>
      <c r="C79" s="200"/>
      <c r="D79" s="200">
        <v>222222222</v>
      </c>
      <c r="E79" s="200">
        <f t="shared" si="13"/>
        <v>222222222</v>
      </c>
      <c r="F79" s="200"/>
      <c r="G79" s="200">
        <f t="shared" si="225"/>
        <v>222222222</v>
      </c>
      <c r="H79" s="200"/>
      <c r="I79" s="200">
        <f t="shared" si="213"/>
        <v>222222222</v>
      </c>
      <c r="J79" s="200"/>
      <c r="K79" s="200">
        <f t="shared" si="214"/>
        <v>222222222</v>
      </c>
      <c r="L79" s="200">
        <v>-222222222</v>
      </c>
      <c r="M79" s="200">
        <f t="shared" si="215"/>
        <v>0</v>
      </c>
      <c r="N79" s="200"/>
      <c r="O79" s="200"/>
      <c r="P79" s="200"/>
      <c r="Q79" s="200"/>
      <c r="R79" s="200"/>
      <c r="S79" s="200"/>
      <c r="T79" s="200"/>
      <c r="U79" s="200"/>
      <c r="V79" s="200"/>
      <c r="W79" s="200"/>
      <c r="X79" s="200"/>
      <c r="Y79" s="200"/>
      <c r="Z79" s="200"/>
      <c r="AA79" s="200"/>
      <c r="AB79" s="200"/>
      <c r="AC79" s="200"/>
      <c r="AD79" s="200"/>
      <c r="AE79" s="200"/>
      <c r="AF79" s="200"/>
      <c r="AG79" s="200"/>
      <c r="AH79" s="189"/>
    </row>
    <row r="80" spans="1:34" s="185" customFormat="1" ht="45" customHeight="1" x14ac:dyDescent="0.2">
      <c r="A80" s="205" t="s">
        <v>384</v>
      </c>
      <c r="B80" s="229" t="s">
        <v>358</v>
      </c>
      <c r="C80" s="200">
        <v>414715</v>
      </c>
      <c r="D80" s="200"/>
      <c r="E80" s="200">
        <f t="shared" si="13"/>
        <v>414715</v>
      </c>
      <c r="F80" s="200"/>
      <c r="G80" s="200">
        <f t="shared" si="225"/>
        <v>414715</v>
      </c>
      <c r="H80" s="200"/>
      <c r="I80" s="200">
        <f t="shared" si="213"/>
        <v>414715</v>
      </c>
      <c r="J80" s="200"/>
      <c r="K80" s="200">
        <f t="shared" si="214"/>
        <v>414715</v>
      </c>
      <c r="L80" s="200"/>
      <c r="M80" s="200">
        <f t="shared" si="215"/>
        <v>414715</v>
      </c>
      <c r="N80" s="200">
        <v>234922</v>
      </c>
      <c r="O80" s="200"/>
      <c r="P80" s="200">
        <f t="shared" si="18"/>
        <v>234922</v>
      </c>
      <c r="Q80" s="200"/>
      <c r="R80" s="200">
        <f t="shared" ref="R80:R81" si="240">SUM(P80:Q80)</f>
        <v>234922</v>
      </c>
      <c r="S80" s="200"/>
      <c r="T80" s="200">
        <f t="shared" ref="T80:T81" si="241">SUM(R80:S80)</f>
        <v>234922</v>
      </c>
      <c r="U80" s="200"/>
      <c r="V80" s="200">
        <f t="shared" ref="V80:V81" si="242">SUM(T80:U80)</f>
        <v>234922</v>
      </c>
      <c r="W80" s="200"/>
      <c r="X80" s="200">
        <f t="shared" ref="X80:X81" si="243">SUM(V80:W80)</f>
        <v>234922</v>
      </c>
      <c r="Y80" s="200">
        <v>232368</v>
      </c>
      <c r="Z80" s="200"/>
      <c r="AA80" s="200">
        <f t="shared" si="23"/>
        <v>232368</v>
      </c>
      <c r="AB80" s="200"/>
      <c r="AC80" s="200">
        <f t="shared" ref="AC80:AC81" si="244">SUM(AA80:AB80)</f>
        <v>232368</v>
      </c>
      <c r="AD80" s="200"/>
      <c r="AE80" s="200">
        <f t="shared" ref="AE80:AE81" si="245">SUM(AC80:AD80)</f>
        <v>232368</v>
      </c>
      <c r="AF80" s="200"/>
      <c r="AG80" s="200">
        <f t="shared" ref="AG80:AG81" si="246">SUM(AE80:AF80)</f>
        <v>232368</v>
      </c>
      <c r="AH80" s="184"/>
    </row>
    <row r="81" spans="1:34" s="185" customFormat="1" ht="51" x14ac:dyDescent="0.2">
      <c r="A81" s="205" t="s">
        <v>385</v>
      </c>
      <c r="B81" s="229" t="s">
        <v>358</v>
      </c>
      <c r="C81" s="200">
        <v>441398.08</v>
      </c>
      <c r="D81" s="200">
        <v>-441398.08</v>
      </c>
      <c r="E81" s="200">
        <f t="shared" si="13"/>
        <v>0</v>
      </c>
      <c r="F81" s="200"/>
      <c r="G81" s="200">
        <f t="shared" si="225"/>
        <v>0</v>
      </c>
      <c r="H81" s="200"/>
      <c r="I81" s="200">
        <f t="shared" si="213"/>
        <v>0</v>
      </c>
      <c r="J81" s="200"/>
      <c r="K81" s="200">
        <f t="shared" si="214"/>
        <v>0</v>
      </c>
      <c r="L81" s="200"/>
      <c r="M81" s="200">
        <f t="shared" si="215"/>
        <v>0</v>
      </c>
      <c r="N81" s="200">
        <v>441398.08</v>
      </c>
      <c r="O81" s="200">
        <v>-441398.08</v>
      </c>
      <c r="P81" s="200">
        <f t="shared" si="18"/>
        <v>0</v>
      </c>
      <c r="Q81" s="200"/>
      <c r="R81" s="200">
        <f t="shared" si="240"/>
        <v>0</v>
      </c>
      <c r="S81" s="200"/>
      <c r="T81" s="200">
        <f t="shared" si="241"/>
        <v>0</v>
      </c>
      <c r="U81" s="200"/>
      <c r="V81" s="200">
        <f t="shared" si="242"/>
        <v>0</v>
      </c>
      <c r="W81" s="200"/>
      <c r="X81" s="200">
        <f t="shared" si="243"/>
        <v>0</v>
      </c>
      <c r="Y81" s="200">
        <v>441398.08</v>
      </c>
      <c r="Z81" s="200">
        <v>-441398.08</v>
      </c>
      <c r="AA81" s="200">
        <f t="shared" si="23"/>
        <v>0</v>
      </c>
      <c r="AB81" s="200"/>
      <c r="AC81" s="200">
        <f t="shared" si="244"/>
        <v>0</v>
      </c>
      <c r="AD81" s="200"/>
      <c r="AE81" s="200">
        <f t="shared" si="245"/>
        <v>0</v>
      </c>
      <c r="AF81" s="200"/>
      <c r="AG81" s="200">
        <f t="shared" si="246"/>
        <v>0</v>
      </c>
      <c r="AH81" s="184"/>
    </row>
    <row r="82" spans="1:34" s="185" customFormat="1" ht="45.6" customHeight="1" x14ac:dyDescent="0.2">
      <c r="A82" s="212" t="s">
        <v>385</v>
      </c>
      <c r="B82" s="229" t="s">
        <v>358</v>
      </c>
      <c r="C82" s="200"/>
      <c r="D82" s="200">
        <v>108843.52</v>
      </c>
      <c r="E82" s="200">
        <f t="shared" si="13"/>
        <v>108843.52</v>
      </c>
      <c r="F82" s="200"/>
      <c r="G82" s="200">
        <f t="shared" si="225"/>
        <v>108843.52</v>
      </c>
      <c r="H82" s="200"/>
      <c r="I82" s="200">
        <f t="shared" si="213"/>
        <v>108843.52</v>
      </c>
      <c r="J82" s="200"/>
      <c r="K82" s="200">
        <f t="shared" si="214"/>
        <v>108843.52</v>
      </c>
      <c r="L82" s="200"/>
      <c r="M82" s="200">
        <f t="shared" si="215"/>
        <v>108843.52</v>
      </c>
      <c r="N82" s="200"/>
      <c r="O82" s="200"/>
      <c r="P82" s="200"/>
      <c r="Q82" s="200"/>
      <c r="R82" s="200"/>
      <c r="S82" s="200"/>
      <c r="T82" s="200"/>
      <c r="U82" s="200"/>
      <c r="V82" s="200"/>
      <c r="W82" s="200"/>
      <c r="X82" s="200"/>
      <c r="Y82" s="200"/>
      <c r="Z82" s="200"/>
      <c r="AA82" s="200"/>
      <c r="AB82" s="200"/>
      <c r="AC82" s="200"/>
      <c r="AD82" s="200"/>
      <c r="AE82" s="200"/>
      <c r="AF82" s="200"/>
      <c r="AG82" s="200"/>
      <c r="AH82" s="184"/>
    </row>
    <row r="83" spans="1:34" s="185" customFormat="1" ht="78" customHeight="1" x14ac:dyDescent="0.2">
      <c r="A83" s="205" t="s">
        <v>386</v>
      </c>
      <c r="B83" s="229" t="s">
        <v>358</v>
      </c>
      <c r="C83" s="200">
        <v>257020</v>
      </c>
      <c r="D83" s="200"/>
      <c r="E83" s="200">
        <f t="shared" si="13"/>
        <v>257020</v>
      </c>
      <c r="F83" s="200"/>
      <c r="G83" s="200">
        <f t="shared" si="225"/>
        <v>257020</v>
      </c>
      <c r="H83" s="200"/>
      <c r="I83" s="200">
        <f t="shared" si="213"/>
        <v>257020</v>
      </c>
      <c r="J83" s="200"/>
      <c r="K83" s="200">
        <f t="shared" si="214"/>
        <v>257020</v>
      </c>
      <c r="L83" s="200"/>
      <c r="M83" s="200">
        <f t="shared" si="215"/>
        <v>257020</v>
      </c>
      <c r="N83" s="200">
        <v>267250</v>
      </c>
      <c r="O83" s="200"/>
      <c r="P83" s="200">
        <f t="shared" si="18"/>
        <v>267250</v>
      </c>
      <c r="Q83" s="200"/>
      <c r="R83" s="200">
        <f t="shared" ref="R83:R87" si="247">SUM(P83:Q83)</f>
        <v>267250</v>
      </c>
      <c r="S83" s="200"/>
      <c r="T83" s="200">
        <f t="shared" ref="T83:T87" si="248">SUM(R83:S83)</f>
        <v>267250</v>
      </c>
      <c r="U83" s="200"/>
      <c r="V83" s="200">
        <f t="shared" ref="V83:V87" si="249">SUM(T83:U83)</f>
        <v>267250</v>
      </c>
      <c r="W83" s="200"/>
      <c r="X83" s="200">
        <f t="shared" ref="X83:X87" si="250">SUM(V83:W83)</f>
        <v>267250</v>
      </c>
      <c r="Y83" s="200">
        <v>277950</v>
      </c>
      <c r="Z83" s="200"/>
      <c r="AA83" s="200">
        <f t="shared" si="23"/>
        <v>277950</v>
      </c>
      <c r="AB83" s="200"/>
      <c r="AC83" s="200">
        <f t="shared" ref="AC83:AC87" si="251">SUM(AA83:AB83)</f>
        <v>277950</v>
      </c>
      <c r="AD83" s="200"/>
      <c r="AE83" s="200">
        <f t="shared" ref="AE83:AE87" si="252">SUM(AC83:AD83)</f>
        <v>277950</v>
      </c>
      <c r="AF83" s="200"/>
      <c r="AG83" s="200">
        <f t="shared" ref="AG83:AG87" si="253">SUM(AE83:AF83)</f>
        <v>277950</v>
      </c>
      <c r="AH83" s="184"/>
    </row>
    <row r="84" spans="1:34" s="185" customFormat="1" ht="25.15" customHeight="1" x14ac:dyDescent="0.2">
      <c r="A84" s="205" t="s">
        <v>387</v>
      </c>
      <c r="B84" s="229" t="s">
        <v>358</v>
      </c>
      <c r="C84" s="200">
        <v>291249912.5</v>
      </c>
      <c r="D84" s="200"/>
      <c r="E84" s="200">
        <f t="shared" si="13"/>
        <v>291249912.5</v>
      </c>
      <c r="F84" s="200"/>
      <c r="G84" s="200">
        <f t="shared" si="225"/>
        <v>291249912.5</v>
      </c>
      <c r="H84" s="200"/>
      <c r="I84" s="200">
        <f t="shared" si="213"/>
        <v>291249912.5</v>
      </c>
      <c r="J84" s="200"/>
      <c r="K84" s="200">
        <f t="shared" si="214"/>
        <v>291249912.5</v>
      </c>
      <c r="L84" s="200"/>
      <c r="M84" s="200">
        <f t="shared" si="215"/>
        <v>291249912.5</v>
      </c>
      <c r="N84" s="200">
        <f>291249912.5+446276-346276</f>
        <v>291349912.5</v>
      </c>
      <c r="O84" s="200"/>
      <c r="P84" s="200">
        <f t="shared" si="18"/>
        <v>291349912.5</v>
      </c>
      <c r="Q84" s="200"/>
      <c r="R84" s="200">
        <f t="shared" si="247"/>
        <v>291349912.5</v>
      </c>
      <c r="S84" s="200"/>
      <c r="T84" s="200">
        <f t="shared" si="248"/>
        <v>291349912.5</v>
      </c>
      <c r="U84" s="200"/>
      <c r="V84" s="200">
        <f t="shared" si="249"/>
        <v>291349912.5</v>
      </c>
      <c r="W84" s="200"/>
      <c r="X84" s="200">
        <f t="shared" si="250"/>
        <v>291349912.5</v>
      </c>
      <c r="Y84" s="200">
        <f>291249912.5+9970530.8-346276</f>
        <v>300874167.30000001</v>
      </c>
      <c r="Z84" s="200"/>
      <c r="AA84" s="200">
        <f t="shared" si="23"/>
        <v>300874167.30000001</v>
      </c>
      <c r="AB84" s="200"/>
      <c r="AC84" s="200">
        <f t="shared" si="251"/>
        <v>300874167.30000001</v>
      </c>
      <c r="AD84" s="200"/>
      <c r="AE84" s="200">
        <f t="shared" si="252"/>
        <v>300874167.30000001</v>
      </c>
      <c r="AF84" s="200"/>
      <c r="AG84" s="200">
        <f t="shared" si="253"/>
        <v>300874167.30000001</v>
      </c>
      <c r="AH84" s="184"/>
    </row>
    <row r="85" spans="1:34" s="185" customFormat="1" ht="67.150000000000006" customHeight="1" x14ac:dyDescent="0.2">
      <c r="A85" s="205" t="s">
        <v>388</v>
      </c>
      <c r="B85" s="229" t="s">
        <v>358</v>
      </c>
      <c r="C85" s="200">
        <v>901734</v>
      </c>
      <c r="D85" s="200"/>
      <c r="E85" s="200">
        <f t="shared" si="13"/>
        <v>901734</v>
      </c>
      <c r="F85" s="200"/>
      <c r="G85" s="200">
        <f t="shared" si="225"/>
        <v>901734</v>
      </c>
      <c r="H85" s="200"/>
      <c r="I85" s="200">
        <f t="shared" si="213"/>
        <v>901734</v>
      </c>
      <c r="J85" s="200"/>
      <c r="K85" s="200">
        <f t="shared" si="214"/>
        <v>901734</v>
      </c>
      <c r="L85" s="200"/>
      <c r="M85" s="200">
        <f t="shared" si="215"/>
        <v>901734</v>
      </c>
      <c r="N85" s="200">
        <v>901734</v>
      </c>
      <c r="O85" s="200"/>
      <c r="P85" s="200">
        <f t="shared" si="18"/>
        <v>901734</v>
      </c>
      <c r="Q85" s="200"/>
      <c r="R85" s="200">
        <f t="shared" si="247"/>
        <v>901734</v>
      </c>
      <c r="S85" s="200"/>
      <c r="T85" s="200">
        <f t="shared" si="248"/>
        <v>901734</v>
      </c>
      <c r="U85" s="200"/>
      <c r="V85" s="200">
        <f t="shared" si="249"/>
        <v>901734</v>
      </c>
      <c r="W85" s="200"/>
      <c r="X85" s="200">
        <f t="shared" si="250"/>
        <v>901734</v>
      </c>
      <c r="Y85" s="200">
        <v>901734</v>
      </c>
      <c r="Z85" s="200"/>
      <c r="AA85" s="200">
        <f t="shared" si="23"/>
        <v>901734</v>
      </c>
      <c r="AB85" s="200"/>
      <c r="AC85" s="200">
        <f t="shared" si="251"/>
        <v>901734</v>
      </c>
      <c r="AD85" s="200"/>
      <c r="AE85" s="200">
        <f t="shared" si="252"/>
        <v>901734</v>
      </c>
      <c r="AF85" s="200"/>
      <c r="AG85" s="200">
        <f t="shared" si="253"/>
        <v>901734</v>
      </c>
      <c r="AH85" s="184"/>
    </row>
    <row r="86" spans="1:34" s="185" customFormat="1" ht="44.45" customHeight="1" x14ac:dyDescent="0.2">
      <c r="A86" s="205" t="s">
        <v>389</v>
      </c>
      <c r="B86" s="229" t="s">
        <v>358</v>
      </c>
      <c r="C86" s="200">
        <v>123200</v>
      </c>
      <c r="D86" s="200"/>
      <c r="E86" s="200">
        <f t="shared" si="13"/>
        <v>123200</v>
      </c>
      <c r="F86" s="200"/>
      <c r="G86" s="200">
        <f t="shared" si="225"/>
        <v>123200</v>
      </c>
      <c r="H86" s="200">
        <v>-10556.32</v>
      </c>
      <c r="I86" s="200">
        <f t="shared" si="213"/>
        <v>112643.68</v>
      </c>
      <c r="J86" s="200"/>
      <c r="K86" s="200">
        <f t="shared" si="214"/>
        <v>112643.68</v>
      </c>
      <c r="L86" s="200"/>
      <c r="M86" s="200">
        <f t="shared" si="215"/>
        <v>112643.68</v>
      </c>
      <c r="N86" s="200">
        <v>53402</v>
      </c>
      <c r="O86" s="200"/>
      <c r="P86" s="200">
        <f t="shared" si="18"/>
        <v>53402</v>
      </c>
      <c r="Q86" s="200"/>
      <c r="R86" s="200">
        <f t="shared" si="247"/>
        <v>53402</v>
      </c>
      <c r="S86" s="200"/>
      <c r="T86" s="200">
        <f t="shared" si="248"/>
        <v>53402</v>
      </c>
      <c r="U86" s="200"/>
      <c r="V86" s="200">
        <f t="shared" si="249"/>
        <v>53402</v>
      </c>
      <c r="W86" s="200"/>
      <c r="X86" s="200">
        <f t="shared" si="250"/>
        <v>53402</v>
      </c>
      <c r="Y86" s="200">
        <v>53402</v>
      </c>
      <c r="Z86" s="200"/>
      <c r="AA86" s="200">
        <f t="shared" si="23"/>
        <v>53402</v>
      </c>
      <c r="AB86" s="200"/>
      <c r="AC86" s="200">
        <f t="shared" si="251"/>
        <v>53402</v>
      </c>
      <c r="AD86" s="200"/>
      <c r="AE86" s="200">
        <f t="shared" si="252"/>
        <v>53402</v>
      </c>
      <c r="AF86" s="200"/>
      <c r="AG86" s="200">
        <f t="shared" si="253"/>
        <v>53402</v>
      </c>
      <c r="AH86" s="184"/>
    </row>
    <row r="87" spans="1:34" s="185" customFormat="1" ht="40.9" customHeight="1" x14ac:dyDescent="0.2">
      <c r="A87" s="205" t="s">
        <v>390</v>
      </c>
      <c r="B87" s="229" t="s">
        <v>358</v>
      </c>
      <c r="C87" s="200">
        <v>600051</v>
      </c>
      <c r="D87" s="200"/>
      <c r="E87" s="200">
        <f t="shared" si="13"/>
        <v>600051</v>
      </c>
      <c r="F87" s="200"/>
      <c r="G87" s="200">
        <f t="shared" si="225"/>
        <v>600051</v>
      </c>
      <c r="H87" s="200"/>
      <c r="I87" s="200">
        <f t="shared" si="213"/>
        <v>600051</v>
      </c>
      <c r="J87" s="200">
        <v>-600051</v>
      </c>
      <c r="K87" s="200">
        <f t="shared" si="214"/>
        <v>0</v>
      </c>
      <c r="L87" s="200"/>
      <c r="M87" s="200">
        <f t="shared" si="215"/>
        <v>0</v>
      </c>
      <c r="N87" s="200">
        <v>600051</v>
      </c>
      <c r="O87" s="200"/>
      <c r="P87" s="200">
        <f t="shared" si="18"/>
        <v>600051</v>
      </c>
      <c r="Q87" s="200"/>
      <c r="R87" s="200">
        <f t="shared" si="247"/>
        <v>600051</v>
      </c>
      <c r="S87" s="200"/>
      <c r="T87" s="200">
        <f t="shared" si="248"/>
        <v>600051</v>
      </c>
      <c r="U87" s="200"/>
      <c r="V87" s="200">
        <f t="shared" si="249"/>
        <v>600051</v>
      </c>
      <c r="W87" s="200"/>
      <c r="X87" s="200">
        <f t="shared" si="250"/>
        <v>600051</v>
      </c>
      <c r="Y87" s="200">
        <v>600051</v>
      </c>
      <c r="Z87" s="200"/>
      <c r="AA87" s="200">
        <f t="shared" si="23"/>
        <v>600051</v>
      </c>
      <c r="AB87" s="200"/>
      <c r="AC87" s="200">
        <f t="shared" si="251"/>
        <v>600051</v>
      </c>
      <c r="AD87" s="200"/>
      <c r="AE87" s="200">
        <f t="shared" si="252"/>
        <v>600051</v>
      </c>
      <c r="AF87" s="200"/>
      <c r="AG87" s="200">
        <f t="shared" si="253"/>
        <v>600051</v>
      </c>
      <c r="AH87" s="184"/>
    </row>
    <row r="88" spans="1:34" s="185" customFormat="1" ht="54.6" customHeight="1" x14ac:dyDescent="0.2">
      <c r="A88" s="205" t="s">
        <v>438</v>
      </c>
      <c r="B88" s="229" t="s">
        <v>358</v>
      </c>
      <c r="C88" s="200"/>
      <c r="D88" s="200"/>
      <c r="E88" s="200"/>
      <c r="F88" s="200">
        <v>1404820</v>
      </c>
      <c r="G88" s="200">
        <f t="shared" si="225"/>
        <v>1404820</v>
      </c>
      <c r="H88" s="200"/>
      <c r="I88" s="200">
        <f t="shared" si="213"/>
        <v>1404820</v>
      </c>
      <c r="J88" s="200"/>
      <c r="K88" s="200">
        <f t="shared" si="214"/>
        <v>1404820</v>
      </c>
      <c r="L88" s="200"/>
      <c r="M88" s="200">
        <f t="shared" si="215"/>
        <v>1404820</v>
      </c>
      <c r="N88" s="200"/>
      <c r="O88" s="200"/>
      <c r="P88" s="200"/>
      <c r="Q88" s="200"/>
      <c r="R88" s="200"/>
      <c r="S88" s="200"/>
      <c r="T88" s="200"/>
      <c r="U88" s="200"/>
      <c r="V88" s="200"/>
      <c r="W88" s="200"/>
      <c r="X88" s="200"/>
      <c r="Y88" s="200"/>
      <c r="Z88" s="200"/>
      <c r="AA88" s="200"/>
      <c r="AB88" s="200"/>
      <c r="AC88" s="200">
        <f>R88</f>
        <v>0</v>
      </c>
      <c r="AD88" s="200"/>
      <c r="AE88" s="200">
        <f>T88</f>
        <v>0</v>
      </c>
      <c r="AF88" s="200"/>
      <c r="AG88" s="200">
        <f>V88</f>
        <v>0</v>
      </c>
      <c r="AH88" s="184"/>
    </row>
    <row r="89" spans="1:34" s="185" customFormat="1" ht="54.6" customHeight="1" x14ac:dyDescent="0.2">
      <c r="A89" s="205" t="s">
        <v>440</v>
      </c>
      <c r="B89" s="229" t="s">
        <v>358</v>
      </c>
      <c r="C89" s="200"/>
      <c r="D89" s="200"/>
      <c r="E89" s="200"/>
      <c r="F89" s="200"/>
      <c r="G89" s="200"/>
      <c r="H89" s="200">
        <v>323511</v>
      </c>
      <c r="I89" s="200">
        <f t="shared" si="213"/>
        <v>323511</v>
      </c>
      <c r="J89" s="200"/>
      <c r="K89" s="200">
        <f t="shared" si="214"/>
        <v>323511</v>
      </c>
      <c r="L89" s="200"/>
      <c r="M89" s="200">
        <f t="shared" si="215"/>
        <v>323511</v>
      </c>
      <c r="N89" s="200"/>
      <c r="O89" s="200"/>
      <c r="P89" s="200"/>
      <c r="Q89" s="200"/>
      <c r="R89" s="200"/>
      <c r="S89" s="200"/>
      <c r="T89" s="200"/>
      <c r="U89" s="200"/>
      <c r="V89" s="200"/>
      <c r="W89" s="200"/>
      <c r="X89" s="200"/>
      <c r="Y89" s="200"/>
      <c r="Z89" s="200"/>
      <c r="AA89" s="200"/>
      <c r="AB89" s="200"/>
      <c r="AC89" s="200"/>
      <c r="AD89" s="200"/>
      <c r="AE89" s="200"/>
      <c r="AF89" s="200"/>
      <c r="AG89" s="200"/>
      <c r="AH89" s="184"/>
    </row>
    <row r="90" spans="1:34" s="185" customFormat="1" ht="38.25" customHeight="1" x14ac:dyDescent="0.2">
      <c r="A90" s="205" t="s">
        <v>444</v>
      </c>
      <c r="B90" s="229" t="s">
        <v>443</v>
      </c>
      <c r="C90" s="200"/>
      <c r="D90" s="200"/>
      <c r="E90" s="200"/>
      <c r="F90" s="200"/>
      <c r="G90" s="200"/>
      <c r="H90" s="200">
        <v>1500000</v>
      </c>
      <c r="I90" s="200">
        <f t="shared" si="213"/>
        <v>1500000</v>
      </c>
      <c r="J90" s="200"/>
      <c r="K90" s="200">
        <f t="shared" si="214"/>
        <v>1500000</v>
      </c>
      <c r="L90" s="200"/>
      <c r="M90" s="200">
        <f t="shared" si="215"/>
        <v>1500000</v>
      </c>
      <c r="N90" s="200"/>
      <c r="O90" s="200"/>
      <c r="P90" s="200"/>
      <c r="Q90" s="200"/>
      <c r="R90" s="200"/>
      <c r="S90" s="200"/>
      <c r="T90" s="200"/>
      <c r="U90" s="200"/>
      <c r="V90" s="200"/>
      <c r="W90" s="200"/>
      <c r="X90" s="200"/>
      <c r="Y90" s="200"/>
      <c r="Z90" s="200"/>
      <c r="AA90" s="200"/>
      <c r="AB90" s="200"/>
      <c r="AC90" s="200"/>
      <c r="AD90" s="200"/>
      <c r="AE90" s="200"/>
      <c r="AF90" s="200"/>
      <c r="AG90" s="200"/>
      <c r="AH90" s="184"/>
    </row>
    <row r="91" spans="1:34" s="185" customFormat="1" ht="38.25" customHeight="1" x14ac:dyDescent="0.2">
      <c r="A91" s="205" t="s">
        <v>442</v>
      </c>
      <c r="B91" s="229" t="s">
        <v>358</v>
      </c>
      <c r="C91" s="200"/>
      <c r="D91" s="200"/>
      <c r="E91" s="200"/>
      <c r="F91" s="200"/>
      <c r="G91" s="200"/>
      <c r="H91" s="200">
        <v>3878219.26</v>
      </c>
      <c r="I91" s="200">
        <f t="shared" si="213"/>
        <v>3878219.26</v>
      </c>
      <c r="J91" s="200"/>
      <c r="K91" s="200">
        <f t="shared" si="214"/>
        <v>3878219.26</v>
      </c>
      <c r="L91" s="200"/>
      <c r="M91" s="200">
        <f t="shared" si="215"/>
        <v>3878219.26</v>
      </c>
      <c r="N91" s="200"/>
      <c r="O91" s="200"/>
      <c r="P91" s="200"/>
      <c r="Q91" s="200"/>
      <c r="R91" s="200"/>
      <c r="S91" s="200"/>
      <c r="T91" s="200"/>
      <c r="U91" s="200"/>
      <c r="V91" s="200"/>
      <c r="W91" s="200"/>
      <c r="X91" s="200"/>
      <c r="Y91" s="200"/>
      <c r="Z91" s="200"/>
      <c r="AA91" s="200"/>
      <c r="AB91" s="200"/>
      <c r="AC91" s="200"/>
      <c r="AD91" s="200"/>
      <c r="AE91" s="200"/>
      <c r="AF91" s="200"/>
      <c r="AG91" s="200"/>
      <c r="AH91" s="184"/>
    </row>
    <row r="92" spans="1:34" s="185" customFormat="1" ht="38.25" customHeight="1" x14ac:dyDescent="0.2">
      <c r="A92" s="205" t="s">
        <v>439</v>
      </c>
      <c r="B92" s="229" t="s">
        <v>358</v>
      </c>
      <c r="C92" s="200"/>
      <c r="D92" s="200"/>
      <c r="E92" s="200"/>
      <c r="F92" s="200"/>
      <c r="G92" s="200"/>
      <c r="H92" s="200">
        <v>231000</v>
      </c>
      <c r="I92" s="200">
        <f t="shared" si="213"/>
        <v>231000</v>
      </c>
      <c r="J92" s="200"/>
      <c r="K92" s="200">
        <f t="shared" si="214"/>
        <v>231000</v>
      </c>
      <c r="L92" s="200"/>
      <c r="M92" s="200">
        <f t="shared" si="215"/>
        <v>231000</v>
      </c>
      <c r="N92" s="200"/>
      <c r="O92" s="200"/>
      <c r="P92" s="200"/>
      <c r="Q92" s="200"/>
      <c r="R92" s="200"/>
      <c r="S92" s="200"/>
      <c r="T92" s="200"/>
      <c r="U92" s="200"/>
      <c r="V92" s="200"/>
      <c r="W92" s="200"/>
      <c r="X92" s="200"/>
      <c r="Y92" s="200"/>
      <c r="Z92" s="200"/>
      <c r="AA92" s="200"/>
      <c r="AB92" s="200"/>
      <c r="AC92" s="200"/>
      <c r="AD92" s="200"/>
      <c r="AE92" s="200"/>
      <c r="AF92" s="200"/>
      <c r="AG92" s="200"/>
      <c r="AH92" s="184"/>
    </row>
    <row r="93" spans="1:34" s="185" customFormat="1" ht="26.45" customHeight="1" x14ac:dyDescent="0.2">
      <c r="A93" s="205" t="s">
        <v>437</v>
      </c>
      <c r="B93" s="229" t="s">
        <v>358</v>
      </c>
      <c r="C93" s="200"/>
      <c r="D93" s="200"/>
      <c r="E93" s="200"/>
      <c r="F93" s="200"/>
      <c r="G93" s="200"/>
      <c r="H93" s="200">
        <v>122400</v>
      </c>
      <c r="I93" s="200">
        <f t="shared" si="213"/>
        <v>122400</v>
      </c>
      <c r="J93" s="200"/>
      <c r="K93" s="200">
        <f t="shared" si="214"/>
        <v>122400</v>
      </c>
      <c r="L93" s="200"/>
      <c r="M93" s="200">
        <f t="shared" si="215"/>
        <v>122400</v>
      </c>
      <c r="N93" s="200"/>
      <c r="O93" s="200"/>
      <c r="P93" s="200"/>
      <c r="Q93" s="200"/>
      <c r="R93" s="200"/>
      <c r="S93" s="200"/>
      <c r="T93" s="200"/>
      <c r="U93" s="200"/>
      <c r="V93" s="200"/>
      <c r="W93" s="200"/>
      <c r="X93" s="200"/>
      <c r="Y93" s="200"/>
      <c r="Z93" s="200"/>
      <c r="AA93" s="200"/>
      <c r="AB93" s="200"/>
      <c r="AC93" s="200"/>
      <c r="AD93" s="200"/>
      <c r="AE93" s="200"/>
      <c r="AF93" s="200"/>
      <c r="AG93" s="200"/>
      <c r="AH93" s="184"/>
    </row>
    <row r="94" spans="1:34" s="185" customFormat="1" ht="40.9" customHeight="1" x14ac:dyDescent="0.2">
      <c r="A94" s="211" t="s">
        <v>448</v>
      </c>
      <c r="B94" s="229" t="s">
        <v>358</v>
      </c>
      <c r="C94" s="200"/>
      <c r="D94" s="200"/>
      <c r="E94" s="200"/>
      <c r="F94" s="200"/>
      <c r="G94" s="200"/>
      <c r="H94" s="200"/>
      <c r="I94" s="200"/>
      <c r="J94" s="200">
        <v>4269445.91</v>
      </c>
      <c r="K94" s="200">
        <f t="shared" si="214"/>
        <v>4269445.91</v>
      </c>
      <c r="L94" s="200"/>
      <c r="M94" s="200">
        <f t="shared" si="215"/>
        <v>4269445.91</v>
      </c>
      <c r="N94" s="200"/>
      <c r="O94" s="200"/>
      <c r="P94" s="200"/>
      <c r="Q94" s="200"/>
      <c r="R94" s="200"/>
      <c r="S94" s="200"/>
      <c r="T94" s="200"/>
      <c r="U94" s="200"/>
      <c r="V94" s="200"/>
      <c r="W94" s="200"/>
      <c r="X94" s="200"/>
      <c r="Y94" s="200"/>
      <c r="Z94" s="200"/>
      <c r="AA94" s="200"/>
      <c r="AB94" s="200"/>
      <c r="AC94" s="200"/>
      <c r="AD94" s="200"/>
      <c r="AE94" s="200"/>
      <c r="AF94" s="200"/>
      <c r="AG94" s="200"/>
      <c r="AH94" s="184"/>
    </row>
    <row r="95" spans="1:34" s="185" customFormat="1" ht="52.9" customHeight="1" x14ac:dyDescent="0.2">
      <c r="A95" s="211" t="s">
        <v>449</v>
      </c>
      <c r="B95" s="229" t="s">
        <v>358</v>
      </c>
      <c r="C95" s="200"/>
      <c r="D95" s="200"/>
      <c r="E95" s="200"/>
      <c r="F95" s="200"/>
      <c r="G95" s="200"/>
      <c r="H95" s="200"/>
      <c r="I95" s="200"/>
      <c r="J95" s="200">
        <v>548486</v>
      </c>
      <c r="K95" s="200">
        <f t="shared" si="214"/>
        <v>548486</v>
      </c>
      <c r="L95" s="200"/>
      <c r="M95" s="200">
        <f t="shared" si="215"/>
        <v>548486</v>
      </c>
      <c r="N95" s="200"/>
      <c r="O95" s="200"/>
      <c r="P95" s="200"/>
      <c r="Q95" s="200"/>
      <c r="R95" s="200"/>
      <c r="S95" s="200"/>
      <c r="T95" s="200"/>
      <c r="U95" s="200"/>
      <c r="V95" s="200"/>
      <c r="W95" s="200"/>
      <c r="X95" s="200"/>
      <c r="Y95" s="200"/>
      <c r="Z95" s="200"/>
      <c r="AA95" s="200"/>
      <c r="AB95" s="200"/>
      <c r="AC95" s="200"/>
      <c r="AD95" s="200"/>
      <c r="AE95" s="200"/>
      <c r="AF95" s="200"/>
      <c r="AG95" s="200"/>
      <c r="AH95" s="184"/>
    </row>
    <row r="96" spans="1:34" s="185" customFormat="1" ht="80.45" customHeight="1" x14ac:dyDescent="0.2">
      <c r="A96" s="210" t="s">
        <v>452</v>
      </c>
      <c r="B96" s="229" t="s">
        <v>358</v>
      </c>
      <c r="C96" s="200"/>
      <c r="D96" s="200"/>
      <c r="E96" s="200"/>
      <c r="F96" s="200"/>
      <c r="G96" s="200"/>
      <c r="H96" s="200"/>
      <c r="I96" s="200"/>
      <c r="J96" s="200"/>
      <c r="K96" s="200"/>
      <c r="L96" s="200">
        <v>7591359.8600000003</v>
      </c>
      <c r="M96" s="200">
        <f t="shared" si="215"/>
        <v>7591359.8600000003</v>
      </c>
      <c r="N96" s="200"/>
      <c r="O96" s="200"/>
      <c r="P96" s="200"/>
      <c r="Q96" s="200"/>
      <c r="R96" s="200"/>
      <c r="S96" s="200"/>
      <c r="T96" s="200"/>
      <c r="U96" s="200"/>
      <c r="V96" s="200"/>
      <c r="W96" s="200"/>
      <c r="X96" s="200"/>
      <c r="Y96" s="200"/>
      <c r="Z96" s="200"/>
      <c r="AA96" s="200"/>
      <c r="AB96" s="200"/>
      <c r="AC96" s="200"/>
      <c r="AD96" s="200"/>
      <c r="AE96" s="200"/>
      <c r="AF96" s="200"/>
      <c r="AG96" s="200"/>
      <c r="AH96" s="184"/>
    </row>
    <row r="97" spans="1:34" s="185" customFormat="1" x14ac:dyDescent="0.2">
      <c r="A97" s="206"/>
      <c r="B97" s="228"/>
      <c r="C97" s="207"/>
      <c r="D97" s="207"/>
      <c r="E97" s="207"/>
      <c r="F97" s="207"/>
      <c r="G97" s="207"/>
      <c r="H97" s="207"/>
      <c r="I97" s="207"/>
      <c r="J97" s="207"/>
      <c r="K97" s="207"/>
      <c r="L97" s="207"/>
      <c r="M97" s="207"/>
      <c r="N97" s="200"/>
      <c r="O97" s="207"/>
      <c r="P97" s="207"/>
      <c r="Q97" s="207"/>
      <c r="R97" s="207"/>
      <c r="S97" s="207"/>
      <c r="T97" s="207"/>
      <c r="U97" s="207"/>
      <c r="V97" s="207"/>
      <c r="W97" s="207"/>
      <c r="X97" s="207"/>
      <c r="Y97" s="200"/>
      <c r="Z97" s="207"/>
      <c r="AA97" s="207"/>
      <c r="AB97" s="207"/>
      <c r="AC97" s="207"/>
      <c r="AD97" s="207"/>
      <c r="AE97" s="207"/>
      <c r="AF97" s="207"/>
      <c r="AG97" s="207"/>
      <c r="AH97" s="184"/>
    </row>
    <row r="98" spans="1:34" s="185" customFormat="1" ht="31.15" customHeight="1" x14ac:dyDescent="0.2">
      <c r="A98" s="198" t="s">
        <v>76</v>
      </c>
      <c r="B98" s="221" t="s">
        <v>112</v>
      </c>
      <c r="C98" s="200">
        <f>SUM(C99:C116)</f>
        <v>753690739.33000004</v>
      </c>
      <c r="D98" s="200">
        <f t="shared" ref="D98:AA98" si="254">SUM(D99:D116)</f>
        <v>7178585</v>
      </c>
      <c r="E98" s="200">
        <f t="shared" si="254"/>
        <v>760869324.32999992</v>
      </c>
      <c r="F98" s="200">
        <f t="shared" ref="F98:G98" si="255">SUM(F99:F116)</f>
        <v>0</v>
      </c>
      <c r="G98" s="200">
        <f t="shared" si="255"/>
        <v>760869324.32999992</v>
      </c>
      <c r="H98" s="200">
        <f t="shared" ref="H98:I98" si="256">SUM(H99:H116)</f>
        <v>19267979.23</v>
      </c>
      <c r="I98" s="200">
        <f t="shared" si="256"/>
        <v>780137303.55999994</v>
      </c>
      <c r="J98" s="200">
        <f t="shared" ref="J98:K98" si="257">SUM(J99:J116)</f>
        <v>15848300</v>
      </c>
      <c r="K98" s="200">
        <f t="shared" si="257"/>
        <v>795985603.55999994</v>
      </c>
      <c r="L98" s="200">
        <f t="shared" ref="L98:M98" si="258">SUM(L99:L116)</f>
        <v>11806649.060000001</v>
      </c>
      <c r="M98" s="200">
        <f t="shared" si="258"/>
        <v>807792252.62</v>
      </c>
      <c r="N98" s="200">
        <f t="shared" si="254"/>
        <v>766840559.92999995</v>
      </c>
      <c r="O98" s="200">
        <f t="shared" si="254"/>
        <v>-12642012</v>
      </c>
      <c r="P98" s="200">
        <f t="shared" si="254"/>
        <v>754198547.92999995</v>
      </c>
      <c r="Q98" s="200">
        <f t="shared" ref="Q98:R98" si="259">SUM(Q99:Q116)</f>
        <v>0</v>
      </c>
      <c r="R98" s="200">
        <f t="shared" si="259"/>
        <v>754198547.92999995</v>
      </c>
      <c r="S98" s="200">
        <f t="shared" ref="S98:T98" si="260">SUM(S99:S116)</f>
        <v>-37.43</v>
      </c>
      <c r="T98" s="200">
        <f t="shared" si="260"/>
        <v>754198510.5</v>
      </c>
      <c r="U98" s="200">
        <f t="shared" ref="U98:V98" si="261">SUM(U99:U116)</f>
        <v>0</v>
      </c>
      <c r="V98" s="200">
        <f t="shared" si="261"/>
        <v>754198510.5</v>
      </c>
      <c r="W98" s="200">
        <f t="shared" ref="W98:X98" si="262">SUM(W99:W116)</f>
        <v>-16177182</v>
      </c>
      <c r="X98" s="200">
        <f t="shared" si="262"/>
        <v>738021328.5</v>
      </c>
      <c r="Y98" s="200">
        <f t="shared" si="254"/>
        <v>807093735.59000003</v>
      </c>
      <c r="Z98" s="200">
        <f t="shared" si="254"/>
        <v>10528</v>
      </c>
      <c r="AA98" s="200">
        <f t="shared" si="254"/>
        <v>807104263.59000003</v>
      </c>
      <c r="AB98" s="200">
        <f t="shared" ref="AB98:AC98" si="263">SUM(AB99:AB116)</f>
        <v>0</v>
      </c>
      <c r="AC98" s="200">
        <f t="shared" si="263"/>
        <v>807104263.59000003</v>
      </c>
      <c r="AD98" s="200">
        <f t="shared" ref="AD98:AE98" si="264">SUM(AD99:AD116)</f>
        <v>-34.380000000000003</v>
      </c>
      <c r="AE98" s="200">
        <f t="shared" si="264"/>
        <v>807104229.21000004</v>
      </c>
      <c r="AF98" s="200">
        <f t="shared" ref="AF98:AG98" si="265">SUM(AF99:AF116)</f>
        <v>0</v>
      </c>
      <c r="AG98" s="200">
        <f t="shared" si="265"/>
        <v>807104229.21000004</v>
      </c>
      <c r="AH98" s="184"/>
    </row>
    <row r="99" spans="1:34" s="185" customFormat="1" ht="58.9" customHeight="1" x14ac:dyDescent="0.2">
      <c r="A99" s="205" t="s">
        <v>391</v>
      </c>
      <c r="B99" s="229" t="s">
        <v>359</v>
      </c>
      <c r="C99" s="200">
        <v>6314750.5</v>
      </c>
      <c r="D99" s="200"/>
      <c r="E99" s="200">
        <f t="shared" si="13"/>
        <v>6314750.5</v>
      </c>
      <c r="F99" s="200"/>
      <c r="G99" s="200">
        <f t="shared" ref="G99:G105" si="266">SUM(E99:F99)</f>
        <v>6314750.5</v>
      </c>
      <c r="H99" s="200"/>
      <c r="I99" s="200">
        <f t="shared" ref="I99:I115" si="267">SUM(G99:H99)</f>
        <v>6314750.5</v>
      </c>
      <c r="J99" s="200"/>
      <c r="K99" s="200">
        <f t="shared" ref="K99:K115" si="268">SUM(I99:J99)</f>
        <v>6314750.5</v>
      </c>
      <c r="L99" s="200"/>
      <c r="M99" s="200">
        <f t="shared" ref="M99:M115" si="269">SUM(K99:L99)</f>
        <v>6314750.5</v>
      </c>
      <c r="N99" s="200">
        <v>5061414</v>
      </c>
      <c r="O99" s="200"/>
      <c r="P99" s="200">
        <f t="shared" si="18"/>
        <v>5061414</v>
      </c>
      <c r="Q99" s="200"/>
      <c r="R99" s="200">
        <f t="shared" ref="R99:R104" si="270">SUM(P99:Q99)</f>
        <v>5061414</v>
      </c>
      <c r="S99" s="200"/>
      <c r="T99" s="200">
        <f t="shared" ref="T99:T104" si="271">SUM(R99:S99)</f>
        <v>5061414</v>
      </c>
      <c r="U99" s="200"/>
      <c r="V99" s="200">
        <f t="shared" ref="V99:V104" si="272">SUM(T99:U99)</f>
        <v>5061414</v>
      </c>
      <c r="W99" s="200"/>
      <c r="X99" s="200">
        <f t="shared" ref="X99:X104" si="273">SUM(V99:W99)</f>
        <v>5061414</v>
      </c>
      <c r="Y99" s="200">
        <v>5051800.4000000004</v>
      </c>
      <c r="Z99" s="200"/>
      <c r="AA99" s="200">
        <f t="shared" si="23"/>
        <v>5051800.4000000004</v>
      </c>
      <c r="AB99" s="200"/>
      <c r="AC99" s="200">
        <f t="shared" ref="AC99:AC104" si="274">SUM(AA99:AB99)</f>
        <v>5051800.4000000004</v>
      </c>
      <c r="AD99" s="200"/>
      <c r="AE99" s="200">
        <f t="shared" ref="AE99:AE104" si="275">SUM(AC99:AD99)</f>
        <v>5051800.4000000004</v>
      </c>
      <c r="AF99" s="200"/>
      <c r="AG99" s="200">
        <f t="shared" ref="AG99:AG104" si="276">SUM(AE99:AF99)</f>
        <v>5051800.4000000004</v>
      </c>
      <c r="AH99" s="184"/>
    </row>
    <row r="100" spans="1:34" s="185" customFormat="1" ht="26.25" customHeight="1" x14ac:dyDescent="0.2">
      <c r="A100" s="205" t="s">
        <v>392</v>
      </c>
      <c r="B100" s="221" t="s">
        <v>359</v>
      </c>
      <c r="C100" s="200">
        <v>369351.5</v>
      </c>
      <c r="D100" s="200"/>
      <c r="E100" s="200">
        <f t="shared" si="13"/>
        <v>369351.5</v>
      </c>
      <c r="F100" s="200"/>
      <c r="G100" s="200">
        <f t="shared" si="266"/>
        <v>369351.5</v>
      </c>
      <c r="H100" s="200"/>
      <c r="I100" s="200">
        <f t="shared" si="267"/>
        <v>369351.5</v>
      </c>
      <c r="J100" s="200"/>
      <c r="K100" s="200">
        <f t="shared" si="268"/>
        <v>369351.5</v>
      </c>
      <c r="L100" s="200"/>
      <c r="M100" s="200">
        <f t="shared" si="269"/>
        <v>369351.5</v>
      </c>
      <c r="N100" s="200">
        <v>382325.56</v>
      </c>
      <c r="O100" s="200"/>
      <c r="P100" s="200">
        <f t="shared" si="18"/>
        <v>382325.56</v>
      </c>
      <c r="Q100" s="200"/>
      <c r="R100" s="200">
        <f t="shared" si="270"/>
        <v>382325.56</v>
      </c>
      <c r="S100" s="200"/>
      <c r="T100" s="200">
        <f t="shared" si="271"/>
        <v>382325.56</v>
      </c>
      <c r="U100" s="200"/>
      <c r="V100" s="200">
        <f t="shared" si="272"/>
        <v>382325.56</v>
      </c>
      <c r="W100" s="200"/>
      <c r="X100" s="200">
        <f t="shared" si="273"/>
        <v>382325.56</v>
      </c>
      <c r="Y100" s="200">
        <v>395818.58</v>
      </c>
      <c r="Z100" s="200"/>
      <c r="AA100" s="200">
        <f t="shared" si="23"/>
        <v>395818.58</v>
      </c>
      <c r="AB100" s="200"/>
      <c r="AC100" s="200">
        <f t="shared" si="274"/>
        <v>395818.58</v>
      </c>
      <c r="AD100" s="200"/>
      <c r="AE100" s="200">
        <f t="shared" si="275"/>
        <v>395818.58</v>
      </c>
      <c r="AF100" s="200"/>
      <c r="AG100" s="200">
        <f t="shared" si="276"/>
        <v>395818.58</v>
      </c>
      <c r="AH100" s="184"/>
    </row>
    <row r="101" spans="1:34" s="185" customFormat="1" ht="65.25" customHeight="1" x14ac:dyDescent="0.2">
      <c r="A101" s="205" t="s">
        <v>393</v>
      </c>
      <c r="B101" s="221" t="s">
        <v>359</v>
      </c>
      <c r="C101" s="200">
        <v>14000</v>
      </c>
      <c r="D101" s="200"/>
      <c r="E101" s="200">
        <f t="shared" si="13"/>
        <v>14000</v>
      </c>
      <c r="F101" s="200"/>
      <c r="G101" s="200">
        <f t="shared" si="266"/>
        <v>14000</v>
      </c>
      <c r="H101" s="200"/>
      <c r="I101" s="200">
        <f t="shared" si="267"/>
        <v>14000</v>
      </c>
      <c r="J101" s="200"/>
      <c r="K101" s="200">
        <f t="shared" si="268"/>
        <v>14000</v>
      </c>
      <c r="L101" s="200"/>
      <c r="M101" s="200">
        <f t="shared" si="269"/>
        <v>14000</v>
      </c>
      <c r="N101" s="200">
        <v>14000</v>
      </c>
      <c r="O101" s="200"/>
      <c r="P101" s="200">
        <f t="shared" si="18"/>
        <v>14000</v>
      </c>
      <c r="Q101" s="200"/>
      <c r="R101" s="200">
        <f t="shared" si="270"/>
        <v>14000</v>
      </c>
      <c r="S101" s="200"/>
      <c r="T101" s="200">
        <f t="shared" si="271"/>
        <v>14000</v>
      </c>
      <c r="U101" s="200"/>
      <c r="V101" s="200">
        <f t="shared" si="272"/>
        <v>14000</v>
      </c>
      <c r="W101" s="200"/>
      <c r="X101" s="200">
        <f t="shared" si="273"/>
        <v>14000</v>
      </c>
      <c r="Y101" s="200">
        <v>14000</v>
      </c>
      <c r="Z101" s="200"/>
      <c r="AA101" s="200">
        <f t="shared" si="23"/>
        <v>14000</v>
      </c>
      <c r="AB101" s="200"/>
      <c r="AC101" s="200">
        <f t="shared" si="274"/>
        <v>14000</v>
      </c>
      <c r="AD101" s="200"/>
      <c r="AE101" s="200">
        <f t="shared" si="275"/>
        <v>14000</v>
      </c>
      <c r="AF101" s="200"/>
      <c r="AG101" s="200">
        <f t="shared" si="276"/>
        <v>14000</v>
      </c>
      <c r="AH101" s="184"/>
    </row>
    <row r="102" spans="1:34" s="185" customFormat="1" ht="39.6" customHeight="1" x14ac:dyDescent="0.2">
      <c r="A102" s="205" t="s">
        <v>394</v>
      </c>
      <c r="B102" s="221" t="s">
        <v>359</v>
      </c>
      <c r="C102" s="200">
        <v>35000</v>
      </c>
      <c r="D102" s="200"/>
      <c r="E102" s="200">
        <f t="shared" si="13"/>
        <v>35000</v>
      </c>
      <c r="F102" s="200"/>
      <c r="G102" s="200">
        <f t="shared" si="266"/>
        <v>35000</v>
      </c>
      <c r="H102" s="200"/>
      <c r="I102" s="200">
        <f t="shared" si="267"/>
        <v>35000</v>
      </c>
      <c r="J102" s="200"/>
      <c r="K102" s="200">
        <f t="shared" si="268"/>
        <v>35000</v>
      </c>
      <c r="L102" s="200"/>
      <c r="M102" s="200">
        <f t="shared" si="269"/>
        <v>35000</v>
      </c>
      <c r="N102" s="200">
        <v>35000</v>
      </c>
      <c r="O102" s="200"/>
      <c r="P102" s="200">
        <f t="shared" si="18"/>
        <v>35000</v>
      </c>
      <c r="Q102" s="200"/>
      <c r="R102" s="200">
        <f t="shared" si="270"/>
        <v>35000</v>
      </c>
      <c r="S102" s="200"/>
      <c r="T102" s="200">
        <f t="shared" si="271"/>
        <v>35000</v>
      </c>
      <c r="U102" s="200"/>
      <c r="V102" s="200">
        <f t="shared" si="272"/>
        <v>35000</v>
      </c>
      <c r="W102" s="200"/>
      <c r="X102" s="200">
        <f t="shared" si="273"/>
        <v>35000</v>
      </c>
      <c r="Y102" s="200">
        <v>35000</v>
      </c>
      <c r="Z102" s="200"/>
      <c r="AA102" s="200">
        <f t="shared" si="23"/>
        <v>35000</v>
      </c>
      <c r="AB102" s="200"/>
      <c r="AC102" s="200">
        <f t="shared" si="274"/>
        <v>35000</v>
      </c>
      <c r="AD102" s="200"/>
      <c r="AE102" s="200">
        <f t="shared" si="275"/>
        <v>35000</v>
      </c>
      <c r="AF102" s="200"/>
      <c r="AG102" s="200">
        <f t="shared" si="276"/>
        <v>35000</v>
      </c>
      <c r="AH102" s="184"/>
    </row>
    <row r="103" spans="1:34" s="185" customFormat="1" ht="64.150000000000006" customHeight="1" x14ac:dyDescent="0.2">
      <c r="A103" s="205" t="s">
        <v>395</v>
      </c>
      <c r="B103" s="221" t="s">
        <v>359</v>
      </c>
      <c r="C103" s="200">
        <v>4369412.5599999996</v>
      </c>
      <c r="D103" s="200"/>
      <c r="E103" s="200">
        <f t="shared" si="13"/>
        <v>4369412.5599999996</v>
      </c>
      <c r="F103" s="200"/>
      <c r="G103" s="200">
        <f t="shared" si="266"/>
        <v>4369412.5599999996</v>
      </c>
      <c r="H103" s="200"/>
      <c r="I103" s="200">
        <f t="shared" si="267"/>
        <v>4369412.5599999996</v>
      </c>
      <c r="J103" s="200"/>
      <c r="K103" s="200">
        <f t="shared" si="268"/>
        <v>4369412.5599999996</v>
      </c>
      <c r="L103" s="200"/>
      <c r="M103" s="200">
        <f t="shared" si="269"/>
        <v>4369412.5599999996</v>
      </c>
      <c r="N103" s="200">
        <v>4369412.54</v>
      </c>
      <c r="O103" s="200"/>
      <c r="P103" s="200">
        <f t="shared" si="18"/>
        <v>4369412.54</v>
      </c>
      <c r="Q103" s="200"/>
      <c r="R103" s="200">
        <f t="shared" si="270"/>
        <v>4369412.54</v>
      </c>
      <c r="S103" s="200"/>
      <c r="T103" s="200">
        <f t="shared" si="271"/>
        <v>4369412.54</v>
      </c>
      <c r="U103" s="200"/>
      <c r="V103" s="200">
        <f t="shared" si="272"/>
        <v>4369412.54</v>
      </c>
      <c r="W103" s="200"/>
      <c r="X103" s="200">
        <f t="shared" si="273"/>
        <v>4369412.54</v>
      </c>
      <c r="Y103" s="200">
        <v>4369412.5599999996</v>
      </c>
      <c r="Z103" s="200"/>
      <c r="AA103" s="200">
        <f t="shared" si="23"/>
        <v>4369412.5599999996</v>
      </c>
      <c r="AB103" s="200"/>
      <c r="AC103" s="200">
        <f t="shared" si="274"/>
        <v>4369412.5599999996</v>
      </c>
      <c r="AD103" s="200"/>
      <c r="AE103" s="200">
        <f t="shared" si="275"/>
        <v>4369412.5599999996</v>
      </c>
      <c r="AF103" s="200"/>
      <c r="AG103" s="200">
        <f t="shared" si="276"/>
        <v>4369412.5599999996</v>
      </c>
      <c r="AH103" s="184"/>
    </row>
    <row r="104" spans="1:34" s="185" customFormat="1" ht="63" customHeight="1" x14ac:dyDescent="0.2">
      <c r="A104" s="205" t="s">
        <v>396</v>
      </c>
      <c r="B104" s="221" t="s">
        <v>359</v>
      </c>
      <c r="C104" s="200">
        <v>46932987</v>
      </c>
      <c r="D104" s="200">
        <v>-147015</v>
      </c>
      <c r="E104" s="200">
        <f t="shared" si="13"/>
        <v>46785972</v>
      </c>
      <c r="F104" s="200"/>
      <c r="G104" s="200">
        <f t="shared" si="266"/>
        <v>46785972</v>
      </c>
      <c r="H104" s="200"/>
      <c r="I104" s="200">
        <f t="shared" si="267"/>
        <v>46785972</v>
      </c>
      <c r="J104" s="200">
        <v>3173900</v>
      </c>
      <c r="K104" s="200">
        <f t="shared" si="268"/>
        <v>49959872</v>
      </c>
      <c r="L104" s="200"/>
      <c r="M104" s="200">
        <f t="shared" si="269"/>
        <v>49959872</v>
      </c>
      <c r="N104" s="200">
        <v>60167990</v>
      </c>
      <c r="O104" s="200">
        <v>-12642012</v>
      </c>
      <c r="P104" s="200">
        <f t="shared" si="18"/>
        <v>47525978</v>
      </c>
      <c r="Q104" s="200"/>
      <c r="R104" s="200">
        <f t="shared" si="270"/>
        <v>47525978</v>
      </c>
      <c r="S104" s="200"/>
      <c r="T104" s="200">
        <f t="shared" si="271"/>
        <v>47525978</v>
      </c>
      <c r="U104" s="200"/>
      <c r="V104" s="200">
        <f t="shared" si="272"/>
        <v>47525978</v>
      </c>
      <c r="W104" s="200">
        <v>-16177182</v>
      </c>
      <c r="X104" s="200">
        <f t="shared" si="273"/>
        <v>31348796</v>
      </c>
      <c r="Y104" s="200">
        <v>52546673</v>
      </c>
      <c r="Z104" s="200">
        <v>10528</v>
      </c>
      <c r="AA104" s="200">
        <f t="shared" si="23"/>
        <v>52557201</v>
      </c>
      <c r="AB104" s="200"/>
      <c r="AC104" s="200">
        <f t="shared" si="274"/>
        <v>52557201</v>
      </c>
      <c r="AD104" s="200"/>
      <c r="AE104" s="200">
        <f t="shared" si="275"/>
        <v>52557201</v>
      </c>
      <c r="AF104" s="200"/>
      <c r="AG104" s="200">
        <f t="shared" si="276"/>
        <v>52557201</v>
      </c>
      <c r="AH104" s="184"/>
    </row>
    <row r="105" spans="1:34" s="185" customFormat="1" ht="94.9" customHeight="1" x14ac:dyDescent="0.2">
      <c r="A105" s="213" t="s">
        <v>423</v>
      </c>
      <c r="B105" s="221" t="s">
        <v>359</v>
      </c>
      <c r="C105" s="200"/>
      <c r="D105" s="200">
        <v>7179088</v>
      </c>
      <c r="E105" s="200">
        <f t="shared" si="13"/>
        <v>7179088</v>
      </c>
      <c r="F105" s="200"/>
      <c r="G105" s="200">
        <f t="shared" si="266"/>
        <v>7179088</v>
      </c>
      <c r="H105" s="200"/>
      <c r="I105" s="200">
        <f t="shared" si="267"/>
        <v>7179088</v>
      </c>
      <c r="J105" s="200">
        <v>12420912</v>
      </c>
      <c r="K105" s="200">
        <f t="shared" si="268"/>
        <v>19600000</v>
      </c>
      <c r="L105" s="200">
        <v>9800000</v>
      </c>
      <c r="M105" s="200">
        <f t="shared" si="269"/>
        <v>29400000</v>
      </c>
      <c r="N105" s="200"/>
      <c r="O105" s="200"/>
      <c r="P105" s="200"/>
      <c r="Q105" s="200"/>
      <c r="R105" s="200"/>
      <c r="S105" s="200"/>
      <c r="T105" s="200"/>
      <c r="U105" s="200"/>
      <c r="V105" s="200"/>
      <c r="W105" s="200"/>
      <c r="X105" s="200"/>
      <c r="Y105" s="200"/>
      <c r="Z105" s="200"/>
      <c r="AA105" s="200"/>
      <c r="AB105" s="200"/>
      <c r="AC105" s="200"/>
      <c r="AD105" s="200"/>
      <c r="AE105" s="200"/>
      <c r="AF105" s="200"/>
      <c r="AG105" s="200"/>
      <c r="AH105" s="184"/>
    </row>
    <row r="106" spans="1:34" s="185" customFormat="1" ht="69" customHeight="1" x14ac:dyDescent="0.2">
      <c r="A106" s="213" t="s">
        <v>419</v>
      </c>
      <c r="B106" s="221" t="s">
        <v>359</v>
      </c>
      <c r="C106" s="200"/>
      <c r="D106" s="200">
        <v>146512</v>
      </c>
      <c r="E106" s="200">
        <f t="shared" ref="E106" si="277">SUM(C106:D106)</f>
        <v>146512</v>
      </c>
      <c r="F106" s="200"/>
      <c r="G106" s="200">
        <f t="shared" ref="G106:G115" si="278">SUM(E106:F106)</f>
        <v>146512</v>
      </c>
      <c r="H106" s="200"/>
      <c r="I106" s="200">
        <f t="shared" si="267"/>
        <v>146512</v>
      </c>
      <c r="J106" s="200">
        <v>253488</v>
      </c>
      <c r="K106" s="200">
        <f t="shared" si="268"/>
        <v>400000</v>
      </c>
      <c r="L106" s="200">
        <v>200000</v>
      </c>
      <c r="M106" s="200">
        <f t="shared" si="269"/>
        <v>600000</v>
      </c>
      <c r="N106" s="200"/>
      <c r="O106" s="200"/>
      <c r="P106" s="200"/>
      <c r="Q106" s="200"/>
      <c r="R106" s="200"/>
      <c r="S106" s="200"/>
      <c r="T106" s="200"/>
      <c r="U106" s="200"/>
      <c r="V106" s="200"/>
      <c r="W106" s="200"/>
      <c r="X106" s="200"/>
      <c r="Y106" s="200"/>
      <c r="Z106" s="200"/>
      <c r="AA106" s="200"/>
      <c r="AB106" s="200"/>
      <c r="AC106" s="200"/>
      <c r="AD106" s="200"/>
      <c r="AE106" s="200"/>
      <c r="AF106" s="200"/>
      <c r="AG106" s="200"/>
      <c r="AH106" s="184"/>
    </row>
    <row r="107" spans="1:34" s="185" customFormat="1" ht="66" customHeight="1" x14ac:dyDescent="0.2">
      <c r="A107" s="205" t="s">
        <v>397</v>
      </c>
      <c r="B107" s="221" t="s">
        <v>360</v>
      </c>
      <c r="C107" s="200">
        <v>7326409.3799999999</v>
      </c>
      <c r="D107" s="200"/>
      <c r="E107" s="200">
        <f t="shared" ref="E107:E135" si="279">SUM(C107:D107)</f>
        <v>7326409.3799999999</v>
      </c>
      <c r="F107" s="200"/>
      <c r="G107" s="200">
        <f t="shared" si="278"/>
        <v>7326409.3799999999</v>
      </c>
      <c r="H107" s="200"/>
      <c r="I107" s="200">
        <f t="shared" si="267"/>
        <v>7326409.3799999999</v>
      </c>
      <c r="J107" s="200"/>
      <c r="K107" s="200">
        <f t="shared" si="268"/>
        <v>7326409.3799999999</v>
      </c>
      <c r="L107" s="200">
        <v>1600000</v>
      </c>
      <c r="M107" s="200">
        <f t="shared" si="269"/>
        <v>8926409.379999999</v>
      </c>
      <c r="N107" s="200">
        <v>8040737.3899999997</v>
      </c>
      <c r="O107" s="200"/>
      <c r="P107" s="200">
        <f t="shared" ref="P107:P135" si="280">SUM(N107:O107)</f>
        <v>8040737.3899999997</v>
      </c>
      <c r="Q107" s="200"/>
      <c r="R107" s="200">
        <f t="shared" ref="R107:R115" si="281">SUM(P107:Q107)</f>
        <v>8040737.3899999997</v>
      </c>
      <c r="S107" s="200"/>
      <c r="T107" s="200">
        <f t="shared" ref="T107:T115" si="282">SUM(R107:S107)</f>
        <v>8040737.3899999997</v>
      </c>
      <c r="U107" s="200"/>
      <c r="V107" s="200">
        <f t="shared" ref="V107:V113" si="283">SUM(T107:U107)</f>
        <v>8040737.3899999997</v>
      </c>
      <c r="W107" s="200"/>
      <c r="X107" s="200">
        <f t="shared" ref="X107:X113" si="284">SUM(V107:W107)</f>
        <v>8040737.3899999997</v>
      </c>
      <c r="Y107" s="200">
        <v>8417019.6300000008</v>
      </c>
      <c r="Z107" s="200"/>
      <c r="AA107" s="200">
        <f t="shared" ref="AA107:AA135" si="285">SUM(Y107:Z107)</f>
        <v>8417019.6300000008</v>
      </c>
      <c r="AB107" s="200"/>
      <c r="AC107" s="200">
        <f t="shared" ref="AC107:AC115" si="286">SUM(AA107:AB107)</f>
        <v>8417019.6300000008</v>
      </c>
      <c r="AD107" s="200"/>
      <c r="AE107" s="200">
        <f t="shared" ref="AE107:AE115" si="287">SUM(AC107:AD107)</f>
        <v>8417019.6300000008</v>
      </c>
      <c r="AF107" s="200"/>
      <c r="AG107" s="200">
        <f t="shared" ref="AG107:AG113" si="288">SUM(AE107:AF107)</f>
        <v>8417019.6300000008</v>
      </c>
      <c r="AH107" s="184"/>
    </row>
    <row r="108" spans="1:34" s="185" customFormat="1" ht="53.25" customHeight="1" x14ac:dyDescent="0.2">
      <c r="A108" s="205" t="s">
        <v>398</v>
      </c>
      <c r="B108" s="221" t="s">
        <v>361</v>
      </c>
      <c r="C108" s="200">
        <v>5925317.3300000001</v>
      </c>
      <c r="D108" s="200"/>
      <c r="E108" s="200">
        <f t="shared" si="279"/>
        <v>5925317.3300000001</v>
      </c>
      <c r="F108" s="200"/>
      <c r="G108" s="200">
        <f t="shared" si="278"/>
        <v>5925317.3300000001</v>
      </c>
      <c r="H108" s="200"/>
      <c r="I108" s="200">
        <f t="shared" si="267"/>
        <v>5925317.3300000001</v>
      </c>
      <c r="J108" s="200"/>
      <c r="K108" s="200">
        <f t="shared" si="268"/>
        <v>5925317.3300000001</v>
      </c>
      <c r="L108" s="200"/>
      <c r="M108" s="200">
        <f t="shared" si="269"/>
        <v>5925317.3300000001</v>
      </c>
      <c r="N108" s="200">
        <v>6237176.1399999997</v>
      </c>
      <c r="O108" s="200"/>
      <c r="P108" s="200">
        <f t="shared" si="280"/>
        <v>6237176.1399999997</v>
      </c>
      <c r="Q108" s="200"/>
      <c r="R108" s="200">
        <f t="shared" si="281"/>
        <v>6237176.1399999997</v>
      </c>
      <c r="S108" s="200"/>
      <c r="T108" s="200">
        <f t="shared" si="282"/>
        <v>6237176.1399999997</v>
      </c>
      <c r="U108" s="200"/>
      <c r="V108" s="200">
        <f t="shared" si="283"/>
        <v>6237176.1399999997</v>
      </c>
      <c r="W108" s="200"/>
      <c r="X108" s="200">
        <f t="shared" si="284"/>
        <v>6237176.1399999997</v>
      </c>
      <c r="Y108" s="200">
        <v>6237176.1399999997</v>
      </c>
      <c r="Z108" s="200"/>
      <c r="AA108" s="200">
        <f t="shared" si="285"/>
        <v>6237176.1399999997</v>
      </c>
      <c r="AB108" s="200"/>
      <c r="AC108" s="200">
        <f t="shared" si="286"/>
        <v>6237176.1399999997</v>
      </c>
      <c r="AD108" s="200"/>
      <c r="AE108" s="200">
        <f t="shared" si="287"/>
        <v>6237176.1399999997</v>
      </c>
      <c r="AF108" s="200"/>
      <c r="AG108" s="200">
        <f t="shared" si="288"/>
        <v>6237176.1399999997</v>
      </c>
      <c r="AH108" s="184"/>
    </row>
    <row r="109" spans="1:34" s="185" customFormat="1" ht="51" customHeight="1" x14ac:dyDescent="0.2">
      <c r="A109" s="205" t="s">
        <v>399</v>
      </c>
      <c r="B109" s="221" t="s">
        <v>362</v>
      </c>
      <c r="C109" s="200">
        <v>3543964.0500000007</v>
      </c>
      <c r="D109" s="200"/>
      <c r="E109" s="200">
        <f t="shared" si="279"/>
        <v>3543964.0500000007</v>
      </c>
      <c r="F109" s="200"/>
      <c r="G109" s="200">
        <f t="shared" si="278"/>
        <v>3543964.0500000007</v>
      </c>
      <c r="H109" s="200"/>
      <c r="I109" s="200">
        <f t="shared" si="267"/>
        <v>3543964.0500000007</v>
      </c>
      <c r="J109" s="200"/>
      <c r="K109" s="200">
        <f t="shared" si="268"/>
        <v>3543964.0500000007</v>
      </c>
      <c r="L109" s="200">
        <v>206649.06</v>
      </c>
      <c r="M109" s="200">
        <f t="shared" si="269"/>
        <v>3750613.1100000008</v>
      </c>
      <c r="N109" s="200">
        <v>3663447.8400000003</v>
      </c>
      <c r="O109" s="200"/>
      <c r="P109" s="200">
        <f t="shared" si="280"/>
        <v>3663447.8400000003</v>
      </c>
      <c r="Q109" s="200"/>
      <c r="R109" s="200">
        <f t="shared" si="281"/>
        <v>3663447.8400000003</v>
      </c>
      <c r="S109" s="200"/>
      <c r="T109" s="200">
        <f t="shared" si="282"/>
        <v>3663447.8400000003</v>
      </c>
      <c r="U109" s="200"/>
      <c r="V109" s="200">
        <f t="shared" si="283"/>
        <v>3663447.8400000003</v>
      </c>
      <c r="W109" s="200"/>
      <c r="X109" s="200">
        <f t="shared" si="284"/>
        <v>3663447.8400000003</v>
      </c>
      <c r="Y109" s="200">
        <v>3793072.2099999981</v>
      </c>
      <c r="Z109" s="200"/>
      <c r="AA109" s="200">
        <f t="shared" si="285"/>
        <v>3793072.2099999981</v>
      </c>
      <c r="AB109" s="200"/>
      <c r="AC109" s="200">
        <f t="shared" si="286"/>
        <v>3793072.2099999981</v>
      </c>
      <c r="AD109" s="200"/>
      <c r="AE109" s="200">
        <f t="shared" si="287"/>
        <v>3793072.2099999981</v>
      </c>
      <c r="AF109" s="200"/>
      <c r="AG109" s="200">
        <f t="shared" si="288"/>
        <v>3793072.2099999981</v>
      </c>
      <c r="AH109" s="184"/>
    </row>
    <row r="110" spans="1:34" s="185" customFormat="1" ht="55.15" customHeight="1" x14ac:dyDescent="0.2">
      <c r="A110" s="205" t="s">
        <v>400</v>
      </c>
      <c r="B110" s="221" t="s">
        <v>363</v>
      </c>
      <c r="C110" s="200">
        <v>132378.4</v>
      </c>
      <c r="D110" s="200"/>
      <c r="E110" s="200">
        <f t="shared" si="279"/>
        <v>132378.4</v>
      </c>
      <c r="F110" s="200"/>
      <c r="G110" s="200">
        <f t="shared" si="278"/>
        <v>132378.4</v>
      </c>
      <c r="H110" s="200">
        <v>-8090.77</v>
      </c>
      <c r="I110" s="200">
        <f t="shared" si="267"/>
        <v>124287.62999999999</v>
      </c>
      <c r="J110" s="200"/>
      <c r="K110" s="200">
        <f t="shared" si="268"/>
        <v>124287.62999999999</v>
      </c>
      <c r="L110" s="200"/>
      <c r="M110" s="200">
        <f t="shared" si="269"/>
        <v>124287.62999999999</v>
      </c>
      <c r="N110" s="200">
        <v>4171.8599999999997</v>
      </c>
      <c r="O110" s="200"/>
      <c r="P110" s="200">
        <f t="shared" si="280"/>
        <v>4171.8599999999997</v>
      </c>
      <c r="Q110" s="200"/>
      <c r="R110" s="200">
        <f t="shared" si="281"/>
        <v>4171.8599999999997</v>
      </c>
      <c r="S110" s="200">
        <v>-37.43</v>
      </c>
      <c r="T110" s="200">
        <f t="shared" si="282"/>
        <v>4134.4299999999994</v>
      </c>
      <c r="U110" s="200"/>
      <c r="V110" s="200">
        <f t="shared" si="283"/>
        <v>4134.4299999999994</v>
      </c>
      <c r="W110" s="200"/>
      <c r="X110" s="200">
        <f t="shared" si="284"/>
        <v>4134.4299999999994</v>
      </c>
      <c r="Y110" s="200">
        <v>3719.99</v>
      </c>
      <c r="Z110" s="200"/>
      <c r="AA110" s="200">
        <f t="shared" si="285"/>
        <v>3719.99</v>
      </c>
      <c r="AB110" s="200"/>
      <c r="AC110" s="200">
        <f t="shared" si="286"/>
        <v>3719.99</v>
      </c>
      <c r="AD110" s="200">
        <v>-34.380000000000003</v>
      </c>
      <c r="AE110" s="200">
        <f t="shared" si="287"/>
        <v>3685.6099999999997</v>
      </c>
      <c r="AF110" s="200"/>
      <c r="AG110" s="200">
        <f t="shared" si="288"/>
        <v>3685.6099999999997</v>
      </c>
      <c r="AH110" s="184"/>
    </row>
    <row r="111" spans="1:34" s="185" customFormat="1" ht="55.9" customHeight="1" x14ac:dyDescent="0.2">
      <c r="A111" s="205" t="s">
        <v>401</v>
      </c>
      <c r="B111" s="221" t="s">
        <v>368</v>
      </c>
      <c r="C111" s="200">
        <v>30279350</v>
      </c>
      <c r="D111" s="200"/>
      <c r="E111" s="200">
        <f t="shared" si="279"/>
        <v>30279350</v>
      </c>
      <c r="F111" s="200"/>
      <c r="G111" s="200">
        <f t="shared" si="278"/>
        <v>30279350</v>
      </c>
      <c r="H111" s="200"/>
      <c r="I111" s="200">
        <f t="shared" si="267"/>
        <v>30279350</v>
      </c>
      <c r="J111" s="200"/>
      <c r="K111" s="200">
        <f t="shared" si="268"/>
        <v>30279350</v>
      </c>
      <c r="L111" s="200"/>
      <c r="M111" s="200">
        <f t="shared" si="269"/>
        <v>30279350</v>
      </c>
      <c r="N111" s="200">
        <v>30279350</v>
      </c>
      <c r="O111" s="200"/>
      <c r="P111" s="200">
        <f t="shared" si="280"/>
        <v>30279350</v>
      </c>
      <c r="Q111" s="200"/>
      <c r="R111" s="200">
        <f t="shared" si="281"/>
        <v>30279350</v>
      </c>
      <c r="S111" s="200"/>
      <c r="T111" s="200">
        <f t="shared" si="282"/>
        <v>30279350</v>
      </c>
      <c r="U111" s="200"/>
      <c r="V111" s="200">
        <f t="shared" si="283"/>
        <v>30279350</v>
      </c>
      <c r="W111" s="200"/>
      <c r="X111" s="200">
        <f t="shared" si="284"/>
        <v>30279350</v>
      </c>
      <c r="Y111" s="200">
        <v>31162470</v>
      </c>
      <c r="Z111" s="200"/>
      <c r="AA111" s="200">
        <f t="shared" si="285"/>
        <v>31162470</v>
      </c>
      <c r="AB111" s="200"/>
      <c r="AC111" s="200">
        <f t="shared" si="286"/>
        <v>31162470</v>
      </c>
      <c r="AD111" s="200"/>
      <c r="AE111" s="200">
        <f t="shared" si="287"/>
        <v>31162470</v>
      </c>
      <c r="AF111" s="200"/>
      <c r="AG111" s="200">
        <f t="shared" si="288"/>
        <v>31162470</v>
      </c>
      <c r="AH111" s="184"/>
    </row>
    <row r="112" spans="1:34" ht="39" customHeight="1" x14ac:dyDescent="0.2">
      <c r="A112" s="205" t="s">
        <v>424</v>
      </c>
      <c r="B112" s="221" t="s">
        <v>364</v>
      </c>
      <c r="C112" s="200">
        <v>7608975.5700000003</v>
      </c>
      <c r="D112" s="200"/>
      <c r="E112" s="200">
        <f t="shared" si="279"/>
        <v>7608975.5700000003</v>
      </c>
      <c r="F112" s="200"/>
      <c r="G112" s="200">
        <f t="shared" si="278"/>
        <v>7608975.5700000003</v>
      </c>
      <c r="H112" s="200"/>
      <c r="I112" s="200">
        <f t="shared" si="267"/>
        <v>7608975.5700000003</v>
      </c>
      <c r="J112" s="200"/>
      <c r="K112" s="200">
        <f t="shared" si="268"/>
        <v>7608975.5700000003</v>
      </c>
      <c r="L112" s="200"/>
      <c r="M112" s="200">
        <f t="shared" si="269"/>
        <v>7608975.5700000003</v>
      </c>
      <c r="N112" s="200">
        <v>7829534.5999999996</v>
      </c>
      <c r="O112" s="200"/>
      <c r="P112" s="200">
        <f t="shared" si="280"/>
        <v>7829534.5999999996</v>
      </c>
      <c r="Q112" s="200"/>
      <c r="R112" s="200">
        <f t="shared" si="281"/>
        <v>7829534.5999999996</v>
      </c>
      <c r="S112" s="200"/>
      <c r="T112" s="200">
        <f t="shared" si="282"/>
        <v>7829534.5999999996</v>
      </c>
      <c r="U112" s="200"/>
      <c r="V112" s="200">
        <f t="shared" si="283"/>
        <v>7829534.5999999996</v>
      </c>
      <c r="W112" s="200"/>
      <c r="X112" s="200">
        <f t="shared" si="284"/>
        <v>7829534.5999999996</v>
      </c>
      <c r="Y112" s="200">
        <v>8058915.9800000004</v>
      </c>
      <c r="Z112" s="200"/>
      <c r="AA112" s="200">
        <f t="shared" si="285"/>
        <v>8058915.9800000004</v>
      </c>
      <c r="AB112" s="200"/>
      <c r="AC112" s="200">
        <f t="shared" si="286"/>
        <v>8058915.9800000004</v>
      </c>
      <c r="AD112" s="200"/>
      <c r="AE112" s="200">
        <f t="shared" si="287"/>
        <v>8058915.9800000004</v>
      </c>
      <c r="AF112" s="200"/>
      <c r="AG112" s="200">
        <f t="shared" si="288"/>
        <v>8058915.9800000004</v>
      </c>
    </row>
    <row r="113" spans="1:34" ht="90" customHeight="1" x14ac:dyDescent="0.2">
      <c r="A113" s="205" t="s">
        <v>425</v>
      </c>
      <c r="B113" s="221" t="s">
        <v>367</v>
      </c>
      <c r="C113" s="200">
        <v>24177843.039999999</v>
      </c>
      <c r="D113" s="200"/>
      <c r="E113" s="200">
        <f t="shared" si="279"/>
        <v>24177843.039999999</v>
      </c>
      <c r="F113" s="200"/>
      <c r="G113" s="200">
        <f t="shared" si="278"/>
        <v>24177843.039999999</v>
      </c>
      <c r="H113" s="200"/>
      <c r="I113" s="200">
        <f t="shared" si="267"/>
        <v>24177843.039999999</v>
      </c>
      <c r="J113" s="200"/>
      <c r="K113" s="200">
        <f t="shared" si="268"/>
        <v>24177843.039999999</v>
      </c>
      <c r="L113" s="200"/>
      <c r="M113" s="200">
        <f t="shared" si="269"/>
        <v>24177843.039999999</v>
      </c>
      <c r="N113" s="200">
        <v>0</v>
      </c>
      <c r="O113" s="200"/>
      <c r="P113" s="200">
        <f t="shared" si="280"/>
        <v>0</v>
      </c>
      <c r="Q113" s="200"/>
      <c r="R113" s="200">
        <f t="shared" si="281"/>
        <v>0</v>
      </c>
      <c r="S113" s="200"/>
      <c r="T113" s="200">
        <f t="shared" si="282"/>
        <v>0</v>
      </c>
      <c r="U113" s="200"/>
      <c r="V113" s="200">
        <f t="shared" si="283"/>
        <v>0</v>
      </c>
      <c r="W113" s="200"/>
      <c r="X113" s="200">
        <f t="shared" si="284"/>
        <v>0</v>
      </c>
      <c r="Y113" s="200">
        <v>25971157.100000001</v>
      </c>
      <c r="Z113" s="200"/>
      <c r="AA113" s="200">
        <f t="shared" si="285"/>
        <v>25971157.100000001</v>
      </c>
      <c r="AB113" s="200"/>
      <c r="AC113" s="200">
        <f t="shared" si="286"/>
        <v>25971157.100000001</v>
      </c>
      <c r="AD113" s="200"/>
      <c r="AE113" s="200">
        <f t="shared" si="287"/>
        <v>25971157.100000001</v>
      </c>
      <c r="AF113" s="200"/>
      <c r="AG113" s="200">
        <f t="shared" si="288"/>
        <v>25971157.100000001</v>
      </c>
    </row>
    <row r="114" spans="1:34" ht="63" customHeight="1" x14ac:dyDescent="0.2">
      <c r="A114" s="205" t="s">
        <v>441</v>
      </c>
      <c r="B114" s="221" t="s">
        <v>402</v>
      </c>
      <c r="C114" s="200"/>
      <c r="D114" s="200"/>
      <c r="E114" s="200"/>
      <c r="F114" s="200"/>
      <c r="G114" s="200"/>
      <c r="H114" s="200">
        <v>6948870</v>
      </c>
      <c r="I114" s="200">
        <f t="shared" si="267"/>
        <v>6948870</v>
      </c>
      <c r="J114" s="200"/>
      <c r="K114" s="200">
        <f t="shared" si="268"/>
        <v>6948870</v>
      </c>
      <c r="L114" s="200"/>
      <c r="M114" s="200">
        <f t="shared" si="269"/>
        <v>6948870</v>
      </c>
      <c r="N114" s="200"/>
      <c r="O114" s="200"/>
      <c r="P114" s="200"/>
      <c r="Q114" s="200"/>
      <c r="R114" s="200"/>
      <c r="S114" s="200"/>
      <c r="T114" s="200"/>
      <c r="U114" s="200"/>
      <c r="V114" s="200"/>
      <c r="W114" s="200"/>
      <c r="X114" s="200"/>
      <c r="Y114" s="200"/>
      <c r="Z114" s="200"/>
      <c r="AA114" s="200"/>
      <c r="AB114" s="200"/>
      <c r="AC114" s="200"/>
      <c r="AD114" s="200"/>
      <c r="AE114" s="200"/>
      <c r="AF114" s="200"/>
      <c r="AG114" s="200"/>
    </row>
    <row r="115" spans="1:34" ht="31.15" customHeight="1" x14ac:dyDescent="0.2">
      <c r="A115" s="205" t="s">
        <v>426</v>
      </c>
      <c r="B115" s="221" t="s">
        <v>402</v>
      </c>
      <c r="C115" s="200">
        <v>616661000</v>
      </c>
      <c r="D115" s="200"/>
      <c r="E115" s="200">
        <f t="shared" si="279"/>
        <v>616661000</v>
      </c>
      <c r="F115" s="200"/>
      <c r="G115" s="200">
        <f t="shared" si="278"/>
        <v>616661000</v>
      </c>
      <c r="H115" s="200">
        <v>12327200</v>
      </c>
      <c r="I115" s="200">
        <f t="shared" si="267"/>
        <v>628988200</v>
      </c>
      <c r="J115" s="200"/>
      <c r="K115" s="200">
        <f t="shared" si="268"/>
        <v>628988200</v>
      </c>
      <c r="L115" s="200"/>
      <c r="M115" s="200">
        <f t="shared" si="269"/>
        <v>628988200</v>
      </c>
      <c r="N115" s="200">
        <v>640756000</v>
      </c>
      <c r="O115" s="200"/>
      <c r="P115" s="200">
        <f t="shared" si="280"/>
        <v>640756000</v>
      </c>
      <c r="Q115" s="200"/>
      <c r="R115" s="200">
        <f t="shared" si="281"/>
        <v>640756000</v>
      </c>
      <c r="S115" s="200"/>
      <c r="T115" s="200">
        <f t="shared" si="282"/>
        <v>640756000</v>
      </c>
      <c r="U115" s="200"/>
      <c r="V115" s="200">
        <f t="shared" ref="V115" si="289">SUM(T115:U115)</f>
        <v>640756000</v>
      </c>
      <c r="W115" s="200"/>
      <c r="X115" s="200">
        <f t="shared" ref="X115" si="290">SUM(V115:W115)</f>
        <v>640756000</v>
      </c>
      <c r="Y115" s="200">
        <v>661037500</v>
      </c>
      <c r="Z115" s="200"/>
      <c r="AA115" s="200">
        <f t="shared" si="285"/>
        <v>661037500</v>
      </c>
      <c r="AB115" s="200"/>
      <c r="AC115" s="200">
        <f t="shared" si="286"/>
        <v>661037500</v>
      </c>
      <c r="AD115" s="200"/>
      <c r="AE115" s="200">
        <f t="shared" si="287"/>
        <v>661037500</v>
      </c>
      <c r="AF115" s="200"/>
      <c r="AG115" s="200">
        <f t="shared" ref="AG115" si="291">SUM(AE115:AF115)</f>
        <v>661037500</v>
      </c>
    </row>
    <row r="116" spans="1:34" x14ac:dyDescent="0.2">
      <c r="A116" s="205"/>
      <c r="B116" s="228"/>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row>
    <row r="117" spans="1:34" ht="24" customHeight="1" x14ac:dyDescent="0.2">
      <c r="A117" s="198" t="s">
        <v>54</v>
      </c>
      <c r="B117" s="221" t="s">
        <v>130</v>
      </c>
      <c r="C117" s="200">
        <f>SUM(C118:C130)</f>
        <v>1507712.59</v>
      </c>
      <c r="D117" s="200">
        <f t="shared" ref="D117:AA117" si="292">SUM(D118:D130)</f>
        <v>153656562.66999999</v>
      </c>
      <c r="E117" s="200">
        <f t="shared" si="292"/>
        <v>155164275.25999999</v>
      </c>
      <c r="F117" s="200">
        <f t="shared" ref="F117:G117" si="293">SUM(F118:F130)</f>
        <v>50039</v>
      </c>
      <c r="G117" s="200">
        <f t="shared" si="293"/>
        <v>155214314.25999999</v>
      </c>
      <c r="H117" s="200">
        <f t="shared" ref="H117:I117" si="294">SUM(H118:H130)</f>
        <v>10424118.560000001</v>
      </c>
      <c r="I117" s="200">
        <f t="shared" si="294"/>
        <v>165638432.81999999</v>
      </c>
      <c r="J117" s="200">
        <f t="shared" ref="J117:K117" si="295">SUM(J118:J130)</f>
        <v>250000</v>
      </c>
      <c r="K117" s="200">
        <f t="shared" si="295"/>
        <v>165888432.81999999</v>
      </c>
      <c r="L117" s="200">
        <f t="shared" ref="L117:M117" si="296">SUM(L118:L130)</f>
        <v>7982658.5499999998</v>
      </c>
      <c r="M117" s="200">
        <f t="shared" si="296"/>
        <v>173871091.36999997</v>
      </c>
      <c r="N117" s="200">
        <f t="shared" si="292"/>
        <v>7498.49</v>
      </c>
      <c r="O117" s="200">
        <f t="shared" si="292"/>
        <v>37373227.329999998</v>
      </c>
      <c r="P117" s="200">
        <f t="shared" si="292"/>
        <v>37380725.82</v>
      </c>
      <c r="Q117" s="200">
        <f t="shared" ref="Q117:R117" si="297">SUM(Q118:Q130)</f>
        <v>0</v>
      </c>
      <c r="R117" s="200">
        <f t="shared" si="297"/>
        <v>37380725.82</v>
      </c>
      <c r="S117" s="200">
        <f t="shared" ref="S117:T117" si="298">SUM(S118:S130)</f>
        <v>11129333.33</v>
      </c>
      <c r="T117" s="200">
        <f t="shared" si="298"/>
        <v>48510059.150000006</v>
      </c>
      <c r="U117" s="200">
        <f t="shared" ref="U117:V117" si="299">SUM(U118:U130)</f>
        <v>0</v>
      </c>
      <c r="V117" s="200">
        <f t="shared" si="299"/>
        <v>48510059.150000006</v>
      </c>
      <c r="W117" s="200">
        <f t="shared" ref="W117:X117" si="300">SUM(W118:W130)</f>
        <v>-2040333.3399999999</v>
      </c>
      <c r="X117" s="200">
        <f t="shared" si="300"/>
        <v>46469725.810000002</v>
      </c>
      <c r="Y117" s="200">
        <f t="shared" si="292"/>
        <v>967880.63</v>
      </c>
      <c r="Z117" s="200">
        <f t="shared" si="292"/>
        <v>0</v>
      </c>
      <c r="AA117" s="200">
        <f t="shared" si="292"/>
        <v>967880.63</v>
      </c>
      <c r="AB117" s="200">
        <f t="shared" ref="AB117:AC117" si="301">SUM(AB118:AB130)</f>
        <v>0</v>
      </c>
      <c r="AC117" s="200">
        <f t="shared" si="301"/>
        <v>967880.63</v>
      </c>
      <c r="AD117" s="200">
        <f t="shared" ref="AD117:AE117" si="302">SUM(AD118:AD130)</f>
        <v>0</v>
      </c>
      <c r="AE117" s="200">
        <f t="shared" si="302"/>
        <v>967880.63</v>
      </c>
      <c r="AF117" s="200">
        <f t="shared" ref="AF117:AG117" si="303">SUM(AF118:AF130)</f>
        <v>0</v>
      </c>
      <c r="AG117" s="200">
        <f t="shared" si="303"/>
        <v>967880.63</v>
      </c>
    </row>
    <row r="118" spans="1:34" ht="42.6" customHeight="1" x14ac:dyDescent="0.2">
      <c r="A118" s="211" t="s">
        <v>422</v>
      </c>
      <c r="B118" s="221" t="s">
        <v>421</v>
      </c>
      <c r="C118" s="200"/>
      <c r="D118" s="200">
        <v>35000</v>
      </c>
      <c r="E118" s="200">
        <f>SUM(C118:D118)</f>
        <v>35000</v>
      </c>
      <c r="F118" s="200"/>
      <c r="G118" s="200">
        <f>SUM(E118:F118)</f>
        <v>35000</v>
      </c>
      <c r="H118" s="200">
        <v>8750</v>
      </c>
      <c r="I118" s="200">
        <f>SUM(G118:H118)</f>
        <v>43750</v>
      </c>
      <c r="J118" s="200"/>
      <c r="K118" s="200">
        <f>SUM(I118:J118)</f>
        <v>43750</v>
      </c>
      <c r="L118" s="200"/>
      <c r="M118" s="200">
        <f>SUM(K118:L118)</f>
        <v>43750</v>
      </c>
      <c r="N118" s="200"/>
      <c r="O118" s="200"/>
      <c r="P118" s="200"/>
      <c r="Q118" s="200"/>
      <c r="R118" s="200"/>
      <c r="S118" s="200">
        <v>35000</v>
      </c>
      <c r="T118" s="200">
        <f>S118</f>
        <v>35000</v>
      </c>
      <c r="U118" s="200"/>
      <c r="V118" s="200">
        <f t="shared" ref="V118:V120" si="304">SUM(T118:U118)</f>
        <v>35000</v>
      </c>
      <c r="W118" s="200"/>
      <c r="X118" s="200">
        <f t="shared" ref="X118:X120" si="305">SUM(V118:W118)</f>
        <v>35000</v>
      </c>
      <c r="Y118" s="200"/>
      <c r="Z118" s="200"/>
      <c r="AA118" s="200"/>
      <c r="AB118" s="200"/>
      <c r="AC118" s="200"/>
      <c r="AD118" s="200"/>
      <c r="AE118" s="200"/>
      <c r="AF118" s="200"/>
      <c r="AG118" s="200"/>
    </row>
    <row r="119" spans="1:34" ht="51" customHeight="1" x14ac:dyDescent="0.2">
      <c r="A119" s="211" t="s">
        <v>434</v>
      </c>
      <c r="B119" s="221" t="s">
        <v>421</v>
      </c>
      <c r="C119" s="200"/>
      <c r="D119" s="200">
        <v>11950</v>
      </c>
      <c r="E119" s="200">
        <f>SUM(C119:D119)</f>
        <v>11950</v>
      </c>
      <c r="F119" s="200">
        <v>47282</v>
      </c>
      <c r="G119" s="200">
        <f>SUM(E119:F119)</f>
        <v>59232</v>
      </c>
      <c r="H119" s="200">
        <v>8595</v>
      </c>
      <c r="I119" s="200">
        <f>SUM(G119:H119)</f>
        <v>67827</v>
      </c>
      <c r="J119" s="200"/>
      <c r="K119" s="200">
        <f>SUM(I119:J119)</f>
        <v>67827</v>
      </c>
      <c r="L119" s="200"/>
      <c r="M119" s="200">
        <f>SUM(K119:L119)</f>
        <v>67827</v>
      </c>
      <c r="N119" s="200"/>
      <c r="O119" s="200"/>
      <c r="P119" s="200"/>
      <c r="Q119" s="200"/>
      <c r="R119" s="200"/>
      <c r="S119" s="200"/>
      <c r="T119" s="200"/>
      <c r="U119" s="200"/>
      <c r="V119" s="200">
        <f t="shared" si="304"/>
        <v>0</v>
      </c>
      <c r="W119" s="200"/>
      <c r="X119" s="200">
        <f t="shared" si="305"/>
        <v>0</v>
      </c>
      <c r="Y119" s="200"/>
      <c r="Z119" s="200"/>
      <c r="AA119" s="200"/>
      <c r="AB119" s="200"/>
      <c r="AC119" s="200"/>
      <c r="AD119" s="200"/>
      <c r="AE119" s="200"/>
      <c r="AF119" s="200"/>
      <c r="AG119" s="200"/>
    </row>
    <row r="120" spans="1:34" ht="49.5" customHeight="1" x14ac:dyDescent="0.2">
      <c r="A120" s="211" t="s">
        <v>433</v>
      </c>
      <c r="B120" s="221" t="s">
        <v>421</v>
      </c>
      <c r="C120" s="200"/>
      <c r="D120" s="200">
        <v>60926</v>
      </c>
      <c r="E120" s="200">
        <f>SUM(C120:D120)</f>
        <v>60926</v>
      </c>
      <c r="F120" s="200">
        <v>2757</v>
      </c>
      <c r="G120" s="200">
        <f>SUM(E120:F120)</f>
        <v>63683</v>
      </c>
      <c r="H120" s="200">
        <v>5238</v>
      </c>
      <c r="I120" s="200">
        <f>SUM(G120:H120)</f>
        <v>68921</v>
      </c>
      <c r="J120" s="200"/>
      <c r="K120" s="200">
        <f>SUM(I120:J120)</f>
        <v>68921</v>
      </c>
      <c r="L120" s="200"/>
      <c r="M120" s="200">
        <f>SUM(K120:L120)</f>
        <v>68921</v>
      </c>
      <c r="N120" s="200"/>
      <c r="O120" s="200"/>
      <c r="P120" s="200"/>
      <c r="Q120" s="200"/>
      <c r="R120" s="200"/>
      <c r="S120" s="200"/>
      <c r="T120" s="200"/>
      <c r="U120" s="200"/>
      <c r="V120" s="200">
        <f t="shared" si="304"/>
        <v>0</v>
      </c>
      <c r="W120" s="200"/>
      <c r="X120" s="200">
        <f t="shared" si="305"/>
        <v>0</v>
      </c>
      <c r="Y120" s="200"/>
      <c r="Z120" s="200"/>
      <c r="AA120" s="200"/>
      <c r="AB120" s="200"/>
      <c r="AC120" s="200"/>
      <c r="AD120" s="200"/>
      <c r="AE120" s="200"/>
      <c r="AF120" s="200"/>
      <c r="AG120" s="200"/>
    </row>
    <row r="121" spans="1:34" ht="40.15" customHeight="1" x14ac:dyDescent="0.2">
      <c r="A121" s="205" t="s">
        <v>427</v>
      </c>
      <c r="B121" s="221" t="s">
        <v>365</v>
      </c>
      <c r="C121" s="200">
        <v>1482009.99</v>
      </c>
      <c r="D121" s="200"/>
      <c r="E121" s="200">
        <f t="shared" si="279"/>
        <v>1482009.99</v>
      </c>
      <c r="F121" s="200"/>
      <c r="G121" s="200">
        <f t="shared" ref="G121:G124" si="306">SUM(E121:F121)</f>
        <v>1482009.99</v>
      </c>
      <c r="H121" s="200"/>
      <c r="I121" s="200">
        <f t="shared" ref="I121:I124" si="307">SUM(G121:H121)</f>
        <v>1482009.99</v>
      </c>
      <c r="J121" s="200"/>
      <c r="K121" s="200">
        <f t="shared" ref="K121:K126" si="308">SUM(I121:J121)</f>
        <v>1482009.99</v>
      </c>
      <c r="L121" s="200"/>
      <c r="M121" s="200">
        <f t="shared" ref="M121:M129" si="309">SUM(K121:L121)</f>
        <v>1482009.99</v>
      </c>
      <c r="N121" s="200">
        <v>7498.49</v>
      </c>
      <c r="O121" s="200"/>
      <c r="P121" s="200">
        <f t="shared" si="280"/>
        <v>7498.49</v>
      </c>
      <c r="Q121" s="200"/>
      <c r="R121" s="200">
        <f t="shared" ref="R121:R125" si="310">SUM(P121:Q121)</f>
        <v>7498.49</v>
      </c>
      <c r="S121" s="200"/>
      <c r="T121" s="200">
        <f t="shared" ref="T121:T125" si="311">SUM(R121:S121)</f>
        <v>7498.49</v>
      </c>
      <c r="U121" s="200"/>
      <c r="V121" s="200">
        <f>SUM(T121:U121)</f>
        <v>7498.49</v>
      </c>
      <c r="W121" s="200"/>
      <c r="X121" s="200">
        <f>SUM(V121:W121)</f>
        <v>7498.49</v>
      </c>
      <c r="Y121" s="200">
        <v>967880.63</v>
      </c>
      <c r="Z121" s="200"/>
      <c r="AA121" s="200">
        <f t="shared" si="285"/>
        <v>967880.63</v>
      </c>
      <c r="AB121" s="200"/>
      <c r="AC121" s="200">
        <f t="shared" ref="AC121:AC122" si="312">SUM(AA121:AB121)</f>
        <v>967880.63</v>
      </c>
      <c r="AD121" s="200"/>
      <c r="AE121" s="200">
        <f t="shared" ref="AE121:AE122" si="313">SUM(AC121:AD121)</f>
        <v>967880.63</v>
      </c>
      <c r="AF121" s="200"/>
      <c r="AG121" s="200">
        <f t="shared" ref="AG121:AG122" si="314">SUM(AE121:AF121)</f>
        <v>967880.63</v>
      </c>
      <c r="AH121" s="183"/>
    </row>
    <row r="122" spans="1:34" ht="101.25" customHeight="1" x14ac:dyDescent="0.2">
      <c r="A122" s="205" t="s">
        <v>428</v>
      </c>
      <c r="B122" s="221" t="s">
        <v>370</v>
      </c>
      <c r="C122" s="200">
        <v>25702.6</v>
      </c>
      <c r="D122" s="200"/>
      <c r="E122" s="200">
        <f t="shared" si="279"/>
        <v>25702.6</v>
      </c>
      <c r="F122" s="200"/>
      <c r="G122" s="200">
        <f t="shared" si="306"/>
        <v>25702.6</v>
      </c>
      <c r="H122" s="200"/>
      <c r="I122" s="200">
        <f t="shared" si="307"/>
        <v>25702.6</v>
      </c>
      <c r="J122" s="200"/>
      <c r="K122" s="200">
        <f t="shared" si="308"/>
        <v>25702.6</v>
      </c>
      <c r="L122" s="200"/>
      <c r="M122" s="200">
        <f t="shared" si="309"/>
        <v>25702.6</v>
      </c>
      <c r="N122" s="200">
        <v>0</v>
      </c>
      <c r="O122" s="200"/>
      <c r="P122" s="200">
        <f t="shared" si="280"/>
        <v>0</v>
      </c>
      <c r="Q122" s="200"/>
      <c r="R122" s="200">
        <f t="shared" si="310"/>
        <v>0</v>
      </c>
      <c r="S122" s="200"/>
      <c r="T122" s="200">
        <f t="shared" si="311"/>
        <v>0</v>
      </c>
      <c r="U122" s="200"/>
      <c r="V122" s="200">
        <f t="shared" ref="V122:V125" si="315">SUM(T122:U122)</f>
        <v>0</v>
      </c>
      <c r="W122" s="200"/>
      <c r="X122" s="200">
        <f t="shared" ref="X122:X128" si="316">SUM(V122:W122)</f>
        <v>0</v>
      </c>
      <c r="Y122" s="200">
        <v>0</v>
      </c>
      <c r="Z122" s="200"/>
      <c r="AA122" s="200">
        <f t="shared" si="285"/>
        <v>0</v>
      </c>
      <c r="AB122" s="200"/>
      <c r="AC122" s="200">
        <f t="shared" si="312"/>
        <v>0</v>
      </c>
      <c r="AD122" s="200"/>
      <c r="AE122" s="200">
        <f t="shared" si="313"/>
        <v>0</v>
      </c>
      <c r="AF122" s="200"/>
      <c r="AG122" s="200">
        <f t="shared" si="314"/>
        <v>0</v>
      </c>
      <c r="AH122" s="183"/>
    </row>
    <row r="123" spans="1:34" ht="39.6" customHeight="1" x14ac:dyDescent="0.2">
      <c r="A123" s="211" t="s">
        <v>429</v>
      </c>
      <c r="B123" s="221" t="s">
        <v>370</v>
      </c>
      <c r="C123" s="200"/>
      <c r="D123" s="200">
        <v>141548686.66999999</v>
      </c>
      <c r="E123" s="200">
        <f t="shared" si="279"/>
        <v>141548686.66999999</v>
      </c>
      <c r="F123" s="200"/>
      <c r="G123" s="200">
        <f t="shared" si="306"/>
        <v>141548686.66999999</v>
      </c>
      <c r="H123" s="200">
        <v>10401535.560000001</v>
      </c>
      <c r="I123" s="200">
        <f t="shared" si="307"/>
        <v>151950222.22999999</v>
      </c>
      <c r="J123" s="200"/>
      <c r="K123" s="200">
        <f t="shared" si="308"/>
        <v>151950222.22999999</v>
      </c>
      <c r="L123" s="200">
        <v>-2350575.5499999998</v>
      </c>
      <c r="M123" s="200">
        <f t="shared" si="309"/>
        <v>149599646.67999998</v>
      </c>
      <c r="N123" s="200"/>
      <c r="O123" s="200">
        <v>18135000.010000002</v>
      </c>
      <c r="P123" s="200">
        <f t="shared" si="280"/>
        <v>18135000.010000002</v>
      </c>
      <c r="Q123" s="200"/>
      <c r="R123" s="200">
        <f t="shared" si="310"/>
        <v>18135000.010000002</v>
      </c>
      <c r="S123" s="200">
        <v>11094333.33</v>
      </c>
      <c r="T123" s="200">
        <f t="shared" si="311"/>
        <v>29229333.340000004</v>
      </c>
      <c r="U123" s="200"/>
      <c r="V123" s="200">
        <f t="shared" si="315"/>
        <v>29229333.340000004</v>
      </c>
      <c r="W123" s="200">
        <v>1657777.77</v>
      </c>
      <c r="X123" s="200">
        <f t="shared" si="316"/>
        <v>30887111.110000003</v>
      </c>
      <c r="Y123" s="200"/>
      <c r="Z123" s="200"/>
      <c r="AA123" s="200"/>
      <c r="AB123" s="200"/>
      <c r="AC123" s="200"/>
      <c r="AD123" s="200"/>
      <c r="AE123" s="200"/>
      <c r="AF123" s="200"/>
      <c r="AG123" s="200"/>
      <c r="AH123" s="183"/>
    </row>
    <row r="124" spans="1:34" ht="27.6" customHeight="1" x14ac:dyDescent="0.2">
      <c r="A124" s="211" t="s">
        <v>420</v>
      </c>
      <c r="B124" s="221" t="s">
        <v>370</v>
      </c>
      <c r="C124" s="200"/>
      <c r="D124" s="200">
        <v>12000000</v>
      </c>
      <c r="E124" s="200">
        <f t="shared" si="279"/>
        <v>12000000</v>
      </c>
      <c r="F124" s="200"/>
      <c r="G124" s="200">
        <f t="shared" si="306"/>
        <v>12000000</v>
      </c>
      <c r="H124" s="200"/>
      <c r="I124" s="200">
        <f t="shared" si="307"/>
        <v>12000000</v>
      </c>
      <c r="J124" s="200"/>
      <c r="K124" s="200">
        <f t="shared" si="308"/>
        <v>12000000</v>
      </c>
      <c r="L124" s="200"/>
      <c r="M124" s="200">
        <f t="shared" si="309"/>
        <v>12000000</v>
      </c>
      <c r="N124" s="200"/>
      <c r="O124" s="200"/>
      <c r="P124" s="200">
        <f t="shared" si="280"/>
        <v>0</v>
      </c>
      <c r="Q124" s="200"/>
      <c r="R124" s="200">
        <f t="shared" si="310"/>
        <v>0</v>
      </c>
      <c r="S124" s="200"/>
      <c r="T124" s="200">
        <f t="shared" si="311"/>
        <v>0</v>
      </c>
      <c r="U124" s="200"/>
      <c r="V124" s="200">
        <f t="shared" si="315"/>
        <v>0</v>
      </c>
      <c r="W124" s="200"/>
      <c r="X124" s="200">
        <f t="shared" si="316"/>
        <v>0</v>
      </c>
      <c r="Y124" s="200"/>
      <c r="Z124" s="200"/>
      <c r="AA124" s="200"/>
      <c r="AB124" s="200"/>
      <c r="AC124" s="200"/>
      <c r="AD124" s="200"/>
      <c r="AE124" s="200"/>
      <c r="AF124" s="200"/>
      <c r="AG124" s="200"/>
      <c r="AH124" s="183"/>
    </row>
    <row r="125" spans="1:34" ht="40.15" customHeight="1" x14ac:dyDescent="0.2">
      <c r="A125" s="211" t="s">
        <v>430</v>
      </c>
      <c r="B125" s="221" t="s">
        <v>370</v>
      </c>
      <c r="C125" s="200"/>
      <c r="D125" s="200"/>
      <c r="E125" s="200"/>
      <c r="F125" s="200"/>
      <c r="G125" s="200"/>
      <c r="H125" s="200"/>
      <c r="I125" s="200"/>
      <c r="J125" s="200"/>
      <c r="K125" s="200">
        <f t="shared" si="308"/>
        <v>0</v>
      </c>
      <c r="L125" s="200">
        <v>2884872.88</v>
      </c>
      <c r="M125" s="200">
        <f t="shared" si="309"/>
        <v>2884872.88</v>
      </c>
      <c r="N125" s="200"/>
      <c r="O125" s="200">
        <v>19238227.32</v>
      </c>
      <c r="P125" s="200">
        <f t="shared" si="280"/>
        <v>19238227.32</v>
      </c>
      <c r="Q125" s="200"/>
      <c r="R125" s="200">
        <f t="shared" si="310"/>
        <v>19238227.32</v>
      </c>
      <c r="S125" s="200"/>
      <c r="T125" s="200">
        <f t="shared" si="311"/>
        <v>19238227.32</v>
      </c>
      <c r="U125" s="200"/>
      <c r="V125" s="200">
        <f t="shared" si="315"/>
        <v>19238227.32</v>
      </c>
      <c r="W125" s="200">
        <v>-3698111.11</v>
      </c>
      <c r="X125" s="200">
        <f t="shared" si="316"/>
        <v>15540116.210000001</v>
      </c>
      <c r="Y125" s="200"/>
      <c r="Z125" s="200"/>
      <c r="AA125" s="200"/>
      <c r="AB125" s="200"/>
      <c r="AC125" s="200"/>
      <c r="AD125" s="200"/>
      <c r="AE125" s="200"/>
      <c r="AF125" s="200"/>
      <c r="AG125" s="200"/>
      <c r="AH125" s="183"/>
    </row>
    <row r="126" spans="1:34" ht="40.15" customHeight="1" x14ac:dyDescent="0.2">
      <c r="A126" s="211" t="s">
        <v>447</v>
      </c>
      <c r="B126" s="221" t="s">
        <v>370</v>
      </c>
      <c r="C126" s="200"/>
      <c r="D126" s="200"/>
      <c r="E126" s="200"/>
      <c r="F126" s="200"/>
      <c r="G126" s="200"/>
      <c r="H126" s="200"/>
      <c r="I126" s="200"/>
      <c r="J126" s="200">
        <v>250000</v>
      </c>
      <c r="K126" s="200">
        <f t="shared" si="308"/>
        <v>250000</v>
      </c>
      <c r="L126" s="200"/>
      <c r="M126" s="200">
        <f t="shared" si="309"/>
        <v>250000</v>
      </c>
      <c r="N126" s="200"/>
      <c r="O126" s="200"/>
      <c r="P126" s="200"/>
      <c r="Q126" s="200"/>
      <c r="R126" s="200"/>
      <c r="S126" s="200"/>
      <c r="T126" s="200"/>
      <c r="U126" s="200"/>
      <c r="V126" s="200"/>
      <c r="W126" s="200"/>
      <c r="X126" s="200">
        <f t="shared" si="316"/>
        <v>0</v>
      </c>
      <c r="Y126" s="200"/>
      <c r="Z126" s="200"/>
      <c r="AA126" s="200"/>
      <c r="AB126" s="200"/>
      <c r="AC126" s="200"/>
      <c r="AD126" s="200"/>
      <c r="AE126" s="200"/>
      <c r="AF126" s="200"/>
      <c r="AG126" s="200"/>
      <c r="AH126" s="183"/>
    </row>
    <row r="127" spans="1:34" ht="52.15" customHeight="1" x14ac:dyDescent="0.2">
      <c r="A127" s="211" t="s">
        <v>450</v>
      </c>
      <c r="B127" s="221" t="s">
        <v>370</v>
      </c>
      <c r="C127" s="200"/>
      <c r="D127" s="200"/>
      <c r="E127" s="200"/>
      <c r="F127" s="200"/>
      <c r="G127" s="200"/>
      <c r="H127" s="200"/>
      <c r="I127" s="200"/>
      <c r="J127" s="200"/>
      <c r="K127" s="200"/>
      <c r="L127" s="200">
        <v>297422.42</v>
      </c>
      <c r="M127" s="200">
        <f t="shared" si="309"/>
        <v>297422.42</v>
      </c>
      <c r="N127" s="200"/>
      <c r="O127" s="200"/>
      <c r="P127" s="200"/>
      <c r="Q127" s="200"/>
      <c r="R127" s="200"/>
      <c r="S127" s="200"/>
      <c r="T127" s="200"/>
      <c r="U127" s="200"/>
      <c r="V127" s="200"/>
      <c r="W127" s="200"/>
      <c r="X127" s="200">
        <f t="shared" si="316"/>
        <v>0</v>
      </c>
      <c r="Y127" s="200"/>
      <c r="Z127" s="200"/>
      <c r="AA127" s="200"/>
      <c r="AB127" s="200"/>
      <c r="AC127" s="200"/>
      <c r="AD127" s="200"/>
      <c r="AE127" s="200"/>
      <c r="AF127" s="200"/>
      <c r="AG127" s="200"/>
      <c r="AH127" s="183"/>
    </row>
    <row r="128" spans="1:34" ht="41.45" customHeight="1" x14ac:dyDescent="0.2">
      <c r="A128" s="211" t="s">
        <v>451</v>
      </c>
      <c r="B128" s="221" t="s">
        <v>370</v>
      </c>
      <c r="C128" s="200"/>
      <c r="D128" s="200"/>
      <c r="E128" s="200"/>
      <c r="F128" s="200"/>
      <c r="G128" s="200"/>
      <c r="H128" s="200"/>
      <c r="I128" s="200"/>
      <c r="J128" s="200"/>
      <c r="K128" s="200"/>
      <c r="L128" s="200">
        <v>5412980</v>
      </c>
      <c r="M128" s="200">
        <f t="shared" si="309"/>
        <v>5412980</v>
      </c>
      <c r="N128" s="200"/>
      <c r="O128" s="200"/>
      <c r="P128" s="200"/>
      <c r="Q128" s="200"/>
      <c r="R128" s="200"/>
      <c r="S128" s="200"/>
      <c r="T128" s="200"/>
      <c r="U128" s="200"/>
      <c r="V128" s="200"/>
      <c r="W128" s="200"/>
      <c r="X128" s="200">
        <f t="shared" si="316"/>
        <v>0</v>
      </c>
      <c r="Y128" s="200"/>
      <c r="Z128" s="200"/>
      <c r="AA128" s="200"/>
      <c r="AB128" s="200"/>
      <c r="AC128" s="200"/>
      <c r="AD128" s="200"/>
      <c r="AE128" s="200"/>
      <c r="AF128" s="200"/>
      <c r="AG128" s="200"/>
      <c r="AH128" s="183"/>
    </row>
    <row r="129" spans="1:34" ht="41.45" customHeight="1" x14ac:dyDescent="0.2">
      <c r="A129" s="211" t="s">
        <v>453</v>
      </c>
      <c r="B129" s="221" t="s">
        <v>370</v>
      </c>
      <c r="C129" s="200"/>
      <c r="D129" s="200"/>
      <c r="E129" s="200"/>
      <c r="F129" s="200"/>
      <c r="G129" s="200"/>
      <c r="H129" s="200"/>
      <c r="I129" s="200"/>
      <c r="J129" s="200"/>
      <c r="K129" s="200"/>
      <c r="L129" s="200">
        <v>1737958.8</v>
      </c>
      <c r="M129" s="200">
        <f t="shared" si="309"/>
        <v>1737958.8</v>
      </c>
      <c r="N129" s="200"/>
      <c r="O129" s="200"/>
      <c r="P129" s="200"/>
      <c r="Q129" s="200"/>
      <c r="R129" s="200"/>
      <c r="S129" s="200"/>
      <c r="T129" s="200"/>
      <c r="U129" s="200"/>
      <c r="V129" s="200"/>
      <c r="W129" s="200"/>
      <c r="X129" s="200"/>
      <c r="Y129" s="200"/>
      <c r="Z129" s="200"/>
      <c r="AA129" s="200"/>
      <c r="AB129" s="200"/>
      <c r="AC129" s="200"/>
      <c r="AD129" s="200"/>
      <c r="AE129" s="200"/>
      <c r="AF129" s="200"/>
      <c r="AG129" s="200"/>
      <c r="AH129" s="183"/>
    </row>
    <row r="130" spans="1:34" x14ac:dyDescent="0.2">
      <c r="A130" s="206"/>
      <c r="B130" s="230"/>
      <c r="C130" s="207"/>
      <c r="D130" s="207"/>
      <c r="E130" s="217"/>
      <c r="F130" s="207"/>
      <c r="G130" s="217"/>
      <c r="H130" s="207"/>
      <c r="I130" s="217"/>
      <c r="J130" s="207"/>
      <c r="K130" s="217"/>
      <c r="L130" s="20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183"/>
    </row>
    <row r="131" spans="1:34" x14ac:dyDescent="0.2">
      <c r="A131" s="199" t="s">
        <v>256</v>
      </c>
      <c r="B131" s="231" t="s">
        <v>257</v>
      </c>
      <c r="C131" s="200">
        <f>SUM(C132:C133)</f>
        <v>3230071.73</v>
      </c>
      <c r="D131" s="200">
        <f t="shared" ref="D131:AA131" si="317">SUM(D132:D133)</f>
        <v>-2014491.57</v>
      </c>
      <c r="E131" s="200">
        <f t="shared" si="317"/>
        <v>1215580.1599999999</v>
      </c>
      <c r="F131" s="200">
        <f t="shared" ref="F131:G131" si="318">SUM(F132:F133)</f>
        <v>0</v>
      </c>
      <c r="G131" s="200">
        <f t="shared" si="318"/>
        <v>1215580.1599999999</v>
      </c>
      <c r="H131" s="200">
        <f t="shared" ref="H131:I131" si="319">SUM(H132:H133)</f>
        <v>0</v>
      </c>
      <c r="I131" s="200">
        <f t="shared" si="319"/>
        <v>1215580.1599999999</v>
      </c>
      <c r="J131" s="200">
        <f t="shared" ref="J131:K131" si="320">SUM(J132:J133)</f>
        <v>0</v>
      </c>
      <c r="K131" s="200">
        <f t="shared" si="320"/>
        <v>1215580.1599999999</v>
      </c>
      <c r="L131" s="200">
        <f t="shared" ref="L131:M131" si="321">SUM(L132:L133)</f>
        <v>0</v>
      </c>
      <c r="M131" s="200">
        <f t="shared" si="321"/>
        <v>1215580.1599999999</v>
      </c>
      <c r="N131" s="200">
        <f t="shared" si="317"/>
        <v>0</v>
      </c>
      <c r="O131" s="200">
        <f t="shared" si="317"/>
        <v>0</v>
      </c>
      <c r="P131" s="200">
        <f t="shared" si="317"/>
        <v>0</v>
      </c>
      <c r="Q131" s="200">
        <f t="shared" ref="Q131:R131" si="322">SUM(Q132:Q133)</f>
        <v>0</v>
      </c>
      <c r="R131" s="200">
        <f t="shared" si="322"/>
        <v>0</v>
      </c>
      <c r="S131" s="200">
        <f t="shared" ref="S131:T131" si="323">SUM(S132:S133)</f>
        <v>0</v>
      </c>
      <c r="T131" s="200">
        <f t="shared" si="323"/>
        <v>0</v>
      </c>
      <c r="U131" s="200">
        <f t="shared" ref="U131:V131" si="324">SUM(U132:U133)</f>
        <v>2225475</v>
      </c>
      <c r="V131" s="200">
        <f t="shared" si="324"/>
        <v>2225475</v>
      </c>
      <c r="W131" s="200">
        <f t="shared" ref="W131:X131" si="325">SUM(W132:W133)</f>
        <v>0</v>
      </c>
      <c r="X131" s="200">
        <f t="shared" si="325"/>
        <v>2225475</v>
      </c>
      <c r="Y131" s="200">
        <f t="shared" si="317"/>
        <v>0</v>
      </c>
      <c r="Z131" s="200">
        <f t="shared" si="317"/>
        <v>0</v>
      </c>
      <c r="AA131" s="200">
        <f t="shared" si="317"/>
        <v>0</v>
      </c>
      <c r="AB131" s="200">
        <f t="shared" ref="AB131:AC131" si="326">SUM(AB132:AB133)</f>
        <v>0</v>
      </c>
      <c r="AC131" s="200">
        <f t="shared" si="326"/>
        <v>0</v>
      </c>
      <c r="AD131" s="200">
        <f t="shared" ref="AD131:AE131" si="327">SUM(AD132:AD133)</f>
        <v>0</v>
      </c>
      <c r="AE131" s="200">
        <f t="shared" si="327"/>
        <v>0</v>
      </c>
      <c r="AF131" s="200">
        <f t="shared" ref="AF131:AG131" si="328">SUM(AF132:AF133)</f>
        <v>2225475</v>
      </c>
      <c r="AG131" s="200">
        <f t="shared" si="328"/>
        <v>2225475</v>
      </c>
      <c r="AH131" s="183"/>
    </row>
    <row r="132" spans="1:34" ht="40.9" customHeight="1" x14ac:dyDescent="0.2">
      <c r="A132" s="198" t="s">
        <v>258</v>
      </c>
      <c r="B132" s="221" t="s">
        <v>366</v>
      </c>
      <c r="C132" s="200">
        <v>3230071.73</v>
      </c>
      <c r="D132" s="200">
        <f>1215580.16-3230071.73</f>
        <v>-2014491.57</v>
      </c>
      <c r="E132" s="200">
        <f t="shared" si="279"/>
        <v>1215580.1599999999</v>
      </c>
      <c r="F132" s="200"/>
      <c r="G132" s="200">
        <f t="shared" ref="G132" si="329">SUM(E132:F132)</f>
        <v>1215580.1599999999</v>
      </c>
      <c r="H132" s="200"/>
      <c r="I132" s="200">
        <f t="shared" ref="I132" si="330">SUM(G132:H132)</f>
        <v>1215580.1599999999</v>
      </c>
      <c r="J132" s="200"/>
      <c r="K132" s="200">
        <f t="shared" ref="K132" si="331">SUM(I132:J132)</f>
        <v>1215580.1599999999</v>
      </c>
      <c r="L132" s="200"/>
      <c r="M132" s="200">
        <f t="shared" ref="M132" si="332">SUM(K132:L132)</f>
        <v>1215580.1599999999</v>
      </c>
      <c r="N132" s="200"/>
      <c r="O132" s="200"/>
      <c r="P132" s="200">
        <f t="shared" si="280"/>
        <v>0</v>
      </c>
      <c r="Q132" s="200"/>
      <c r="R132" s="200">
        <f t="shared" ref="R132" si="333">SUM(P132:Q132)</f>
        <v>0</v>
      </c>
      <c r="S132" s="200"/>
      <c r="T132" s="200">
        <f t="shared" ref="T132" si="334">SUM(R132:S132)</f>
        <v>0</v>
      </c>
      <c r="U132" s="200">
        <v>2225475</v>
      </c>
      <c r="V132" s="200">
        <f>U132</f>
        <v>2225475</v>
      </c>
      <c r="W132" s="200"/>
      <c r="X132" s="200">
        <f>V132+W132</f>
        <v>2225475</v>
      </c>
      <c r="Y132" s="200"/>
      <c r="Z132" s="200"/>
      <c r="AA132" s="200"/>
      <c r="AB132" s="200"/>
      <c r="AC132" s="200"/>
      <c r="AD132" s="200"/>
      <c r="AE132" s="200"/>
      <c r="AF132" s="200">
        <v>2225475</v>
      </c>
      <c r="AG132" s="200">
        <v>2225475</v>
      </c>
      <c r="AH132" s="183"/>
    </row>
    <row r="133" spans="1:34" x14ac:dyDescent="0.2">
      <c r="A133" s="198"/>
      <c r="B133" s="221"/>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183"/>
    </row>
    <row r="134" spans="1:34" ht="13.5" customHeight="1" x14ac:dyDescent="0.2">
      <c r="A134" s="196" t="s">
        <v>405</v>
      </c>
      <c r="B134" s="221" t="s">
        <v>406</v>
      </c>
      <c r="C134" s="200"/>
      <c r="D134" s="200"/>
      <c r="E134" s="200">
        <f t="shared" si="279"/>
        <v>0</v>
      </c>
      <c r="F134" s="200"/>
      <c r="G134" s="200">
        <f t="shared" ref="G134:G135" si="335">SUM(E134:F134)</f>
        <v>0</v>
      </c>
      <c r="H134" s="200"/>
      <c r="I134" s="200">
        <f t="shared" ref="I134:I135" si="336">SUM(G134:H134)</f>
        <v>0</v>
      </c>
      <c r="J134" s="200"/>
      <c r="K134" s="200">
        <f t="shared" ref="K134:K135" si="337">SUM(I134:J134)</f>
        <v>0</v>
      </c>
      <c r="L134" s="200"/>
      <c r="M134" s="200">
        <f t="shared" ref="M134:M135" si="338">SUM(K134:L134)</f>
        <v>0</v>
      </c>
      <c r="N134" s="200"/>
      <c r="O134" s="200"/>
      <c r="P134" s="200">
        <f t="shared" si="280"/>
        <v>0</v>
      </c>
      <c r="Q134" s="200"/>
      <c r="R134" s="200">
        <f t="shared" ref="R134:R135" si="339">SUM(P134:Q134)</f>
        <v>0</v>
      </c>
      <c r="S134" s="200"/>
      <c r="T134" s="200">
        <f t="shared" ref="T134:T135" si="340">SUM(R134:S134)</f>
        <v>0</v>
      </c>
      <c r="U134" s="200"/>
      <c r="V134" s="200">
        <f t="shared" ref="V134:V135" si="341">SUM(T134:U134)</f>
        <v>0</v>
      </c>
      <c r="W134" s="200"/>
      <c r="X134" s="200">
        <f t="shared" ref="X134:X135" si="342">SUM(V134:W134)</f>
        <v>0</v>
      </c>
      <c r="Y134" s="200"/>
      <c r="Z134" s="200"/>
      <c r="AA134" s="200">
        <f t="shared" si="285"/>
        <v>0</v>
      </c>
      <c r="AB134" s="200"/>
      <c r="AC134" s="200">
        <f t="shared" ref="AC134:AC135" si="343">SUM(AA134:AB134)</f>
        <v>0</v>
      </c>
      <c r="AD134" s="200"/>
      <c r="AE134" s="200">
        <f t="shared" ref="AE134:AE135" si="344">SUM(AC134:AD134)</f>
        <v>0</v>
      </c>
      <c r="AF134" s="200"/>
      <c r="AG134" s="200">
        <f t="shared" ref="AG134:AG135" si="345">SUM(AE134:AF134)</f>
        <v>0</v>
      </c>
      <c r="AH134" s="183"/>
    </row>
    <row r="135" spans="1:34" ht="13.5" customHeight="1" x14ac:dyDescent="0.2">
      <c r="A135" s="196" t="s">
        <v>407</v>
      </c>
      <c r="B135" s="221" t="s">
        <v>408</v>
      </c>
      <c r="C135" s="200"/>
      <c r="D135" s="200"/>
      <c r="E135" s="200">
        <f t="shared" si="279"/>
        <v>0</v>
      </c>
      <c r="F135" s="200"/>
      <c r="G135" s="200">
        <f t="shared" si="335"/>
        <v>0</v>
      </c>
      <c r="H135" s="200"/>
      <c r="I135" s="200">
        <f t="shared" si="336"/>
        <v>0</v>
      </c>
      <c r="J135" s="200"/>
      <c r="K135" s="200">
        <f t="shared" si="337"/>
        <v>0</v>
      </c>
      <c r="L135" s="200"/>
      <c r="M135" s="200">
        <f t="shared" si="338"/>
        <v>0</v>
      </c>
      <c r="N135" s="200"/>
      <c r="O135" s="200"/>
      <c r="P135" s="200">
        <f t="shared" si="280"/>
        <v>0</v>
      </c>
      <c r="Q135" s="200"/>
      <c r="R135" s="200">
        <f t="shared" si="339"/>
        <v>0</v>
      </c>
      <c r="S135" s="200"/>
      <c r="T135" s="200">
        <f t="shared" si="340"/>
        <v>0</v>
      </c>
      <c r="U135" s="200"/>
      <c r="V135" s="200">
        <f t="shared" si="341"/>
        <v>0</v>
      </c>
      <c r="W135" s="200"/>
      <c r="X135" s="200">
        <f t="shared" si="342"/>
        <v>0</v>
      </c>
      <c r="Y135" s="200"/>
      <c r="Z135" s="200"/>
      <c r="AA135" s="200">
        <f t="shared" si="285"/>
        <v>0</v>
      </c>
      <c r="AB135" s="200"/>
      <c r="AC135" s="200">
        <f t="shared" si="343"/>
        <v>0</v>
      </c>
      <c r="AD135" s="200"/>
      <c r="AE135" s="200">
        <f t="shared" si="344"/>
        <v>0</v>
      </c>
      <c r="AF135" s="200"/>
      <c r="AG135" s="200">
        <f t="shared" si="345"/>
        <v>0</v>
      </c>
      <c r="AH135" s="183"/>
    </row>
    <row r="136" spans="1:34" x14ac:dyDescent="0.2">
      <c r="A136" s="192" t="s">
        <v>66</v>
      </c>
      <c r="B136" s="232"/>
      <c r="C136" s="190">
        <f>C19+C53</f>
        <v>1724166886.8100002</v>
      </c>
      <c r="D136" s="190">
        <f t="shared" ref="D136:E136" si="346">D19+D53</f>
        <v>156787321.35000002</v>
      </c>
      <c r="E136" s="190">
        <f t="shared" si="346"/>
        <v>1880954208.1600001</v>
      </c>
      <c r="F136" s="190">
        <f t="shared" ref="F136:G136" si="347">F19+F53</f>
        <v>-51510541</v>
      </c>
      <c r="G136" s="190">
        <f t="shared" si="347"/>
        <v>1829443667.1600001</v>
      </c>
      <c r="H136" s="190">
        <f t="shared" ref="H136:I136" si="348">H19+H53</f>
        <v>30741671.730000004</v>
      </c>
      <c r="I136" s="190">
        <f t="shared" si="348"/>
        <v>1860185338.8899999</v>
      </c>
      <c r="J136" s="190">
        <f t="shared" ref="J136:K136" si="349">J19+J53</f>
        <v>20316180.91</v>
      </c>
      <c r="K136" s="190">
        <f t="shared" si="349"/>
        <v>1880501519.8</v>
      </c>
      <c r="L136" s="190">
        <f t="shared" ref="L136:M136" si="350">L19+L53</f>
        <v>-185850554.52999997</v>
      </c>
      <c r="M136" s="190">
        <f t="shared" si="350"/>
        <v>1694650965.27</v>
      </c>
      <c r="N136" s="190">
        <f t="shared" ref="N136:AA136" si="351">N19+N53</f>
        <v>1780967200.0599999</v>
      </c>
      <c r="O136" s="190">
        <f t="shared" si="351"/>
        <v>24731177.129999999</v>
      </c>
      <c r="P136" s="190">
        <f t="shared" si="351"/>
        <v>1805698377.1899998</v>
      </c>
      <c r="Q136" s="190">
        <f t="shared" ref="Q136:R136" si="352">Q19+Q53</f>
        <v>90846826.539999992</v>
      </c>
      <c r="R136" s="190">
        <f t="shared" si="352"/>
        <v>1896545203.7299998</v>
      </c>
      <c r="S136" s="190">
        <f t="shared" ref="S136" si="353">S19+S53</f>
        <v>-451419130.64000005</v>
      </c>
      <c r="T136" s="190">
        <f>T19+T53</f>
        <v>1445126073.0900002</v>
      </c>
      <c r="U136" s="190">
        <f t="shared" ref="U136:V136" si="354">U19+U53</f>
        <v>2225475</v>
      </c>
      <c r="V136" s="190">
        <f t="shared" si="354"/>
        <v>1447351548.0900002</v>
      </c>
      <c r="W136" s="190">
        <f t="shared" ref="W136:X136" si="355">W19+W53</f>
        <v>-18217515.34</v>
      </c>
      <c r="X136" s="190">
        <f t="shared" si="355"/>
        <v>1429134032.75</v>
      </c>
      <c r="Y136" s="190">
        <f t="shared" si="351"/>
        <v>1896042417.4900002</v>
      </c>
      <c r="Z136" s="190">
        <f t="shared" si="351"/>
        <v>-25114.050000007439</v>
      </c>
      <c r="AA136" s="190">
        <f t="shared" si="351"/>
        <v>1896017303.4400001</v>
      </c>
      <c r="AB136" s="190">
        <f t="shared" ref="AB136:AC136" si="356">AB19+AB53</f>
        <v>-251301297.15000001</v>
      </c>
      <c r="AC136" s="190">
        <f t="shared" si="356"/>
        <v>1644716006.2900002</v>
      </c>
      <c r="AD136" s="190">
        <f t="shared" ref="AD136:AE136" si="357">AD19+AD53</f>
        <v>-34.380000000000003</v>
      </c>
      <c r="AE136" s="190">
        <f t="shared" si="357"/>
        <v>1644715971.9100003</v>
      </c>
      <c r="AF136" s="190">
        <f t="shared" ref="AF136:AG136" si="358">AF19+AF53</f>
        <v>2225475</v>
      </c>
      <c r="AG136" s="190">
        <f t="shared" si="358"/>
        <v>1646941446.9100003</v>
      </c>
    </row>
    <row r="137" spans="1:34" s="236" customFormat="1" x14ac:dyDescent="0.2">
      <c r="A137" s="234"/>
      <c r="B137" s="252"/>
      <c r="C137" s="235"/>
      <c r="D137" s="235"/>
      <c r="E137" s="235">
        <f>SUM(C136:D136)-E136</f>
        <v>0</v>
      </c>
      <c r="F137" s="235"/>
      <c r="G137" s="235">
        <f>SUM(E136:F136)-G136</f>
        <v>0</v>
      </c>
      <c r="H137" s="235"/>
      <c r="I137" s="235">
        <f>SUM(G136:H136)-I136</f>
        <v>0</v>
      </c>
      <c r="J137" s="235"/>
      <c r="K137" s="235">
        <f>SUM(I136:J136)-K136</f>
        <v>0</v>
      </c>
      <c r="L137" s="253"/>
      <c r="M137" s="235">
        <f>SUM(K136:L136)-M136</f>
        <v>0</v>
      </c>
      <c r="N137" s="235"/>
      <c r="O137" s="235"/>
      <c r="P137" s="235"/>
      <c r="Q137" s="235"/>
      <c r="R137" s="235"/>
      <c r="S137" s="235"/>
      <c r="T137" s="235">
        <f>SUM(R136:S136)-T136</f>
        <v>0</v>
      </c>
      <c r="U137" s="235"/>
      <c r="V137" s="235">
        <f>SUM(T136:U136)-V136</f>
        <v>0</v>
      </c>
      <c r="W137" s="235"/>
      <c r="X137" s="235">
        <f>SUM(V136:W136)-X136</f>
        <v>0</v>
      </c>
      <c r="Y137" s="235">
        <f>SUM(U136:V136)-Y136</f>
        <v>-446465394.4000001</v>
      </c>
      <c r="Z137" s="235">
        <f>SUM(V136:Y136)-Z136</f>
        <v>4754335597.04</v>
      </c>
      <c r="AA137" s="235">
        <f t="shared" ref="AA137:AG137" si="359">SUM(Y136:Z136)-AA136</f>
        <v>0</v>
      </c>
      <c r="AB137" s="235">
        <f t="shared" si="359"/>
        <v>2147293486.5400002</v>
      </c>
      <c r="AC137" s="235">
        <f t="shared" si="359"/>
        <v>0</v>
      </c>
      <c r="AD137" s="235">
        <f t="shared" si="359"/>
        <v>1393414743.5200002</v>
      </c>
      <c r="AE137" s="235">
        <f t="shared" si="359"/>
        <v>0</v>
      </c>
      <c r="AF137" s="235">
        <f t="shared" si="359"/>
        <v>1642490462.5300002</v>
      </c>
      <c r="AG137" s="235">
        <f t="shared" si="359"/>
        <v>0</v>
      </c>
      <c r="AH137" s="234"/>
    </row>
    <row r="138" spans="1:34" s="239" customFormat="1" ht="11.25" x14ac:dyDescent="0.2">
      <c r="B138" s="254"/>
      <c r="C138" s="240"/>
      <c r="D138" s="240"/>
      <c r="E138" s="241"/>
      <c r="F138" s="240"/>
      <c r="G138" s="241">
        <f>E136+F136</f>
        <v>1829443667.1600001</v>
      </c>
      <c r="H138" s="240"/>
      <c r="I138" s="241">
        <f>G136+H136</f>
        <v>1860185338.8900001</v>
      </c>
      <c r="J138" s="240"/>
      <c r="K138" s="241">
        <f>I136+J136</f>
        <v>1880501519.8</v>
      </c>
      <c r="L138" s="255"/>
      <c r="M138" s="241">
        <f>K136+L136</f>
        <v>1694650965.27</v>
      </c>
      <c r="N138" s="240"/>
      <c r="O138" s="240"/>
      <c r="P138" s="241">
        <f>N136+O136</f>
        <v>1805698377.1900001</v>
      </c>
      <c r="Q138" s="240"/>
      <c r="R138" s="241">
        <f>P136+Q136</f>
        <v>1896545203.7299998</v>
      </c>
      <c r="S138" s="240"/>
      <c r="T138" s="241">
        <f>R136+S136</f>
        <v>1445126073.0899997</v>
      </c>
      <c r="U138" s="240"/>
      <c r="V138" s="241">
        <f>T136+U136</f>
        <v>1447351548.0900002</v>
      </c>
      <c r="W138" s="240"/>
      <c r="X138" s="241">
        <f>V136+W136</f>
        <v>1429134032.7500002</v>
      </c>
      <c r="Y138" s="240"/>
      <c r="Z138" s="240"/>
      <c r="AA138" s="241">
        <f>Y136+Z136</f>
        <v>1896017303.4400003</v>
      </c>
      <c r="AB138" s="240"/>
      <c r="AC138" s="241">
        <f>AA136+AB136</f>
        <v>1644716006.29</v>
      </c>
      <c r="AD138" s="240"/>
      <c r="AE138" s="241">
        <f>AC136+AD136</f>
        <v>1644715971.9100001</v>
      </c>
      <c r="AF138" s="240"/>
      <c r="AG138" s="241">
        <f>AE136+AF136</f>
        <v>1646941446.9100003</v>
      </c>
    </row>
    <row r="139" spans="1:34" s="185" customFormat="1" x14ac:dyDescent="0.2">
      <c r="A139" s="187"/>
      <c r="B139" s="223"/>
      <c r="C139" s="214"/>
      <c r="D139" s="214"/>
      <c r="E139" s="214"/>
      <c r="F139" s="214"/>
      <c r="G139" s="214"/>
      <c r="H139" s="214"/>
      <c r="I139" s="214"/>
      <c r="J139" s="214"/>
      <c r="K139" s="214"/>
      <c r="L139" s="256"/>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184"/>
    </row>
    <row r="141" spans="1:34" s="185" customFormat="1" x14ac:dyDescent="0.2">
      <c r="A141" s="183"/>
      <c r="B141" s="223"/>
      <c r="C141" s="216"/>
      <c r="D141" s="216"/>
      <c r="E141" s="216"/>
      <c r="F141" s="216"/>
      <c r="G141" s="216"/>
      <c r="H141" s="216"/>
      <c r="I141" s="216"/>
      <c r="J141" s="216"/>
      <c r="K141" s="216"/>
      <c r="L141" s="257"/>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184"/>
    </row>
  </sheetData>
  <mergeCells count="19">
    <mergeCell ref="E1:AG1"/>
    <mergeCell ref="E2:AG2"/>
    <mergeCell ref="E3:AG3"/>
    <mergeCell ref="E4:AG4"/>
    <mergeCell ref="C16:AG16"/>
    <mergeCell ref="E5:AG5"/>
    <mergeCell ref="E6:AG6"/>
    <mergeCell ref="E7:AG7"/>
    <mergeCell ref="E8:AG8"/>
    <mergeCell ref="E9:AG9"/>
    <mergeCell ref="E10:AG10"/>
    <mergeCell ref="E11:AG11"/>
    <mergeCell ref="E12:AG12"/>
    <mergeCell ref="C17:I17"/>
    <mergeCell ref="A14:AA14"/>
    <mergeCell ref="A16:A17"/>
    <mergeCell ref="B16:B17"/>
    <mergeCell ref="Y17:AG17"/>
    <mergeCell ref="N17:V17"/>
  </mergeCells>
  <pageMargins left="0.23622047244094491" right="0.27559055118110237" top="0.19685039370078741" bottom="0.31496062992125984" header="0.15748031496062992" footer="0.15748031496062992"/>
  <pageSetup paperSize="9" scale="16"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Прил.№2</vt:lpstr>
      <vt:lpstr>'для руководства'!Заголовки_для_печати</vt:lpstr>
      <vt:lpstr>'доходы по федер бюдж'!Заголовки_для_печати</vt:lpstr>
      <vt:lpstr>Прил.№2!Заголовки_для_печати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Bud-Tany</cp:lastModifiedBy>
  <cp:lastPrinted>2022-09-23T10:09:45Z</cp:lastPrinted>
  <dcterms:created xsi:type="dcterms:W3CDTF">2004-09-13T07:20:24Z</dcterms:created>
  <dcterms:modified xsi:type="dcterms:W3CDTF">2022-12-20T14:44:43Z</dcterms:modified>
</cp:coreProperties>
</file>