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4895" yWindow="-15" windowWidth="13950" windowHeight="12210" firstSheet="2" activeTab="4"/>
  </bookViews>
  <sheets>
    <sheet name="для руководства" sheetId="7" state="hidden" r:id="rId1"/>
    <sheet name="доходы по федер бюдж" sheetId="5" state="hidden" r:id="rId2"/>
    <sheet name="Доходы на 2023 г." sheetId="9" r:id="rId3"/>
    <sheet name="ПЗ" sheetId="12" r:id="rId4"/>
    <sheet name="Приложение " sheetId="16" r:id="rId5"/>
    <sheet name="СД" sheetId="17" r:id="rId6"/>
  </sheets>
  <definedNames>
    <definedName name="OLE_LINK1" localSheetId="0">'для руководства'!#REF!</definedName>
    <definedName name="OLE_LINK1" localSheetId="2">'Доходы на 2023 г.'!#REF!</definedName>
    <definedName name="OLE_LINK1" localSheetId="1">'доходы по федер бюдж'!#REF!</definedName>
    <definedName name="OLE_LINK1" localSheetId="3">ПЗ!#REF!</definedName>
    <definedName name="OLE_LINK1" localSheetId="4">'Приложение '!#REF!</definedName>
    <definedName name="OLE_LINK1" localSheetId="5">СД!#REF!</definedName>
    <definedName name="_xlnm.Print_Titles" localSheetId="0">'для руководства'!$10:$12</definedName>
    <definedName name="_xlnm.Print_Titles" localSheetId="2">'Доходы на 2023 г.'!$6:$7</definedName>
    <definedName name="_xlnm.Print_Titles" localSheetId="1">'доходы по федер бюдж'!$10:$12</definedName>
    <definedName name="_xlnm.Print_Titles" localSheetId="3">ПЗ!$5:$6</definedName>
    <definedName name="_xlnm.Print_Titles" localSheetId="4">'Приложение '!$16:$18</definedName>
    <definedName name="_xlnm.Print_Titles" localSheetId="5">СД!$16:$18</definedName>
    <definedName name="_xlnm.Print_Area" localSheetId="0">'для руководства'!$A$1:$K$193</definedName>
    <definedName name="_xlnm.Print_Area" localSheetId="1">'доходы по федер бюдж'!$A$1:$K$193</definedName>
    <definedName name="_xlnm.Print_Area" localSheetId="4">'Приложение '!$A$3:$AC$125</definedName>
    <definedName name="_xlnm.Print_Area" localSheetId="5">СД!$A$3:$E$125</definedName>
  </definedNames>
  <calcPr calcId="125725"/>
</workbook>
</file>

<file path=xl/calcChain.xml><?xml version="1.0" encoding="utf-8"?>
<calcChain xmlns="http://schemas.openxmlformats.org/spreadsheetml/2006/main">
  <c r="F52" i="17"/>
  <c r="P123" i="16"/>
  <c r="R123" s="1"/>
  <c r="T123" s="1"/>
  <c r="V123" s="1"/>
  <c r="E123"/>
  <c r="G123" s="1"/>
  <c r="Y122"/>
  <c r="AA122" s="1"/>
  <c r="AC122" s="1"/>
  <c r="N122"/>
  <c r="L122"/>
  <c r="J122"/>
  <c r="AC121"/>
  <c r="V121"/>
  <c r="M121"/>
  <c r="O121" s="1"/>
  <c r="AC120"/>
  <c r="V120"/>
  <c r="M120"/>
  <c r="O120" s="1"/>
  <c r="AC119"/>
  <c r="V119"/>
  <c r="M119"/>
  <c r="O119" s="1"/>
  <c r="AC118"/>
  <c r="V118"/>
  <c r="K118"/>
  <c r="M118" s="1"/>
  <c r="O118" s="1"/>
  <c r="AC117"/>
  <c r="V117"/>
  <c r="M117"/>
  <c r="O117" s="1"/>
  <c r="AC116"/>
  <c r="V116"/>
  <c r="M116"/>
  <c r="O116" s="1"/>
  <c r="AC115"/>
  <c r="V115"/>
  <c r="G115"/>
  <c r="I115" s="1"/>
  <c r="K115" s="1"/>
  <c r="M115" s="1"/>
  <c r="O115" s="1"/>
  <c r="AC114"/>
  <c r="V114"/>
  <c r="G114"/>
  <c r="I114" s="1"/>
  <c r="K114" s="1"/>
  <c r="M114" s="1"/>
  <c r="O114" s="1"/>
  <c r="AC113"/>
  <c r="V113"/>
  <c r="G113"/>
  <c r="I113" s="1"/>
  <c r="K113" s="1"/>
  <c r="M113" s="1"/>
  <c r="O113" s="1"/>
  <c r="AC112"/>
  <c r="V112"/>
  <c r="G112"/>
  <c r="I112" s="1"/>
  <c r="K112" s="1"/>
  <c r="M112" s="1"/>
  <c r="O112" s="1"/>
  <c r="AC111"/>
  <c r="V111"/>
  <c r="G111"/>
  <c r="I111" s="1"/>
  <c r="K111" s="1"/>
  <c r="M111" s="1"/>
  <c r="O111" s="1"/>
  <c r="AC110"/>
  <c r="V110"/>
  <c r="L110"/>
  <c r="E110"/>
  <c r="G110" s="1"/>
  <c r="I110" s="1"/>
  <c r="K110" s="1"/>
  <c r="AC109"/>
  <c r="V109"/>
  <c r="E109"/>
  <c r="G109" s="1"/>
  <c r="I109" s="1"/>
  <c r="K109" s="1"/>
  <c r="M109" s="1"/>
  <c r="O109" s="1"/>
  <c r="AC108"/>
  <c r="V108"/>
  <c r="G108"/>
  <c r="I108" s="1"/>
  <c r="K108" s="1"/>
  <c r="M108" s="1"/>
  <c r="O108" s="1"/>
  <c r="Y107"/>
  <c r="AA107" s="1"/>
  <c r="AC107" s="1"/>
  <c r="R107"/>
  <c r="T107" s="1"/>
  <c r="V107" s="1"/>
  <c r="E107"/>
  <c r="G107" s="1"/>
  <c r="I107" s="1"/>
  <c r="K107" s="1"/>
  <c r="M107" s="1"/>
  <c r="O107" s="1"/>
  <c r="Y106"/>
  <c r="AA106" s="1"/>
  <c r="AC106" s="1"/>
  <c r="R106"/>
  <c r="T106" s="1"/>
  <c r="V106" s="1"/>
  <c r="E106"/>
  <c r="G106" s="1"/>
  <c r="I106" s="1"/>
  <c r="K106" s="1"/>
  <c r="M106" s="1"/>
  <c r="O106" s="1"/>
  <c r="Y105"/>
  <c r="AA105" s="1"/>
  <c r="AC105" s="1"/>
  <c r="R105"/>
  <c r="T105" s="1"/>
  <c r="V105" s="1"/>
  <c r="E105"/>
  <c r="G105" s="1"/>
  <c r="I105" s="1"/>
  <c r="K105" s="1"/>
  <c r="M105" s="1"/>
  <c r="O105" s="1"/>
  <c r="Y104"/>
  <c r="R104"/>
  <c r="T104" s="1"/>
  <c r="E104"/>
  <c r="G104" s="1"/>
  <c r="AC103"/>
  <c r="V103"/>
  <c r="M103"/>
  <c r="O103" s="1"/>
  <c r="AB102"/>
  <c r="Z102"/>
  <c r="X102"/>
  <c r="W102"/>
  <c r="U102"/>
  <c r="S102"/>
  <c r="Q102"/>
  <c r="P102"/>
  <c r="N102"/>
  <c r="L102"/>
  <c r="J102"/>
  <c r="H102"/>
  <c r="F102"/>
  <c r="D102"/>
  <c r="C102"/>
  <c r="AC101"/>
  <c r="V101"/>
  <c r="G101"/>
  <c r="I101" s="1"/>
  <c r="K101" s="1"/>
  <c r="M101" s="1"/>
  <c r="O101" s="1"/>
  <c r="Y100"/>
  <c r="AA100" s="1"/>
  <c r="AC100" s="1"/>
  <c r="R100"/>
  <c r="T100" s="1"/>
  <c r="V100" s="1"/>
  <c r="E100"/>
  <c r="G100" s="1"/>
  <c r="I100" s="1"/>
  <c r="K100" s="1"/>
  <c r="M100" s="1"/>
  <c r="O100" s="1"/>
  <c r="Y99"/>
  <c r="AA99" s="1"/>
  <c r="AC99" s="1"/>
  <c r="R99"/>
  <c r="T99" s="1"/>
  <c r="V99" s="1"/>
  <c r="E99"/>
  <c r="G99" s="1"/>
  <c r="I99" s="1"/>
  <c r="K99" s="1"/>
  <c r="M99" s="1"/>
  <c r="Y98"/>
  <c r="AA98" s="1"/>
  <c r="AC98" s="1"/>
  <c r="R98"/>
  <c r="T98" s="1"/>
  <c r="V98" s="1"/>
  <c r="E98"/>
  <c r="G98" s="1"/>
  <c r="I98" s="1"/>
  <c r="K98" s="1"/>
  <c r="M98" s="1"/>
  <c r="O98" s="1"/>
  <c r="Y97"/>
  <c r="AA97" s="1"/>
  <c r="AC97" s="1"/>
  <c r="R97"/>
  <c r="T97" s="1"/>
  <c r="V97" s="1"/>
  <c r="E97"/>
  <c r="G97" s="1"/>
  <c r="I97" s="1"/>
  <c r="K97" s="1"/>
  <c r="M97" s="1"/>
  <c r="O97" s="1"/>
  <c r="Y96"/>
  <c r="AA96" s="1"/>
  <c r="AC96" s="1"/>
  <c r="R96"/>
  <c r="T96" s="1"/>
  <c r="V96" s="1"/>
  <c r="L96"/>
  <c r="L84" s="1"/>
  <c r="E96"/>
  <c r="G96" s="1"/>
  <c r="I96" s="1"/>
  <c r="K96" s="1"/>
  <c r="Y95"/>
  <c r="AA95" s="1"/>
  <c r="AC95" s="1"/>
  <c r="R95"/>
  <c r="T95" s="1"/>
  <c r="V95" s="1"/>
  <c r="E95"/>
  <c r="G95" s="1"/>
  <c r="I95" s="1"/>
  <c r="K95" s="1"/>
  <c r="M95" s="1"/>
  <c r="O95" s="1"/>
  <c r="Y94"/>
  <c r="AA94" s="1"/>
  <c r="AC94" s="1"/>
  <c r="R94"/>
  <c r="T94" s="1"/>
  <c r="V94" s="1"/>
  <c r="E94"/>
  <c r="G94" s="1"/>
  <c r="I94" s="1"/>
  <c r="K94" s="1"/>
  <c r="M94" s="1"/>
  <c r="O94" s="1"/>
  <c r="Y93"/>
  <c r="AA93" s="1"/>
  <c r="AC93" s="1"/>
  <c r="R93"/>
  <c r="T93" s="1"/>
  <c r="V93" s="1"/>
  <c r="L93"/>
  <c r="E93"/>
  <c r="G93" s="1"/>
  <c r="I93" s="1"/>
  <c r="K93" s="1"/>
  <c r="M93" s="1"/>
  <c r="O93" s="1"/>
  <c r="AC92"/>
  <c r="V92"/>
  <c r="L92"/>
  <c r="E92"/>
  <c r="G92" s="1"/>
  <c r="I92" s="1"/>
  <c r="K92" s="1"/>
  <c r="M92" s="1"/>
  <c r="O92" s="1"/>
  <c r="Y91"/>
  <c r="AA91" s="1"/>
  <c r="AC91" s="1"/>
  <c r="R91"/>
  <c r="T91" s="1"/>
  <c r="V91" s="1"/>
  <c r="E91"/>
  <c r="G91" s="1"/>
  <c r="I91" s="1"/>
  <c r="K91" s="1"/>
  <c r="M91" s="1"/>
  <c r="O91" s="1"/>
  <c r="Y90"/>
  <c r="AA90" s="1"/>
  <c r="AC90" s="1"/>
  <c r="R90"/>
  <c r="T90" s="1"/>
  <c r="V90" s="1"/>
  <c r="L90"/>
  <c r="E90"/>
  <c r="G90" s="1"/>
  <c r="I90" s="1"/>
  <c r="K90" s="1"/>
  <c r="M90" s="1"/>
  <c r="Y89"/>
  <c r="AA89" s="1"/>
  <c r="AC89" s="1"/>
  <c r="R89"/>
  <c r="T89" s="1"/>
  <c r="V89" s="1"/>
  <c r="E89"/>
  <c r="G89" s="1"/>
  <c r="I89" s="1"/>
  <c r="K89" s="1"/>
  <c r="M89" s="1"/>
  <c r="O89" s="1"/>
  <c r="Y88"/>
  <c r="AA88" s="1"/>
  <c r="AC88" s="1"/>
  <c r="R88"/>
  <c r="T88" s="1"/>
  <c r="V88" s="1"/>
  <c r="E88"/>
  <c r="G88" s="1"/>
  <c r="I88" s="1"/>
  <c r="K88" s="1"/>
  <c r="M88" s="1"/>
  <c r="O88" s="1"/>
  <c r="Y87"/>
  <c r="AA87" s="1"/>
  <c r="AC87" s="1"/>
  <c r="R87"/>
  <c r="T87" s="1"/>
  <c r="V87" s="1"/>
  <c r="E87"/>
  <c r="G87" s="1"/>
  <c r="I87" s="1"/>
  <c r="K87" s="1"/>
  <c r="M87" s="1"/>
  <c r="O87" s="1"/>
  <c r="Y86"/>
  <c r="AA86" s="1"/>
  <c r="AC86" s="1"/>
  <c r="R86"/>
  <c r="T86" s="1"/>
  <c r="V86" s="1"/>
  <c r="E86"/>
  <c r="G86" s="1"/>
  <c r="I86" s="1"/>
  <c r="K86" s="1"/>
  <c r="M86" s="1"/>
  <c r="O86" s="1"/>
  <c r="Y85"/>
  <c r="AA85" s="1"/>
  <c r="R85"/>
  <c r="T85" s="1"/>
  <c r="E85"/>
  <c r="G85" s="1"/>
  <c r="AB84"/>
  <c r="Z84"/>
  <c r="X84"/>
  <c r="W84"/>
  <c r="U84"/>
  <c r="S84"/>
  <c r="Q84"/>
  <c r="P84"/>
  <c r="J84"/>
  <c r="H84"/>
  <c r="F84"/>
  <c r="D84"/>
  <c r="C84"/>
  <c r="AC83"/>
  <c r="V83"/>
  <c r="K83"/>
  <c r="M83" s="1"/>
  <c r="O83" s="1"/>
  <c r="AC82"/>
  <c r="V82"/>
  <c r="M82"/>
  <c r="O82" s="1"/>
  <c r="AC81"/>
  <c r="V81"/>
  <c r="M81"/>
  <c r="O81" s="1"/>
  <c r="AC80"/>
  <c r="V80"/>
  <c r="K80"/>
  <c r="M80" s="1"/>
  <c r="O80" s="1"/>
  <c r="AC79"/>
  <c r="V79"/>
  <c r="O79"/>
  <c r="AC78"/>
  <c r="V78"/>
  <c r="I78"/>
  <c r="K78" s="1"/>
  <c r="M78" s="1"/>
  <c r="O78" s="1"/>
  <c r="AC77"/>
  <c r="V77"/>
  <c r="I77"/>
  <c r="K77" s="1"/>
  <c r="M77" s="1"/>
  <c r="O77" s="1"/>
  <c r="AC76"/>
  <c r="V76"/>
  <c r="I76"/>
  <c r="K76" s="1"/>
  <c r="M76" s="1"/>
  <c r="O76" s="1"/>
  <c r="AC75"/>
  <c r="V75"/>
  <c r="I75"/>
  <c r="K75" s="1"/>
  <c r="M75" s="1"/>
  <c r="O75" s="1"/>
  <c r="AC74"/>
  <c r="V74"/>
  <c r="T74"/>
  <c r="I74"/>
  <c r="K74" s="1"/>
  <c r="M74" s="1"/>
  <c r="O74" s="1"/>
  <c r="AC73"/>
  <c r="T73"/>
  <c r="V73" s="1"/>
  <c r="I73"/>
  <c r="K73" s="1"/>
  <c r="M73" s="1"/>
  <c r="O73" s="1"/>
  <c r="AC72"/>
  <c r="T72"/>
  <c r="V72" s="1"/>
  <c r="L72"/>
  <c r="G72"/>
  <c r="I72" s="1"/>
  <c r="K72" s="1"/>
  <c r="AC71"/>
  <c r="T71"/>
  <c r="V71" s="1"/>
  <c r="G71"/>
  <c r="I71" s="1"/>
  <c r="K71" s="1"/>
  <c r="M71" s="1"/>
  <c r="O71" s="1"/>
  <c r="Y70"/>
  <c r="AA70" s="1"/>
  <c r="AC70" s="1"/>
  <c r="R70"/>
  <c r="T70" s="1"/>
  <c r="V70" s="1"/>
  <c r="E70"/>
  <c r="G70" s="1"/>
  <c r="I70" s="1"/>
  <c r="K70" s="1"/>
  <c r="M70" s="1"/>
  <c r="O70" s="1"/>
  <c r="AC69"/>
  <c r="V69"/>
  <c r="E69"/>
  <c r="G69" s="1"/>
  <c r="I69" s="1"/>
  <c r="K69" s="1"/>
  <c r="M69" s="1"/>
  <c r="O69" s="1"/>
  <c r="Y68"/>
  <c r="AA68" s="1"/>
  <c r="AC68" s="1"/>
  <c r="R68"/>
  <c r="T68" s="1"/>
  <c r="V68" s="1"/>
  <c r="E68"/>
  <c r="G68" s="1"/>
  <c r="I68" s="1"/>
  <c r="K68" s="1"/>
  <c r="M68" s="1"/>
  <c r="O68" s="1"/>
  <c r="Y67"/>
  <c r="AA67" s="1"/>
  <c r="AC67" s="1"/>
  <c r="R67"/>
  <c r="T67" s="1"/>
  <c r="V67" s="1"/>
  <c r="L67"/>
  <c r="E67"/>
  <c r="G67" s="1"/>
  <c r="I67" s="1"/>
  <c r="K67" s="1"/>
  <c r="M67" s="1"/>
  <c r="O67" s="1"/>
  <c r="Y66"/>
  <c r="AA66" s="1"/>
  <c r="AC66" s="1"/>
  <c r="R66"/>
  <c r="T66" s="1"/>
  <c r="V66" s="1"/>
  <c r="E66"/>
  <c r="G66" s="1"/>
  <c r="I66" s="1"/>
  <c r="K66" s="1"/>
  <c r="M66" s="1"/>
  <c r="O66" s="1"/>
  <c r="Y65"/>
  <c r="AA65" s="1"/>
  <c r="AC65" s="1"/>
  <c r="R65"/>
  <c r="T65" s="1"/>
  <c r="V65" s="1"/>
  <c r="N65"/>
  <c r="N51" s="1"/>
  <c r="E65"/>
  <c r="G65" s="1"/>
  <c r="I65" s="1"/>
  <c r="K65" s="1"/>
  <c r="M65" s="1"/>
  <c r="O65" s="1"/>
  <c r="Y64"/>
  <c r="AA64" s="1"/>
  <c r="AC64" s="1"/>
  <c r="R64"/>
  <c r="T64" s="1"/>
  <c r="V64" s="1"/>
  <c r="E64"/>
  <c r="G64" s="1"/>
  <c r="I64" s="1"/>
  <c r="K64" s="1"/>
  <c r="M64" s="1"/>
  <c r="O64" s="1"/>
  <c r="Y63"/>
  <c r="AA63" s="1"/>
  <c r="AC63" s="1"/>
  <c r="R63"/>
  <c r="T63" s="1"/>
  <c r="V63" s="1"/>
  <c r="E63"/>
  <c r="G63" s="1"/>
  <c r="I63" s="1"/>
  <c r="K63" s="1"/>
  <c r="M63" s="1"/>
  <c r="O63" s="1"/>
  <c r="Y62"/>
  <c r="AA62" s="1"/>
  <c r="AC62" s="1"/>
  <c r="R62"/>
  <c r="T62" s="1"/>
  <c r="V62" s="1"/>
  <c r="E62"/>
  <c r="G62" s="1"/>
  <c r="I62" s="1"/>
  <c r="K62" s="1"/>
  <c r="M62" s="1"/>
  <c r="O62" s="1"/>
  <c r="AC61"/>
  <c r="V61"/>
  <c r="E61"/>
  <c r="G61" s="1"/>
  <c r="I61" s="1"/>
  <c r="K61" s="1"/>
  <c r="M61" s="1"/>
  <c r="O61" s="1"/>
  <c r="AC60"/>
  <c r="V60"/>
  <c r="G60"/>
  <c r="I60" s="1"/>
  <c r="K60" s="1"/>
  <c r="M60" s="1"/>
  <c r="O60" s="1"/>
  <c r="AC59"/>
  <c r="V59"/>
  <c r="G59"/>
  <c r="I59" s="1"/>
  <c r="K59" s="1"/>
  <c r="M59" s="1"/>
  <c r="O59" s="1"/>
  <c r="AC58"/>
  <c r="R58"/>
  <c r="T58" s="1"/>
  <c r="V58" s="1"/>
  <c r="G58"/>
  <c r="I58" s="1"/>
  <c r="K58" s="1"/>
  <c r="M58" s="1"/>
  <c r="O58" s="1"/>
  <c r="E58"/>
  <c r="AC57"/>
  <c r="V57"/>
  <c r="G57"/>
  <c r="I57" s="1"/>
  <c r="K57" s="1"/>
  <c r="M57" s="1"/>
  <c r="O57" s="1"/>
  <c r="AC56"/>
  <c r="V56"/>
  <c r="G56"/>
  <c r="I56" s="1"/>
  <c r="K56" s="1"/>
  <c r="M56" s="1"/>
  <c r="O56" s="1"/>
  <c r="Y55"/>
  <c r="AA55" s="1"/>
  <c r="AC55" s="1"/>
  <c r="R55"/>
  <c r="T55" s="1"/>
  <c r="V55" s="1"/>
  <c r="E55"/>
  <c r="G55" s="1"/>
  <c r="I55" s="1"/>
  <c r="K55" s="1"/>
  <c r="M55" s="1"/>
  <c r="O55" s="1"/>
  <c r="AC54"/>
  <c r="V54"/>
  <c r="I54"/>
  <c r="K54" s="1"/>
  <c r="M54" s="1"/>
  <c r="O54" s="1"/>
  <c r="Y53"/>
  <c r="AA53" s="1"/>
  <c r="R53"/>
  <c r="T53" s="1"/>
  <c r="V53" s="1"/>
  <c r="E53"/>
  <c r="G53" s="1"/>
  <c r="I53" s="1"/>
  <c r="K53" s="1"/>
  <c r="M53" s="1"/>
  <c r="O53" s="1"/>
  <c r="AD52"/>
  <c r="Y52"/>
  <c r="AA52" s="1"/>
  <c r="AC52" s="1"/>
  <c r="R52"/>
  <c r="T52" s="1"/>
  <c r="E52"/>
  <c r="G52" s="1"/>
  <c r="AB51"/>
  <c r="Z51"/>
  <c r="X51"/>
  <c r="W51"/>
  <c r="U51"/>
  <c r="S51"/>
  <c r="Q51"/>
  <c r="P51"/>
  <c r="J51"/>
  <c r="H51"/>
  <c r="F51"/>
  <c r="D51"/>
  <c r="C51"/>
  <c r="Y50"/>
  <c r="AA50" s="1"/>
  <c r="AC50" s="1"/>
  <c r="AC49" s="1"/>
  <c r="R50"/>
  <c r="T50" s="1"/>
  <c r="E50"/>
  <c r="E49" s="1"/>
  <c r="AB49"/>
  <c r="Z49"/>
  <c r="X49"/>
  <c r="W49"/>
  <c r="U49"/>
  <c r="S49"/>
  <c r="Q49"/>
  <c r="P49"/>
  <c r="N49"/>
  <c r="L49"/>
  <c r="J49"/>
  <c r="H49"/>
  <c r="F49"/>
  <c r="D49"/>
  <c r="C49"/>
  <c r="AC42"/>
  <c r="AB42"/>
  <c r="AA42"/>
  <c r="Z42"/>
  <c r="Y42"/>
  <c r="X42"/>
  <c r="W42"/>
  <c r="V42"/>
  <c r="U42"/>
  <c r="T42"/>
  <c r="S42"/>
  <c r="R42"/>
  <c r="Q42"/>
  <c r="P42"/>
  <c r="O42"/>
  <c r="N42"/>
  <c r="M42"/>
  <c r="L42"/>
  <c r="K42"/>
  <c r="J42"/>
  <c r="I42"/>
  <c r="H42"/>
  <c r="G42"/>
  <c r="F42"/>
  <c r="E42"/>
  <c r="D42"/>
  <c r="C42"/>
  <c r="AC40"/>
  <c r="AB40"/>
  <c r="AA40"/>
  <c r="Z40"/>
  <c r="Y40"/>
  <c r="X40"/>
  <c r="W40"/>
  <c r="V40"/>
  <c r="U40"/>
  <c r="T40"/>
  <c r="S40"/>
  <c r="R40"/>
  <c r="Q40"/>
  <c r="P40"/>
  <c r="O40"/>
  <c r="N40"/>
  <c r="M40"/>
  <c r="L40"/>
  <c r="K40"/>
  <c r="J40"/>
  <c r="I40"/>
  <c r="H40"/>
  <c r="G40"/>
  <c r="F40"/>
  <c r="E40"/>
  <c r="D40"/>
  <c r="C40"/>
  <c r="AC36"/>
  <c r="AB36"/>
  <c r="AA36"/>
  <c r="Z36"/>
  <c r="Y36"/>
  <c r="X36"/>
  <c r="W36"/>
  <c r="V36"/>
  <c r="U36"/>
  <c r="T36"/>
  <c r="S36"/>
  <c r="R36"/>
  <c r="Q36"/>
  <c r="P36"/>
  <c r="O36"/>
  <c r="N36"/>
  <c r="M36"/>
  <c r="L36"/>
  <c r="K36"/>
  <c r="J36"/>
  <c r="I36"/>
  <c r="H36"/>
  <c r="G36"/>
  <c r="F36"/>
  <c r="E36"/>
  <c r="D36"/>
  <c r="C36"/>
  <c r="AC32"/>
  <c r="AB32"/>
  <c r="AA32"/>
  <c r="Z32"/>
  <c r="Y32"/>
  <c r="X32"/>
  <c r="W32"/>
  <c r="V32"/>
  <c r="U32"/>
  <c r="T32"/>
  <c r="S32"/>
  <c r="R32"/>
  <c r="Q32"/>
  <c r="P32"/>
  <c r="O32"/>
  <c r="N32"/>
  <c r="M32"/>
  <c r="L32"/>
  <c r="K32"/>
  <c r="J32"/>
  <c r="I32"/>
  <c r="H32"/>
  <c r="G32"/>
  <c r="F32"/>
  <c r="E32"/>
  <c r="D32"/>
  <c r="C32"/>
  <c r="AC28"/>
  <c r="AB28"/>
  <c r="AA28"/>
  <c r="Z28"/>
  <c r="Y28"/>
  <c r="X28"/>
  <c r="W28"/>
  <c r="V28"/>
  <c r="U28"/>
  <c r="T28"/>
  <c r="S28"/>
  <c r="R28"/>
  <c r="Q28"/>
  <c r="P28"/>
  <c r="O28"/>
  <c r="N28"/>
  <c r="M28"/>
  <c r="L28"/>
  <c r="K28"/>
  <c r="J28"/>
  <c r="I28"/>
  <c r="H28"/>
  <c r="G28"/>
  <c r="F28"/>
  <c r="E28"/>
  <c r="D28"/>
  <c r="C28"/>
  <c r="AC24"/>
  <c r="AB24"/>
  <c r="AA24"/>
  <c r="Z24"/>
  <c r="Y24"/>
  <c r="X24"/>
  <c r="W24"/>
  <c r="V24"/>
  <c r="U24"/>
  <c r="T24"/>
  <c r="S24"/>
  <c r="R24"/>
  <c r="Q24"/>
  <c r="P24"/>
  <c r="O24"/>
  <c r="N24"/>
  <c r="M24"/>
  <c r="L24"/>
  <c r="K24"/>
  <c r="J24"/>
  <c r="I24"/>
  <c r="H24"/>
  <c r="G24"/>
  <c r="F24"/>
  <c r="E24"/>
  <c r="D24"/>
  <c r="C24"/>
  <c r="AC22"/>
  <c r="AB22"/>
  <c r="AA22"/>
  <c r="Z22"/>
  <c r="Y22"/>
  <c r="X22"/>
  <c r="W22"/>
  <c r="V22"/>
  <c r="U22"/>
  <c r="T22"/>
  <c r="S22"/>
  <c r="R22"/>
  <c r="Q22"/>
  <c r="P22"/>
  <c r="O22"/>
  <c r="N22"/>
  <c r="M22"/>
  <c r="L22"/>
  <c r="K22"/>
  <c r="J22"/>
  <c r="I22"/>
  <c r="H22"/>
  <c r="G22"/>
  <c r="F22"/>
  <c r="E22"/>
  <c r="D22"/>
  <c r="C22"/>
  <c r="AC20"/>
  <c r="AB20"/>
  <c r="AA20"/>
  <c r="Z20"/>
  <c r="Y20"/>
  <c r="X20"/>
  <c r="W20"/>
  <c r="V20"/>
  <c r="U20"/>
  <c r="T20"/>
  <c r="S20"/>
  <c r="R20"/>
  <c r="Q20"/>
  <c r="P20"/>
  <c r="O20"/>
  <c r="N20"/>
  <c r="M20"/>
  <c r="L20"/>
  <c r="K20"/>
  <c r="J20"/>
  <c r="I20"/>
  <c r="H20"/>
  <c r="G20"/>
  <c r="F20"/>
  <c r="E20"/>
  <c r="D20"/>
  <c r="C20"/>
  <c r="AD47" i="12"/>
  <c r="P19" i="16" l="1"/>
  <c r="L51"/>
  <c r="M72"/>
  <c r="O72" s="1"/>
  <c r="M96"/>
  <c r="O96" s="1"/>
  <c r="M110"/>
  <c r="O110" s="1"/>
  <c r="F48"/>
  <c r="F47" s="1"/>
  <c r="Y49"/>
  <c r="C19"/>
  <c r="G19"/>
  <c r="K19"/>
  <c r="O19"/>
  <c r="S19"/>
  <c r="W19"/>
  <c r="AA19"/>
  <c r="D19"/>
  <c r="H19"/>
  <c r="L19"/>
  <c r="T19"/>
  <c r="X19"/>
  <c r="AB19"/>
  <c r="Q48"/>
  <c r="Q47" s="1"/>
  <c r="X48"/>
  <c r="X47" s="1"/>
  <c r="U48"/>
  <c r="U47" s="1"/>
  <c r="H125"/>
  <c r="H48"/>
  <c r="H47" s="1"/>
  <c r="P48"/>
  <c r="P47" s="1"/>
  <c r="Z48"/>
  <c r="Z47" s="1"/>
  <c r="Y102"/>
  <c r="D48"/>
  <c r="D47" s="1"/>
  <c r="D125" s="1"/>
  <c r="R49"/>
  <c r="E19"/>
  <c r="I19"/>
  <c r="M19"/>
  <c r="Q19"/>
  <c r="U19"/>
  <c r="U125" s="1"/>
  <c r="Y19"/>
  <c r="AC19"/>
  <c r="J48"/>
  <c r="J47" s="1"/>
  <c r="AB48"/>
  <c r="AB47" s="1"/>
  <c r="C48"/>
  <c r="C47" s="1"/>
  <c r="C125" s="1"/>
  <c r="S48"/>
  <c r="S47" s="1"/>
  <c r="AA84"/>
  <c r="AA104"/>
  <c r="AA102" s="1"/>
  <c r="F19"/>
  <c r="F125" s="1"/>
  <c r="J19"/>
  <c r="N19"/>
  <c r="R19"/>
  <c r="V19"/>
  <c r="Z19"/>
  <c r="W48"/>
  <c r="W47" s="1"/>
  <c r="Y84"/>
  <c r="E122"/>
  <c r="T84"/>
  <c r="V85"/>
  <c r="V84" s="1"/>
  <c r="T102"/>
  <c r="V104"/>
  <c r="V102" s="1"/>
  <c r="L48"/>
  <c r="L47" s="1"/>
  <c r="L125" s="1"/>
  <c r="G84"/>
  <c r="I85"/>
  <c r="N90"/>
  <c r="O90" s="1"/>
  <c r="G102"/>
  <c r="I104"/>
  <c r="G122"/>
  <c r="I123"/>
  <c r="V52"/>
  <c r="V51" s="1"/>
  <c r="T51"/>
  <c r="AC53"/>
  <c r="AC51" s="1"/>
  <c r="AA51"/>
  <c r="N99"/>
  <c r="O99" s="1"/>
  <c r="V50"/>
  <c r="V49" s="1"/>
  <c r="T49"/>
  <c r="G51"/>
  <c r="I52"/>
  <c r="E51"/>
  <c r="Y51"/>
  <c r="R84"/>
  <c r="R102"/>
  <c r="AA49"/>
  <c r="G50"/>
  <c r="E84"/>
  <c r="AC85"/>
  <c r="AC84" s="1"/>
  <c r="E102"/>
  <c r="AC104"/>
  <c r="AC102" s="1"/>
  <c r="R51"/>
  <c r="P125" l="1"/>
  <c r="R48"/>
  <c r="R47" s="1"/>
  <c r="S125"/>
  <c r="AA48"/>
  <c r="AA47" s="1"/>
  <c r="AA125" s="1"/>
  <c r="W125"/>
  <c r="Q125"/>
  <c r="R128" s="1"/>
  <c r="AB125"/>
  <c r="X125"/>
  <c r="R125"/>
  <c r="T128" s="1"/>
  <c r="AC48"/>
  <c r="AC47" s="1"/>
  <c r="AC125" s="1"/>
  <c r="Z125"/>
  <c r="J125"/>
  <c r="E127"/>
  <c r="E48"/>
  <c r="E47" s="1"/>
  <c r="E125" s="1"/>
  <c r="G127" s="1"/>
  <c r="T48"/>
  <c r="T47" s="1"/>
  <c r="T125" s="1"/>
  <c r="V128" s="1"/>
  <c r="Y48"/>
  <c r="Y47" s="1"/>
  <c r="Y125" s="1"/>
  <c r="G49"/>
  <c r="G48" s="1"/>
  <c r="G47" s="1"/>
  <c r="G125" s="1"/>
  <c r="I127" s="1"/>
  <c r="I50"/>
  <c r="K52"/>
  <c r="I51"/>
  <c r="K104"/>
  <c r="I102"/>
  <c r="K85"/>
  <c r="I84"/>
  <c r="I122"/>
  <c r="K123"/>
  <c r="V48"/>
  <c r="V47" s="1"/>
  <c r="V125" s="1"/>
  <c r="N84"/>
  <c r="N48" s="1"/>
  <c r="N47" s="1"/>
  <c r="N125" s="1"/>
  <c r="AC128" l="1"/>
  <c r="Y128"/>
  <c r="AA128"/>
  <c r="K102"/>
  <c r="M104"/>
  <c r="M123"/>
  <c r="K122"/>
  <c r="K50"/>
  <c r="I49"/>
  <c r="I48" s="1"/>
  <c r="I47" s="1"/>
  <c r="I125" s="1"/>
  <c r="K127" s="1"/>
  <c r="K84"/>
  <c r="M85"/>
  <c r="M52"/>
  <c r="K51"/>
  <c r="F51" i="17" l="1"/>
  <c r="O85" i="16"/>
  <c r="O84" s="1"/>
  <c r="M84"/>
  <c r="O52"/>
  <c r="O51" s="1"/>
  <c r="AD51" s="1"/>
  <c r="M51"/>
  <c r="M50"/>
  <c r="K49"/>
  <c r="K48" s="1"/>
  <c r="K47" s="1"/>
  <c r="K125" s="1"/>
  <c r="M127" s="1"/>
  <c r="O104"/>
  <c r="O102" s="1"/>
  <c r="M102"/>
  <c r="O123"/>
  <c r="O122" s="1"/>
  <c r="M122"/>
  <c r="M49" l="1"/>
  <c r="M48" s="1"/>
  <c r="M47" s="1"/>
  <c r="M125" s="1"/>
  <c r="O127" s="1"/>
  <c r="O50"/>
  <c r="O49" s="1"/>
  <c r="O48" s="1"/>
  <c r="O47" s="1"/>
  <c r="F47" i="17" l="1"/>
  <c r="AD47" i="16"/>
  <c r="O125"/>
  <c r="AD52" i="12" l="1"/>
  <c r="V69"/>
  <c r="V75"/>
  <c r="V76"/>
  <c r="V77"/>
  <c r="V78"/>
  <c r="V79"/>
  <c r="V80"/>
  <c r="V81"/>
  <c r="V82"/>
  <c r="V83"/>
  <c r="V92"/>
  <c r="AC108"/>
  <c r="AC109"/>
  <c r="AC110"/>
  <c r="AC111"/>
  <c r="AC112"/>
  <c r="AC113"/>
  <c r="AC114"/>
  <c r="AC115"/>
  <c r="AC116"/>
  <c r="AC117"/>
  <c r="AC118"/>
  <c r="AC119"/>
  <c r="AC120"/>
  <c r="AC121"/>
  <c r="V108"/>
  <c r="V109"/>
  <c r="V110"/>
  <c r="V111"/>
  <c r="V112"/>
  <c r="V113"/>
  <c r="V114"/>
  <c r="V115"/>
  <c r="V116"/>
  <c r="V117"/>
  <c r="V118"/>
  <c r="V119"/>
  <c r="V120"/>
  <c r="V121"/>
  <c r="V101"/>
  <c r="AC101"/>
  <c r="AC92"/>
  <c r="AC72"/>
  <c r="AC73"/>
  <c r="AC74"/>
  <c r="AC75"/>
  <c r="AC76"/>
  <c r="AC77"/>
  <c r="AC78"/>
  <c r="AC79"/>
  <c r="AC80"/>
  <c r="AC81"/>
  <c r="AC82"/>
  <c r="AC83"/>
  <c r="AC56"/>
  <c r="AC57"/>
  <c r="AC58"/>
  <c r="AC59"/>
  <c r="AC60"/>
  <c r="AC61"/>
  <c r="AC69"/>
  <c r="AC71"/>
  <c r="AC54"/>
  <c r="V60"/>
  <c r="V61"/>
  <c r="V57"/>
  <c r="V59"/>
  <c r="V56"/>
  <c r="V54"/>
  <c r="O79"/>
  <c r="N65"/>
  <c r="N122"/>
  <c r="N102"/>
  <c r="N49"/>
  <c r="O42"/>
  <c r="N42"/>
  <c r="O40"/>
  <c r="N40"/>
  <c r="O36"/>
  <c r="N36"/>
  <c r="O32"/>
  <c r="N32"/>
  <c r="O28"/>
  <c r="N28"/>
  <c r="O24"/>
  <c r="N24"/>
  <c r="O22"/>
  <c r="N22"/>
  <c r="O20"/>
  <c r="N20"/>
  <c r="O19" l="1"/>
  <c r="N19"/>
  <c r="AC103" l="1"/>
  <c r="AC122"/>
  <c r="AB102"/>
  <c r="AC98"/>
  <c r="AC93"/>
  <c r="AC88"/>
  <c r="AB84"/>
  <c r="AB51"/>
  <c r="AC50"/>
  <c r="AC49" s="1"/>
  <c r="AB49"/>
  <c r="AC42"/>
  <c r="AB42"/>
  <c r="AC40"/>
  <c r="AB40"/>
  <c r="AC36"/>
  <c r="AB36"/>
  <c r="AC32"/>
  <c r="AB32"/>
  <c r="AC28"/>
  <c r="AB28"/>
  <c r="AC24"/>
  <c r="AB24"/>
  <c r="AC22"/>
  <c r="AB22"/>
  <c r="AC20"/>
  <c r="AB20"/>
  <c r="V103"/>
  <c r="V105"/>
  <c r="U102"/>
  <c r="V86"/>
  <c r="U84"/>
  <c r="V73"/>
  <c r="V68"/>
  <c r="V67"/>
  <c r="V52"/>
  <c r="U51"/>
  <c r="U49"/>
  <c r="V42"/>
  <c r="U42"/>
  <c r="V40"/>
  <c r="U40"/>
  <c r="V36"/>
  <c r="U36"/>
  <c r="V32"/>
  <c r="U32"/>
  <c r="V28"/>
  <c r="U28"/>
  <c r="V24"/>
  <c r="U24"/>
  <c r="V22"/>
  <c r="U22"/>
  <c r="V20"/>
  <c r="U20"/>
  <c r="P123"/>
  <c r="R123" s="1"/>
  <c r="T123" s="1"/>
  <c r="V123" s="1"/>
  <c r="E123"/>
  <c r="G123" s="1"/>
  <c r="Y122"/>
  <c r="AA122" s="1"/>
  <c r="L122"/>
  <c r="J122"/>
  <c r="M121"/>
  <c r="O121" s="1"/>
  <c r="M120"/>
  <c r="O120" s="1"/>
  <c r="M119"/>
  <c r="O119" s="1"/>
  <c r="K118"/>
  <c r="M118" s="1"/>
  <c r="O118" s="1"/>
  <c r="M117"/>
  <c r="O117" s="1"/>
  <c r="M116"/>
  <c r="O116" s="1"/>
  <c r="G115"/>
  <c r="I115" s="1"/>
  <c r="K115" s="1"/>
  <c r="M115" s="1"/>
  <c r="O115" s="1"/>
  <c r="G114"/>
  <c r="I114" s="1"/>
  <c r="K114" s="1"/>
  <c r="M114" s="1"/>
  <c r="O114" s="1"/>
  <c r="G113"/>
  <c r="I113" s="1"/>
  <c r="K113" s="1"/>
  <c r="M113" s="1"/>
  <c r="O113" s="1"/>
  <c r="G112"/>
  <c r="I112" s="1"/>
  <c r="K112" s="1"/>
  <c r="M112" s="1"/>
  <c r="O112" s="1"/>
  <c r="G111"/>
  <c r="I111" s="1"/>
  <c r="K111" s="1"/>
  <c r="M111" s="1"/>
  <c r="O111" s="1"/>
  <c r="L110"/>
  <c r="L102" s="1"/>
  <c r="E110"/>
  <c r="G110" s="1"/>
  <c r="I110" s="1"/>
  <c r="K110" s="1"/>
  <c r="E109"/>
  <c r="G109" s="1"/>
  <c r="I109" s="1"/>
  <c r="K109" s="1"/>
  <c r="M109" s="1"/>
  <c r="O109" s="1"/>
  <c r="G108"/>
  <c r="I108" s="1"/>
  <c r="K108" s="1"/>
  <c r="M108" s="1"/>
  <c r="O108" s="1"/>
  <c r="Y107"/>
  <c r="AA107" s="1"/>
  <c r="AC107" s="1"/>
  <c r="R107"/>
  <c r="T107" s="1"/>
  <c r="V107" s="1"/>
  <c r="E107"/>
  <c r="G107" s="1"/>
  <c r="I107" s="1"/>
  <c r="K107" s="1"/>
  <c r="M107" s="1"/>
  <c r="O107" s="1"/>
  <c r="Y106"/>
  <c r="AA106" s="1"/>
  <c r="AC106" s="1"/>
  <c r="R106"/>
  <c r="T106" s="1"/>
  <c r="V106" s="1"/>
  <c r="E106"/>
  <c r="G106" s="1"/>
  <c r="Y105"/>
  <c r="AA105" s="1"/>
  <c r="AC105" s="1"/>
  <c r="R105"/>
  <c r="T105" s="1"/>
  <c r="E105"/>
  <c r="G105" s="1"/>
  <c r="I105" s="1"/>
  <c r="K105" s="1"/>
  <c r="M105" s="1"/>
  <c r="O105" s="1"/>
  <c r="Y104"/>
  <c r="AA104" s="1"/>
  <c r="AC104" s="1"/>
  <c r="R104"/>
  <c r="T104" s="1"/>
  <c r="V104" s="1"/>
  <c r="E104"/>
  <c r="G104" s="1"/>
  <c r="I104" s="1"/>
  <c r="K104" s="1"/>
  <c r="M103"/>
  <c r="O103" s="1"/>
  <c r="Z102"/>
  <c r="X102"/>
  <c r="W102"/>
  <c r="S102"/>
  <c r="Q102"/>
  <c r="P102"/>
  <c r="J102"/>
  <c r="H102"/>
  <c r="F102"/>
  <c r="D102"/>
  <c r="C102"/>
  <c r="G101"/>
  <c r="I101" s="1"/>
  <c r="K101" s="1"/>
  <c r="M101" s="1"/>
  <c r="O101" s="1"/>
  <c r="Y100"/>
  <c r="AA100" s="1"/>
  <c r="AC100" s="1"/>
  <c r="R100"/>
  <c r="T100" s="1"/>
  <c r="V100" s="1"/>
  <c r="E100"/>
  <c r="G100" s="1"/>
  <c r="I100" s="1"/>
  <c r="K100" s="1"/>
  <c r="M100" s="1"/>
  <c r="O100" s="1"/>
  <c r="Y99"/>
  <c r="AA99" s="1"/>
  <c r="AC99" s="1"/>
  <c r="R99"/>
  <c r="T99" s="1"/>
  <c r="V99" s="1"/>
  <c r="E99"/>
  <c r="G99" s="1"/>
  <c r="I99" s="1"/>
  <c r="K99" s="1"/>
  <c r="M99" s="1"/>
  <c r="N99" s="1"/>
  <c r="O99" s="1"/>
  <c r="Y98"/>
  <c r="AA98" s="1"/>
  <c r="R98"/>
  <c r="T98" s="1"/>
  <c r="V98" s="1"/>
  <c r="E98"/>
  <c r="G98" s="1"/>
  <c r="I98" s="1"/>
  <c r="K98" s="1"/>
  <c r="M98" s="1"/>
  <c r="O98" s="1"/>
  <c r="Y97"/>
  <c r="AA97" s="1"/>
  <c r="AC97" s="1"/>
  <c r="R97"/>
  <c r="T97" s="1"/>
  <c r="V97" s="1"/>
  <c r="E97"/>
  <c r="G97" s="1"/>
  <c r="I97" s="1"/>
  <c r="K97" s="1"/>
  <c r="M97" s="1"/>
  <c r="O97" s="1"/>
  <c r="Y96"/>
  <c r="AA96" s="1"/>
  <c r="AC96" s="1"/>
  <c r="R96"/>
  <c r="T96" s="1"/>
  <c r="V96" s="1"/>
  <c r="L96"/>
  <c r="L84" s="1"/>
  <c r="E96"/>
  <c r="G96" s="1"/>
  <c r="I96" s="1"/>
  <c r="K96" s="1"/>
  <c r="Y95"/>
  <c r="AA95" s="1"/>
  <c r="AC95" s="1"/>
  <c r="R95"/>
  <c r="T95" s="1"/>
  <c r="V95" s="1"/>
  <c r="E95"/>
  <c r="G95" s="1"/>
  <c r="I95" s="1"/>
  <c r="K95" s="1"/>
  <c r="M95" s="1"/>
  <c r="O95" s="1"/>
  <c r="Y94"/>
  <c r="AA94" s="1"/>
  <c r="AC94" s="1"/>
  <c r="R94"/>
  <c r="T94" s="1"/>
  <c r="V94" s="1"/>
  <c r="E94"/>
  <c r="G94" s="1"/>
  <c r="I94" s="1"/>
  <c r="K94" s="1"/>
  <c r="M94" s="1"/>
  <c r="O94" s="1"/>
  <c r="Y93"/>
  <c r="AA93" s="1"/>
  <c r="R93"/>
  <c r="T93" s="1"/>
  <c r="V93" s="1"/>
  <c r="L93"/>
  <c r="E93"/>
  <c r="G93" s="1"/>
  <c r="I93" s="1"/>
  <c r="K93" s="1"/>
  <c r="L92"/>
  <c r="E92"/>
  <c r="G92" s="1"/>
  <c r="I92" s="1"/>
  <c r="K92" s="1"/>
  <c r="Y91"/>
  <c r="AA91" s="1"/>
  <c r="AC91" s="1"/>
  <c r="R91"/>
  <c r="T91" s="1"/>
  <c r="V91" s="1"/>
  <c r="E91"/>
  <c r="G91" s="1"/>
  <c r="I91" s="1"/>
  <c r="K91" s="1"/>
  <c r="M91" s="1"/>
  <c r="O91" s="1"/>
  <c r="Y90"/>
  <c r="AA90" s="1"/>
  <c r="AC90" s="1"/>
  <c r="R90"/>
  <c r="T90" s="1"/>
  <c r="V90" s="1"/>
  <c r="L90"/>
  <c r="E90"/>
  <c r="G90" s="1"/>
  <c r="I90" s="1"/>
  <c r="K90" s="1"/>
  <c r="M90" s="1"/>
  <c r="N90" s="1"/>
  <c r="Y89"/>
  <c r="AA89" s="1"/>
  <c r="AC89" s="1"/>
  <c r="R89"/>
  <c r="T89" s="1"/>
  <c r="V89" s="1"/>
  <c r="E89"/>
  <c r="G89" s="1"/>
  <c r="I89" s="1"/>
  <c r="K89" s="1"/>
  <c r="M89" s="1"/>
  <c r="O89" s="1"/>
  <c r="Y88"/>
  <c r="AA88" s="1"/>
  <c r="R88"/>
  <c r="T88" s="1"/>
  <c r="V88" s="1"/>
  <c r="E88"/>
  <c r="G88" s="1"/>
  <c r="I88" s="1"/>
  <c r="K88" s="1"/>
  <c r="M88" s="1"/>
  <c r="O88" s="1"/>
  <c r="Y87"/>
  <c r="AA87" s="1"/>
  <c r="AC87" s="1"/>
  <c r="R87"/>
  <c r="T87" s="1"/>
  <c r="V87" s="1"/>
  <c r="E87"/>
  <c r="G87" s="1"/>
  <c r="I87" s="1"/>
  <c r="K87" s="1"/>
  <c r="M87" s="1"/>
  <c r="O87" s="1"/>
  <c r="Y86"/>
  <c r="AA86" s="1"/>
  <c r="AC86" s="1"/>
  <c r="R86"/>
  <c r="T86" s="1"/>
  <c r="E86"/>
  <c r="G86" s="1"/>
  <c r="I86" s="1"/>
  <c r="K86" s="1"/>
  <c r="M86" s="1"/>
  <c r="O86" s="1"/>
  <c r="Y85"/>
  <c r="AA85" s="1"/>
  <c r="AC85" s="1"/>
  <c r="R85"/>
  <c r="T85" s="1"/>
  <c r="V85" s="1"/>
  <c r="E85"/>
  <c r="G85" s="1"/>
  <c r="Z84"/>
  <c r="X84"/>
  <c r="W84"/>
  <c r="S84"/>
  <c r="Q84"/>
  <c r="P84"/>
  <c r="J84"/>
  <c r="H84"/>
  <c r="F84"/>
  <c r="D84"/>
  <c r="C84"/>
  <c r="K83"/>
  <c r="M83" s="1"/>
  <c r="O83" s="1"/>
  <c r="M82"/>
  <c r="O82" s="1"/>
  <c r="M81"/>
  <c r="O81" s="1"/>
  <c r="K80"/>
  <c r="M80" s="1"/>
  <c r="O80" s="1"/>
  <c r="I78"/>
  <c r="K78" s="1"/>
  <c r="M78" s="1"/>
  <c r="O78" s="1"/>
  <c r="I77"/>
  <c r="K77" s="1"/>
  <c r="M77" s="1"/>
  <c r="O77" s="1"/>
  <c r="I76"/>
  <c r="K76" s="1"/>
  <c r="M76" s="1"/>
  <c r="O76" s="1"/>
  <c r="I75"/>
  <c r="K75" s="1"/>
  <c r="M75" s="1"/>
  <c r="O75" s="1"/>
  <c r="T74"/>
  <c r="V74" s="1"/>
  <c r="I74"/>
  <c r="K74" s="1"/>
  <c r="M74" s="1"/>
  <c r="O74" s="1"/>
  <c r="T73"/>
  <c r="I73"/>
  <c r="K73" s="1"/>
  <c r="M73" s="1"/>
  <c r="O73" s="1"/>
  <c r="T72"/>
  <c r="V72" s="1"/>
  <c r="L72"/>
  <c r="G72"/>
  <c r="I72" s="1"/>
  <c r="K72" s="1"/>
  <c r="T71"/>
  <c r="V71" s="1"/>
  <c r="G71"/>
  <c r="I71" s="1"/>
  <c r="K71" s="1"/>
  <c r="M71" s="1"/>
  <c r="O71" s="1"/>
  <c r="Y70"/>
  <c r="AA70" s="1"/>
  <c r="AC70" s="1"/>
  <c r="R70"/>
  <c r="T70" s="1"/>
  <c r="V70" s="1"/>
  <c r="E70"/>
  <c r="G70" s="1"/>
  <c r="I70" s="1"/>
  <c r="K70" s="1"/>
  <c r="M70" s="1"/>
  <c r="O70" s="1"/>
  <c r="E69"/>
  <c r="G69" s="1"/>
  <c r="I69" s="1"/>
  <c r="K69" s="1"/>
  <c r="M69" s="1"/>
  <c r="O69" s="1"/>
  <c r="Y68"/>
  <c r="AA68" s="1"/>
  <c r="AC68" s="1"/>
  <c r="R68"/>
  <c r="T68" s="1"/>
  <c r="E68"/>
  <c r="G68" s="1"/>
  <c r="I68" s="1"/>
  <c r="K68" s="1"/>
  <c r="M68" s="1"/>
  <c r="O68" s="1"/>
  <c r="Y67"/>
  <c r="AA67" s="1"/>
  <c r="AC67" s="1"/>
  <c r="R67"/>
  <c r="T67" s="1"/>
  <c r="L67"/>
  <c r="E67"/>
  <c r="G67" s="1"/>
  <c r="I67" s="1"/>
  <c r="K67" s="1"/>
  <c r="Y66"/>
  <c r="AA66" s="1"/>
  <c r="AC66" s="1"/>
  <c r="R66"/>
  <c r="T66" s="1"/>
  <c r="V66" s="1"/>
  <c r="E66"/>
  <c r="G66" s="1"/>
  <c r="I66" s="1"/>
  <c r="K66" s="1"/>
  <c r="M66" s="1"/>
  <c r="O66" s="1"/>
  <c r="Y65"/>
  <c r="AA65" s="1"/>
  <c r="AC65" s="1"/>
  <c r="R65"/>
  <c r="T65" s="1"/>
  <c r="V65" s="1"/>
  <c r="E65"/>
  <c r="G65" s="1"/>
  <c r="I65" s="1"/>
  <c r="K65" s="1"/>
  <c r="M65" s="1"/>
  <c r="O65" s="1"/>
  <c r="Y64"/>
  <c r="AA64" s="1"/>
  <c r="AC64" s="1"/>
  <c r="R64"/>
  <c r="T64" s="1"/>
  <c r="V64" s="1"/>
  <c r="E64"/>
  <c r="G64" s="1"/>
  <c r="I64" s="1"/>
  <c r="K64" s="1"/>
  <c r="M64" s="1"/>
  <c r="O64" s="1"/>
  <c r="Y63"/>
  <c r="AA63" s="1"/>
  <c r="AC63" s="1"/>
  <c r="R63"/>
  <c r="T63" s="1"/>
  <c r="V63" s="1"/>
  <c r="E63"/>
  <c r="G63" s="1"/>
  <c r="I63" s="1"/>
  <c r="K63" s="1"/>
  <c r="M63" s="1"/>
  <c r="O63" s="1"/>
  <c r="Y62"/>
  <c r="AA62" s="1"/>
  <c r="AC62" s="1"/>
  <c r="R62"/>
  <c r="T62" s="1"/>
  <c r="V62" s="1"/>
  <c r="E62"/>
  <c r="G62" s="1"/>
  <c r="I62" s="1"/>
  <c r="K62" s="1"/>
  <c r="M62" s="1"/>
  <c r="O62" s="1"/>
  <c r="G61"/>
  <c r="I61" s="1"/>
  <c r="K61" s="1"/>
  <c r="M61" s="1"/>
  <c r="O61" s="1"/>
  <c r="E61"/>
  <c r="G60"/>
  <c r="I60" s="1"/>
  <c r="K60" s="1"/>
  <c r="M60" s="1"/>
  <c r="O60" s="1"/>
  <c r="G59"/>
  <c r="I59" s="1"/>
  <c r="K59" s="1"/>
  <c r="M59" s="1"/>
  <c r="O59" s="1"/>
  <c r="R58"/>
  <c r="T58" s="1"/>
  <c r="V58" s="1"/>
  <c r="E58"/>
  <c r="G57"/>
  <c r="I57" s="1"/>
  <c r="K57" s="1"/>
  <c r="M57" s="1"/>
  <c r="O57" s="1"/>
  <c r="G56"/>
  <c r="I56" s="1"/>
  <c r="K56" s="1"/>
  <c r="M56" s="1"/>
  <c r="O56" s="1"/>
  <c r="Y55"/>
  <c r="AA55" s="1"/>
  <c r="AC55" s="1"/>
  <c r="R55"/>
  <c r="T55" s="1"/>
  <c r="V55" s="1"/>
  <c r="E55"/>
  <c r="G55" s="1"/>
  <c r="I55" s="1"/>
  <c r="K55" s="1"/>
  <c r="M55" s="1"/>
  <c r="O55" s="1"/>
  <c r="I54"/>
  <c r="K54" s="1"/>
  <c r="M54" s="1"/>
  <c r="O54" s="1"/>
  <c r="Y53"/>
  <c r="AA53" s="1"/>
  <c r="AC53" s="1"/>
  <c r="R53"/>
  <c r="T53" s="1"/>
  <c r="V53" s="1"/>
  <c r="E53"/>
  <c r="G53" s="1"/>
  <c r="I53" s="1"/>
  <c r="K53" s="1"/>
  <c r="M53" s="1"/>
  <c r="O53" s="1"/>
  <c r="Y52"/>
  <c r="R52"/>
  <c r="T52" s="1"/>
  <c r="E52"/>
  <c r="G52" s="1"/>
  <c r="I52" s="1"/>
  <c r="Z51"/>
  <c r="X51"/>
  <c r="W51"/>
  <c r="S51"/>
  <c r="Q51"/>
  <c r="P51"/>
  <c r="J51"/>
  <c r="H51"/>
  <c r="F51"/>
  <c r="D51"/>
  <c r="C51"/>
  <c r="Y50"/>
  <c r="AA50" s="1"/>
  <c r="AA49" s="1"/>
  <c r="R50"/>
  <c r="T50" s="1"/>
  <c r="T49" s="1"/>
  <c r="E50"/>
  <c r="G50" s="1"/>
  <c r="Z49"/>
  <c r="X49"/>
  <c r="W49"/>
  <c r="S49"/>
  <c r="Q49"/>
  <c r="P49"/>
  <c r="L49"/>
  <c r="J49"/>
  <c r="H49"/>
  <c r="F49"/>
  <c r="D49"/>
  <c r="C49"/>
  <c r="AA42"/>
  <c r="Z42"/>
  <c r="Y42"/>
  <c r="X42"/>
  <c r="W42"/>
  <c r="T42"/>
  <c r="S42"/>
  <c r="R42"/>
  <c r="Q42"/>
  <c r="P42"/>
  <c r="M42"/>
  <c r="L42"/>
  <c r="K42"/>
  <c r="J42"/>
  <c r="I42"/>
  <c r="H42"/>
  <c r="G42"/>
  <c r="F42"/>
  <c r="E42"/>
  <c r="D42"/>
  <c r="C42"/>
  <c r="AA40"/>
  <c r="Z40"/>
  <c r="Y40"/>
  <c r="X40"/>
  <c r="W40"/>
  <c r="T40"/>
  <c r="S40"/>
  <c r="R40"/>
  <c r="Q40"/>
  <c r="P40"/>
  <c r="M40"/>
  <c r="L40"/>
  <c r="K40"/>
  <c r="J40"/>
  <c r="I40"/>
  <c r="H40"/>
  <c r="G40"/>
  <c r="F40"/>
  <c r="E40"/>
  <c r="D40"/>
  <c r="C40"/>
  <c r="AA36"/>
  <c r="Z36"/>
  <c r="Y36"/>
  <c r="X36"/>
  <c r="W36"/>
  <c r="T36"/>
  <c r="S36"/>
  <c r="R36"/>
  <c r="Q36"/>
  <c r="P36"/>
  <c r="M36"/>
  <c r="L36"/>
  <c r="K36"/>
  <c r="J36"/>
  <c r="I36"/>
  <c r="H36"/>
  <c r="G36"/>
  <c r="F36"/>
  <c r="E36"/>
  <c r="D36"/>
  <c r="C36"/>
  <c r="AA32"/>
  <c r="Z32"/>
  <c r="Y32"/>
  <c r="X32"/>
  <c r="W32"/>
  <c r="T32"/>
  <c r="S32"/>
  <c r="R32"/>
  <c r="Q32"/>
  <c r="P32"/>
  <c r="M32"/>
  <c r="L32"/>
  <c r="K32"/>
  <c r="J32"/>
  <c r="I32"/>
  <c r="H32"/>
  <c r="G32"/>
  <c r="F32"/>
  <c r="E32"/>
  <c r="D32"/>
  <c r="C32"/>
  <c r="AA28"/>
  <c r="Z28"/>
  <c r="Y28"/>
  <c r="X28"/>
  <c r="W28"/>
  <c r="T28"/>
  <c r="S28"/>
  <c r="R28"/>
  <c r="Q28"/>
  <c r="P28"/>
  <c r="M28"/>
  <c r="L28"/>
  <c r="K28"/>
  <c r="J28"/>
  <c r="I28"/>
  <c r="H28"/>
  <c r="G28"/>
  <c r="F28"/>
  <c r="E28"/>
  <c r="D28"/>
  <c r="C28"/>
  <c r="AA24"/>
  <c r="Z24"/>
  <c r="Y24"/>
  <c r="X24"/>
  <c r="W24"/>
  <c r="T24"/>
  <c r="S24"/>
  <c r="R24"/>
  <c r="Q24"/>
  <c r="P24"/>
  <c r="M24"/>
  <c r="L24"/>
  <c r="K24"/>
  <c r="J24"/>
  <c r="I24"/>
  <c r="H24"/>
  <c r="G24"/>
  <c r="F24"/>
  <c r="E24"/>
  <c r="D24"/>
  <c r="C24"/>
  <c r="AA22"/>
  <c r="Z22"/>
  <c r="Y22"/>
  <c r="X22"/>
  <c r="W22"/>
  <c r="T22"/>
  <c r="S22"/>
  <c r="R22"/>
  <c r="Q22"/>
  <c r="P22"/>
  <c r="M22"/>
  <c r="L22"/>
  <c r="K22"/>
  <c r="J22"/>
  <c r="I22"/>
  <c r="H22"/>
  <c r="G22"/>
  <c r="F22"/>
  <c r="E22"/>
  <c r="D22"/>
  <c r="C22"/>
  <c r="AA20"/>
  <c r="Z20"/>
  <c r="Y20"/>
  <c r="X20"/>
  <c r="W20"/>
  <c r="T20"/>
  <c r="S20"/>
  <c r="R20"/>
  <c r="Q20"/>
  <c r="P20"/>
  <c r="M20"/>
  <c r="L20"/>
  <c r="K20"/>
  <c r="J20"/>
  <c r="I20"/>
  <c r="H20"/>
  <c r="G20"/>
  <c r="F20"/>
  <c r="E20"/>
  <c r="D20"/>
  <c r="C20"/>
  <c r="AC19" l="1"/>
  <c r="AB19"/>
  <c r="V84"/>
  <c r="AC102"/>
  <c r="AC84"/>
  <c r="O90"/>
  <c r="N84"/>
  <c r="V50"/>
  <c r="V49" s="1"/>
  <c r="U19"/>
  <c r="V19"/>
  <c r="AB48"/>
  <c r="AB47" s="1"/>
  <c r="V102"/>
  <c r="U48"/>
  <c r="U47" s="1"/>
  <c r="V51"/>
  <c r="Y49"/>
  <c r="M110"/>
  <c r="O110" s="1"/>
  <c r="O102" s="1"/>
  <c r="M96"/>
  <c r="O96" s="1"/>
  <c r="M72"/>
  <c r="O72" s="1"/>
  <c r="J48"/>
  <c r="J47" s="1"/>
  <c r="M93"/>
  <c r="O93" s="1"/>
  <c r="M92"/>
  <c r="O92" s="1"/>
  <c r="L51"/>
  <c r="L48" s="1"/>
  <c r="L47" s="1"/>
  <c r="W48"/>
  <c r="W47" s="1"/>
  <c r="M67"/>
  <c r="O67" s="1"/>
  <c r="S48"/>
  <c r="S47" s="1"/>
  <c r="K19"/>
  <c r="C19"/>
  <c r="G19"/>
  <c r="Q19"/>
  <c r="W19"/>
  <c r="AA19"/>
  <c r="H48"/>
  <c r="H47" s="1"/>
  <c r="Q48"/>
  <c r="Q47" s="1"/>
  <c r="T102"/>
  <c r="X48"/>
  <c r="X47" s="1"/>
  <c r="P48"/>
  <c r="P47" s="1"/>
  <c r="E102"/>
  <c r="P19"/>
  <c r="H19"/>
  <c r="X19"/>
  <c r="I19"/>
  <c r="M19"/>
  <c r="Y19"/>
  <c r="C48"/>
  <c r="C47" s="1"/>
  <c r="R49"/>
  <c r="F48"/>
  <c r="F47" s="1"/>
  <c r="Z48"/>
  <c r="Z47" s="1"/>
  <c r="R51"/>
  <c r="E51"/>
  <c r="E122"/>
  <c r="T84"/>
  <c r="F19"/>
  <c r="T19"/>
  <c r="L19"/>
  <c r="J19"/>
  <c r="Z19"/>
  <c r="D19"/>
  <c r="R19"/>
  <c r="Y51"/>
  <c r="E19"/>
  <c r="S19"/>
  <c r="S125" s="1"/>
  <c r="D48"/>
  <c r="D47" s="1"/>
  <c r="R84"/>
  <c r="G102"/>
  <c r="I106"/>
  <c r="K106" s="1"/>
  <c r="M106" s="1"/>
  <c r="O106" s="1"/>
  <c r="G49"/>
  <c r="I50"/>
  <c r="G84"/>
  <c r="I85"/>
  <c r="M104"/>
  <c r="O104" s="1"/>
  <c r="I123"/>
  <c r="G122"/>
  <c r="T51"/>
  <c r="AA84"/>
  <c r="AA102"/>
  <c r="AA52"/>
  <c r="Y102"/>
  <c r="E49"/>
  <c r="K52"/>
  <c r="G58"/>
  <c r="I58" s="1"/>
  <c r="K58" s="1"/>
  <c r="M58" s="1"/>
  <c r="O58" s="1"/>
  <c r="E84"/>
  <c r="Y84"/>
  <c r="R102"/>
  <c r="AB125" l="1"/>
  <c r="AA51"/>
  <c r="AC52"/>
  <c r="AC51" s="1"/>
  <c r="AC48" s="1"/>
  <c r="AC47" s="1"/>
  <c r="AC125" s="1"/>
  <c r="U125"/>
  <c r="V48"/>
  <c r="V47" s="1"/>
  <c r="V125" s="1"/>
  <c r="J125"/>
  <c r="Q125"/>
  <c r="X125"/>
  <c r="Y48"/>
  <c r="Y47" s="1"/>
  <c r="Y125" s="1"/>
  <c r="G51"/>
  <c r="L125"/>
  <c r="W125"/>
  <c r="Y128" s="1"/>
  <c r="C125"/>
  <c r="AA48"/>
  <c r="AA47" s="1"/>
  <c r="AA125" s="1"/>
  <c r="AC128" s="1"/>
  <c r="T48"/>
  <c r="T47" s="1"/>
  <c r="T125" s="1"/>
  <c r="I51"/>
  <c r="P125"/>
  <c r="H125"/>
  <c r="R48"/>
  <c r="R47" s="1"/>
  <c r="R125" s="1"/>
  <c r="T128" s="1"/>
  <c r="I102"/>
  <c r="M102"/>
  <c r="Z125"/>
  <c r="F125"/>
  <c r="D125"/>
  <c r="K50"/>
  <c r="I49"/>
  <c r="K51"/>
  <c r="M52"/>
  <c r="K123"/>
  <c r="I122"/>
  <c r="K85"/>
  <c r="I84"/>
  <c r="E48"/>
  <c r="E47" s="1"/>
  <c r="E125" s="1"/>
  <c r="K102"/>
  <c r="G48"/>
  <c r="G47" s="1"/>
  <c r="G125" s="1"/>
  <c r="I127" l="1"/>
  <c r="M51"/>
  <c r="N51"/>
  <c r="N48" s="1"/>
  <c r="N47" s="1"/>
  <c r="N125" s="1"/>
  <c r="R128"/>
  <c r="V128"/>
  <c r="AA128"/>
  <c r="E127"/>
  <c r="G127"/>
  <c r="I48"/>
  <c r="I47" s="1"/>
  <c r="I125" s="1"/>
  <c r="K127" s="1"/>
  <c r="K122"/>
  <c r="M123"/>
  <c r="K49"/>
  <c r="M50"/>
  <c r="K84"/>
  <c r="M85"/>
  <c r="M122" l="1"/>
  <c r="O123"/>
  <c r="O122" s="1"/>
  <c r="M49"/>
  <c r="O50"/>
  <c r="O49" s="1"/>
  <c r="O52"/>
  <c r="O51" s="1"/>
  <c r="AD51" s="1"/>
  <c r="M84"/>
  <c r="O85"/>
  <c r="O84" s="1"/>
  <c r="K48"/>
  <c r="K47" s="1"/>
  <c r="K125" s="1"/>
  <c r="M127" s="1"/>
  <c r="M48" l="1"/>
  <c r="M47" s="1"/>
  <c r="M125" s="1"/>
  <c r="O127" s="1"/>
  <c r="O48"/>
  <c r="O47" s="1"/>
  <c r="O125" s="1"/>
  <c r="L195" i="7"/>
  <c r="L193"/>
  <c r="K191"/>
  <c r="K190" s="1"/>
  <c r="K189" s="1"/>
  <c r="J191"/>
  <c r="J190" s="1"/>
  <c r="J189" s="1"/>
  <c r="I191"/>
  <c r="I190" s="1"/>
  <c r="I189" s="1"/>
  <c r="H190"/>
  <c r="H189" s="1"/>
  <c r="G190"/>
  <c r="G189" s="1"/>
  <c r="F190"/>
  <c r="F189" s="1"/>
  <c r="E190"/>
  <c r="E189" s="1"/>
  <c r="D190"/>
  <c r="D189" s="1"/>
  <c r="C190"/>
  <c r="C189" s="1"/>
  <c r="L189"/>
  <c r="L70" s="1"/>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J76"/>
  <c r="E76"/>
  <c r="D76"/>
  <c r="H74"/>
  <c r="G74"/>
  <c r="F74"/>
  <c r="H73"/>
  <c r="G73"/>
  <c r="F73"/>
  <c r="H72"/>
  <c r="G72"/>
  <c r="F72"/>
  <c r="K71"/>
  <c r="J71"/>
  <c r="I71"/>
  <c r="E71"/>
  <c r="D71"/>
  <c r="C71"/>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J38"/>
  <c r="I38"/>
  <c r="K37"/>
  <c r="J37"/>
  <c r="I37"/>
  <c r="H36"/>
  <c r="G36"/>
  <c r="F36"/>
  <c r="E36"/>
  <c r="D36"/>
  <c r="C36"/>
  <c r="K34"/>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F14" i="7" l="1"/>
  <c r="I76"/>
  <c r="D95" i="9"/>
  <c r="E95"/>
  <c r="K31" i="7"/>
  <c r="K36"/>
  <c r="K70"/>
  <c r="K68" s="1"/>
  <c r="I36"/>
  <c r="J52"/>
  <c r="I62"/>
  <c r="I70"/>
  <c r="I68" s="1"/>
  <c r="H71"/>
  <c r="C76"/>
  <c r="C70" s="1"/>
  <c r="C68" s="1"/>
  <c r="F145"/>
  <c r="J70"/>
  <c r="J68" s="1"/>
  <c r="F169"/>
  <c r="K52"/>
  <c r="D70"/>
  <c r="D68" s="1"/>
  <c r="K16"/>
  <c r="J36"/>
  <c r="J40"/>
  <c r="J47"/>
  <c r="I26"/>
  <c r="E14"/>
  <c r="J16"/>
  <c r="J26"/>
  <c r="I47"/>
  <c r="E70"/>
  <c r="E68" s="1"/>
  <c r="H145"/>
  <c r="I16"/>
  <c r="K26"/>
  <c r="H76"/>
  <c r="F71"/>
  <c r="H169"/>
  <c r="J31"/>
  <c r="K40"/>
  <c r="J62"/>
  <c r="C14"/>
  <c r="G76"/>
  <c r="H14"/>
  <c r="I31"/>
  <c r="I40"/>
  <c r="I52"/>
  <c r="K62"/>
  <c r="G169"/>
  <c r="D14"/>
  <c r="K47"/>
  <c r="G71"/>
  <c r="G14"/>
  <c r="G145"/>
  <c r="F76"/>
  <c r="F70" l="1"/>
  <c r="F68" s="1"/>
  <c r="F193" s="1"/>
  <c r="E193"/>
  <c r="C95" i="9"/>
  <c r="C193" i="7"/>
  <c r="J14"/>
  <c r="J193" s="1"/>
  <c r="K14"/>
  <c r="K193" s="1"/>
  <c r="I14"/>
  <c r="I193" s="1"/>
  <c r="G70"/>
  <c r="G68" s="1"/>
  <c r="G193" s="1"/>
  <c r="D193"/>
  <c r="H70"/>
  <c r="H68" s="1"/>
  <c r="H193" s="1"/>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<sst xmlns="http://schemas.openxmlformats.org/spreadsheetml/2006/main" count="1573" uniqueCount="514">
  <si>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</si>
  <si>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</si>
  <si>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</si>
  <si>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</si>
  <si>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</si>
  <si>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</si>
  <si>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</si>
  <si>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</si>
  <si>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</si>
  <si>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</si>
  <si>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</si>
  <si>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</si>
  <si>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</si>
  <si>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</si>
  <si>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</si>
  <si>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</si>
  <si>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</si>
  <si>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</si>
  <si>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</si>
  <si>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</si>
  <si>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</si>
  <si>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</si>
  <si>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</si>
  <si>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</si>
  <si>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</si>
  <si>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</si>
  <si>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</si>
  <si>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</si>
  <si>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</si>
  <si>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</si>
  <si>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</si>
  <si>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</si>
  <si>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</si>
  <si>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</si>
  <si>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</si>
  <si>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</si>
  <si>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</si>
  <si>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</si>
  <si>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</si>
  <si>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</si>
  <si>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</si>
  <si>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</si>
  <si>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</si>
  <si>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</si>
  <si>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</si>
  <si>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</si>
  <si>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</si>
  <si>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</si>
  <si>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</si>
  <si>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</si>
  <si>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</si>
  <si>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</si>
  <si>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</si>
  <si>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</si>
  <si>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</si>
  <si>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</si>
  <si>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</si>
  <si>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</si>
  <si>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</si>
  <si>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</si>
  <si>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</si>
  <si>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</si>
  <si>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</si>
  <si>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</si>
  <si>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</si>
  <si>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</si>
  <si>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</si>
  <si>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</si>
  <si>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</si>
  <si>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</si>
  <si>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</si>
  <si>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</si>
  <si>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</si>
  <si>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</si>
  <si>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</si>
  <si>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</si>
  <si>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</si>
  <si>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</si>
  <si>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</si>
  <si>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</si>
  <si>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</si>
  <si>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</si>
  <si>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</si>
  <si>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</si>
  <si>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</si>
  <si>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</si>
  <si>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</si>
  <si>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</si>
  <si>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</si>
  <si>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</si>
  <si>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</si>
  <si>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</si>
  <si>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</si>
  <si>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</si>
  <si>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</si>
  <si>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</si>
  <si>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</si>
  <si>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</si>
  <si>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</si>
  <si>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</si>
  <si>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</si>
  <si>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</si>
  <si>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</si>
  <si>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</si>
  <si>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</si>
  <si>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</si>
  <si>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</si>
  <si>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</si>
  <si>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</si>
  <si>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</si>
  <si>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</si>
  <si>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</si>
  <si>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</si>
  <si>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</si>
  <si>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</si>
  <si>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</si>
  <si>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</si>
  <si>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</si>
  <si>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</si>
  <si>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</si>
  <si>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</si>
  <si>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</si>
  <si>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</si>
  <si>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</si>
  <si>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</si>
  <si>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</si>
  <si>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</si>
  <si>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</si>
  <si>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</si>
  <si>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</si>
  <si>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</si>
  <si>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</si>
  <si>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</si>
  <si>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</si>
  <si>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</si>
  <si>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</si>
  <si>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</si>
  <si>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</si>
  <si>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</si>
  <si>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</si>
  <si>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</si>
  <si>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</si>
  <si>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</si>
  <si>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</si>
  <si>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</si>
  <si>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</si>
  <si>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</si>
  <si>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</si>
  <si>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</si>
  <si>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</si>
  <si>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</si>
  <si>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</si>
  <si>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</si>
  <si>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</si>
  <si>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</si>
  <si>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</si>
  <si>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</si>
  <si>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</si>
  <si>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</si>
  <si>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</si>
  <si>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</si>
  <si>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</si>
  <si>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</si>
  <si>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</si>
  <si>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</si>
  <si>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</si>
  <si>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</si>
  <si>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</si>
  <si>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</si>
  <si>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</si>
  <si>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</si>
  <si>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</si>
  <si>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</si>
  <si>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</si>
  <si>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</si>
  <si>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</si>
  <si>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</si>
  <si>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</si>
  <si>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</si>
  <si>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</si>
  <si>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</si>
  <si>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</si>
  <si>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</si>
  <si>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</si>
  <si>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</si>
  <si>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</si>
  <si>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</si>
  <si>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</si>
  <si>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</si>
  <si>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</si>
  <si>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</si>
  <si>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</si>
  <si>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</si>
  <si>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</si>
  <si>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</si>
  <si>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</si>
  <si>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</si>
  <si>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</si>
  <si>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</si>
  <si>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</si>
  <si>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</si>
  <si>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</si>
  <si>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</si>
  <si>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</si>
  <si>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</si>
  <si>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</si>
  <si>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</si>
  <si>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</si>
  <si>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</si>
  <si>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</si>
  <si>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</si>
  <si>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</si>
  <si>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</si>
  <si>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</si>
  <si>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</si>
  <si>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</si>
  <si>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</si>
  <si>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</si>
  <si>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</si>
  <si>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</si>
  <si>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</si>
  <si>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</si>
  <si>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</si>
  <si>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</si>
  <si>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</si>
  <si>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</si>
  <si>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</si>
  <si>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</si>
  <si>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</si>
  <si>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</si>
  <si>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</si>
  <si>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</si>
  <si>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</si>
  <si>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</si>
  <si>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</si>
  <si>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</si>
  <si>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</si>
  <si>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</si>
  <si>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</si>
  <si>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</si>
  <si>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</si>
  <si>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</si>
  <si>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</si>
  <si>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</si>
  <si>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</si>
  <si>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</si>
  <si>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</si>
  <si>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</si>
  <si>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</si>
  <si>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</si>
  <si>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</si>
  <si>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</si>
  <si>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</si>
  <si>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</si>
  <si>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</si>
  <si>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</si>
  <si>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</si>
  <si>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</si>
  <si>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</si>
  <si>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</si>
  <si>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</si>
  <si>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</si>
  <si>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</si>
  <si>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</si>
  <si>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</si>
  <si>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</si>
  <si>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</si>
  <si>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</si>
  <si>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</si>
  <si>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</si>
  <si>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</si>
  <si>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</si>
  <si>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</si>
  <si>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</si>
  <si>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</si>
  <si>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</si>
  <si>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</si>
  <si>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</si>
  <si>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</si>
  <si>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</si>
  <si>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</si>
  <si>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</si>
  <si>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</si>
  <si>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</si>
  <si>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</si>
  <si>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</si>
  <si>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</si>
  <si>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</si>
  <si>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</si>
  <si>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</si>
  <si>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</si>
  <si>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</si>
  <si>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</si>
  <si>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</si>
  <si>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</si>
  <si>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</si>
  <si>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</si>
  <si>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</si>
  <si>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</si>
  <si>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</si>
  <si>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</si>
  <si>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</si>
  <si>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</si>
  <si>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</si>
  <si>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</si>
  <si>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</si>
  <si>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</si>
  <si>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</si>
  <si>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</si>
  <si>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</si>
  <si>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</si>
  <si>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</si>
  <si>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</si>
  <si>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</si>
  <si>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</si>
  <si>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</si>
  <si>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</si>
  <si>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</si>
  <si>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</si>
  <si>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</si>
  <si>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</si>
  <si>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</si>
  <si>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</si>
  <si>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</si>
  <si>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</si>
  <si>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</si>
  <si>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</si>
  <si>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</si>
  <si>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</si>
  <si>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</si>
  <si>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</si>
  <si>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</si>
  <si>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</si>
  <si>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</si>
  <si>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</si>
  <si>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</si>
  <si>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</si>
  <si>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</si>
  <si>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</si>
  <si>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</si>
  <si>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</si>
  <si>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</si>
  <si>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2024 год</t>
  </si>
  <si>
    <t>Сумма, рублей</t>
  </si>
  <si>
    <t>Единый сельскохозяйственный налога</t>
  </si>
  <si>
    <t>1 05 03000 00 0000 110</t>
  </si>
  <si>
    <t>Налог, взимаемый в связи с применением патентной СН</t>
  </si>
  <si>
    <t>1 05 04000 00 0000 110</t>
  </si>
  <si>
    <t>Государственная пошлина по делам, рассматриваемым в судах общей юрисдикции, мировыми судьями</t>
  </si>
  <si>
    <t>1 08 03000 01 0000 110</t>
  </si>
  <si>
    <t>1 16 00000 00 0000 140</t>
  </si>
  <si>
    <t>ПРОЧИЕ НЕНАЛОГОВЫЕ ДОХОДЫ</t>
  </si>
  <si>
    <t>1 17 00000 00 0000 180</t>
  </si>
  <si>
    <t>2 07 002000 05 0000 150</t>
  </si>
  <si>
    <t>НАЛОГОВЫЕ ДОХОДЫ</t>
  </si>
  <si>
    <t>Налог на имущество физических лиц</t>
  </si>
  <si>
    <t>НЕНАЛОГОВЫЕ ДОХОДЫ</t>
  </si>
  <si>
    <t>1 06 01000 00 0000 110</t>
  </si>
  <si>
    <t>1 06 06000 00 0000 110</t>
  </si>
  <si>
    <t>Земельный налог</t>
  </si>
  <si>
    <t>2025 год</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</si>
  <si>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</si>
  <si>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1 08 04000 01 0000 110</t>
  </si>
  <si>
    <t>Адресная программа Архангельской области "Переселение граждан из аварийного жилищного фонда на 2019 – 2025 годы" за счет средств областного бюджета</t>
  </si>
  <si>
    <t>Адресная программа Архангельской области "Переселение граждан из аварийного жилищного фонда на 2019 – 2025 годы" за счет средств Фонда содействия реформированию жилищно-коммунального хозяйства</t>
  </si>
  <si>
    <t>Дотации бюджетам муниципальных образований Архангельской области на выравнивание бюджетной обеспеченности муниципальных районов (муниципальных округов, городских округов) на 2023 год и на плановый период 2024 и 2025 годов</t>
  </si>
  <si>
    <t>2 02 15001 14 0000 150</t>
  </si>
  <si>
    <t>2 02 20299 14 0000 150</t>
  </si>
  <si>
    <t>2 02 20302 14 0000 150</t>
  </si>
  <si>
    <t xml:space="preserve">Субсидии бюджетам муниципальных образований Архангельской области на организацию бесплатного горячего питания обучающихся, получающих начальное общее образование в муниципальных образовательных организациях, на 2023 год и на плановый период 2024 и 2025 годов
</t>
  </si>
  <si>
    <t>2 02 25304 14 0000 150</t>
  </si>
  <si>
    <t xml:space="preserve">Субсидии бюджетам муниципальных образований Архангельской области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</si>
  <si>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2 02 29999 14 0000 150</t>
  </si>
  <si>
    <t>Субсидии бюджетам муниципальных образований Архангельской области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</si>
  <si>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Субсидии бюджетам муниципальных образований Архангельской области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</si>
  <si>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бюджетам муниципальных образований Архангельской области  на обеспечение учреждений культуры автотранспортом для обслуживания населения на 2023 год 
</t>
  </si>
  <si>
    <t xml:space="preserve">Субсидии бюджетам муниципальных образований Архангельской области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</si>
  <si>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бюджетам муниципальных образований Архангельской области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</si>
  <si>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Субсидиии бюджетам муниципальных образований Архангельской области на государственную поддержку отрасли культуры (реализацию мероприятий по модернизации библиотек в части комплектования книжных фондов муниципальных библиотек) на 2023 год и на плановый период 2024 года
</t>
  </si>
  <si>
    <t>2 02 25519 14 0000 150</t>
  </si>
  <si>
    <t xml:space="preserve">Субсидии бюджетам муниципальных образований Архангельской области на софинансирование вопросов местного значения на 2023 год </t>
  </si>
  <si>
    <t xml:space="preserve">Субвенции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поддержки по обеспечению жилыми помещениями на 2023 год и на плановый период 2024 года (Средства, поступающие от государственной корпорации – Фонда содействия реформированию жилищно-коммунального хозяйства)
</t>
  </si>
  <si>
    <t>2 02 30024 14 0000 150</t>
  </si>
  <si>
    <t xml:space="preserve">Субвенции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поддержки по обеспечению жилыми помещениями на 2023 год и на плановый период 2024 года (ср-ва ОБ)
</t>
  </si>
  <si>
    <t xml:space="preserve">Субвенции бюджетам муниципальных образований Архангельской области на осуществление государственных полномочий в сфере охраны труда на 2023 год и на плановый период 2024 и 2025 годов
</t>
  </si>
  <si>
    <t xml:space="preserve">Субвенции бюджетам муниципальных образований Архангельской области на осуществление государственных полномочий по регистрации и учету граждан, имеющих право на получение жилищных Субсидии в связи с переселением из районов Крайнего Севера и приравненных к ним местностей, на 2023 год и на плановый период 2024 и 2025 годов
</t>
  </si>
  <si>
    <t xml:space="preserve">Субвенции бюджетам муниципальных образований Архангельской области на осуществление государственных полномочий по формированию торгового реестра на 2023 год и на плановый период 2024 и 2025 годов
</t>
  </si>
  <si>
    <t xml:space="preserve">Субвенции бюджетам муниципальных образований Архангельской области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</si>
  <si>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бюджетам муниципальных образований Архангельской области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</si>
  <si>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бюджетам муниципальных образований Архангельской области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</si>
  <si>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2 02 30029 14 0000 150</t>
  </si>
  <si>
    <t xml:space="preserve">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</si>
  <si>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2 02 35082 14 0000 150</t>
  </si>
  <si>
    <t>Субвенции бюджетам муниципальных образований Архангельской области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</si>
  <si>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2 02 35118 14 0000 150</t>
  </si>
  <si>
    <t xml:space="preserve">Субвенции бюджетам муниципальных образований Архангельской области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</si>
  <si>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2 02 35120 14 0000 150</t>
  </si>
  <si>
    <t xml:space="preserve">Субвенции бюджетам муниципальных образований Архангельской области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</si>
  <si>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2 02 35303 14 0000 150</t>
  </si>
  <si>
    <t>Единая субвенция бюджетам муниципальных образований Архангельской области   на 2023 год и на плановый период 2024 и 2025 годов</t>
  </si>
  <si>
    <t>2 02 39998 14 0000 150</t>
  </si>
  <si>
    <t xml:space="preserve">Субвенции бюджетам муниципальных образований Архангельской области на реализацию образовательных программ на 2023 год и на плановый период  2024 и 2025 годов
</t>
  </si>
  <si>
    <t>2 02 39999 14 0000 150</t>
  </si>
  <si>
    <t xml:space="preserve">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</si>
  <si>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бюджетам муниципальных образований Архангельской области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</si>
  <si>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Иные межбюджетные трансферты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</si>
  <si>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2 02 49999 14 0000 150</t>
  </si>
  <si>
    <t>Иные межбюджетные трансферты бюджетам муниципальных образований Архангельской области на развитие территориального общественного самоуправления в Архангельской области на 2023 год и на плановый период 2024 и 2025 годов</t>
  </si>
  <si>
    <t xml:space="preserve">Иные межбюджетные трансферты бюджетам муниципальных образований Архангельской области на реализацию мероприятий по социально-экономическому развитию муниципальных округов на 2023 год </t>
  </si>
  <si>
    <t>Приложение № 1</t>
  </si>
  <si>
    <t>к решению сессии первого созыва Собрания депутатов                    № 26 от 21 декабря 2022 года</t>
  </si>
  <si>
    <t>Прогнозируемое поступление доходов бюджета Устьянского муниципального округа на 2023год и на плановый период 2024 и 20254 годов</t>
  </si>
  <si>
    <t>Изменения</t>
  </si>
  <si>
    <t xml:space="preserve">Субвенции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 на 2023 год и на плановый период 2024 и 2025 годов
</t>
  </si>
  <si>
    <t>Иные межбюджетные трансферты на развитие территориального общественного самоуправления в Архангельской области на 2023 год и на плановый период 2024 и 2025 годов</t>
  </si>
  <si>
    <t>2 02 25590 14 0000 150</t>
  </si>
  <si>
    <t>Субсидии на техническое оснащение региональных и муниципальных музеев</t>
  </si>
  <si>
    <t xml:space="preserve">Субсидии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</si>
  <si>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Иные межбюджетные трансферты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</si>
  <si>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Субсидии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</si>
  <si>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Субвенции  на осуществление государственных полномочий по формированию торгового реестра на 2023 год и на плановый период 2024 и 2025 годов
</t>
  </si>
  <si>
    <t xml:space="preserve">Субсидии на софинансирование вопросов местного значения на 2023 год </t>
  </si>
  <si>
    <t xml:space="preserve">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</si>
  <si>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Субвенции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</si>
  <si>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Единая субвенция  местным бюджетам Архангельской области на 2023 год и на плановый период 2024 и 2025 годов</t>
  </si>
  <si>
    <t xml:space="preserve">Субсидии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</si>
  <si>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на обеспечение учреждений культуры автотранспортом для обслуживания населения на 2023 год 
</t>
  </si>
  <si>
    <t xml:space="preserve">Субсидии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</si>
  <si>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</si>
  <si>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Субвенции на осуществление государственных полномочий в сфере охраны труда на 2023 год и на плановый период 2024 и 2025 годов
</t>
  </si>
  <si>
    <t xml:space="preserve">Субвенции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</si>
  <si>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</si>
  <si>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</si>
  <si>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</si>
  <si>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 xml:space="preserve">Субвенции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</si>
  <si>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 xml:space="preserve">Субвенции  на реализацию образовательных программ на 2023 год и на плановый период  2024 и 2025 годов
</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</si>
  <si>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</si>
  <si>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</si>
  <si>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 xml:space="preserve">Иные межбюджетные трансферты на реализацию мероприятий по социально-экономическому развитию муниципальных округов на 2023 год </t>
  </si>
  <si>
    <t>Прогнозируемое поступление доходов бюджета Устьянского муниципального округа на 2023 год и на плановый период 2024 и 2025 годов</t>
  </si>
  <si>
    <t>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средств,поступивших от государственной корпорации -Фонда содействия реформиированию ЖКХ</t>
  </si>
  <si>
    <t xml:space="preserve">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РФ
</t>
  </si>
  <si>
    <t>Прочие безвозмездные поступления в бюджеты муниципальных округов</t>
  </si>
  <si>
    <t>2 07 04050 14 0000 150</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</si>
  <si>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поступивших от госуд.корпорации-Фонда содействия реформированию ЖКХ</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</si>
  <si>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бюджетов субъектов РФ</t>
  </si>
  <si>
    <t xml:space="preserve">Субсидиии на государственную поддержку отрасли культуры (Фед.проект "Сохранение культурного и исторического наследия")(Проведены мероприятия по комплектованию книжных фондов библиотек МО и государственных общедоступных библиотек субъектов РФ)  на 2023 год и на плановый период 2024 и 2025 годов
</t>
  </si>
  <si>
    <t xml:space="preserve">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муниципальные образовательные организации), на 2023 год и на плановый период 2024 и 2025 годов
</t>
  </si>
  <si>
    <t>Дотации  на выравнивание бюджетной обеспеченности муниципальных районов (муниципальных округов,городских округов) на 2023 год и на плановый период 2024 и 2025 годов</t>
  </si>
  <si>
    <t>Субсидии на проведение комплексных кадастровых работ</t>
  </si>
  <si>
    <t>Иные межбюджетные трансферты на обеспечение мероприятий по организации предоставления дополнительных мер соцподдержки семьям военнослужащих в виде бесплатного горячего питания</t>
  </si>
  <si>
    <t>Иные межбюджетные трансферты на реализацию мероприятий по модернизации школьных систем образования (ОБ)</t>
  </si>
  <si>
    <t>Иные межбюджетные трансферты на реализацию мероприятий по модернизации школьных систем образования (ФБ)</t>
  </si>
  <si>
    <t>2 02 25555 14 0000 150</t>
  </si>
  <si>
    <t>Субсидии на реализацию программ формирования современной городской среды (Реализованы мероприятия по благоустройству общественных территорий (набережные, центральные площади, парки и др.) и иные мероприятия, предусмотренные государственными (муниципальными) программами формирования современной городской среды)</t>
  </si>
  <si>
    <t>к решению сессии первого созыва Собрания депутатов № ____ от 09 февраля  2023 года</t>
  </si>
  <si>
    <t>Субсидии на реализацию мероприятий по обеспечению жильем молодых семей</t>
  </si>
  <si>
    <t>Субсидии на обеспечение развития и укрепления материально-технической базы домов культуры в населенных пунктах с числом жителей до 50 человек</t>
  </si>
  <si>
    <t>Субсидии на обеспечение комплексного развития сельских территорий (ФП "Развитие жилищного строительства на сельских территориях и повышения уровня благоустройства домовладений)</t>
  </si>
  <si>
    <t xml:space="preserve">Субсидии на обеспечение комплексного развития сельских территорий </t>
  </si>
  <si>
    <t>Субсидии на разработку проектно-сметной документации для строительства и реконструкции (модернизации обектов питьевого водоснабжения)</t>
  </si>
  <si>
    <t>Иные межбюджетные трансферты на реализацию мероприятий по модернизации системы  дошкольного образования</t>
  </si>
  <si>
    <t>Иные межбюджетные трансферты на реализацию мероприятий по антитеррористической защищенности муниципальных образовательных организаций АО (школы)</t>
  </si>
  <si>
    <t>к решению сессии первого созыва Собрания депутатов № ____ от 24 марта  2023 года</t>
  </si>
  <si>
    <t>2 02 25467 14 0000 150</t>
  </si>
  <si>
    <t>2 02 25497 14 0000 150</t>
  </si>
  <si>
    <t>2 02 25576 14 0000 150</t>
  </si>
  <si>
    <t>3 02 25576 14 0000 150</t>
  </si>
  <si>
    <t>Изменения 24.03.</t>
  </si>
  <si>
    <t>Резервный фонд Правительства Архангельской области (Разработка и прохождение гос.экспертизы  проектной документации канализационных сетей в с.Шангалы)</t>
  </si>
  <si>
    <t>Субвенции на предоставление государственных жилищных сертификатов детям-сиротам и детям,оставшимся без попечения родителей,лицам из их числа на приобретение жилых помещений в Архангельской области</t>
  </si>
  <si>
    <t>Субсидии на разработку проектно-сметной документации по благоустройству общественных и дворовых территорий при реализации муниципальных программ формирования современной городской среды</t>
  </si>
  <si>
    <t>Иные межбюджетные трансферты на обеспечение учреждений культуры автотранспортом</t>
  </si>
  <si>
    <t>Приложение №1</t>
  </si>
  <si>
    <t>Иные межбюджетные трансферты муниципальным округам АО на развитие инициативного бюджетирования</t>
  </si>
  <si>
    <t>2 02 25299 14 0000 150</t>
  </si>
  <si>
    <t xml:space="preserve">Субсидии на софинансирование расходных обязательств субъектов РФ,связанных с реализацией ФЦП "Увековечение памяти погибших при защите Отечества на 2019-2024гг" </t>
  </si>
  <si>
    <t xml:space="preserve">Субсидии на разработку проектно-сметной документации на строительство и реконструкцию (модернизацию) объектов водоотведения </t>
  </si>
  <si>
    <t>Субсидии на организацию транспортного обслуживания населения на пассажирских муниципальных маршрутах автомобильного транспорта</t>
  </si>
  <si>
    <t>Субсидии на укрепление материально-технической базы и развитие противопожарной инфраструктуры в муниципальных образовательных организациях муниципальных образований АО (Учреждениям общего образования)</t>
  </si>
  <si>
    <t>Изменения 19.05</t>
  </si>
  <si>
    <t>Изменения 19.05.</t>
  </si>
  <si>
    <t>Субсидии на реализацию мероприятий по содействию трудоустройству несовершеннолетних граждан на территории АО</t>
  </si>
  <si>
    <t>Субсидии на создание спортивных площадок ГТО</t>
  </si>
  <si>
    <t>Субсидии на обеспечение условий для развития кадрового потенциала муниципальных образовательных организаций в Архангельской области</t>
  </si>
  <si>
    <t>Изменения 23.06.</t>
  </si>
  <si>
    <t>Субсидия на приобретение и установку автономных дымовых пожарных извещателей</t>
  </si>
  <si>
    <t>Субсидия на оборудование источников наружного противопожарного водоснабжения</t>
  </si>
  <si>
    <t>Резервный фонд Правительства Архангельской области (Приобретение,установка и обслуживание оборудования для видеофиксации)</t>
  </si>
  <si>
    <t>Изменения 22.09.</t>
  </si>
  <si>
    <t>Субсидии на реализацию мероприятий по финансовой поддержке социально-ориентированных некоммерческих организаций (НКО)</t>
  </si>
  <si>
    <t>Субсидии на реализацию мероприятий в сфере обращения с отходами производства и потребления в том числе с ТКО</t>
  </si>
  <si>
    <t>Резервный фонд Правительства АО (прокладка тепловых сетей с.Шангалы,ул.50 лет октября)</t>
  </si>
  <si>
    <t>Иные межбюджетные трансферты на ремонт объектов муниципальной собственности муниципальных районов, муниципальных округов и городских округов Архангельской области, используемых для осуществления мероприятий в сфере профилактики правонарушений</t>
  </si>
  <si>
    <t>Иные межбюджетные трансферты на гранты бюджетам муниципальных образований в целях содействия достижению и (или) поощрению достижения наилучших значений показателей деятельности органов местного самоуправления городских округов, муниципальных округов и муниципальных районов Архангельской области</t>
  </si>
  <si>
    <t>Иные межбюджетные трансферты на обновление материально-технической базы для организации учебно- исследовательской, научно-практической, творческой деятельности,занятий физкультурой и спортом в образовательных организациях (В общеобразовательных организациях обновлена материально-техническая база для занятий детей физкультурой и спортом)</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</si>
  <si>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(для муниципальных общеобразовательных организаций)</t>
  </si>
  <si>
    <t>2 02 45179 14 0000 150</t>
  </si>
  <si>
    <t>Иные межбюджетные трансферты на 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(гранта) из федерального бюджета</t>
  </si>
  <si>
    <t>к решению сессии первого созыва Собрания депутатов № ___ от 22 сентября 2023 года</t>
  </si>
  <si>
    <t>к решению сессии первого созыва Собрания депутатов № ____  от 23 июня 2023 года</t>
  </si>
  <si>
    <t>к решению сессии первого созыва Собрания депутатов № ____  от 19 мая 2023 года</t>
  </si>
  <si>
    <t>Изменения 24.11.</t>
  </si>
  <si>
    <t>Резервный фонд Правительства Архангельской области (оборудование "лесного класса" Березницкая ОГ)</t>
  </si>
  <si>
    <t>Субсидии на повышение средней заработной платы работников муниципальных учреждений культуры</t>
  </si>
  <si>
    <t>к  решению сессии первого созыва Собрания депутатов  № 119 от 22 июня 2023 года</t>
  </si>
  <si>
    <t>к  решению сессии первого созыва Собрания депутатов  № 109 от 19 мая 2023 года</t>
  </si>
  <si>
    <t>к  решению сессии первого созыва Собрания депутатов  № 75 от 24 марта 2023 года</t>
  </si>
  <si>
    <t>к  решению сессии первого созыва Собрания депутатов № 53 от 09 февраля 2023 года</t>
  </si>
  <si>
    <t>к  решению сессии первого созыва Собрания депутатов № 26 от 21 декабря 2022 года</t>
  </si>
  <si>
    <t>к  решению сессии первого созыва Собрания депутатов  № 153 от   22  сентября 2023 года</t>
  </si>
  <si>
    <t>Приложение №</t>
  </si>
  <si>
    <t>к  решению сессии первого созыва Собрания депутатов  № ___ от   24 ноября 2023 года</t>
  </si>
  <si>
    <t>Приложение №__</t>
  </si>
</sst>
</file>

<file path=xl/styles.xml><?xml version="1.0" encoding="utf-8"?>
<styleSheet xmlns="http://schemas.openxmlformats.org/spreadsheetml/2006/main">
  <numFmts count="2">
    <numFmt numFmtId="43" formatCode="_-* #,##0.00\ _₽_-;\-* #,##0.00\ _₽_-;_-* &quot;-&quot;??\ _₽_-;_-@_-"/>
    <numFmt numFmtId="164" formatCode="_-* #,##0.0_р_._-;\-* #,##0.0_р_._-;_-* &quot;-&quot;?_р_._-;_-@_-"/>
  </numFmts>
  <fonts count="46">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i/>
      <sz val="8"/>
      <color theme="1"/>
      <name val="Times New Roman"/>
      <family val="1"/>
      <charset val="204"/>
    </font>
    <font>
      <sz val="7"/>
      <name val="Times New Roman"/>
      <family val="1"/>
      <charset val="204"/>
    </font>
    <font>
      <b/>
      <sz val="10"/>
      <name val="Times New Roman"/>
      <family val="1"/>
      <charset val="204"/>
    </font>
    <font>
      <sz val="10"/>
      <color rgb="FFFF0000"/>
      <name val="Times New Roman"/>
      <family val="1"/>
      <charset val="204"/>
    </font>
    <font>
      <b/>
      <sz val="9"/>
      <name val="Times New Roman"/>
      <family val="1"/>
      <charset val="204"/>
    </font>
    <font>
      <sz val="8"/>
      <name val="Times New Roman"/>
      <family val="1"/>
      <charset val="204"/>
    </font>
    <font>
      <sz val="9"/>
      <name val="Times New Roman"/>
      <family val="1"/>
      <charset val="204"/>
    </font>
    <font>
      <sz val="9"/>
      <color rgb="FF000000"/>
      <name val="Times New Roman"/>
      <family val="1"/>
      <charset val="204"/>
    </font>
    <font>
      <sz val="11"/>
      <name val="Times New Roman"/>
      <family val="1"/>
      <charset val="204"/>
    </font>
    <font>
      <sz val="8"/>
      <color theme="0"/>
      <name val="Times New Roman"/>
      <family val="1"/>
      <charset val="204"/>
    </font>
    <font>
      <i/>
      <sz val="8"/>
      <color theme="0"/>
      <name val="Times New Roman"/>
      <family val="1"/>
      <charset val="204"/>
    </font>
    <font>
      <i/>
      <sz val="8"/>
      <name val="Times New Roman"/>
      <family val="1"/>
      <charset val="204"/>
    </font>
    <font>
      <b/>
      <i/>
      <sz val="8"/>
      <name val="Times New Roman"/>
      <family val="1"/>
      <charset val="204"/>
    </font>
    <font>
      <b/>
      <sz val="8"/>
      <name val="Times New Roman"/>
      <family val="1"/>
      <charset val="204"/>
    </font>
    <font>
      <sz val="10"/>
      <color theme="0"/>
      <name val="Times New Roman"/>
      <family val="1"/>
      <charset val="204"/>
    </font>
    <font>
      <sz val="10"/>
      <color rgb="FF000000"/>
      <name val="Times New Roman"/>
      <family val="1"/>
      <charset val="204"/>
    </font>
    <font>
      <b/>
      <i/>
      <sz val="8"/>
      <color theme="1"/>
      <name val="Times New Roman"/>
      <family val="1"/>
      <charset val="204"/>
    </font>
    <font>
      <b/>
      <sz val="11"/>
      <name val="Times New Roman"/>
      <family val="1"/>
      <charset val="204"/>
    </font>
    <font>
      <b/>
      <sz val="10"/>
      <color rgb="FFFF0000"/>
      <name val="Times New Roman"/>
      <family val="1"/>
      <charset val="204"/>
    </font>
    <font>
      <sz val="10"/>
      <color theme="0"/>
      <name val="Arial Cyr"/>
      <charset val="204"/>
    </font>
    <font>
      <sz val="7"/>
      <color theme="0"/>
      <name val="Times New Roman"/>
      <family val="1"/>
      <charset val="204"/>
    </font>
    <font>
      <b/>
      <sz val="10"/>
      <color theme="0"/>
      <name val="Times New Roman"/>
      <family val="1"/>
      <charset val="204"/>
    </font>
    <font>
      <b/>
      <sz val="8"/>
      <color theme="0"/>
      <name val="Times New Roman"/>
      <family val="1"/>
      <charset val="204"/>
    </font>
    <font>
      <sz val="9"/>
      <color theme="0"/>
      <name val="Times New Roman"/>
      <family val="1"/>
      <charset val="204"/>
    </font>
    <font>
      <b/>
      <sz val="9"/>
      <color theme="0"/>
      <name val="Times New Roman"/>
      <family val="1"/>
      <charset val="204"/>
    </font>
  </fonts>
  <fills count="13">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
      <patternFill patternType="solid">
        <fgColor rgb="FFF2F2F2"/>
        <bgColor indexed="64"/>
      </patternFill>
    </fill>
    <fill>
      <patternFill patternType="solid">
        <fgColor rgb="FFEEECE1"/>
        <bgColor indexed="64"/>
      </patternFill>
    </fill>
    <fill>
      <patternFill patternType="solid">
        <fgColor rgb="FFD8D8D8"/>
        <bgColor indexed="64"/>
      </patternFill>
    </fill>
  </fills>
  <borders count="36">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4">
    <xf numFmtId="0" fontId="0" fillId="0" borderId="0"/>
    <xf numFmtId="0" fontId="11" fillId="0" borderId="0"/>
    <xf numFmtId="0" fontId="17" fillId="0" borderId="28">
      <alignment horizontal="left" vertical="top" wrapText="1"/>
    </xf>
    <xf numFmtId="9" fontId="1" fillId="0" borderId="0" applyFont="0" applyFill="0" applyBorder="0" applyAlignment="0" applyProtection="0"/>
  </cellStyleXfs>
  <cellXfs count="412">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8" fillId="0" borderId="0" xfId="0" applyFont="1" applyFill="1" applyAlignment="1">
      <alignment horizontal="center" vertical="center"/>
    </xf>
    <xf numFmtId="0" fontId="19" fillId="0" borderId="0" xfId="0" applyFont="1" applyFill="1"/>
    <xf numFmtId="0" fontId="21" fillId="0" borderId="0" xfId="0" applyFont="1" applyFill="1" applyAlignment="1">
      <alignment vertical="center" wrapText="1"/>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wrapText="1"/>
    </xf>
    <xf numFmtId="0" fontId="23" fillId="0" borderId="2" xfId="0" applyFont="1" applyFill="1" applyBorder="1" applyAlignment="1">
      <alignment vertical="center" wrapText="1"/>
    </xf>
    <xf numFmtId="49" fontId="23" fillId="0" borderId="13" xfId="0" applyNumberFormat="1" applyFont="1" applyFill="1" applyBorder="1" applyAlignment="1">
      <alignment horizontal="center" vertical="center"/>
    </xf>
    <xf numFmtId="0" fontId="18" fillId="0" borderId="2" xfId="0" applyFont="1" applyFill="1" applyBorder="1" applyAlignment="1">
      <alignment vertical="center" wrapText="1"/>
    </xf>
    <xf numFmtId="49" fontId="18" fillId="0" borderId="13" xfId="0" applyNumberFormat="1" applyFont="1" applyFill="1" applyBorder="1" applyAlignment="1">
      <alignment horizontal="center" vertical="center"/>
    </xf>
    <xf numFmtId="0" fontId="18" fillId="0" borderId="2" xfId="0" applyFont="1" applyFill="1" applyBorder="1" applyAlignment="1">
      <alignment horizontal="left" vertical="center" wrapText="1" indent="1"/>
    </xf>
    <xf numFmtId="0" fontId="18" fillId="0" borderId="2" xfId="0" applyFont="1" applyFill="1" applyBorder="1" applyAlignment="1">
      <alignment horizontal="left" vertical="center" wrapText="1"/>
    </xf>
    <xf numFmtId="49" fontId="18" fillId="0" borderId="2" xfId="0" applyNumberFormat="1" applyFont="1" applyFill="1" applyBorder="1" applyAlignment="1">
      <alignment horizontal="center" vertical="center"/>
    </xf>
    <xf numFmtId="0" fontId="21" fillId="0" borderId="0" xfId="0" applyFont="1" applyFill="1" applyAlignment="1">
      <alignment horizontal="center" vertical="center" wrapText="1"/>
    </xf>
    <xf numFmtId="4" fontId="21" fillId="0" borderId="0" xfId="0" applyNumberFormat="1" applyFont="1" applyFill="1" applyAlignment="1">
      <alignment horizontal="center" vertical="center" wrapText="1"/>
    </xf>
    <xf numFmtId="0" fontId="18" fillId="0" borderId="2" xfId="0" applyNumberFormat="1" applyFont="1" applyFill="1" applyBorder="1" applyAlignment="1">
      <alignment horizontal="left" vertical="center" wrapText="1" indent="1"/>
    </xf>
    <xf numFmtId="0" fontId="24" fillId="0" borderId="2" xfId="0" applyFont="1" applyFill="1" applyBorder="1" applyAlignment="1">
      <alignment horizontal="left" vertical="center" wrapText="1" indent="2"/>
    </xf>
    <xf numFmtId="0" fontId="18" fillId="0" borderId="2" xfId="0" applyFont="1" applyFill="1" applyBorder="1" applyAlignment="1">
      <alignment horizontal="left" vertical="center" wrapText="1" indent="2"/>
    </xf>
    <xf numFmtId="0" fontId="18" fillId="0" borderId="12" xfId="0" applyFont="1" applyFill="1" applyBorder="1" applyAlignment="1">
      <alignment horizontal="left" vertical="center" wrapText="1" indent="2"/>
    </xf>
    <xf numFmtId="49" fontId="23" fillId="4" borderId="13" xfId="0" applyNumberFormat="1" applyFont="1" applyFill="1" applyBorder="1" applyAlignment="1">
      <alignment horizontal="center" vertical="center"/>
    </xf>
    <xf numFmtId="4" fontId="18" fillId="4" borderId="21" xfId="0" applyNumberFormat="1" applyFont="1" applyFill="1" applyBorder="1" applyAlignment="1">
      <alignment horizontal="right" vertical="center"/>
    </xf>
    <xf numFmtId="4" fontId="18" fillId="4" borderId="22" xfId="0" applyNumberFormat="1" applyFont="1" applyFill="1" applyBorder="1" applyAlignment="1">
      <alignment horizontal="right" vertical="center"/>
    </xf>
    <xf numFmtId="4" fontId="18" fillId="0" borderId="9" xfId="0" applyNumberFormat="1" applyFont="1" applyFill="1" applyBorder="1" applyAlignment="1">
      <alignment horizontal="right" vertical="center"/>
    </xf>
    <xf numFmtId="4" fontId="18" fillId="0" borderId="21" xfId="0" applyNumberFormat="1" applyFont="1" applyFill="1" applyBorder="1" applyAlignment="1">
      <alignment horizontal="right" vertical="center"/>
    </xf>
    <xf numFmtId="4" fontId="18" fillId="0" borderId="22" xfId="0" applyNumberFormat="1" applyFont="1" applyFill="1" applyBorder="1" applyAlignment="1">
      <alignment horizontal="right" vertical="center"/>
    </xf>
    <xf numFmtId="4" fontId="18" fillId="0" borderId="29" xfId="0" applyNumberFormat="1" applyFont="1" applyFill="1" applyBorder="1" applyAlignment="1">
      <alignment horizontal="right" vertical="center"/>
    </xf>
    <xf numFmtId="164" fontId="25" fillId="0" borderId="13" xfId="0" applyNumberFormat="1" applyFont="1" applyFill="1" applyBorder="1" applyAlignment="1">
      <alignment horizontal="center" vertical="center" wrapText="1"/>
    </xf>
    <xf numFmtId="49" fontId="18" fillId="0" borderId="13" xfId="0" applyNumberFormat="1" applyFont="1" applyFill="1" applyBorder="1" applyAlignment="1">
      <alignment horizontal="center" vertical="center" wrapText="1"/>
    </xf>
    <xf numFmtId="164" fontId="18" fillId="0" borderId="13" xfId="0" applyNumberFormat="1" applyFont="1" applyFill="1" applyBorder="1" applyAlignment="1">
      <alignment horizontal="center" vertical="center" wrapText="1"/>
    </xf>
    <xf numFmtId="164" fontId="18" fillId="0" borderId="11" xfId="0" applyNumberFormat="1" applyFont="1" applyFill="1" applyBorder="1" applyAlignment="1">
      <alignment horizontal="center" vertical="center" wrapText="1"/>
    </xf>
    <xf numFmtId="164" fontId="24" fillId="0" borderId="13" xfId="0" applyNumberFormat="1"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1" xfId="0" applyFont="1" applyFill="1" applyBorder="1" applyAlignment="1">
      <alignment horizontal="center" vertical="center" wrapText="1"/>
    </xf>
    <xf numFmtId="164" fontId="18" fillId="0" borderId="12" xfId="0" applyNumberFormat="1" applyFont="1" applyFill="1" applyBorder="1" applyAlignment="1">
      <alignment horizontal="center" vertical="center" wrapText="1"/>
    </xf>
    <xf numFmtId="4" fontId="26" fillId="4" borderId="21" xfId="0" applyNumberFormat="1" applyFont="1" applyFill="1" applyBorder="1" applyAlignment="1">
      <alignment horizontal="right" vertical="center"/>
    </xf>
    <xf numFmtId="4" fontId="26" fillId="4" borderId="22" xfId="0" applyNumberFormat="1" applyFont="1" applyFill="1" applyBorder="1" applyAlignment="1">
      <alignment horizontal="right" vertical="center"/>
    </xf>
    <xf numFmtId="4" fontId="27" fillId="4" borderId="24" xfId="0" applyNumberFormat="1" applyFont="1" applyFill="1" applyBorder="1" applyAlignment="1">
      <alignment horizontal="right" vertical="center"/>
    </xf>
    <xf numFmtId="4" fontId="27" fillId="4" borderId="25" xfId="0" applyNumberFormat="1" applyFont="1" applyFill="1" applyBorder="1" applyAlignment="1">
      <alignment horizontal="right" vertical="center"/>
    </xf>
    <xf numFmtId="4" fontId="29" fillId="0" borderId="9" xfId="0" applyNumberFormat="1" applyFont="1" applyFill="1" applyBorder="1" applyAlignment="1">
      <alignment horizontal="right" vertical="center"/>
    </xf>
    <xf numFmtId="4" fontId="18" fillId="4" borderId="21" xfId="3" applyNumberFormat="1" applyFont="1" applyFill="1" applyBorder="1" applyAlignment="1">
      <alignment horizontal="right" vertical="center"/>
    </xf>
    <xf numFmtId="4" fontId="18" fillId="4" borderId="22" xfId="3" applyNumberFormat="1" applyFont="1" applyFill="1" applyBorder="1" applyAlignment="1">
      <alignment horizontal="right" vertical="center"/>
    </xf>
    <xf numFmtId="4" fontId="26" fillId="0" borderId="9" xfId="0" applyNumberFormat="1" applyFont="1" applyFill="1" applyBorder="1" applyAlignment="1">
      <alignment horizontal="right" vertical="center"/>
    </xf>
    <xf numFmtId="4" fontId="27" fillId="0" borderId="23" xfId="0" applyNumberFormat="1" applyFont="1" applyFill="1" applyBorder="1" applyAlignment="1">
      <alignment horizontal="right" vertical="center"/>
    </xf>
    <xf numFmtId="0" fontId="30" fillId="0" borderId="0" xfId="0" applyFont="1" applyFill="1"/>
    <xf numFmtId="0" fontId="31" fillId="0" borderId="0" xfId="0" applyFont="1" applyFill="1" applyAlignment="1">
      <alignment vertical="center" wrapText="1"/>
    </xf>
    <xf numFmtId="0" fontId="23" fillId="0" borderId="30" xfId="0" applyFont="1" applyFill="1" applyBorder="1" applyAlignment="1">
      <alignment vertical="center" wrapText="1"/>
    </xf>
    <xf numFmtId="164" fontId="23" fillId="0" borderId="30" xfId="0" applyNumberFormat="1" applyFont="1" applyFill="1" applyBorder="1" applyAlignment="1">
      <alignment horizontal="center" vertical="center" wrapText="1"/>
    </xf>
    <xf numFmtId="4" fontId="25" fillId="0" borderId="30" xfId="0" applyNumberFormat="1" applyFont="1" applyFill="1" applyBorder="1" applyAlignment="1">
      <alignment horizontal="right" vertical="center"/>
    </xf>
    <xf numFmtId="0" fontId="28" fillId="0" borderId="0" xfId="0" applyFont="1" applyBorder="1" applyAlignment="1">
      <alignment horizontal="center"/>
    </xf>
    <xf numFmtId="4" fontId="18" fillId="0" borderId="0" xfId="0" applyNumberFormat="1" applyFont="1" applyBorder="1" applyAlignment="1">
      <alignment horizontal="right" vertical="center"/>
    </xf>
    <xf numFmtId="0" fontId="30" fillId="0" borderId="0" xfId="0" applyFont="1" applyFill="1" applyAlignment="1">
      <alignment horizontal="left" vertical="center" wrapText="1" indent="3"/>
    </xf>
    <xf numFmtId="0" fontId="30" fillId="0" borderId="0" xfId="0" applyFont="1" applyFill="1" applyAlignment="1">
      <alignment horizontal="center" vertical="center" wrapText="1"/>
    </xf>
    <xf numFmtId="4" fontId="26" fillId="0" borderId="0" xfId="0" applyNumberFormat="1" applyFont="1" applyFill="1" applyAlignment="1"/>
    <xf numFmtId="0" fontId="18" fillId="0" borderId="3"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7" xfId="0" applyFont="1" applyFill="1" applyBorder="1" applyAlignment="1">
      <alignment horizontal="center" vertical="center" wrapText="1"/>
    </xf>
    <xf numFmtId="4" fontId="23" fillId="0" borderId="9" xfId="0" applyNumberFormat="1" applyFont="1" applyFill="1" applyBorder="1" applyAlignment="1">
      <alignment horizontal="right" vertical="center"/>
    </xf>
    <xf numFmtId="4" fontId="23" fillId="4" borderId="21" xfId="0" applyNumberFormat="1" applyFont="1" applyFill="1" applyBorder="1" applyAlignment="1">
      <alignment horizontal="right" vertical="center"/>
    </xf>
    <xf numFmtId="4" fontId="23" fillId="4" borderId="22" xfId="0" applyNumberFormat="1" applyFont="1" applyFill="1" applyBorder="1" applyAlignment="1">
      <alignment horizontal="right" vertical="center"/>
    </xf>
    <xf numFmtId="43" fontId="32" fillId="0" borderId="0" xfId="0" applyNumberFormat="1" applyFont="1" applyFill="1" applyBorder="1" applyAlignment="1"/>
    <xf numFmtId="4" fontId="33" fillId="4" borderId="21" xfId="3" applyNumberFormat="1" applyFont="1" applyFill="1" applyBorder="1" applyAlignment="1">
      <alignment horizontal="right" vertical="center"/>
    </xf>
    <xf numFmtId="4" fontId="33" fillId="4" borderId="22" xfId="3" applyNumberFormat="1" applyFont="1" applyFill="1" applyBorder="1" applyAlignment="1">
      <alignment horizontal="right" vertical="center"/>
    </xf>
    <xf numFmtId="3" fontId="33" fillId="0" borderId="9" xfId="0" applyNumberFormat="1" applyFont="1" applyFill="1" applyBorder="1" applyAlignment="1">
      <alignment horizontal="right" vertical="center"/>
    </xf>
    <xf numFmtId="10" fontId="33" fillId="4" borderId="21" xfId="3" applyNumberFormat="1" applyFont="1" applyFill="1" applyBorder="1" applyAlignment="1">
      <alignment horizontal="right" vertical="center"/>
    </xf>
    <xf numFmtId="10" fontId="33" fillId="4" borderId="22" xfId="3" applyNumberFormat="1" applyFont="1" applyFill="1" applyBorder="1" applyAlignment="1">
      <alignment horizontal="right" vertical="center"/>
    </xf>
    <xf numFmtId="4" fontId="34" fillId="4" borderId="21" xfId="0" applyNumberFormat="1" applyFont="1" applyFill="1" applyBorder="1" applyAlignment="1">
      <alignment horizontal="right" vertical="center"/>
    </xf>
    <xf numFmtId="4" fontId="34" fillId="4" borderId="22" xfId="0" applyNumberFormat="1" applyFont="1" applyFill="1" applyBorder="1" applyAlignment="1">
      <alignment horizontal="right" vertical="center"/>
    </xf>
    <xf numFmtId="4" fontId="35" fillId="0" borderId="0" xfId="0" applyNumberFormat="1" applyFont="1" applyFill="1"/>
    <xf numFmtId="4" fontId="34" fillId="4" borderId="9" xfId="0" applyNumberFormat="1" applyFont="1" applyFill="1" applyBorder="1" applyAlignment="1">
      <alignment horizontal="right" vertical="center"/>
    </xf>
    <xf numFmtId="4" fontId="18" fillId="0" borderId="0" xfId="0" applyNumberFormat="1" applyFont="1" applyFill="1"/>
    <xf numFmtId="4" fontId="19" fillId="0" borderId="0" xfId="0" applyNumberFormat="1" applyFont="1" applyFill="1"/>
    <xf numFmtId="4" fontId="18" fillId="0" borderId="0" xfId="0" applyNumberFormat="1" applyFont="1" applyFill="1" applyBorder="1" applyAlignment="1">
      <alignment horizontal="right" vertical="center"/>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4" fontId="23" fillId="4" borderId="0" xfId="0" applyNumberFormat="1" applyFont="1" applyFill="1" applyBorder="1" applyAlignment="1">
      <alignment horizontal="right" vertical="center"/>
    </xf>
    <xf numFmtId="4" fontId="18" fillId="4" borderId="0" xfId="0" applyNumberFormat="1" applyFont="1" applyFill="1" applyBorder="1" applyAlignment="1">
      <alignment horizontal="right" vertical="center"/>
    </xf>
    <xf numFmtId="4" fontId="18" fillId="4" borderId="0" xfId="3" applyNumberFormat="1" applyFont="1" applyFill="1" applyBorder="1" applyAlignment="1">
      <alignment horizontal="right" vertical="center"/>
    </xf>
    <xf numFmtId="4" fontId="34" fillId="4" borderId="0" xfId="0" applyNumberFormat="1" applyFont="1" applyFill="1" applyBorder="1" applyAlignment="1">
      <alignment horizontal="right" vertical="center"/>
    </xf>
    <xf numFmtId="4" fontId="26" fillId="4" borderId="0" xfId="0" applyNumberFormat="1" applyFont="1" applyFill="1" applyBorder="1" applyAlignment="1">
      <alignment horizontal="right" vertical="center"/>
    </xf>
    <xf numFmtId="4" fontId="27" fillId="4" borderId="0" xfId="0" applyNumberFormat="1" applyFont="1" applyFill="1" applyBorder="1" applyAlignment="1">
      <alignment horizontal="right" vertical="center"/>
    </xf>
    <xf numFmtId="4" fontId="25" fillId="0" borderId="0" xfId="0" applyNumberFormat="1" applyFont="1" applyFill="1" applyBorder="1" applyAlignment="1">
      <alignment horizontal="right" vertical="center"/>
    </xf>
    <xf numFmtId="4" fontId="23" fillId="0" borderId="30" xfId="0" applyNumberFormat="1" applyFont="1" applyFill="1" applyBorder="1" applyAlignment="1">
      <alignment horizontal="right" vertical="center"/>
    </xf>
    <xf numFmtId="4" fontId="23" fillId="4" borderId="30" xfId="0" applyNumberFormat="1" applyFont="1" applyFill="1" applyBorder="1" applyAlignment="1">
      <alignment horizontal="right" vertical="center"/>
    </xf>
    <xf numFmtId="0" fontId="18" fillId="0" borderId="30" xfId="0" applyFont="1" applyFill="1" applyBorder="1" applyAlignment="1">
      <alignment vertical="center" wrapText="1"/>
    </xf>
    <xf numFmtId="49" fontId="18" fillId="0" borderId="30" xfId="0" applyNumberFormat="1" applyFont="1" applyFill="1" applyBorder="1" applyAlignment="1">
      <alignment horizontal="center" vertical="center"/>
    </xf>
    <xf numFmtId="4" fontId="18" fillId="0" borderId="30" xfId="0" applyNumberFormat="1" applyFont="1" applyFill="1" applyBorder="1" applyAlignment="1">
      <alignment horizontal="right" vertical="center"/>
    </xf>
    <xf numFmtId="4" fontId="18" fillId="4" borderId="30" xfId="0" applyNumberFormat="1" applyFont="1" applyFill="1" applyBorder="1" applyAlignment="1">
      <alignment horizontal="right" vertical="center"/>
    </xf>
    <xf numFmtId="0" fontId="18" fillId="0" borderId="30" xfId="0" applyFont="1" applyFill="1" applyBorder="1" applyAlignment="1">
      <alignment horizontal="left" vertical="center" wrapText="1" indent="1"/>
    </xf>
    <xf numFmtId="0" fontId="18" fillId="0" borderId="30" xfId="0" applyFont="1" applyFill="1" applyBorder="1" applyAlignment="1">
      <alignment horizontal="left" vertical="center" wrapText="1"/>
    </xf>
    <xf numFmtId="4" fontId="18" fillId="4" borderId="30" xfId="3" applyNumberFormat="1" applyFont="1" applyFill="1" applyBorder="1" applyAlignment="1">
      <alignment horizontal="right" vertical="center"/>
    </xf>
    <xf numFmtId="0" fontId="36" fillId="0" borderId="30" xfId="0" applyFont="1" applyBorder="1" applyAlignment="1">
      <alignment horizontal="center"/>
    </xf>
    <xf numFmtId="0" fontId="18" fillId="0" borderId="30" xfId="0" applyNumberFormat="1" applyFont="1" applyFill="1" applyBorder="1" applyAlignment="1">
      <alignment horizontal="left" vertical="center" wrapText="1" indent="1"/>
    </xf>
    <xf numFmtId="4" fontId="18" fillId="0" borderId="30" xfId="0" applyNumberFormat="1" applyFont="1" applyBorder="1" applyAlignment="1">
      <alignment horizontal="right" vertical="center"/>
    </xf>
    <xf numFmtId="164" fontId="25" fillId="0" borderId="30" xfId="0" applyNumberFormat="1" applyFont="1" applyFill="1" applyBorder="1" applyAlignment="1">
      <alignment horizontal="center" vertical="center" wrapText="1"/>
    </xf>
    <xf numFmtId="4" fontId="34" fillId="4" borderId="30" xfId="0" applyNumberFormat="1" applyFont="1" applyFill="1" applyBorder="1" applyAlignment="1">
      <alignment horizontal="right" vertical="center"/>
    </xf>
    <xf numFmtId="164" fontId="18" fillId="0" borderId="30" xfId="0" applyNumberFormat="1" applyFont="1" applyFill="1" applyBorder="1" applyAlignment="1">
      <alignment horizontal="center" vertical="center" wrapText="1"/>
    </xf>
    <xf numFmtId="4" fontId="26" fillId="0" borderId="30" xfId="0" applyNumberFormat="1" applyFont="1" applyFill="1" applyBorder="1" applyAlignment="1">
      <alignment horizontal="right" vertical="center"/>
    </xf>
    <xf numFmtId="0" fontId="18" fillId="0" borderId="30" xfId="0" applyFont="1" applyFill="1" applyBorder="1" applyAlignment="1">
      <alignment horizontal="left" vertical="center" wrapText="1" indent="2"/>
    </xf>
    <xf numFmtId="4" fontId="27" fillId="0" borderId="30" xfId="0" applyNumberFormat="1" applyFont="1" applyFill="1" applyBorder="1" applyAlignment="1">
      <alignment horizontal="right" vertical="center"/>
    </xf>
    <xf numFmtId="4" fontId="27" fillId="4" borderId="30" xfId="0" applyNumberFormat="1" applyFont="1" applyFill="1" applyBorder="1" applyAlignment="1">
      <alignment horizontal="right" vertical="center"/>
    </xf>
    <xf numFmtId="0" fontId="27" fillId="0" borderId="31" xfId="0" applyFont="1" applyFill="1" applyBorder="1" applyAlignment="1">
      <alignment horizontal="center" vertical="center" wrapText="1"/>
    </xf>
    <xf numFmtId="0" fontId="23" fillId="0" borderId="30" xfId="0" applyFont="1" applyFill="1" applyBorder="1" applyAlignment="1">
      <alignment horizontal="left" vertical="center" wrapText="1" indent="1"/>
    </xf>
    <xf numFmtId="0" fontId="37" fillId="0" borderId="0" xfId="0" applyFont="1" applyFill="1" applyAlignment="1">
      <alignment vertical="center" wrapText="1"/>
    </xf>
    <xf numFmtId="0" fontId="23" fillId="0" borderId="0" xfId="0" applyFont="1" applyFill="1"/>
    <xf numFmtId="4" fontId="23" fillId="0" borderId="0" xfId="0" applyNumberFormat="1" applyFont="1" applyFill="1"/>
    <xf numFmtId="0" fontId="23" fillId="0" borderId="30" xfId="0" applyFont="1" applyFill="1" applyBorder="1" applyAlignment="1">
      <alignment horizontal="left" vertical="center" wrapText="1"/>
    </xf>
    <xf numFmtId="4" fontId="21" fillId="0" borderId="0" xfId="0" applyNumberFormat="1" applyFont="1" applyFill="1" applyAlignment="1">
      <alignment vertical="center" wrapText="1"/>
    </xf>
    <xf numFmtId="4" fontId="25" fillId="4" borderId="30" xfId="0" applyNumberFormat="1" applyFont="1" applyFill="1" applyBorder="1" applyAlignment="1">
      <alignment horizontal="right" vertical="center"/>
    </xf>
    <xf numFmtId="4" fontId="35" fillId="4" borderId="0" xfId="0" applyNumberFormat="1" applyFont="1" applyFill="1"/>
    <xf numFmtId="0" fontId="35" fillId="4" borderId="0" xfId="0" applyFont="1" applyFill="1"/>
    <xf numFmtId="0" fontId="35" fillId="4" borderId="0" xfId="0" applyFont="1" applyFill="1" applyAlignment="1">
      <alignment horizontal="center" vertical="center"/>
    </xf>
    <xf numFmtId="0" fontId="31" fillId="4" borderId="0" xfId="0" applyFont="1" applyFill="1" applyAlignment="1">
      <alignment vertical="center" wrapText="1"/>
    </xf>
    <xf numFmtId="0" fontId="18" fillId="5" borderId="2" xfId="0" applyFont="1" applyFill="1" applyBorder="1" applyAlignment="1">
      <alignment horizontal="left" vertical="center" wrapText="1" indent="1"/>
    </xf>
    <xf numFmtId="164" fontId="18" fillId="5" borderId="2" xfId="0" applyNumberFormat="1" applyFont="1" applyFill="1" applyBorder="1" applyAlignment="1">
      <alignment horizontal="center" vertical="center" wrapText="1"/>
    </xf>
    <xf numFmtId="0" fontId="18" fillId="4" borderId="0" xfId="0" applyFont="1" applyFill="1"/>
    <xf numFmtId="0" fontId="35" fillId="0" borderId="0" xfId="0" applyFont="1" applyFill="1" applyAlignment="1">
      <alignment horizontal="center" vertical="center"/>
    </xf>
    <xf numFmtId="0" fontId="35" fillId="0" borderId="0" xfId="0" applyFont="1" applyFill="1"/>
    <xf numFmtId="0" fontId="21" fillId="4" borderId="0" xfId="0" applyFont="1" applyFill="1" applyAlignment="1">
      <alignment vertical="center" wrapText="1"/>
    </xf>
    <xf numFmtId="0" fontId="18" fillId="4" borderId="2" xfId="0" applyFont="1" applyFill="1" applyBorder="1" applyAlignment="1">
      <alignment horizontal="left" vertical="center" wrapText="1" indent="2"/>
    </xf>
    <xf numFmtId="164" fontId="18" fillId="4" borderId="13" xfId="0" applyNumberFormat="1" applyFont="1" applyFill="1" applyBorder="1" applyAlignment="1">
      <alignment horizontal="center" vertical="center" wrapText="1"/>
    </xf>
    <xf numFmtId="4" fontId="26" fillId="4" borderId="0" xfId="0" applyNumberFormat="1" applyFont="1" applyFill="1" applyAlignment="1"/>
    <xf numFmtId="0" fontId="27" fillId="4" borderId="31" xfId="0" applyFont="1" applyFill="1" applyBorder="1" applyAlignment="1">
      <alignment horizontal="center" vertical="center" wrapText="1"/>
    </xf>
    <xf numFmtId="0" fontId="22" fillId="4" borderId="3" xfId="0" applyFont="1" applyFill="1" applyBorder="1" applyAlignment="1">
      <alignment horizontal="center" vertical="center" wrapText="1"/>
    </xf>
    <xf numFmtId="4" fontId="26" fillId="4" borderId="30" xfId="0" applyNumberFormat="1" applyFont="1" applyFill="1" applyBorder="1" applyAlignment="1">
      <alignment horizontal="right" vertical="center"/>
    </xf>
    <xf numFmtId="4" fontId="25" fillId="4" borderId="30" xfId="0" applyNumberFormat="1" applyFont="1" applyFill="1" applyBorder="1" applyAlignment="1">
      <alignment horizontal="center" vertical="center"/>
    </xf>
    <xf numFmtId="4" fontId="25" fillId="4" borderId="7" xfId="0" applyNumberFormat="1" applyFont="1" applyFill="1" applyBorder="1" applyAlignment="1">
      <alignment horizontal="center" vertical="center"/>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4" fontId="27" fillId="4" borderId="30" xfId="0" applyNumberFormat="1" applyFont="1" applyFill="1" applyBorder="1" applyAlignment="1">
      <alignment horizontal="center" vertical="center"/>
    </xf>
    <xf numFmtId="0" fontId="0" fillId="4" borderId="0" xfId="0" applyFill="1" applyAlignment="1">
      <alignment horizontal="left"/>
    </xf>
    <xf numFmtId="0" fontId="18" fillId="4" borderId="30" xfId="0" applyFont="1" applyFill="1" applyBorder="1" applyAlignment="1">
      <alignment horizontal="left" vertical="top" wrapText="1"/>
    </xf>
    <xf numFmtId="0" fontId="18" fillId="4" borderId="30" xfId="0" applyNumberFormat="1" applyFont="1" applyFill="1" applyBorder="1" applyAlignment="1">
      <alignment horizontal="left" vertical="top" wrapText="1"/>
    </xf>
    <xf numFmtId="0" fontId="18" fillId="4" borderId="30" xfId="0" applyFont="1" applyFill="1" applyBorder="1" applyAlignment="1">
      <alignment horizontal="left" vertical="center" wrapText="1"/>
    </xf>
    <xf numFmtId="0" fontId="18" fillId="4" borderId="30" xfId="0" applyNumberFormat="1" applyFont="1" applyFill="1" applyBorder="1" applyAlignment="1">
      <alignment horizontal="left" vertical="center" wrapText="1"/>
    </xf>
    <xf numFmtId="0" fontId="18" fillId="0" borderId="30" xfId="0" applyFont="1" applyFill="1" applyBorder="1" applyAlignment="1">
      <alignment horizontal="center" vertical="center" wrapText="1"/>
    </xf>
    <xf numFmtId="0" fontId="27" fillId="4" borderId="30" xfId="0" applyFont="1" applyFill="1" applyBorder="1" applyAlignment="1">
      <alignment horizontal="left" vertical="top" wrapText="1"/>
    </xf>
    <xf numFmtId="0" fontId="18" fillId="0" borderId="0" xfId="0" applyFont="1" applyFill="1" applyAlignment="1">
      <alignment vertical="center" wrapText="1"/>
    </xf>
    <xf numFmtId="0" fontId="18" fillId="4" borderId="0" xfId="0" applyFont="1" applyFill="1" applyAlignment="1">
      <alignment horizontal="right" vertical="center" wrapText="1"/>
    </xf>
    <xf numFmtId="4" fontId="26" fillId="4" borderId="0" xfId="0" applyNumberFormat="1" applyFont="1" applyFill="1" applyAlignment="1">
      <alignment horizontal="right"/>
    </xf>
    <xf numFmtId="0" fontId="26" fillId="4" borderId="31" xfId="0" applyFont="1" applyFill="1" applyBorder="1" applyAlignment="1">
      <alignment horizontal="right" vertical="center" wrapText="1"/>
    </xf>
    <xf numFmtId="4" fontId="25" fillId="4" borderId="7" xfId="0" applyNumberFormat="1" applyFont="1" applyFill="1" applyBorder="1" applyAlignment="1">
      <alignment horizontal="right" vertical="center"/>
    </xf>
    <xf numFmtId="0" fontId="35" fillId="4" borderId="0" xfId="0" applyFont="1" applyFill="1" applyAlignment="1">
      <alignment horizontal="right"/>
    </xf>
    <xf numFmtId="4" fontId="35" fillId="4" borderId="0" xfId="0" applyNumberFormat="1" applyFont="1" applyFill="1" applyAlignment="1">
      <alignment horizontal="right"/>
    </xf>
    <xf numFmtId="0" fontId="18" fillId="4" borderId="0" xfId="0" applyFont="1" applyFill="1" applyAlignment="1">
      <alignment horizontal="right"/>
    </xf>
    <xf numFmtId="0" fontId="0" fillId="4" borderId="0" xfId="0" applyFill="1" applyAlignment="1">
      <alignment horizontal="right"/>
    </xf>
    <xf numFmtId="0" fontId="38" fillId="0" borderId="0" xfId="0" applyFont="1" applyFill="1" applyBorder="1" applyAlignment="1">
      <alignment horizontal="center" vertical="center" wrapText="1"/>
    </xf>
    <xf numFmtId="0" fontId="18" fillId="0" borderId="0" xfId="0" applyFont="1" applyFill="1" applyAlignment="1">
      <alignment horizontal="right" vertical="center" wrapText="1"/>
    </xf>
    <xf numFmtId="0" fontId="18" fillId="0" borderId="0" xfId="0" applyFont="1" applyFill="1" applyAlignment="1">
      <alignment horizontal="left" vertical="center" wrapText="1"/>
    </xf>
    <xf numFmtId="0" fontId="0" fillId="0" borderId="0" xfId="0" applyAlignment="1">
      <alignment horizontal="left"/>
    </xf>
    <xf numFmtId="0" fontId="18" fillId="4" borderId="0" xfId="0" applyFont="1" applyFill="1" applyAlignment="1">
      <alignment horizontal="left" vertical="center" wrapText="1"/>
    </xf>
    <xf numFmtId="0" fontId="26" fillId="4" borderId="31" xfId="0" applyFont="1" applyFill="1" applyBorder="1" applyAlignment="1">
      <alignment horizontal="center" vertical="center" wrapText="1"/>
    </xf>
    <xf numFmtId="49" fontId="25" fillId="4" borderId="30" xfId="0" applyNumberFormat="1" applyFont="1" applyFill="1" applyBorder="1" applyAlignment="1">
      <alignment horizontal="center" vertical="center" wrapText="1"/>
    </xf>
    <xf numFmtId="0" fontId="20" fillId="0" borderId="0" xfId="0" applyFont="1" applyFill="1" applyAlignment="1">
      <alignment vertical="center"/>
    </xf>
    <xf numFmtId="0" fontId="0" fillId="0" borderId="0" xfId="0" applyFill="1" applyBorder="1" applyAlignment="1">
      <alignment vertical="center" wrapText="1"/>
    </xf>
    <xf numFmtId="0" fontId="0" fillId="0" borderId="0" xfId="0" applyFill="1" applyBorder="1" applyAlignment="1">
      <alignment wrapText="1"/>
    </xf>
    <xf numFmtId="0" fontId="18" fillId="0" borderId="0" xfId="0" applyFont="1" applyFill="1" applyAlignment="1">
      <alignment horizontal="right" vertical="center" wrapText="1"/>
    </xf>
    <xf numFmtId="0" fontId="18" fillId="4" borderId="0" xfId="0" applyFont="1" applyFill="1" applyAlignment="1">
      <alignment horizontal="left" vertical="center" wrapText="1"/>
    </xf>
    <xf numFmtId="0" fontId="18" fillId="0" borderId="30" xfId="0" applyFont="1" applyFill="1" applyBorder="1" applyAlignment="1">
      <alignment horizontal="center" vertical="center" wrapText="1"/>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0" fillId="0" borderId="0" xfId="0" applyFont="1" applyFill="1" applyAlignment="1">
      <alignment horizontal="center" vertical="center"/>
    </xf>
    <xf numFmtId="0" fontId="20" fillId="0" borderId="0" xfId="0" applyFont="1" applyFill="1" applyAlignment="1">
      <alignment horizontal="center" vertical="center" wrapText="1"/>
    </xf>
    <xf numFmtId="0" fontId="20" fillId="0" borderId="0" xfId="0" applyFont="1" applyFill="1" applyAlignment="1"/>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Alignment="1">
      <alignment horizontal="right" vertical="center" wrapText="1"/>
    </xf>
    <xf numFmtId="0" fontId="0" fillId="0" borderId="0" xfId="0" applyFill="1" applyBorder="1" applyAlignment="1">
      <alignment horizontal="left" vertical="center" wrapText="1"/>
    </xf>
    <xf numFmtId="0" fontId="0" fillId="4" borderId="0" xfId="0" applyFill="1" applyAlignment="1">
      <alignment horizontal="center" vertical="center"/>
    </xf>
    <xf numFmtId="0" fontId="38" fillId="0" borderId="0" xfId="0" applyFont="1" applyFill="1" applyAlignment="1">
      <alignment horizontal="center" vertical="center" wrapText="1"/>
    </xf>
    <xf numFmtId="0" fontId="38" fillId="0" borderId="32"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18" fillId="7" borderId="14" xfId="0" applyFont="1" applyFill="1" applyBorder="1" applyAlignment="1">
      <alignment horizontal="center" vertical="center" wrapText="1"/>
    </xf>
    <xf numFmtId="0" fontId="18" fillId="7" borderId="32" xfId="0" applyFont="1" applyFill="1" applyBorder="1" applyAlignment="1">
      <alignment horizontal="center" vertical="center" wrapText="1"/>
    </xf>
    <xf numFmtId="0" fontId="18" fillId="7" borderId="33" xfId="0" applyFont="1" applyFill="1" applyBorder="1" applyAlignment="1">
      <alignment horizontal="center" vertical="center" wrapText="1"/>
    </xf>
    <xf numFmtId="0" fontId="18" fillId="9" borderId="14" xfId="0" applyFont="1" applyFill="1" applyBorder="1" applyAlignment="1">
      <alignment horizontal="center" vertical="center" wrapText="1"/>
    </xf>
    <xf numFmtId="0" fontId="18" fillId="9" borderId="32" xfId="0" applyFont="1" applyFill="1" applyBorder="1" applyAlignment="1">
      <alignment horizontal="center" vertical="center" wrapText="1"/>
    </xf>
    <xf numFmtId="0" fontId="18" fillId="9" borderId="33" xfId="0" applyFont="1" applyFill="1" applyBorder="1" applyAlignment="1">
      <alignment horizontal="center" vertical="center" wrapText="1"/>
    </xf>
    <xf numFmtId="0" fontId="18" fillId="8" borderId="14" xfId="0" applyFont="1" applyFill="1" applyBorder="1" applyAlignment="1">
      <alignment horizontal="center" vertical="center" wrapText="1"/>
    </xf>
    <xf numFmtId="0" fontId="18" fillId="8" borderId="32" xfId="0" applyFont="1" applyFill="1" applyBorder="1" applyAlignment="1">
      <alignment horizontal="center" vertical="center" wrapText="1"/>
    </xf>
    <xf numFmtId="0" fontId="18" fillId="0" borderId="30" xfId="0" applyFont="1" applyFill="1" applyBorder="1" applyAlignment="1">
      <alignment horizontal="center" vertical="center" wrapText="1"/>
    </xf>
    <xf numFmtId="4" fontId="18" fillId="4" borderId="0" xfId="0" applyNumberFormat="1" applyFont="1" applyFill="1" applyAlignment="1"/>
    <xf numFmtId="0" fontId="0" fillId="0" borderId="0" xfId="0" applyFill="1" applyBorder="1" applyAlignment="1">
      <alignment vertical="center" wrapText="1"/>
    </xf>
    <xf numFmtId="0" fontId="0" fillId="0" borderId="0" xfId="0" applyAlignment="1">
      <alignment vertical="center" wrapText="1"/>
    </xf>
    <xf numFmtId="0" fontId="18" fillId="4" borderId="0" xfId="0" applyFont="1" applyFill="1" applyAlignment="1">
      <alignment horizontal="left" vertical="center" wrapText="1"/>
    </xf>
    <xf numFmtId="0" fontId="20" fillId="4" borderId="0" xfId="0" applyFont="1" applyFill="1" applyAlignment="1">
      <alignment horizontal="center" vertical="center"/>
    </xf>
    <xf numFmtId="4" fontId="39" fillId="4" borderId="0" xfId="0" applyNumberFormat="1" applyFont="1" applyFill="1" applyBorder="1" applyAlignment="1">
      <alignment horizontal="right" vertical="center"/>
    </xf>
    <xf numFmtId="0" fontId="20" fillId="4" borderId="0" xfId="0" applyFont="1" applyFill="1" applyAlignment="1">
      <alignment vertical="center"/>
    </xf>
    <xf numFmtId="0" fontId="18" fillId="4" borderId="0" xfId="0" applyFont="1" applyFill="1" applyAlignment="1">
      <alignment vertical="center" wrapText="1"/>
    </xf>
    <xf numFmtId="0" fontId="0" fillId="0" borderId="0" xfId="0" applyFill="1" applyBorder="1" applyAlignment="1">
      <alignment horizontal="left" wrapText="1"/>
    </xf>
    <xf numFmtId="0" fontId="40" fillId="0" borderId="0" xfId="0" applyFont="1" applyFill="1" applyBorder="1" applyAlignment="1">
      <alignment vertical="center" wrapText="1"/>
    </xf>
    <xf numFmtId="4" fontId="30" fillId="0" borderId="0" xfId="0" applyNumberFormat="1" applyFont="1" applyFill="1" applyAlignment="1"/>
    <xf numFmtId="0" fontId="35" fillId="0" borderId="0" xfId="0" applyFont="1" applyFill="1" applyBorder="1" applyAlignment="1">
      <alignment horizontal="center" vertical="center" wrapText="1"/>
    </xf>
    <xf numFmtId="0" fontId="41" fillId="0" borderId="0" xfId="0" applyFont="1" applyFill="1" applyBorder="1" applyAlignment="1">
      <alignment horizontal="center" vertical="center" wrapText="1"/>
    </xf>
    <xf numFmtId="4" fontId="42" fillId="4" borderId="0" xfId="0" applyNumberFormat="1" applyFont="1" applyFill="1" applyBorder="1" applyAlignment="1">
      <alignment horizontal="right" vertical="center"/>
    </xf>
    <xf numFmtId="4" fontId="35" fillId="4" borderId="0" xfId="0" applyNumberFormat="1" applyFont="1" applyFill="1" applyBorder="1" applyAlignment="1">
      <alignment horizontal="right" vertical="center"/>
    </xf>
    <xf numFmtId="4" fontId="35" fillId="0" borderId="0" xfId="0" applyNumberFormat="1" applyFont="1" applyFill="1" applyBorder="1" applyAlignment="1">
      <alignment horizontal="right" vertical="center"/>
    </xf>
    <xf numFmtId="4" fontId="35" fillId="4" borderId="0" xfId="3" applyNumberFormat="1" applyFont="1" applyFill="1" applyBorder="1" applyAlignment="1">
      <alignment horizontal="right" vertical="center"/>
    </xf>
    <xf numFmtId="4" fontId="43" fillId="4" borderId="0" xfId="0" applyNumberFormat="1" applyFont="1" applyFill="1" applyBorder="1" applyAlignment="1">
      <alignment horizontal="right" vertical="center"/>
    </xf>
    <xf numFmtId="4" fontId="30" fillId="4" borderId="0" xfId="0" applyNumberFormat="1" applyFont="1" applyFill="1" applyBorder="1" applyAlignment="1">
      <alignment horizontal="right" vertical="center"/>
    </xf>
    <xf numFmtId="4" fontId="44" fillId="4" borderId="0" xfId="0" applyNumberFormat="1" applyFont="1" applyFill="1" applyBorder="1" applyAlignment="1">
      <alignment horizontal="right" vertical="center"/>
    </xf>
    <xf numFmtId="4" fontId="45" fillId="0" borderId="0" xfId="0" applyNumberFormat="1" applyFont="1" applyFill="1" applyBorder="1" applyAlignment="1">
      <alignment horizontal="right" vertical="center"/>
    </xf>
    <xf numFmtId="0" fontId="18" fillId="4" borderId="30" xfId="0" applyFont="1" applyFill="1" applyBorder="1" applyAlignment="1">
      <alignment horizontal="left" vertical="center" wrapText="1" indent="1"/>
    </xf>
    <xf numFmtId="0" fontId="18" fillId="4" borderId="30" xfId="0" applyFont="1" applyFill="1" applyBorder="1" applyAlignment="1">
      <alignment horizontal="left" vertical="top" wrapText="1" indent="1"/>
    </xf>
    <xf numFmtId="0" fontId="18" fillId="4" borderId="30" xfId="0" applyNumberFormat="1" applyFont="1" applyFill="1" applyBorder="1" applyAlignment="1">
      <alignment horizontal="left" vertical="top" wrapText="1" indent="1"/>
    </xf>
    <xf numFmtId="0" fontId="18" fillId="4" borderId="30" xfId="0" applyNumberFormat="1" applyFont="1" applyFill="1" applyBorder="1" applyAlignment="1">
      <alignment horizontal="left" vertical="center" wrapText="1" indent="1"/>
    </xf>
    <xf numFmtId="0" fontId="27" fillId="4" borderId="30" xfId="0" applyFont="1" applyFill="1" applyBorder="1" applyAlignment="1">
      <alignment horizontal="left" vertical="top" wrapText="1" indent="1"/>
    </xf>
    <xf numFmtId="0" fontId="22" fillId="4" borderId="10" xfId="0" applyFont="1" applyFill="1" applyBorder="1" applyAlignment="1">
      <alignment horizontal="center" vertical="center" wrapText="1"/>
    </xf>
    <xf numFmtId="0" fontId="22" fillId="4" borderId="34" xfId="0" applyFont="1" applyFill="1" applyBorder="1" applyAlignment="1">
      <alignment horizontal="center" vertical="center" wrapText="1"/>
    </xf>
    <xf numFmtId="0" fontId="22" fillId="4" borderId="35" xfId="0" applyFont="1" applyFill="1" applyBorder="1" applyAlignment="1">
      <alignment horizontal="center" vertical="center" wrapText="1"/>
    </xf>
    <xf numFmtId="0" fontId="18" fillId="0" borderId="30" xfId="0" applyFont="1" applyBorder="1" applyAlignment="1">
      <alignment horizontal="center" vertical="center" wrapText="1"/>
    </xf>
    <xf numFmtId="0" fontId="18" fillId="10" borderId="30" xfId="0" applyFont="1" applyFill="1" applyBorder="1" applyAlignment="1">
      <alignment horizontal="center" vertical="center" wrapText="1"/>
    </xf>
    <xf numFmtId="0" fontId="18" fillId="11" borderId="30" xfId="0" applyFont="1" applyFill="1" applyBorder="1" applyAlignment="1">
      <alignment horizontal="center" vertical="center" wrapText="1"/>
    </xf>
    <xf numFmtId="0" fontId="18" fillId="12" borderId="30" xfId="0" applyFont="1" applyFill="1" applyBorder="1" applyAlignment="1">
      <alignment horizontal="center" vertical="center" wrapText="1"/>
    </xf>
  </cellXfs>
  <cellStyles count="4">
    <cellStyle name="xl25" xfId="2"/>
    <cellStyle name="Обычный" xfId="0" builtinId="0"/>
    <cellStyle name="Обычный 3" xfId="1"/>
    <cellStyle name="Процентный" xfId="3" builtinId="5"/>
  </cellStyles>
  <dxfs count="0"/>
  <tableStyles count="0" defaultTableStyle="TableStyleMedium9" defaultPivotStyle="PivotStyleLight16"/>
  <colors>
    <mruColors>
      <color rgb="FF95F868"/>
      <color rgb="FF31EF75"/>
      <color rgb="FFE10D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44" t="s">
        <v>336</v>
      </c>
      <c r="B8" s="344"/>
      <c r="C8" s="345"/>
      <c r="D8" s="345"/>
      <c r="E8" s="345"/>
      <c r="F8" s="345"/>
      <c r="G8" s="345"/>
      <c r="H8" s="345"/>
      <c r="I8" s="345"/>
      <c r="J8" s="345"/>
      <c r="K8" s="128"/>
      <c r="L8" s="128"/>
    </row>
    <row r="9" spans="1:12" ht="12" customHeight="1">
      <c r="A9" s="3"/>
      <c r="B9" s="5"/>
      <c r="C9" s="5"/>
      <c r="D9" s="5"/>
      <c r="E9" s="5"/>
      <c r="F9" s="5"/>
      <c r="G9" s="5"/>
      <c r="H9" s="5"/>
      <c r="I9" s="5"/>
      <c r="J9" s="5"/>
      <c r="K9" s="5"/>
      <c r="L9" s="11"/>
    </row>
    <row r="10" spans="1:12" ht="30" customHeight="1">
      <c r="A10" s="346" t="s">
        <v>50</v>
      </c>
      <c r="B10" s="348" t="s">
        <v>51</v>
      </c>
      <c r="C10" s="350" t="s">
        <v>337</v>
      </c>
      <c r="D10" s="351"/>
      <c r="E10" s="352"/>
      <c r="F10" s="350" t="s">
        <v>290</v>
      </c>
      <c r="G10" s="351"/>
      <c r="H10" s="352"/>
      <c r="I10" s="353" t="s">
        <v>338</v>
      </c>
      <c r="J10" s="354"/>
      <c r="K10" s="355"/>
      <c r="L10" s="11"/>
    </row>
    <row r="11" spans="1:12" ht="22.5" customHeight="1">
      <c r="A11" s="347"/>
      <c r="B11" s="349"/>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44" t="s">
        <v>292</v>
      </c>
      <c r="B8" s="344"/>
      <c r="C8" s="345"/>
      <c r="D8" s="345"/>
      <c r="E8" s="345"/>
      <c r="F8" s="345"/>
      <c r="G8" s="345"/>
      <c r="H8" s="345"/>
      <c r="I8" s="345"/>
      <c r="J8" s="345"/>
      <c r="K8" s="19"/>
      <c r="L8" s="19"/>
    </row>
    <row r="9" spans="1:12" ht="12" customHeight="1">
      <c r="A9" s="3"/>
      <c r="B9" s="5"/>
      <c r="C9" s="5"/>
      <c r="D9" s="5"/>
      <c r="E9" s="5"/>
      <c r="F9" s="5"/>
      <c r="G9" s="5"/>
      <c r="H9" s="5"/>
      <c r="I9" s="5"/>
      <c r="J9" s="5"/>
      <c r="K9" s="5"/>
      <c r="L9" s="11"/>
    </row>
    <row r="10" spans="1:12" ht="20.25" customHeight="1">
      <c r="A10" s="346" t="s">
        <v>50</v>
      </c>
      <c r="B10" s="348" t="s">
        <v>51</v>
      </c>
      <c r="C10" s="350" t="s">
        <v>289</v>
      </c>
      <c r="D10" s="351"/>
      <c r="E10" s="352"/>
      <c r="F10" s="350" t="s">
        <v>290</v>
      </c>
      <c r="G10" s="351"/>
      <c r="H10" s="352"/>
      <c r="I10" s="353" t="s">
        <v>291</v>
      </c>
      <c r="J10" s="354"/>
      <c r="K10" s="355"/>
      <c r="L10" s="11"/>
    </row>
    <row r="11" spans="1:12" ht="22.5" customHeight="1">
      <c r="A11" s="347"/>
      <c r="B11" s="349"/>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J98"/>
  <sheetViews>
    <sheetView zoomScaleSheetLayoutView="100" workbookViewId="0">
      <pane xSplit="1" ySplit="11" topLeftCell="B69" activePane="bottomRight" state="frozen"/>
      <selection pane="topRight" activeCell="B1" sqref="B1"/>
      <selection pane="bottomLeft" activeCell="A14" sqref="A14"/>
      <selection pane="bottomRight" activeCell="A86" sqref="A86"/>
    </sheetView>
  </sheetViews>
  <sheetFormatPr defaultColWidth="9.140625" defaultRowHeight="12.75"/>
  <cols>
    <col min="1" max="1" width="47" style="183" customWidth="1"/>
    <col min="2" max="2" width="22.85546875" style="184" customWidth="1"/>
    <col min="3" max="5" width="15.85546875" style="183" customWidth="1"/>
    <col min="6" max="6" width="2.28515625" style="186" customWidth="1"/>
    <col min="7" max="7" width="9.140625" style="183"/>
    <col min="8" max="8" width="17.5703125" style="183" customWidth="1"/>
    <col min="9" max="9" width="16.28515625" style="183" customWidth="1"/>
    <col min="10" max="10" width="17.28515625" style="183" customWidth="1"/>
    <col min="11" max="16384" width="9.140625" style="183"/>
  </cols>
  <sheetData>
    <row r="1" spans="1:8" ht="21" customHeight="1">
      <c r="D1" s="356" t="s">
        <v>409</v>
      </c>
      <c r="E1" s="356"/>
    </row>
    <row r="2" spans="1:8" ht="41.25" customHeight="1">
      <c r="C2" s="364" t="s">
        <v>410</v>
      </c>
      <c r="D2" s="364"/>
      <c r="E2" s="364"/>
    </row>
    <row r="3" spans="1:8" ht="47.25" customHeight="1">
      <c r="A3" s="357" t="s">
        <v>411</v>
      </c>
      <c r="B3" s="357"/>
      <c r="C3" s="358"/>
      <c r="D3" s="358"/>
      <c r="E3" s="358"/>
    </row>
    <row r="4" spans="1:8" s="226" customFormat="1" ht="11.25" hidden="1" customHeight="1">
      <c r="A4" s="233" t="s">
        <v>354</v>
      </c>
      <c r="B4" s="234"/>
      <c r="C4" s="235">
        <v>419542818</v>
      </c>
      <c r="D4" s="235">
        <v>450639017</v>
      </c>
      <c r="E4" s="235">
        <v>483059134</v>
      </c>
      <c r="F4" s="227"/>
    </row>
    <row r="5" spans="1:8" s="226" customFormat="1" ht="11.25" hidden="1" customHeight="1">
      <c r="A5" s="233" t="s">
        <v>356</v>
      </c>
      <c r="B5" s="234"/>
      <c r="C5" s="235">
        <v>27653606</v>
      </c>
      <c r="D5" s="235">
        <v>27327700</v>
      </c>
      <c r="E5" s="235">
        <v>26740700</v>
      </c>
      <c r="F5" s="227"/>
    </row>
    <row r="6" spans="1:8">
      <c r="A6" s="359" t="s">
        <v>50</v>
      </c>
      <c r="B6" s="359" t="s">
        <v>51</v>
      </c>
      <c r="C6" s="361" t="s">
        <v>343</v>
      </c>
      <c r="D6" s="362"/>
      <c r="E6" s="363"/>
    </row>
    <row r="7" spans="1:8" ht="16.5" customHeight="1">
      <c r="A7" s="360"/>
      <c r="B7" s="360"/>
      <c r="C7" s="236" t="s">
        <v>341</v>
      </c>
      <c r="D7" s="237" t="s">
        <v>342</v>
      </c>
      <c r="E7" s="238" t="s">
        <v>360</v>
      </c>
    </row>
    <row r="8" spans="1:8" ht="11.25" customHeight="1">
      <c r="A8" s="187">
        <v>1</v>
      </c>
      <c r="B8" s="188">
        <v>2</v>
      </c>
      <c r="C8" s="239">
        <v>3</v>
      </c>
      <c r="D8" s="240">
        <v>4</v>
      </c>
      <c r="E8" s="241">
        <v>5</v>
      </c>
    </row>
    <row r="9" spans="1:8" s="186" customFormat="1" ht="19.5" customHeight="1">
      <c r="A9" s="189" t="s">
        <v>59</v>
      </c>
      <c r="B9" s="202" t="s">
        <v>22</v>
      </c>
      <c r="C9" s="242">
        <v>447196424</v>
      </c>
      <c r="D9" s="243">
        <v>477966717</v>
      </c>
      <c r="E9" s="244">
        <v>509799834</v>
      </c>
    </row>
    <row r="10" spans="1:8" s="186" customFormat="1" ht="11.25" customHeight="1">
      <c r="A10" s="189"/>
      <c r="B10" s="190"/>
      <c r="C10" s="245"/>
      <c r="D10" s="246"/>
      <c r="E10" s="247"/>
    </row>
    <row r="11" spans="1:8" s="186" customFormat="1">
      <c r="A11" s="191" t="s">
        <v>18</v>
      </c>
      <c r="B11" s="192" t="s">
        <v>23</v>
      </c>
      <c r="C11" s="205">
        <v>318134000</v>
      </c>
      <c r="D11" s="203">
        <v>345270830</v>
      </c>
      <c r="E11" s="204">
        <v>374722432</v>
      </c>
      <c r="H11" s="292"/>
    </row>
    <row r="12" spans="1:8" s="186" customFormat="1">
      <c r="A12" s="193" t="s">
        <v>1</v>
      </c>
      <c r="B12" s="192" t="s">
        <v>25</v>
      </c>
      <c r="C12" s="205">
        <v>318134000</v>
      </c>
      <c r="D12" s="203">
        <v>345270830</v>
      </c>
      <c r="E12" s="204">
        <v>374722432</v>
      </c>
    </row>
    <row r="13" spans="1:8" s="186" customFormat="1" ht="7.5" customHeight="1">
      <c r="A13" s="193"/>
      <c r="B13" s="192"/>
      <c r="C13" s="248"/>
      <c r="D13" s="249"/>
      <c r="E13" s="250"/>
    </row>
    <row r="14" spans="1:8" s="186" customFormat="1" ht="38.25">
      <c r="A14" s="194" t="s">
        <v>9</v>
      </c>
      <c r="B14" s="192" t="s">
        <v>26</v>
      </c>
      <c r="C14" s="205">
        <v>34823020</v>
      </c>
      <c r="D14" s="203">
        <v>37455011</v>
      </c>
      <c r="E14" s="204">
        <v>39247926</v>
      </c>
    </row>
    <row r="15" spans="1:8" s="186" customFormat="1" ht="29.25" customHeight="1">
      <c r="A15" s="193" t="s">
        <v>10</v>
      </c>
      <c r="B15" s="192" t="s">
        <v>27</v>
      </c>
      <c r="C15" s="205">
        <v>34823020</v>
      </c>
      <c r="D15" s="203">
        <v>37455011</v>
      </c>
      <c r="E15" s="204">
        <v>39247926</v>
      </c>
    </row>
    <row r="16" spans="1:8" s="186" customFormat="1" ht="10.5" customHeight="1">
      <c r="A16" s="193"/>
      <c r="B16" s="192"/>
      <c r="C16" s="248"/>
      <c r="D16" s="249"/>
      <c r="E16" s="250"/>
    </row>
    <row r="17" spans="1:5">
      <c r="A17" s="194" t="s">
        <v>2</v>
      </c>
      <c r="B17" s="192" t="s">
        <v>28</v>
      </c>
      <c r="C17" s="205">
        <v>21263000</v>
      </c>
      <c r="D17" s="206">
        <v>22307014</v>
      </c>
      <c r="E17" s="207">
        <v>23226062</v>
      </c>
    </row>
    <row r="18" spans="1:5" ht="25.5">
      <c r="A18" s="193" t="s">
        <v>58</v>
      </c>
      <c r="B18" s="192" t="s">
        <v>29</v>
      </c>
      <c r="C18" s="205">
        <v>16657000</v>
      </c>
      <c r="D18" s="206">
        <v>17474859</v>
      </c>
      <c r="E18" s="207">
        <v>18194823</v>
      </c>
    </row>
    <row r="19" spans="1:5">
      <c r="A19" s="193" t="s">
        <v>344</v>
      </c>
      <c r="B19" s="192" t="s">
        <v>345</v>
      </c>
      <c r="C19" s="205">
        <v>6000</v>
      </c>
      <c r="D19" s="206">
        <v>6295</v>
      </c>
      <c r="E19" s="207">
        <v>6554</v>
      </c>
    </row>
    <row r="20" spans="1:5" ht="15" customHeight="1">
      <c r="A20" s="193" t="s">
        <v>346</v>
      </c>
      <c r="B20" s="192" t="s">
        <v>347</v>
      </c>
      <c r="C20" s="205">
        <v>4600000</v>
      </c>
      <c r="D20" s="206">
        <v>4825860</v>
      </c>
      <c r="E20" s="207">
        <v>5024685</v>
      </c>
    </row>
    <row r="21" spans="1:5" ht="9" customHeight="1">
      <c r="A21" s="193"/>
      <c r="B21" s="192"/>
      <c r="C21" s="205"/>
      <c r="D21" s="249"/>
      <c r="E21" s="250"/>
    </row>
    <row r="22" spans="1:5">
      <c r="A22" s="194" t="s">
        <v>3</v>
      </c>
      <c r="B22" s="192" t="s">
        <v>30</v>
      </c>
      <c r="C22" s="205">
        <v>40255798</v>
      </c>
      <c r="D22" s="222">
        <v>40317162</v>
      </c>
      <c r="E22" s="223">
        <v>40378714</v>
      </c>
    </row>
    <row r="23" spans="1:5">
      <c r="A23" s="193" t="s">
        <v>355</v>
      </c>
      <c r="B23" s="192" t="s">
        <v>357</v>
      </c>
      <c r="C23" s="205">
        <v>7310000</v>
      </c>
      <c r="D23" s="222">
        <v>7310000</v>
      </c>
      <c r="E23" s="223">
        <v>7310000</v>
      </c>
    </row>
    <row r="24" spans="1:5">
      <c r="A24" s="193" t="s">
        <v>6</v>
      </c>
      <c r="B24" s="231" t="s">
        <v>32</v>
      </c>
      <c r="C24" s="205">
        <v>19794498</v>
      </c>
      <c r="D24" s="222">
        <v>19855862</v>
      </c>
      <c r="E24" s="223">
        <v>19917414</v>
      </c>
    </row>
    <row r="25" spans="1:5">
      <c r="A25" s="193" t="s">
        <v>359</v>
      </c>
      <c r="B25" s="192" t="s">
        <v>358</v>
      </c>
      <c r="C25" s="205">
        <v>13151300</v>
      </c>
      <c r="D25" s="222">
        <v>13151300</v>
      </c>
      <c r="E25" s="223">
        <v>13151300</v>
      </c>
    </row>
    <row r="26" spans="1:5" ht="9" customHeight="1">
      <c r="A26" s="193"/>
      <c r="B26" s="192"/>
      <c r="C26" s="221"/>
      <c r="D26" s="249"/>
      <c r="E26" s="250"/>
    </row>
    <row r="27" spans="1:5">
      <c r="A27" s="194" t="s">
        <v>56</v>
      </c>
      <c r="B27" s="192" t="s">
        <v>37</v>
      </c>
      <c r="C27" s="205">
        <v>5067000</v>
      </c>
      <c r="D27" s="206">
        <v>5289000</v>
      </c>
      <c r="E27" s="207">
        <v>5484000</v>
      </c>
    </row>
    <row r="28" spans="1:5" ht="38.25">
      <c r="A28" s="193" t="s">
        <v>348</v>
      </c>
      <c r="B28" s="192" t="s">
        <v>349</v>
      </c>
      <c r="C28" s="205">
        <v>3800000</v>
      </c>
      <c r="D28" s="206">
        <v>3966000</v>
      </c>
      <c r="E28" s="207">
        <v>4112000</v>
      </c>
    </row>
    <row r="29" spans="1:5" ht="50.25" customHeight="1">
      <c r="A29" s="193" t="s">
        <v>361</v>
      </c>
      <c r="B29" s="192" t="s">
        <v>362</v>
      </c>
      <c r="C29" s="205">
        <v>130000</v>
      </c>
      <c r="D29" s="206">
        <v>136000</v>
      </c>
      <c r="E29" s="207">
        <v>141000</v>
      </c>
    </row>
    <row r="30" spans="1:5" ht="38.25">
      <c r="A30" s="193" t="s">
        <v>17</v>
      </c>
      <c r="B30" s="195" t="s">
        <v>38</v>
      </c>
      <c r="C30" s="208">
        <v>1137000</v>
      </c>
      <c r="D30" s="206">
        <v>1187000</v>
      </c>
      <c r="E30" s="207">
        <v>1231000</v>
      </c>
    </row>
    <row r="31" spans="1:5" ht="15">
      <c r="A31" s="193"/>
      <c r="B31" s="192"/>
      <c r="C31" s="221"/>
      <c r="D31" s="249"/>
      <c r="E31" s="250"/>
    </row>
    <row r="32" spans="1:5" ht="38.25">
      <c r="A32" s="191" t="s">
        <v>13</v>
      </c>
      <c r="B32" s="192" t="s">
        <v>39</v>
      </c>
      <c r="C32" s="205">
        <v>22617906</v>
      </c>
      <c r="D32" s="206">
        <v>22424900</v>
      </c>
      <c r="E32" s="207">
        <v>22424900</v>
      </c>
    </row>
    <row r="33" spans="1:6" ht="89.25">
      <c r="A33" s="193" t="s">
        <v>60</v>
      </c>
      <c r="B33" s="192" t="s">
        <v>41</v>
      </c>
      <c r="C33" s="205">
        <v>12740606</v>
      </c>
      <c r="D33" s="206">
        <v>12547600</v>
      </c>
      <c r="E33" s="207">
        <v>12547600</v>
      </c>
    </row>
    <row r="34" spans="1:6" ht="37.5" customHeight="1">
      <c r="A34" s="198" t="s">
        <v>80</v>
      </c>
      <c r="B34" s="192" t="s">
        <v>77</v>
      </c>
      <c r="C34" s="205">
        <v>9877300</v>
      </c>
      <c r="D34" s="232">
        <v>9877300</v>
      </c>
      <c r="E34" s="207">
        <v>9877300</v>
      </c>
    </row>
    <row r="35" spans="1:6">
      <c r="A35" s="198"/>
      <c r="B35" s="192"/>
      <c r="C35" s="205"/>
      <c r="D35" s="249"/>
      <c r="E35" s="250"/>
      <c r="F35" s="196"/>
    </row>
    <row r="36" spans="1:6" ht="25.5">
      <c r="A36" s="194" t="s">
        <v>19</v>
      </c>
      <c r="B36" s="192" t="s">
        <v>43</v>
      </c>
      <c r="C36" s="205">
        <v>388800</v>
      </c>
      <c r="D36" s="206">
        <v>388800</v>
      </c>
      <c r="E36" s="207">
        <v>388800</v>
      </c>
      <c r="F36" s="197"/>
    </row>
    <row r="37" spans="1:6" ht="12.75" customHeight="1">
      <c r="A37" s="193"/>
      <c r="B37" s="192"/>
      <c r="C37" s="205"/>
      <c r="D37" s="206"/>
      <c r="E37" s="207"/>
      <c r="F37" s="197"/>
    </row>
    <row r="38" spans="1:6" s="185" customFormat="1" ht="37.5" customHeight="1">
      <c r="A38" s="194" t="s">
        <v>141</v>
      </c>
      <c r="B38" s="192" t="s">
        <v>46</v>
      </c>
      <c r="C38" s="205">
        <v>350000</v>
      </c>
      <c r="D38" s="206">
        <v>350000</v>
      </c>
      <c r="E38" s="207">
        <v>350000</v>
      </c>
      <c r="F38" s="186"/>
    </row>
    <row r="39" spans="1:6" s="185" customFormat="1">
      <c r="A39" s="193" t="s">
        <v>67</v>
      </c>
      <c r="B39" s="192" t="s">
        <v>70</v>
      </c>
      <c r="C39" s="205">
        <v>350000</v>
      </c>
      <c r="D39" s="206">
        <v>350000</v>
      </c>
      <c r="E39" s="207">
        <v>350000</v>
      </c>
      <c r="F39" s="186"/>
    </row>
    <row r="40" spans="1:6" s="185" customFormat="1">
      <c r="A40" s="193"/>
      <c r="B40" s="192"/>
      <c r="C40" s="205"/>
      <c r="D40" s="206"/>
      <c r="E40" s="207"/>
      <c r="F40" s="186"/>
    </row>
    <row r="41" spans="1:6" s="185" customFormat="1" ht="25.5">
      <c r="A41" s="194" t="s">
        <v>20</v>
      </c>
      <c r="B41" s="192" t="s">
        <v>47</v>
      </c>
      <c r="C41" s="205">
        <v>2296900</v>
      </c>
      <c r="D41" s="206">
        <v>2164000</v>
      </c>
      <c r="E41" s="207">
        <v>1577000</v>
      </c>
      <c r="F41" s="186"/>
    </row>
    <row r="42" spans="1:6" s="185" customFormat="1" ht="76.5">
      <c r="A42" s="193" t="s">
        <v>339</v>
      </c>
      <c r="B42" s="192" t="s">
        <v>340</v>
      </c>
      <c r="C42" s="205">
        <v>996900</v>
      </c>
      <c r="D42" s="206">
        <v>864000</v>
      </c>
      <c r="E42" s="207">
        <v>277000</v>
      </c>
      <c r="F42" s="196"/>
    </row>
    <row r="43" spans="1:6" s="185" customFormat="1" ht="16.5" customHeight="1">
      <c r="A43" s="193" t="s">
        <v>79</v>
      </c>
      <c r="B43" s="192" t="s">
        <v>55</v>
      </c>
      <c r="C43" s="205">
        <v>1300000</v>
      </c>
      <c r="D43" s="206">
        <v>1300000</v>
      </c>
      <c r="E43" s="207">
        <v>1300000</v>
      </c>
      <c r="F43" s="196"/>
    </row>
    <row r="44" spans="1:6" s="185" customFormat="1" ht="5.25" customHeight="1">
      <c r="A44" s="193"/>
      <c r="B44" s="192"/>
      <c r="C44" s="205"/>
      <c r="D44" s="249"/>
      <c r="E44" s="250"/>
      <c r="F44" s="186"/>
    </row>
    <row r="45" spans="1:6" s="185" customFormat="1">
      <c r="A45" s="194" t="s">
        <v>15</v>
      </c>
      <c r="B45" s="192" t="s">
        <v>350</v>
      </c>
      <c r="C45" s="205">
        <v>2000000</v>
      </c>
      <c r="D45" s="206">
        <v>2000000</v>
      </c>
      <c r="E45" s="207">
        <v>2000000</v>
      </c>
      <c r="F45" s="186"/>
    </row>
    <row r="46" spans="1:6" s="185" customFormat="1" ht="5.25" customHeight="1">
      <c r="A46" s="193"/>
      <c r="B46" s="192"/>
      <c r="C46" s="205"/>
      <c r="D46" s="206"/>
      <c r="E46" s="207"/>
      <c r="F46" s="186"/>
    </row>
    <row r="47" spans="1:6" s="185" customFormat="1">
      <c r="A47" s="194" t="s">
        <v>351</v>
      </c>
      <c r="B47" s="192" t="s">
        <v>352</v>
      </c>
      <c r="C47" s="205">
        <v>0</v>
      </c>
      <c r="D47" s="206">
        <v>0</v>
      </c>
      <c r="E47" s="207">
        <v>0</v>
      </c>
      <c r="F47" s="186"/>
    </row>
    <row r="48" spans="1:6" s="185" customFormat="1" ht="6.75" customHeight="1">
      <c r="A48" s="193"/>
      <c r="B48" s="192"/>
      <c r="C48" s="205"/>
      <c r="D48" s="206"/>
      <c r="E48" s="207"/>
      <c r="F48" s="186"/>
    </row>
    <row r="49" spans="1:10" s="185" customFormat="1">
      <c r="A49" s="189" t="s">
        <v>270</v>
      </c>
      <c r="B49" s="209" t="s">
        <v>271</v>
      </c>
      <c r="C49" s="254">
        <v>1390205085.8699999</v>
      </c>
      <c r="D49" s="251">
        <v>1240137787.5599999</v>
      </c>
      <c r="E49" s="252">
        <v>1245095207.4000001</v>
      </c>
      <c r="F49" s="186"/>
      <c r="H49" s="256"/>
    </row>
    <row r="50" spans="1:10" s="185" customFormat="1">
      <c r="A50" s="193"/>
      <c r="B50" s="210"/>
      <c r="C50" s="224"/>
      <c r="D50" s="217"/>
      <c r="E50" s="218"/>
      <c r="F50" s="186"/>
    </row>
    <row r="51" spans="1:10" s="185" customFormat="1" ht="38.25">
      <c r="A51" s="191" t="s">
        <v>65</v>
      </c>
      <c r="B51" s="211" t="s">
        <v>57</v>
      </c>
      <c r="C51" s="224">
        <v>1381125244.26</v>
      </c>
      <c r="D51" s="217">
        <v>1240137787.5599999</v>
      </c>
      <c r="E51" s="218">
        <v>1245095207.4000001</v>
      </c>
      <c r="F51" s="186"/>
      <c r="H51" s="256"/>
      <c r="I51" s="256"/>
      <c r="J51" s="256"/>
    </row>
    <row r="52" spans="1:10" s="186" customFormat="1" ht="25.5">
      <c r="A52" s="193" t="s">
        <v>75</v>
      </c>
      <c r="B52" s="212" t="s">
        <v>134</v>
      </c>
      <c r="C52" s="205">
        <v>41122395.399999999</v>
      </c>
      <c r="D52" s="203">
        <v>18316568</v>
      </c>
      <c r="E52" s="204">
        <v>0</v>
      </c>
    </row>
    <row r="53" spans="1:10" s="186" customFormat="1" ht="76.5">
      <c r="A53" s="200" t="s">
        <v>365</v>
      </c>
      <c r="B53" s="211" t="s">
        <v>366</v>
      </c>
      <c r="C53" s="205">
        <v>41122395.399999999</v>
      </c>
      <c r="D53" s="203">
        <v>18316568</v>
      </c>
      <c r="E53" s="204">
        <v>0</v>
      </c>
    </row>
    <row r="54" spans="1:10" s="186" customFormat="1" ht="9" customHeight="1">
      <c r="A54" s="199"/>
      <c r="B54" s="213"/>
      <c r="C54" s="205"/>
      <c r="D54" s="203"/>
      <c r="E54" s="204"/>
    </row>
    <row r="55" spans="1:10" s="186" customFormat="1" ht="25.5">
      <c r="A55" s="193" t="s">
        <v>71</v>
      </c>
      <c r="B55" s="211" t="s">
        <v>135</v>
      </c>
      <c r="C55" s="205">
        <v>380400647.46000004</v>
      </c>
      <c r="D55" s="203">
        <v>358855491.71000004</v>
      </c>
      <c r="E55" s="204">
        <v>357148443.24000001</v>
      </c>
    </row>
    <row r="56" spans="1:10" s="186" customFormat="1" ht="63.75">
      <c r="A56" s="200" t="s">
        <v>364</v>
      </c>
      <c r="B56" s="211" t="s">
        <v>367</v>
      </c>
      <c r="C56" s="205">
        <v>47022948</v>
      </c>
      <c r="D56" s="203">
        <v>15674316</v>
      </c>
      <c r="E56" s="204">
        <v>0</v>
      </c>
    </row>
    <row r="57" spans="1:10" s="186" customFormat="1" ht="51">
      <c r="A57" s="200" t="s">
        <v>363</v>
      </c>
      <c r="B57" s="211" t="s">
        <v>368</v>
      </c>
      <c r="C57" s="205">
        <v>911669.4</v>
      </c>
      <c r="D57" s="203">
        <v>303889.8</v>
      </c>
      <c r="E57" s="204">
        <v>0</v>
      </c>
    </row>
    <row r="58" spans="1:10" s="186" customFormat="1" ht="77.25" customHeight="1">
      <c r="A58" s="200" t="s">
        <v>369</v>
      </c>
      <c r="B58" s="214" t="s">
        <v>370</v>
      </c>
      <c r="C58" s="205">
        <v>17871298.719999999</v>
      </c>
      <c r="D58" s="203">
        <v>17303503.890000001</v>
      </c>
      <c r="E58" s="204">
        <v>16628801.560000001</v>
      </c>
    </row>
    <row r="59" spans="1:10" s="186" customFormat="1" ht="77.25" customHeight="1">
      <c r="A59" s="200" t="s">
        <v>371</v>
      </c>
      <c r="B59" s="211" t="s">
        <v>372</v>
      </c>
      <c r="C59" s="205">
        <v>109090.88</v>
      </c>
      <c r="D59" s="203">
        <v>109090.88</v>
      </c>
      <c r="E59" s="204">
        <v>109090.88</v>
      </c>
    </row>
    <row r="60" spans="1:10" s="186" customFormat="1" ht="63.75">
      <c r="A60" s="200" t="s">
        <v>373</v>
      </c>
      <c r="B60" s="214" t="s">
        <v>372</v>
      </c>
      <c r="C60" s="205">
        <v>1050000</v>
      </c>
      <c r="D60" s="203">
        <v>414715</v>
      </c>
      <c r="E60" s="204">
        <v>414715</v>
      </c>
    </row>
    <row r="61" spans="1:10" s="186" customFormat="1" ht="102">
      <c r="A61" s="200" t="s">
        <v>374</v>
      </c>
      <c r="B61" s="215" t="s">
        <v>372</v>
      </c>
      <c r="C61" s="205">
        <v>278700</v>
      </c>
      <c r="D61" s="203">
        <v>277290</v>
      </c>
      <c r="E61" s="204">
        <v>262170</v>
      </c>
    </row>
    <row r="62" spans="1:10" s="186" customFormat="1" ht="63.75">
      <c r="A62" s="200" t="s">
        <v>375</v>
      </c>
      <c r="B62" s="211" t="s">
        <v>372</v>
      </c>
      <c r="C62" s="205">
        <v>4472402.3899999997</v>
      </c>
      <c r="D62" s="203">
        <v>0</v>
      </c>
      <c r="E62" s="204">
        <v>0</v>
      </c>
    </row>
    <row r="63" spans="1:10" s="186" customFormat="1" ht="114.75">
      <c r="A63" s="200" t="s">
        <v>376</v>
      </c>
      <c r="B63" s="211" t="s">
        <v>372</v>
      </c>
      <c r="C63" s="205">
        <v>5502100</v>
      </c>
      <c r="D63" s="203">
        <v>0</v>
      </c>
      <c r="E63" s="204">
        <v>0</v>
      </c>
    </row>
    <row r="64" spans="1:10" s="186" customFormat="1" ht="114.75">
      <c r="A64" s="200" t="s">
        <v>377</v>
      </c>
      <c r="B64" s="211" t="s">
        <v>372</v>
      </c>
      <c r="C64" s="205">
        <v>893788</v>
      </c>
      <c r="D64" s="203">
        <v>893788</v>
      </c>
      <c r="E64" s="204">
        <v>893788</v>
      </c>
    </row>
    <row r="65" spans="1:10" s="186" customFormat="1" ht="79.5" customHeight="1">
      <c r="A65" s="200" t="s">
        <v>378</v>
      </c>
      <c r="B65" s="214" t="s">
        <v>379</v>
      </c>
      <c r="C65" s="205">
        <v>448772.27</v>
      </c>
      <c r="D65" s="203">
        <v>448772.27</v>
      </c>
      <c r="E65" s="204">
        <v>0</v>
      </c>
    </row>
    <row r="66" spans="1:10" s="186" customFormat="1" ht="38.25">
      <c r="A66" s="200" t="s">
        <v>380</v>
      </c>
      <c r="B66" s="214" t="s">
        <v>372</v>
      </c>
      <c r="C66" s="205">
        <v>301839877.80000001</v>
      </c>
      <c r="D66" s="206">
        <v>323430125.87</v>
      </c>
      <c r="E66" s="207">
        <v>338839877.80000001</v>
      </c>
    </row>
    <row r="67" spans="1:10">
      <c r="A67" s="199"/>
      <c r="B67" s="213"/>
      <c r="C67" s="205"/>
      <c r="D67" s="203"/>
      <c r="E67" s="204"/>
    </row>
    <row r="68" spans="1:10" ht="25.5">
      <c r="A68" s="193" t="s">
        <v>76</v>
      </c>
      <c r="B68" s="211" t="s">
        <v>112</v>
      </c>
      <c r="C68" s="205">
        <v>884905479.19000006</v>
      </c>
      <c r="D68" s="203">
        <v>861410487.24000001</v>
      </c>
      <c r="E68" s="204">
        <v>887232194.14999998</v>
      </c>
      <c r="H68" s="255"/>
      <c r="I68" s="255"/>
      <c r="J68" s="255"/>
    </row>
    <row r="69" spans="1:10" ht="178.5" customHeight="1">
      <c r="A69" s="200" t="s">
        <v>381</v>
      </c>
      <c r="B69" s="214" t="s">
        <v>382</v>
      </c>
      <c r="C69" s="205">
        <v>65219627.200000003</v>
      </c>
      <c r="D69" s="203">
        <v>0</v>
      </c>
      <c r="E69" s="204">
        <v>0</v>
      </c>
    </row>
    <row r="70" spans="1:10" ht="165.75">
      <c r="A70" s="200" t="s">
        <v>383</v>
      </c>
      <c r="B70" s="211" t="s">
        <v>382</v>
      </c>
      <c r="C70" s="205">
        <v>1331012.8</v>
      </c>
      <c r="D70" s="203">
        <v>0</v>
      </c>
      <c r="E70" s="204">
        <v>0</v>
      </c>
    </row>
    <row r="71" spans="1:10" ht="76.5">
      <c r="A71" s="200" t="s">
        <v>384</v>
      </c>
      <c r="B71" s="211" t="s">
        <v>382</v>
      </c>
      <c r="C71" s="205">
        <v>431436.97</v>
      </c>
      <c r="D71" s="203">
        <v>468998.64</v>
      </c>
      <c r="E71" s="204">
        <v>528820.61</v>
      </c>
    </row>
    <row r="72" spans="1:10" ht="96" customHeight="1">
      <c r="A72" s="200" t="s">
        <v>385</v>
      </c>
      <c r="B72" s="211" t="s">
        <v>382</v>
      </c>
      <c r="C72" s="205">
        <v>14000</v>
      </c>
      <c r="D72" s="203">
        <v>14000</v>
      </c>
      <c r="E72" s="204">
        <v>14000</v>
      </c>
    </row>
    <row r="73" spans="1:10" ht="59.25" customHeight="1">
      <c r="A73" s="200" t="s">
        <v>386</v>
      </c>
      <c r="B73" s="211" t="s">
        <v>382</v>
      </c>
      <c r="C73" s="205">
        <v>35000</v>
      </c>
      <c r="D73" s="203">
        <v>35000</v>
      </c>
      <c r="E73" s="204">
        <v>35000</v>
      </c>
    </row>
    <row r="74" spans="1:10" ht="116.25" customHeight="1">
      <c r="A74" s="200" t="s">
        <v>387</v>
      </c>
      <c r="B74" s="211" t="s">
        <v>382</v>
      </c>
      <c r="C74" s="205">
        <v>60713050.770000003</v>
      </c>
      <c r="D74" s="203">
        <v>63141573.200000003</v>
      </c>
      <c r="E74" s="204">
        <v>71637135.730000004</v>
      </c>
    </row>
    <row r="75" spans="1:10" ht="102">
      <c r="A75" s="200" t="s">
        <v>388</v>
      </c>
      <c r="B75" s="211" t="s">
        <v>382</v>
      </c>
      <c r="C75" s="205">
        <v>4971604.92</v>
      </c>
      <c r="D75" s="203">
        <v>5170475.4000000004</v>
      </c>
      <c r="E75" s="204">
        <v>5377303.2400000002</v>
      </c>
    </row>
    <row r="76" spans="1:10" ht="89.25">
      <c r="A76" s="200" t="s">
        <v>389</v>
      </c>
      <c r="B76" s="211" t="s">
        <v>390</v>
      </c>
      <c r="C76" s="205">
        <v>8545600</v>
      </c>
      <c r="D76" s="203">
        <v>8653080</v>
      </c>
      <c r="E76" s="204">
        <v>9990560</v>
      </c>
    </row>
    <row r="77" spans="1:10" ht="138" customHeight="1">
      <c r="A77" s="200" t="s">
        <v>391</v>
      </c>
      <c r="B77" s="211" t="s">
        <v>392</v>
      </c>
      <c r="C77" s="205">
        <v>8514686.3300000001</v>
      </c>
      <c r="D77" s="203">
        <v>8962827.7200000007</v>
      </c>
      <c r="E77" s="204">
        <v>8962827.7200000007</v>
      </c>
    </row>
    <row r="78" spans="1:10" ht="76.5">
      <c r="A78" s="200" t="s">
        <v>393</v>
      </c>
      <c r="B78" s="211" t="s">
        <v>394</v>
      </c>
      <c r="C78" s="205">
        <v>2485383.7999999998</v>
      </c>
      <c r="D78" s="203">
        <v>2570332.25</v>
      </c>
      <c r="E78" s="204">
        <v>2664765.25</v>
      </c>
    </row>
    <row r="79" spans="1:10" ht="66.75" customHeight="1">
      <c r="A79" s="200" t="s">
        <v>395</v>
      </c>
      <c r="B79" s="211" t="s">
        <v>396</v>
      </c>
      <c r="C79" s="205">
        <v>4132.9799999999996</v>
      </c>
      <c r="D79" s="203">
        <v>3684.33</v>
      </c>
      <c r="E79" s="204">
        <v>3684.75</v>
      </c>
    </row>
    <row r="80" spans="1:10" ht="77.25" customHeight="1">
      <c r="A80" s="200" t="s">
        <v>397</v>
      </c>
      <c r="B80" s="211" t="s">
        <v>398</v>
      </c>
      <c r="C80" s="205">
        <v>30405510</v>
      </c>
      <c r="D80" s="203">
        <v>30783990</v>
      </c>
      <c r="E80" s="204">
        <v>30783990</v>
      </c>
    </row>
    <row r="81" spans="1:10" ht="38.25">
      <c r="A81" s="200" t="s">
        <v>399</v>
      </c>
      <c r="B81" s="211" t="s">
        <v>400</v>
      </c>
      <c r="C81" s="205">
        <v>8375735.4199999999</v>
      </c>
      <c r="D81" s="203">
        <v>8754308.7100000009</v>
      </c>
      <c r="E81" s="204">
        <v>9064989.8599999994</v>
      </c>
    </row>
    <row r="82" spans="1:10" ht="49.5" customHeight="1">
      <c r="A82" s="200" t="s">
        <v>401</v>
      </c>
      <c r="B82" s="211" t="s">
        <v>402</v>
      </c>
      <c r="C82" s="205">
        <v>690642900</v>
      </c>
      <c r="D82" s="203">
        <v>715126400</v>
      </c>
      <c r="E82" s="204">
        <v>730443300</v>
      </c>
    </row>
    <row r="83" spans="1:10" ht="87.75" customHeight="1">
      <c r="A83" s="200" t="s">
        <v>403</v>
      </c>
      <c r="B83" s="211" t="s">
        <v>402</v>
      </c>
      <c r="C83" s="205">
        <v>0</v>
      </c>
      <c r="D83" s="203">
        <v>17725816.989999998</v>
      </c>
      <c r="E83" s="204">
        <v>17725816.989999998</v>
      </c>
    </row>
    <row r="84" spans="1:10" ht="87.75" customHeight="1">
      <c r="A84" s="304" t="s">
        <v>404</v>
      </c>
      <c r="B84" s="305" t="s">
        <v>382</v>
      </c>
      <c r="C84" s="205">
        <v>3215798</v>
      </c>
      <c r="D84" s="203">
        <v>0</v>
      </c>
      <c r="E84" s="204">
        <v>0</v>
      </c>
    </row>
    <row r="85" spans="1:10">
      <c r="A85" s="193" t="s">
        <v>54</v>
      </c>
      <c r="B85" s="211" t="s">
        <v>130</v>
      </c>
      <c r="C85" s="205">
        <v>74696722.209999993</v>
      </c>
      <c r="D85" s="203">
        <v>1555240.61</v>
      </c>
      <c r="E85" s="204">
        <v>714570.01</v>
      </c>
    </row>
    <row r="86" spans="1:10" ht="127.5">
      <c r="A86" s="200" t="s">
        <v>405</v>
      </c>
      <c r="B86" s="211" t="s">
        <v>406</v>
      </c>
      <c r="C86" s="205">
        <v>21481.599999999999</v>
      </c>
      <c r="D86" s="203">
        <v>0</v>
      </c>
      <c r="E86" s="204">
        <v>0</v>
      </c>
    </row>
    <row r="87" spans="1:10" ht="76.5">
      <c r="A87" s="200" t="s">
        <v>407</v>
      </c>
      <c r="B87" s="211" t="s">
        <v>406</v>
      </c>
      <c r="C87" s="205">
        <v>1555240.61</v>
      </c>
      <c r="D87" s="203">
        <v>1555240.61</v>
      </c>
      <c r="E87" s="204">
        <v>714570.01</v>
      </c>
    </row>
    <row r="88" spans="1:10" ht="67.5" customHeight="1">
      <c r="A88" s="200" t="s">
        <v>408</v>
      </c>
      <c r="B88" s="211" t="s">
        <v>406</v>
      </c>
      <c r="C88" s="205">
        <v>73120000</v>
      </c>
      <c r="D88" s="203">
        <v>0</v>
      </c>
      <c r="E88" s="204">
        <v>0</v>
      </c>
    </row>
    <row r="89" spans="1:10" ht="7.5" customHeight="1">
      <c r="A89" s="200"/>
      <c r="B89" s="211"/>
      <c r="C89" s="205"/>
      <c r="D89" s="203"/>
      <c r="E89" s="204"/>
    </row>
    <row r="90" spans="1:10">
      <c r="A90" s="194" t="s">
        <v>256</v>
      </c>
      <c r="B90" s="212" t="s">
        <v>257</v>
      </c>
      <c r="C90" s="205">
        <v>9079841.6099999994</v>
      </c>
      <c r="D90" s="203">
        <v>0</v>
      </c>
      <c r="E90" s="204">
        <v>0</v>
      </c>
    </row>
    <row r="91" spans="1:10" ht="25.5">
      <c r="A91" s="298" t="s">
        <v>258</v>
      </c>
      <c r="B91" s="299" t="s">
        <v>353</v>
      </c>
      <c r="C91" s="205">
        <v>9079841.6099999994</v>
      </c>
      <c r="D91" s="206">
        <v>0</v>
      </c>
      <c r="E91" s="207">
        <v>0</v>
      </c>
    </row>
    <row r="92" spans="1:10" ht="6.75" customHeight="1">
      <c r="A92" s="201"/>
      <c r="B92" s="216"/>
      <c r="C92" s="225"/>
      <c r="D92" s="219"/>
      <c r="E92" s="220"/>
    </row>
    <row r="93" spans="1:10">
      <c r="A93" s="228" t="s">
        <v>66</v>
      </c>
      <c r="B93" s="229"/>
      <c r="C93" s="230">
        <v>1837401509.8699999</v>
      </c>
      <c r="D93" s="230">
        <v>1718104504.5599999</v>
      </c>
      <c r="E93" s="230">
        <v>1754895041.4000001</v>
      </c>
      <c r="H93" s="255"/>
      <c r="I93" s="255"/>
      <c r="J93" s="255"/>
    </row>
    <row r="95" spans="1:10">
      <c r="C95" s="253">
        <f>C93-C9-C49</f>
        <v>0</v>
      </c>
      <c r="D95" s="253">
        <f t="shared" ref="D95:E95" si="0">D93-D9-D49</f>
        <v>0</v>
      </c>
      <c r="E95" s="253">
        <f t="shared" si="0"/>
        <v>0</v>
      </c>
      <c r="I95" s="255"/>
      <c r="J95" s="255"/>
    </row>
    <row r="96" spans="1:10">
      <c r="C96" s="255"/>
      <c r="D96" s="255"/>
      <c r="E96" s="255"/>
    </row>
    <row r="98" spans="3:3">
      <c r="C98" s="255"/>
    </row>
  </sheetData>
  <mergeCells count="6">
    <mergeCell ref="D1:E1"/>
    <mergeCell ref="A3:E3"/>
    <mergeCell ref="A6:A7"/>
    <mergeCell ref="B6:B7"/>
    <mergeCell ref="C6:E6"/>
    <mergeCell ref="C2:E2"/>
  </mergeCells>
  <pageMargins left="0.6692913385826772" right="0.27559055118110237" top="0.19685039370078741" bottom="0.27559055118110237" header="0.15748031496062992" footer="0.15748031496062992"/>
  <pageSetup paperSize="9" scale="78" firstPageNumber="44" orientation="portrait"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dimension ref="A1:AI132"/>
  <sheetViews>
    <sheetView zoomScaleSheetLayoutView="100" workbookViewId="0">
      <pane xSplit="1" ySplit="9" topLeftCell="M10" activePane="bottomRight" state="frozen"/>
      <selection pane="topRight" activeCell="B1" sqref="B1"/>
      <selection pane="bottomLeft" activeCell="A14" sqref="A14"/>
      <selection pane="bottomRight" activeCell="AD1" sqref="AD1:AD1048576"/>
    </sheetView>
  </sheetViews>
  <sheetFormatPr defaultColWidth="9.140625" defaultRowHeight="12.75" outlineLevelRow="1"/>
  <cols>
    <col min="1" max="1" width="48.42578125" style="183" customWidth="1"/>
    <col min="2" max="2" width="15.85546875" style="184" customWidth="1"/>
    <col min="3" max="5" width="15.85546875" style="183" hidden="1" customWidth="1"/>
    <col min="6" max="11" width="15.85546875" style="300" hidden="1" customWidth="1"/>
    <col min="12" max="12" width="15.85546875" style="329" hidden="1" customWidth="1"/>
    <col min="13" max="13" width="15.85546875" style="300" customWidth="1"/>
    <col min="14" max="14" width="15.85546875" style="329" customWidth="1"/>
    <col min="15" max="15" width="15.85546875" style="300" customWidth="1"/>
    <col min="16" max="18" width="15.85546875" style="183" hidden="1" customWidth="1"/>
    <col min="19" max="19" width="15.85546875" style="329" hidden="1" customWidth="1"/>
    <col min="20" max="20" width="15.85546875" style="300" customWidth="1"/>
    <col min="21" max="21" width="15.85546875" style="329" customWidth="1"/>
    <col min="22" max="22" width="15.85546875" style="300" customWidth="1"/>
    <col min="23" max="25" width="15.85546875" style="183" hidden="1" customWidth="1"/>
    <col min="26" max="26" width="15.85546875" style="329" hidden="1" customWidth="1"/>
    <col min="27" max="27" width="15.85546875" style="300" customWidth="1"/>
    <col min="28" max="28" width="15.85546875" style="329" customWidth="1"/>
    <col min="29" max="29" width="15.85546875" style="300" customWidth="1"/>
    <col min="30" max="30" width="14.85546875" style="183" customWidth="1"/>
    <col min="31" max="31" width="13.28515625" style="186" customWidth="1"/>
    <col min="32" max="32" width="14.5703125" style="183" customWidth="1"/>
    <col min="33" max="33" width="17.5703125" style="183" customWidth="1"/>
    <col min="34" max="34" width="16.28515625" style="183" customWidth="1"/>
    <col min="35" max="35" width="17.28515625" style="183" customWidth="1"/>
    <col min="36" max="16384" width="9.140625" style="183"/>
  </cols>
  <sheetData>
    <row r="1" spans="1:33" ht="15.75" hidden="1" outlineLevel="1">
      <c r="D1" s="338" t="s">
        <v>409</v>
      </c>
      <c r="E1" s="338"/>
      <c r="F1" s="338"/>
      <c r="G1" s="338"/>
      <c r="H1" s="338"/>
      <c r="I1" s="338"/>
      <c r="J1" s="338"/>
      <c r="K1" s="338"/>
      <c r="L1" s="338"/>
      <c r="M1" s="338"/>
      <c r="N1" s="338"/>
      <c r="O1" s="385"/>
      <c r="P1" s="338"/>
      <c r="Q1" s="338"/>
      <c r="R1" s="338"/>
      <c r="S1" s="338"/>
      <c r="T1" s="338"/>
      <c r="U1" s="338"/>
      <c r="V1" s="338"/>
      <c r="W1" s="338"/>
      <c r="X1" s="338"/>
      <c r="Y1" s="338"/>
      <c r="Z1" s="330"/>
      <c r="AA1" s="340" t="s">
        <v>473</v>
      </c>
      <c r="AB1" s="339"/>
      <c r="AC1" s="339"/>
      <c r="AD1" s="339"/>
      <c r="AE1" s="183"/>
    </row>
    <row r="2" spans="1:33" ht="76.5" hidden="1" outlineLevel="1">
      <c r="C2" s="322" t="s">
        <v>499</v>
      </c>
      <c r="D2" s="322"/>
      <c r="E2" s="322"/>
      <c r="F2" s="322"/>
      <c r="G2" s="322"/>
      <c r="H2" s="322"/>
      <c r="I2" s="322"/>
      <c r="J2" s="322"/>
      <c r="K2" s="322"/>
      <c r="L2" s="322"/>
      <c r="M2" s="322"/>
      <c r="N2" s="322"/>
      <c r="O2" s="386"/>
      <c r="P2" s="322"/>
      <c r="Q2" s="322"/>
      <c r="R2" s="322"/>
      <c r="S2" s="322"/>
      <c r="T2" s="322"/>
      <c r="U2" s="333"/>
      <c r="V2" s="333"/>
      <c r="W2" s="322"/>
      <c r="X2" s="322"/>
      <c r="Y2" s="322"/>
      <c r="Z2" s="332"/>
      <c r="AA2" s="365" t="s">
        <v>510</v>
      </c>
      <c r="AB2" s="365"/>
      <c r="AC2" s="365"/>
      <c r="AD2" s="339"/>
      <c r="AE2" s="183"/>
    </row>
    <row r="3" spans="1:33" ht="15.75" hidden="1" outlineLevel="1">
      <c r="D3" s="338" t="s">
        <v>409</v>
      </c>
      <c r="E3" s="338"/>
      <c r="F3" s="338"/>
      <c r="G3" s="338"/>
      <c r="H3" s="338"/>
      <c r="I3" s="338"/>
      <c r="J3" s="338"/>
      <c r="K3" s="338"/>
      <c r="L3" s="338"/>
      <c r="M3" s="338"/>
      <c r="N3" s="338"/>
      <c r="O3" s="385"/>
      <c r="P3" s="338"/>
      <c r="Q3" s="338"/>
      <c r="R3" s="338"/>
      <c r="S3" s="338"/>
      <c r="T3" s="338"/>
      <c r="U3" s="338"/>
      <c r="V3" s="338"/>
      <c r="W3" s="338"/>
      <c r="X3" s="338"/>
      <c r="Y3" s="338"/>
      <c r="Z3" s="330"/>
      <c r="AA3" s="340" t="s">
        <v>473</v>
      </c>
      <c r="AB3" s="339"/>
      <c r="AC3" s="339"/>
      <c r="AD3" s="339"/>
      <c r="AE3" s="183"/>
    </row>
    <row r="4" spans="1:33" ht="76.5" hidden="1" outlineLevel="1">
      <c r="C4" s="322" t="s">
        <v>500</v>
      </c>
      <c r="D4" s="322"/>
      <c r="E4" s="322"/>
      <c r="F4" s="322"/>
      <c r="G4" s="322"/>
      <c r="H4" s="322"/>
      <c r="I4" s="322"/>
      <c r="J4" s="322"/>
      <c r="K4" s="322"/>
      <c r="L4" s="322"/>
      <c r="M4" s="322"/>
      <c r="N4" s="322"/>
      <c r="O4" s="386"/>
      <c r="P4" s="322"/>
      <c r="Q4" s="322"/>
      <c r="R4" s="322"/>
      <c r="S4" s="322"/>
      <c r="T4" s="322"/>
      <c r="U4" s="322"/>
      <c r="V4" s="322"/>
      <c r="W4" s="322"/>
      <c r="X4" s="322"/>
      <c r="Y4" s="322"/>
      <c r="Z4" s="330"/>
      <c r="AA4" s="365" t="s">
        <v>505</v>
      </c>
      <c r="AB4" s="365"/>
      <c r="AC4" s="365"/>
      <c r="AD4" s="339"/>
      <c r="AE4" s="183"/>
    </row>
    <row r="5" spans="1:33" hidden="1" outlineLevel="1">
      <c r="C5" s="333"/>
      <c r="D5" s="333"/>
      <c r="E5" s="333"/>
      <c r="F5" s="333"/>
      <c r="G5" s="333"/>
      <c r="H5" s="333"/>
      <c r="I5" s="333"/>
      <c r="J5" s="333"/>
      <c r="K5" s="333"/>
      <c r="L5" s="332"/>
      <c r="M5" s="335"/>
      <c r="N5" s="332"/>
      <c r="O5" s="342"/>
      <c r="P5" s="333"/>
      <c r="Q5" s="333"/>
      <c r="R5" s="333"/>
      <c r="S5" s="332"/>
      <c r="T5" s="333"/>
      <c r="U5" s="332"/>
      <c r="V5" s="333"/>
      <c r="W5" s="333"/>
      <c r="X5" s="333"/>
      <c r="Y5" s="333"/>
      <c r="Z5" s="330"/>
      <c r="AA5" s="340" t="s">
        <v>473</v>
      </c>
      <c r="AB5" s="339"/>
      <c r="AC5" s="339"/>
      <c r="AD5" s="339"/>
      <c r="AE5" s="183"/>
    </row>
    <row r="6" spans="1:33" ht="15.75" hidden="1" outlineLevel="1">
      <c r="D6" s="338" t="s">
        <v>409</v>
      </c>
      <c r="E6" s="338"/>
      <c r="F6" s="338"/>
      <c r="G6" s="338"/>
      <c r="H6" s="338"/>
      <c r="I6" s="338"/>
      <c r="J6" s="338"/>
      <c r="K6" s="338"/>
      <c r="L6" s="338"/>
      <c r="M6" s="338"/>
      <c r="N6" s="338"/>
      <c r="O6" s="385"/>
      <c r="P6" s="338"/>
      <c r="Q6" s="338"/>
      <c r="R6" s="338"/>
      <c r="S6" s="338"/>
      <c r="T6" s="338"/>
      <c r="U6" s="338"/>
      <c r="V6" s="338"/>
      <c r="W6" s="338"/>
      <c r="X6" s="338"/>
      <c r="Y6" s="338"/>
      <c r="Z6" s="330"/>
      <c r="AA6" s="365" t="s">
        <v>506</v>
      </c>
      <c r="AB6" s="365"/>
      <c r="AC6" s="365"/>
      <c r="AD6" s="339"/>
      <c r="AE6" s="183"/>
    </row>
    <row r="7" spans="1:33" ht="76.5" hidden="1" outlineLevel="1">
      <c r="C7" s="322" t="s">
        <v>501</v>
      </c>
      <c r="D7" s="322"/>
      <c r="E7" s="322"/>
      <c r="F7" s="322"/>
      <c r="G7" s="322"/>
      <c r="H7" s="322"/>
      <c r="I7" s="322"/>
      <c r="J7" s="322"/>
      <c r="K7" s="322"/>
      <c r="L7" s="322"/>
      <c r="M7" s="322"/>
      <c r="N7" s="322"/>
      <c r="O7" s="386"/>
      <c r="P7" s="322"/>
      <c r="Q7" s="322"/>
      <c r="R7" s="322"/>
      <c r="S7" s="322"/>
      <c r="T7" s="322"/>
      <c r="U7" s="322"/>
      <c r="V7" s="322"/>
      <c r="W7" s="322"/>
      <c r="X7" s="322"/>
      <c r="Y7" s="322"/>
      <c r="Z7" s="330"/>
      <c r="AA7" s="340" t="s">
        <v>473</v>
      </c>
      <c r="AB7" s="339"/>
      <c r="AC7" s="339"/>
      <c r="AD7" s="339"/>
      <c r="AE7" s="183"/>
    </row>
    <row r="8" spans="1:33" hidden="1" outlineLevel="1">
      <c r="C8" s="333"/>
      <c r="D8" s="333"/>
      <c r="E8" s="333"/>
      <c r="F8" s="333"/>
      <c r="G8" s="333"/>
      <c r="H8" s="335"/>
      <c r="I8" s="335"/>
      <c r="J8" s="335"/>
      <c r="K8" s="335"/>
      <c r="L8" s="323"/>
      <c r="M8" s="335"/>
      <c r="N8" s="323"/>
      <c r="O8" s="342"/>
      <c r="P8" s="334"/>
      <c r="Q8" s="334"/>
      <c r="R8" s="334"/>
      <c r="S8" s="330"/>
      <c r="T8" s="315"/>
      <c r="U8" s="330"/>
      <c r="V8" s="315"/>
      <c r="W8" s="334"/>
      <c r="X8" s="334"/>
      <c r="Y8" s="334"/>
      <c r="Z8" s="330"/>
      <c r="AA8" s="365" t="s">
        <v>507</v>
      </c>
      <c r="AB8" s="365"/>
      <c r="AC8" s="365"/>
      <c r="AD8" s="339"/>
      <c r="AE8" s="183"/>
    </row>
    <row r="9" spans="1:33" ht="15.75" hidden="1" outlineLevel="1">
      <c r="D9" s="338"/>
      <c r="E9" s="338"/>
      <c r="F9" s="338"/>
      <c r="G9" s="338"/>
      <c r="H9" s="338"/>
      <c r="I9" s="338"/>
      <c r="J9" s="338"/>
      <c r="K9" s="338"/>
      <c r="L9" s="338"/>
      <c r="M9" s="338"/>
      <c r="N9" s="338"/>
      <c r="O9" s="385"/>
      <c r="P9" s="338"/>
      <c r="Q9" s="338"/>
      <c r="R9" s="338"/>
      <c r="S9" s="338"/>
      <c r="T9" s="338"/>
      <c r="U9" s="338"/>
      <c r="V9" s="338"/>
      <c r="W9" s="338"/>
      <c r="X9" s="338"/>
      <c r="Y9" s="338"/>
      <c r="Z9" s="330"/>
      <c r="AA9" s="340" t="s">
        <v>473</v>
      </c>
      <c r="AB9" s="339"/>
      <c r="AC9" s="339"/>
      <c r="AD9" s="339"/>
      <c r="AE9" s="183"/>
    </row>
    <row r="10" spans="1:33" ht="76.5" hidden="1" outlineLevel="1">
      <c r="C10" s="322" t="s">
        <v>463</v>
      </c>
      <c r="D10" s="322"/>
      <c r="E10" s="322"/>
      <c r="F10" s="322"/>
      <c r="G10" s="322"/>
      <c r="H10" s="322"/>
      <c r="I10" s="322"/>
      <c r="J10" s="322"/>
      <c r="K10" s="322"/>
      <c r="L10" s="322"/>
      <c r="M10" s="322"/>
      <c r="N10" s="322"/>
      <c r="O10" s="386"/>
      <c r="P10" s="322"/>
      <c r="Q10" s="322"/>
      <c r="R10" s="322"/>
      <c r="S10" s="322"/>
      <c r="T10" s="322"/>
      <c r="U10" s="322"/>
      <c r="V10" s="322"/>
      <c r="W10" s="322"/>
      <c r="X10" s="322"/>
      <c r="Y10" s="322"/>
      <c r="Z10" s="330"/>
      <c r="AA10" s="365" t="s">
        <v>508</v>
      </c>
      <c r="AB10" s="365"/>
      <c r="AC10" s="365"/>
      <c r="AD10" s="339"/>
      <c r="AE10" s="183"/>
    </row>
    <row r="11" spans="1:33" s="226" customFormat="1" hidden="1" outlineLevel="1">
      <c r="A11" s="233"/>
      <c r="B11" s="234"/>
      <c r="C11" s="235"/>
      <c r="D11" s="235"/>
      <c r="E11" s="235"/>
      <c r="F11" s="306"/>
      <c r="G11" s="306"/>
      <c r="H11" s="306"/>
      <c r="I11" s="306"/>
      <c r="J11" s="306"/>
      <c r="K11" s="306"/>
      <c r="L11" s="324"/>
      <c r="M11" s="306"/>
      <c r="N11" s="324"/>
      <c r="O11" s="306"/>
      <c r="P11" s="235"/>
      <c r="Q11" s="235"/>
      <c r="R11" s="235"/>
      <c r="S11" s="324"/>
      <c r="T11" s="306"/>
      <c r="U11" s="324"/>
      <c r="V11" s="306"/>
      <c r="W11" s="235"/>
      <c r="X11" s="235"/>
      <c r="Y11" s="235"/>
      <c r="Z11" s="324"/>
      <c r="AA11" s="340" t="s">
        <v>473</v>
      </c>
      <c r="AB11" s="339"/>
      <c r="AC11" s="339"/>
      <c r="AD11" s="339"/>
    </row>
    <row r="12" spans="1:33" ht="15.75" hidden="1" outlineLevel="1">
      <c r="D12" s="338" t="s">
        <v>409</v>
      </c>
      <c r="E12" s="338"/>
      <c r="F12" s="338"/>
      <c r="G12" s="338"/>
      <c r="H12" s="338"/>
      <c r="I12" s="338"/>
      <c r="J12" s="338"/>
      <c r="K12" s="338"/>
      <c r="L12" s="338"/>
      <c r="M12" s="338"/>
      <c r="N12" s="338"/>
      <c r="O12" s="385"/>
      <c r="P12" s="338"/>
      <c r="Q12" s="338"/>
      <c r="R12" s="338"/>
      <c r="S12" s="338"/>
      <c r="T12" s="338"/>
      <c r="U12" s="338"/>
      <c r="V12" s="338"/>
      <c r="W12" s="338"/>
      <c r="X12" s="338"/>
      <c r="Y12" s="338"/>
      <c r="Z12" s="330"/>
      <c r="AA12" s="380" t="s">
        <v>509</v>
      </c>
      <c r="AB12" s="381"/>
      <c r="AC12" s="381"/>
      <c r="AD12" s="339"/>
      <c r="AE12" s="183"/>
    </row>
    <row r="13" spans="1:33" ht="76.5" hidden="1" outlineLevel="1">
      <c r="C13" s="322" t="s">
        <v>455</v>
      </c>
      <c r="D13" s="322"/>
      <c r="E13" s="322"/>
      <c r="F13" s="322"/>
      <c r="G13" s="322"/>
      <c r="H13" s="322"/>
      <c r="I13" s="322"/>
      <c r="J13" s="322"/>
      <c r="K13" s="322"/>
      <c r="L13" s="322"/>
      <c r="M13" s="322"/>
      <c r="N13" s="322"/>
      <c r="O13" s="386"/>
      <c r="P13" s="322"/>
      <c r="Q13" s="322"/>
      <c r="R13" s="322"/>
      <c r="S13" s="322"/>
      <c r="T13" s="322"/>
      <c r="U13" s="322"/>
      <c r="V13" s="322"/>
      <c r="W13" s="322"/>
      <c r="X13" s="322"/>
      <c r="Y13" s="322"/>
      <c r="Z13" s="330"/>
      <c r="AA13" s="315"/>
      <c r="AB13" s="330"/>
      <c r="AC13" s="315"/>
      <c r="AE13" s="383"/>
      <c r="AF13" s="383"/>
      <c r="AG13" s="383"/>
    </row>
    <row r="14" spans="1:33" s="226" customFormat="1" ht="14.25" collapsed="1">
      <c r="A14" s="367"/>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6"/>
      <c r="AA14" s="366"/>
      <c r="AB14" s="366" t="s">
        <v>409</v>
      </c>
      <c r="AC14" s="366"/>
      <c r="AD14" s="235"/>
      <c r="AE14" s="382"/>
      <c r="AF14" s="382"/>
      <c r="AG14" s="382"/>
    </row>
    <row r="15" spans="1:33" s="226" customFormat="1" ht="14.25">
      <c r="A15" s="368" t="s">
        <v>439</v>
      </c>
      <c r="B15" s="368"/>
      <c r="C15" s="369"/>
      <c r="D15" s="369"/>
      <c r="E15" s="369"/>
      <c r="F15" s="369"/>
      <c r="G15" s="369"/>
      <c r="H15" s="369"/>
      <c r="I15" s="369"/>
      <c r="J15" s="369"/>
      <c r="K15" s="369"/>
      <c r="L15" s="369"/>
      <c r="M15" s="369"/>
      <c r="N15" s="369"/>
      <c r="O15" s="369"/>
      <c r="P15" s="369"/>
      <c r="Q15" s="369"/>
      <c r="R15" s="369"/>
      <c r="S15" s="369"/>
      <c r="T15" s="369"/>
      <c r="U15" s="369"/>
      <c r="V15" s="369"/>
      <c r="W15" s="369"/>
      <c r="X15" s="369"/>
      <c r="Y15" s="369"/>
      <c r="Z15" s="369"/>
      <c r="AA15" s="369"/>
      <c r="AB15" s="331"/>
      <c r="AC15" s="331"/>
      <c r="AD15" s="235"/>
      <c r="AE15" s="379"/>
      <c r="AF15" s="379"/>
      <c r="AG15" s="379"/>
    </row>
    <row r="16" spans="1:33" ht="15.75">
      <c r="A16" s="359" t="s">
        <v>50</v>
      </c>
      <c r="B16" s="359" t="s">
        <v>51</v>
      </c>
      <c r="C16" s="378" t="s">
        <v>343</v>
      </c>
      <c r="D16" s="378"/>
      <c r="E16" s="378"/>
      <c r="F16" s="378"/>
      <c r="G16" s="378"/>
      <c r="H16" s="378"/>
      <c r="I16" s="378"/>
      <c r="J16" s="378"/>
      <c r="K16" s="378"/>
      <c r="L16" s="378"/>
      <c r="M16" s="378"/>
      <c r="N16" s="378"/>
      <c r="O16" s="378"/>
      <c r="P16" s="378"/>
      <c r="Q16" s="378"/>
      <c r="R16" s="378"/>
      <c r="S16" s="378"/>
      <c r="T16" s="378"/>
      <c r="U16" s="378"/>
      <c r="V16" s="378"/>
      <c r="W16" s="378"/>
      <c r="X16" s="378"/>
      <c r="Y16" s="378"/>
      <c r="Z16" s="378"/>
      <c r="AA16" s="378"/>
      <c r="AB16" s="378"/>
      <c r="AC16" s="378"/>
      <c r="AD16" s="258"/>
      <c r="AE16" s="383"/>
      <c r="AF16" s="383"/>
      <c r="AG16" s="383"/>
    </row>
    <row r="17" spans="1:35" ht="15.75">
      <c r="A17" s="360"/>
      <c r="B17" s="360"/>
      <c r="C17" s="370" t="s">
        <v>341</v>
      </c>
      <c r="D17" s="371"/>
      <c r="E17" s="371"/>
      <c r="F17" s="371"/>
      <c r="G17" s="371"/>
      <c r="H17" s="371"/>
      <c r="I17" s="371"/>
      <c r="J17" s="371"/>
      <c r="K17" s="371"/>
      <c r="L17" s="371"/>
      <c r="M17" s="371"/>
      <c r="N17" s="371"/>
      <c r="O17" s="372"/>
      <c r="P17" s="373" t="s">
        <v>342</v>
      </c>
      <c r="Q17" s="374"/>
      <c r="R17" s="374"/>
      <c r="S17" s="374"/>
      <c r="T17" s="374"/>
      <c r="U17" s="374"/>
      <c r="V17" s="375"/>
      <c r="W17" s="376" t="s">
        <v>360</v>
      </c>
      <c r="X17" s="377"/>
      <c r="Y17" s="377"/>
      <c r="Z17" s="377"/>
      <c r="AA17" s="377"/>
      <c r="AB17" s="377"/>
      <c r="AC17" s="377"/>
      <c r="AD17" s="258"/>
      <c r="AE17" s="383"/>
      <c r="AF17" s="383"/>
      <c r="AG17" s="383"/>
    </row>
    <row r="18" spans="1:35">
      <c r="A18" s="187">
        <v>1</v>
      </c>
      <c r="B18" s="188">
        <v>2</v>
      </c>
      <c r="C18" s="239">
        <v>3</v>
      </c>
      <c r="D18" s="286" t="s">
        <v>412</v>
      </c>
      <c r="E18" s="239">
        <v>3</v>
      </c>
      <c r="F18" s="307" t="s">
        <v>468</v>
      </c>
      <c r="G18" s="308">
        <v>3</v>
      </c>
      <c r="H18" s="307" t="s">
        <v>480</v>
      </c>
      <c r="I18" s="308">
        <v>3</v>
      </c>
      <c r="J18" s="307" t="s">
        <v>485</v>
      </c>
      <c r="K18" s="308"/>
      <c r="L18" s="325" t="s">
        <v>489</v>
      </c>
      <c r="M18" s="308">
        <v>3</v>
      </c>
      <c r="N18" s="336" t="s">
        <v>502</v>
      </c>
      <c r="O18" s="308">
        <v>3</v>
      </c>
      <c r="P18" s="240">
        <v>4</v>
      </c>
      <c r="Q18" s="286" t="s">
        <v>412</v>
      </c>
      <c r="R18" s="240">
        <v>4</v>
      </c>
      <c r="S18" s="325" t="s">
        <v>481</v>
      </c>
      <c r="T18" s="312">
        <v>4</v>
      </c>
      <c r="U18" s="325" t="s">
        <v>489</v>
      </c>
      <c r="V18" s="312">
        <v>4</v>
      </c>
      <c r="W18" s="241">
        <v>5</v>
      </c>
      <c r="X18" s="286" t="s">
        <v>412</v>
      </c>
      <c r="Y18" s="241">
        <v>5</v>
      </c>
      <c r="Z18" s="325" t="s">
        <v>481</v>
      </c>
      <c r="AA18" s="313">
        <v>5</v>
      </c>
      <c r="AB18" s="325" t="s">
        <v>489</v>
      </c>
      <c r="AC18" s="313">
        <v>5</v>
      </c>
      <c r="AD18" s="259"/>
      <c r="AE18" s="382"/>
      <c r="AF18" s="382"/>
      <c r="AG18" s="382"/>
    </row>
    <row r="19" spans="1:35" s="186" customFormat="1" ht="24">
      <c r="A19" s="228" t="s">
        <v>59</v>
      </c>
      <c r="B19" s="337" t="s">
        <v>22</v>
      </c>
      <c r="C19" s="267">
        <f>C20+C22+C24+C28+C32+C36+C39+C40+C42+C45</f>
        <v>447196424</v>
      </c>
      <c r="D19" s="267">
        <f t="shared" ref="D19:AA19" si="0">D20+D22+D24+D28+D32+D36+D39+D40+D42+D45</f>
        <v>0</v>
      </c>
      <c r="E19" s="267">
        <f t="shared" si="0"/>
        <v>447196424</v>
      </c>
      <c r="F19" s="268">
        <f t="shared" si="0"/>
        <v>0</v>
      </c>
      <c r="G19" s="268">
        <f t="shared" si="0"/>
        <v>447196424</v>
      </c>
      <c r="H19" s="268">
        <f t="shared" si="0"/>
        <v>0</v>
      </c>
      <c r="I19" s="268">
        <f t="shared" si="0"/>
        <v>447196424</v>
      </c>
      <c r="J19" s="268">
        <f t="shared" si="0"/>
        <v>0</v>
      </c>
      <c r="K19" s="268">
        <f>K20+K22+K24+K28+K32+K36+K39+K40+K42+K45</f>
        <v>447196424</v>
      </c>
      <c r="L19" s="268">
        <f t="shared" si="0"/>
        <v>0</v>
      </c>
      <c r="M19" s="268">
        <f>M20+M22+M24+M28+M32+M36+M39+M40+M42+M45</f>
        <v>447196424</v>
      </c>
      <c r="N19" s="268">
        <f t="shared" ref="N19" si="1">N20+N22+N24+N28+N32+N36+N39+N40+N42+N45</f>
        <v>0</v>
      </c>
      <c r="O19" s="268">
        <f>O20+O22+O24+O28+O32+O36+O39+O40+O42+O45</f>
        <v>447196424</v>
      </c>
      <c r="P19" s="267">
        <f t="shared" si="0"/>
        <v>477966717</v>
      </c>
      <c r="Q19" s="267">
        <f t="shared" si="0"/>
        <v>0</v>
      </c>
      <c r="R19" s="267">
        <f t="shared" si="0"/>
        <v>477966717</v>
      </c>
      <c r="S19" s="268">
        <f t="shared" si="0"/>
        <v>0</v>
      </c>
      <c r="T19" s="268">
        <f t="shared" si="0"/>
        <v>477966717</v>
      </c>
      <c r="U19" s="268">
        <f t="shared" ref="U19:V19" si="2">U20+U22+U24+U28+U32+U36+U39+U40+U42+U45</f>
        <v>0</v>
      </c>
      <c r="V19" s="268">
        <f t="shared" si="2"/>
        <v>477966717</v>
      </c>
      <c r="W19" s="267">
        <f t="shared" si="0"/>
        <v>509799834</v>
      </c>
      <c r="X19" s="267">
        <f t="shared" si="0"/>
        <v>0</v>
      </c>
      <c r="Y19" s="267">
        <f t="shared" si="0"/>
        <v>509799834</v>
      </c>
      <c r="Z19" s="268">
        <f t="shared" si="0"/>
        <v>0</v>
      </c>
      <c r="AA19" s="268">
        <f t="shared" si="0"/>
        <v>509799834</v>
      </c>
      <c r="AB19" s="268">
        <f t="shared" ref="AB19:AC19" si="3">AB20+AB22+AB24+AB28+AB32+AB36+AB39+AB40+AB42+AB45</f>
        <v>0</v>
      </c>
      <c r="AC19" s="268">
        <f t="shared" si="3"/>
        <v>509799834</v>
      </c>
      <c r="AD19" s="260"/>
      <c r="AE19" s="379"/>
      <c r="AF19" s="379"/>
      <c r="AG19" s="379"/>
    </row>
    <row r="20" spans="1:35" s="186" customFormat="1" hidden="1" outlineLevel="1">
      <c r="A20" s="269" t="s">
        <v>18</v>
      </c>
      <c r="B20" s="270" t="s">
        <v>23</v>
      </c>
      <c r="C20" s="271">
        <f>C21</f>
        <v>318134000</v>
      </c>
      <c r="D20" s="271">
        <f t="shared" ref="D20:AC20" si="4">D21</f>
        <v>0</v>
      </c>
      <c r="E20" s="271">
        <f t="shared" si="4"/>
        <v>318134000</v>
      </c>
      <c r="F20" s="272">
        <f t="shared" si="4"/>
        <v>0</v>
      </c>
      <c r="G20" s="272">
        <f t="shared" si="4"/>
        <v>318134000</v>
      </c>
      <c r="H20" s="272">
        <f t="shared" si="4"/>
        <v>0</v>
      </c>
      <c r="I20" s="272">
        <f t="shared" si="4"/>
        <v>318134000</v>
      </c>
      <c r="J20" s="272">
        <f t="shared" si="4"/>
        <v>0</v>
      </c>
      <c r="K20" s="272">
        <f t="shared" si="4"/>
        <v>318134000</v>
      </c>
      <c r="L20" s="272">
        <f t="shared" si="4"/>
        <v>0</v>
      </c>
      <c r="M20" s="272">
        <f>M21</f>
        <v>318134000</v>
      </c>
      <c r="N20" s="272">
        <f t="shared" si="4"/>
        <v>0</v>
      </c>
      <c r="O20" s="272">
        <f>O21</f>
        <v>318134000</v>
      </c>
      <c r="P20" s="271">
        <f t="shared" si="4"/>
        <v>345270830</v>
      </c>
      <c r="Q20" s="271">
        <f t="shared" si="4"/>
        <v>0</v>
      </c>
      <c r="R20" s="271">
        <f t="shared" si="4"/>
        <v>345270830</v>
      </c>
      <c r="S20" s="272">
        <f t="shared" si="4"/>
        <v>0</v>
      </c>
      <c r="T20" s="272">
        <f t="shared" si="4"/>
        <v>345270830</v>
      </c>
      <c r="U20" s="272">
        <f t="shared" si="4"/>
        <v>0</v>
      </c>
      <c r="V20" s="272">
        <f t="shared" si="4"/>
        <v>345270830</v>
      </c>
      <c r="W20" s="271">
        <f t="shared" si="4"/>
        <v>374722432</v>
      </c>
      <c r="X20" s="271">
        <f t="shared" si="4"/>
        <v>0</v>
      </c>
      <c r="Y20" s="271">
        <f t="shared" si="4"/>
        <v>374722432</v>
      </c>
      <c r="Z20" s="272">
        <f t="shared" si="4"/>
        <v>0</v>
      </c>
      <c r="AA20" s="272">
        <f t="shared" si="4"/>
        <v>374722432</v>
      </c>
      <c r="AB20" s="272">
        <f t="shared" si="4"/>
        <v>0</v>
      </c>
      <c r="AC20" s="272">
        <f t="shared" si="4"/>
        <v>374722432</v>
      </c>
      <c r="AD20" s="261"/>
    </row>
    <row r="21" spans="1:35" s="186" customFormat="1" hidden="1" outlineLevel="1">
      <c r="A21" s="273" t="s">
        <v>1</v>
      </c>
      <c r="B21" s="270" t="s">
        <v>25</v>
      </c>
      <c r="C21" s="271">
        <v>318134000</v>
      </c>
      <c r="D21" s="271"/>
      <c r="E21" s="271">
        <v>318134000</v>
      </c>
      <c r="F21" s="272"/>
      <c r="G21" s="272">
        <v>318134000</v>
      </c>
      <c r="H21" s="272"/>
      <c r="I21" s="272">
        <v>318134000</v>
      </c>
      <c r="J21" s="272"/>
      <c r="K21" s="272">
        <v>318134000</v>
      </c>
      <c r="L21" s="272"/>
      <c r="M21" s="272">
        <v>318134000</v>
      </c>
      <c r="N21" s="272"/>
      <c r="O21" s="272">
        <v>318134000</v>
      </c>
      <c r="P21" s="272">
        <v>345270830</v>
      </c>
      <c r="Q21" s="272"/>
      <c r="R21" s="272">
        <v>345270830</v>
      </c>
      <c r="S21" s="272"/>
      <c r="T21" s="272">
        <v>345270830</v>
      </c>
      <c r="U21" s="272"/>
      <c r="V21" s="272">
        <v>345270830</v>
      </c>
      <c r="W21" s="272">
        <v>374722432</v>
      </c>
      <c r="X21" s="272"/>
      <c r="Y21" s="272">
        <v>374722432</v>
      </c>
      <c r="Z21" s="272"/>
      <c r="AA21" s="272">
        <v>374722432</v>
      </c>
      <c r="AB21" s="272"/>
      <c r="AC21" s="272">
        <v>374722432</v>
      </c>
      <c r="AD21" s="261"/>
    </row>
    <row r="22" spans="1:35" s="186" customFormat="1" ht="38.25" hidden="1" outlineLevel="1">
      <c r="A22" s="274" t="s">
        <v>9</v>
      </c>
      <c r="B22" s="270" t="s">
        <v>26</v>
      </c>
      <c r="C22" s="271">
        <f>C23</f>
        <v>34823020</v>
      </c>
      <c r="D22" s="271">
        <f t="shared" ref="D22:AC22" si="5">D23</f>
        <v>0</v>
      </c>
      <c r="E22" s="271">
        <f t="shared" si="5"/>
        <v>34823020</v>
      </c>
      <c r="F22" s="272">
        <f t="shared" si="5"/>
        <v>0</v>
      </c>
      <c r="G22" s="272">
        <f t="shared" si="5"/>
        <v>34823020</v>
      </c>
      <c r="H22" s="272">
        <f t="shared" si="5"/>
        <v>0</v>
      </c>
      <c r="I22" s="272">
        <f t="shared" si="5"/>
        <v>34823020</v>
      </c>
      <c r="J22" s="272">
        <f t="shared" si="5"/>
        <v>0</v>
      </c>
      <c r="K22" s="272">
        <f t="shared" si="5"/>
        <v>34823020</v>
      </c>
      <c r="L22" s="272">
        <f t="shared" si="5"/>
        <v>0</v>
      </c>
      <c r="M22" s="272">
        <f t="shared" si="5"/>
        <v>34823020</v>
      </c>
      <c r="N22" s="272">
        <f t="shared" si="5"/>
        <v>0</v>
      </c>
      <c r="O22" s="272">
        <f t="shared" si="5"/>
        <v>34823020</v>
      </c>
      <c r="P22" s="271">
        <f t="shared" si="5"/>
        <v>37455011</v>
      </c>
      <c r="Q22" s="271">
        <f t="shared" si="5"/>
        <v>0</v>
      </c>
      <c r="R22" s="271">
        <f t="shared" si="5"/>
        <v>37455011</v>
      </c>
      <c r="S22" s="272">
        <f t="shared" si="5"/>
        <v>0</v>
      </c>
      <c r="T22" s="272">
        <f t="shared" si="5"/>
        <v>37455011</v>
      </c>
      <c r="U22" s="272">
        <f t="shared" si="5"/>
        <v>0</v>
      </c>
      <c r="V22" s="272">
        <f t="shared" si="5"/>
        <v>37455011</v>
      </c>
      <c r="W22" s="271">
        <f t="shared" si="5"/>
        <v>39247926</v>
      </c>
      <c r="X22" s="271">
        <f t="shared" si="5"/>
        <v>0</v>
      </c>
      <c r="Y22" s="271">
        <f t="shared" si="5"/>
        <v>39247926</v>
      </c>
      <c r="Z22" s="272">
        <f t="shared" si="5"/>
        <v>0</v>
      </c>
      <c r="AA22" s="272">
        <f t="shared" si="5"/>
        <v>39247926</v>
      </c>
      <c r="AB22" s="272">
        <f t="shared" si="5"/>
        <v>0</v>
      </c>
      <c r="AC22" s="272">
        <f t="shared" si="5"/>
        <v>39247926</v>
      </c>
      <c r="AD22" s="261"/>
    </row>
    <row r="23" spans="1:35" s="186" customFormat="1" ht="25.5" hidden="1" outlineLevel="1">
      <c r="A23" s="273" t="s">
        <v>10</v>
      </c>
      <c r="B23" s="270" t="s">
        <v>27</v>
      </c>
      <c r="C23" s="271">
        <v>34823020</v>
      </c>
      <c r="D23" s="271"/>
      <c r="E23" s="271">
        <v>34823020</v>
      </c>
      <c r="F23" s="272"/>
      <c r="G23" s="272">
        <v>34823020</v>
      </c>
      <c r="H23" s="272"/>
      <c r="I23" s="272">
        <v>34823020</v>
      </c>
      <c r="J23" s="272"/>
      <c r="K23" s="272">
        <v>34823020</v>
      </c>
      <c r="L23" s="272"/>
      <c r="M23" s="272">
        <v>34823020</v>
      </c>
      <c r="N23" s="272"/>
      <c r="O23" s="272">
        <v>34823020</v>
      </c>
      <c r="P23" s="272">
        <v>37455011</v>
      </c>
      <c r="Q23" s="272"/>
      <c r="R23" s="272">
        <v>37455011</v>
      </c>
      <c r="S23" s="272"/>
      <c r="T23" s="272">
        <v>37455011</v>
      </c>
      <c r="U23" s="272"/>
      <c r="V23" s="272">
        <v>37455011</v>
      </c>
      <c r="W23" s="272">
        <v>39247926</v>
      </c>
      <c r="X23" s="272"/>
      <c r="Y23" s="272">
        <v>39247926</v>
      </c>
      <c r="Z23" s="272"/>
      <c r="AA23" s="272">
        <v>39247926</v>
      </c>
      <c r="AB23" s="272"/>
      <c r="AC23" s="272">
        <v>39247926</v>
      </c>
      <c r="AD23" s="261"/>
    </row>
    <row r="24" spans="1:35" s="186" customFormat="1" hidden="1" outlineLevel="1">
      <c r="A24" s="274" t="s">
        <v>2</v>
      </c>
      <c r="B24" s="270" t="s">
        <v>28</v>
      </c>
      <c r="C24" s="271">
        <f>SUM(C25:C27)</f>
        <v>21263000</v>
      </c>
      <c r="D24" s="271">
        <f t="shared" ref="D24:AA24" si="6">SUM(D25:D27)</f>
        <v>0</v>
      </c>
      <c r="E24" s="271">
        <f t="shared" si="6"/>
        <v>21263000</v>
      </c>
      <c r="F24" s="272">
        <f t="shared" si="6"/>
        <v>0</v>
      </c>
      <c r="G24" s="272">
        <f t="shared" si="6"/>
        <v>21263000</v>
      </c>
      <c r="H24" s="272">
        <f t="shared" si="6"/>
        <v>0</v>
      </c>
      <c r="I24" s="272">
        <f t="shared" si="6"/>
        <v>21263000</v>
      </c>
      <c r="J24" s="272">
        <f t="shared" si="6"/>
        <v>0</v>
      </c>
      <c r="K24" s="272">
        <f>SUM(K25:K27)</f>
        <v>21263000</v>
      </c>
      <c r="L24" s="272">
        <f t="shared" ref="L24:M24" si="7">SUM(L25:L27)</f>
        <v>0</v>
      </c>
      <c r="M24" s="272">
        <f t="shared" si="7"/>
        <v>21263000</v>
      </c>
      <c r="N24" s="272">
        <f t="shared" ref="N24:O24" si="8">SUM(N25:N27)</f>
        <v>0</v>
      </c>
      <c r="O24" s="272">
        <f t="shared" si="8"/>
        <v>21263000</v>
      </c>
      <c r="P24" s="271">
        <f t="shared" si="6"/>
        <v>22307014</v>
      </c>
      <c r="Q24" s="271">
        <f t="shared" si="6"/>
        <v>0</v>
      </c>
      <c r="R24" s="271">
        <f t="shared" si="6"/>
        <v>22307014</v>
      </c>
      <c r="S24" s="272">
        <f t="shared" si="6"/>
        <v>0</v>
      </c>
      <c r="T24" s="272">
        <f t="shared" si="6"/>
        <v>22307014</v>
      </c>
      <c r="U24" s="272">
        <f t="shared" ref="U24:V24" si="9">SUM(U25:U27)</f>
        <v>0</v>
      </c>
      <c r="V24" s="272">
        <f t="shared" si="9"/>
        <v>22307014</v>
      </c>
      <c r="W24" s="271">
        <f t="shared" si="6"/>
        <v>23226062</v>
      </c>
      <c r="X24" s="271">
        <f t="shared" si="6"/>
        <v>0</v>
      </c>
      <c r="Y24" s="271">
        <f t="shared" si="6"/>
        <v>23226062</v>
      </c>
      <c r="Z24" s="272">
        <f t="shared" si="6"/>
        <v>0</v>
      </c>
      <c r="AA24" s="272">
        <f t="shared" si="6"/>
        <v>23226062</v>
      </c>
      <c r="AB24" s="272">
        <f t="shared" ref="AB24:AC24" si="10">SUM(AB25:AB27)</f>
        <v>0</v>
      </c>
      <c r="AC24" s="272">
        <f t="shared" si="10"/>
        <v>23226062</v>
      </c>
      <c r="AD24" s="257"/>
      <c r="AF24" s="183"/>
      <c r="AG24" s="183"/>
      <c r="AH24" s="183"/>
      <c r="AI24" s="183"/>
    </row>
    <row r="25" spans="1:35" s="186" customFormat="1" ht="25.5" hidden="1" outlineLevel="1">
      <c r="A25" s="273" t="s">
        <v>58</v>
      </c>
      <c r="B25" s="270" t="s">
        <v>29</v>
      </c>
      <c r="C25" s="271">
        <v>16657000</v>
      </c>
      <c r="D25" s="271"/>
      <c r="E25" s="271">
        <v>16657000</v>
      </c>
      <c r="F25" s="272"/>
      <c r="G25" s="272">
        <v>16657000</v>
      </c>
      <c r="H25" s="272"/>
      <c r="I25" s="272">
        <v>16657000</v>
      </c>
      <c r="J25" s="272"/>
      <c r="K25" s="272">
        <v>16657000</v>
      </c>
      <c r="L25" s="272"/>
      <c r="M25" s="272">
        <v>16657000</v>
      </c>
      <c r="N25" s="272"/>
      <c r="O25" s="272">
        <v>16657000</v>
      </c>
      <c r="P25" s="271">
        <v>17474859</v>
      </c>
      <c r="Q25" s="271"/>
      <c r="R25" s="271">
        <v>17474859</v>
      </c>
      <c r="S25" s="272"/>
      <c r="T25" s="272">
        <v>17474859</v>
      </c>
      <c r="U25" s="272"/>
      <c r="V25" s="272">
        <v>17474859</v>
      </c>
      <c r="W25" s="271">
        <v>18194823</v>
      </c>
      <c r="X25" s="271"/>
      <c r="Y25" s="271">
        <v>18194823</v>
      </c>
      <c r="Z25" s="272"/>
      <c r="AA25" s="272">
        <v>18194823</v>
      </c>
      <c r="AB25" s="272"/>
      <c r="AC25" s="272">
        <v>18194823</v>
      </c>
      <c r="AD25" s="257"/>
      <c r="AF25" s="183"/>
      <c r="AG25" s="183"/>
      <c r="AH25" s="183"/>
      <c r="AI25" s="183"/>
    </row>
    <row r="26" spans="1:35" s="186" customFormat="1" hidden="1" outlineLevel="1">
      <c r="A26" s="273" t="s">
        <v>344</v>
      </c>
      <c r="B26" s="270" t="s">
        <v>345</v>
      </c>
      <c r="C26" s="271">
        <v>6000</v>
      </c>
      <c r="D26" s="271"/>
      <c r="E26" s="271">
        <v>6000</v>
      </c>
      <c r="F26" s="272"/>
      <c r="G26" s="272">
        <v>6000</v>
      </c>
      <c r="H26" s="272"/>
      <c r="I26" s="272">
        <v>6000</v>
      </c>
      <c r="J26" s="272"/>
      <c r="K26" s="272">
        <v>6000</v>
      </c>
      <c r="L26" s="272"/>
      <c r="M26" s="272">
        <v>6000</v>
      </c>
      <c r="N26" s="272"/>
      <c r="O26" s="272">
        <v>6000</v>
      </c>
      <c r="P26" s="271">
        <v>6295</v>
      </c>
      <c r="Q26" s="271"/>
      <c r="R26" s="271">
        <v>6295</v>
      </c>
      <c r="S26" s="272"/>
      <c r="T26" s="272">
        <v>6295</v>
      </c>
      <c r="U26" s="272"/>
      <c r="V26" s="272">
        <v>6295</v>
      </c>
      <c r="W26" s="271">
        <v>6554</v>
      </c>
      <c r="X26" s="271"/>
      <c r="Y26" s="271">
        <v>6554</v>
      </c>
      <c r="Z26" s="272"/>
      <c r="AA26" s="272">
        <v>6554</v>
      </c>
      <c r="AB26" s="272"/>
      <c r="AC26" s="272">
        <v>6554</v>
      </c>
      <c r="AD26" s="257"/>
      <c r="AF26" s="183"/>
      <c r="AG26" s="183"/>
      <c r="AH26" s="183"/>
      <c r="AI26" s="183"/>
    </row>
    <row r="27" spans="1:35" s="186" customFormat="1" ht="25.5" hidden="1" outlineLevel="1">
      <c r="A27" s="273" t="s">
        <v>346</v>
      </c>
      <c r="B27" s="270" t="s">
        <v>347</v>
      </c>
      <c r="C27" s="271">
        <v>4600000</v>
      </c>
      <c r="D27" s="271"/>
      <c r="E27" s="271">
        <v>4600000</v>
      </c>
      <c r="F27" s="272"/>
      <c r="G27" s="272">
        <v>4600000</v>
      </c>
      <c r="H27" s="272"/>
      <c r="I27" s="272">
        <v>4600000</v>
      </c>
      <c r="J27" s="272"/>
      <c r="K27" s="272">
        <v>4600000</v>
      </c>
      <c r="L27" s="272"/>
      <c r="M27" s="272">
        <v>4600000</v>
      </c>
      <c r="N27" s="272"/>
      <c r="O27" s="272">
        <v>4600000</v>
      </c>
      <c r="P27" s="271">
        <v>4825860</v>
      </c>
      <c r="Q27" s="271"/>
      <c r="R27" s="271">
        <v>4825860</v>
      </c>
      <c r="S27" s="272"/>
      <c r="T27" s="272">
        <v>4825860</v>
      </c>
      <c r="U27" s="272"/>
      <c r="V27" s="272">
        <v>4825860</v>
      </c>
      <c r="W27" s="271">
        <v>5024685</v>
      </c>
      <c r="X27" s="271"/>
      <c r="Y27" s="271">
        <v>5024685</v>
      </c>
      <c r="Z27" s="272"/>
      <c r="AA27" s="272">
        <v>5024685</v>
      </c>
      <c r="AB27" s="272"/>
      <c r="AC27" s="272">
        <v>5024685</v>
      </c>
      <c r="AD27" s="257"/>
      <c r="AF27" s="183"/>
      <c r="AG27" s="183"/>
      <c r="AH27" s="183"/>
      <c r="AI27" s="183"/>
    </row>
    <row r="28" spans="1:35" s="186" customFormat="1" hidden="1" outlineLevel="1">
      <c r="A28" s="274" t="s">
        <v>3</v>
      </c>
      <c r="B28" s="270" t="s">
        <v>30</v>
      </c>
      <c r="C28" s="271">
        <f>SUM(C29:C31)</f>
        <v>40255798</v>
      </c>
      <c r="D28" s="271">
        <f t="shared" ref="D28:AA28" si="11">SUM(D29:D31)</f>
        <v>0</v>
      </c>
      <c r="E28" s="271">
        <f t="shared" si="11"/>
        <v>40255798</v>
      </c>
      <c r="F28" s="272">
        <f t="shared" si="11"/>
        <v>0</v>
      </c>
      <c r="G28" s="272">
        <f t="shared" si="11"/>
        <v>40255798</v>
      </c>
      <c r="H28" s="272">
        <f t="shared" si="11"/>
        <v>0</v>
      </c>
      <c r="I28" s="272">
        <f t="shared" si="11"/>
        <v>40255798</v>
      </c>
      <c r="J28" s="272">
        <f t="shared" si="11"/>
        <v>0</v>
      </c>
      <c r="K28" s="272">
        <f t="shared" si="11"/>
        <v>40255798</v>
      </c>
      <c r="L28" s="272">
        <f t="shared" si="11"/>
        <v>0</v>
      </c>
      <c r="M28" s="272">
        <f t="shared" si="11"/>
        <v>40255798</v>
      </c>
      <c r="N28" s="272">
        <f t="shared" ref="N28:O28" si="12">SUM(N29:N31)</f>
        <v>0</v>
      </c>
      <c r="O28" s="272">
        <f t="shared" si="12"/>
        <v>40255798</v>
      </c>
      <c r="P28" s="271">
        <f t="shared" si="11"/>
        <v>40317162</v>
      </c>
      <c r="Q28" s="271">
        <f t="shared" si="11"/>
        <v>0</v>
      </c>
      <c r="R28" s="271">
        <f t="shared" si="11"/>
        <v>40317162</v>
      </c>
      <c r="S28" s="272">
        <f t="shared" si="11"/>
        <v>0</v>
      </c>
      <c r="T28" s="272">
        <f t="shared" si="11"/>
        <v>40317162</v>
      </c>
      <c r="U28" s="272">
        <f t="shared" ref="U28:V28" si="13">SUM(U29:U31)</f>
        <v>0</v>
      </c>
      <c r="V28" s="272">
        <f t="shared" si="13"/>
        <v>40317162</v>
      </c>
      <c r="W28" s="271">
        <f t="shared" si="11"/>
        <v>40378714</v>
      </c>
      <c r="X28" s="271">
        <f t="shared" si="11"/>
        <v>0</v>
      </c>
      <c r="Y28" s="271">
        <f t="shared" si="11"/>
        <v>40378714</v>
      </c>
      <c r="Z28" s="272">
        <f t="shared" si="11"/>
        <v>0</v>
      </c>
      <c r="AA28" s="272">
        <f t="shared" si="11"/>
        <v>40378714</v>
      </c>
      <c r="AB28" s="272">
        <f t="shared" ref="AB28:AC28" si="14">SUM(AB29:AB31)</f>
        <v>0</v>
      </c>
      <c r="AC28" s="272">
        <f t="shared" si="14"/>
        <v>40378714</v>
      </c>
      <c r="AD28" s="262"/>
      <c r="AF28" s="183"/>
      <c r="AG28" s="183"/>
      <c r="AH28" s="183"/>
      <c r="AI28" s="183"/>
    </row>
    <row r="29" spans="1:35" s="186" customFormat="1" hidden="1" outlineLevel="1">
      <c r="A29" s="273" t="s">
        <v>355</v>
      </c>
      <c r="B29" s="270" t="s">
        <v>357</v>
      </c>
      <c r="C29" s="271">
        <v>7310000</v>
      </c>
      <c r="D29" s="271"/>
      <c r="E29" s="271">
        <v>7310000</v>
      </c>
      <c r="F29" s="272"/>
      <c r="G29" s="272">
        <v>7310000</v>
      </c>
      <c r="H29" s="272"/>
      <c r="I29" s="272">
        <v>7310000</v>
      </c>
      <c r="J29" s="272"/>
      <c r="K29" s="272">
        <v>7310000</v>
      </c>
      <c r="L29" s="272"/>
      <c r="M29" s="272">
        <v>7310000</v>
      </c>
      <c r="N29" s="272"/>
      <c r="O29" s="272">
        <v>7310000</v>
      </c>
      <c r="P29" s="275">
        <v>7310000</v>
      </c>
      <c r="Q29" s="275"/>
      <c r="R29" s="275">
        <v>7310000</v>
      </c>
      <c r="S29" s="275"/>
      <c r="T29" s="275">
        <v>7310000</v>
      </c>
      <c r="U29" s="275"/>
      <c r="V29" s="275">
        <v>7310000</v>
      </c>
      <c r="W29" s="275">
        <v>7310000</v>
      </c>
      <c r="X29" s="275"/>
      <c r="Y29" s="275">
        <v>7310000</v>
      </c>
      <c r="Z29" s="275"/>
      <c r="AA29" s="275">
        <v>7310000</v>
      </c>
      <c r="AB29" s="275"/>
      <c r="AC29" s="275">
        <v>7310000</v>
      </c>
      <c r="AD29" s="262"/>
      <c r="AF29" s="183"/>
      <c r="AG29" s="183"/>
      <c r="AH29" s="183"/>
      <c r="AI29" s="183"/>
    </row>
    <row r="30" spans="1:35" s="186" customFormat="1" hidden="1" outlineLevel="1">
      <c r="A30" s="273" t="s">
        <v>6</v>
      </c>
      <c r="B30" s="276" t="s">
        <v>32</v>
      </c>
      <c r="C30" s="271">
        <v>19794498</v>
      </c>
      <c r="D30" s="271"/>
      <c r="E30" s="271">
        <v>19794498</v>
      </c>
      <c r="F30" s="272"/>
      <c r="G30" s="272">
        <v>19794498</v>
      </c>
      <c r="H30" s="272"/>
      <c r="I30" s="272">
        <v>19794498</v>
      </c>
      <c r="J30" s="272"/>
      <c r="K30" s="272">
        <v>19794498</v>
      </c>
      <c r="L30" s="272"/>
      <c r="M30" s="272">
        <v>19794498</v>
      </c>
      <c r="N30" s="272"/>
      <c r="O30" s="272">
        <v>19794498</v>
      </c>
      <c r="P30" s="275">
        <v>19855862</v>
      </c>
      <c r="Q30" s="275"/>
      <c r="R30" s="275">
        <v>19855862</v>
      </c>
      <c r="S30" s="275"/>
      <c r="T30" s="275">
        <v>19855862</v>
      </c>
      <c r="U30" s="275"/>
      <c r="V30" s="275">
        <v>19855862</v>
      </c>
      <c r="W30" s="275">
        <v>19917414</v>
      </c>
      <c r="X30" s="275"/>
      <c r="Y30" s="275">
        <v>19917414</v>
      </c>
      <c r="Z30" s="275"/>
      <c r="AA30" s="275">
        <v>19917414</v>
      </c>
      <c r="AB30" s="275"/>
      <c r="AC30" s="275">
        <v>19917414</v>
      </c>
      <c r="AD30" s="262"/>
      <c r="AF30" s="183"/>
      <c r="AG30" s="183"/>
      <c r="AH30" s="183"/>
      <c r="AI30" s="183"/>
    </row>
    <row r="31" spans="1:35" s="186" customFormat="1" hidden="1" outlineLevel="1">
      <c r="A31" s="273" t="s">
        <v>359</v>
      </c>
      <c r="B31" s="270" t="s">
        <v>358</v>
      </c>
      <c r="C31" s="271">
        <v>13151300</v>
      </c>
      <c r="D31" s="271"/>
      <c r="E31" s="271">
        <v>13151300</v>
      </c>
      <c r="F31" s="272"/>
      <c r="G31" s="272">
        <v>13151300</v>
      </c>
      <c r="H31" s="272"/>
      <c r="I31" s="272">
        <v>13151300</v>
      </c>
      <c r="J31" s="272"/>
      <c r="K31" s="272">
        <v>13151300</v>
      </c>
      <c r="L31" s="272"/>
      <c r="M31" s="272">
        <v>13151300</v>
      </c>
      <c r="N31" s="272"/>
      <c r="O31" s="272">
        <v>13151300</v>
      </c>
      <c r="P31" s="275">
        <v>13151300</v>
      </c>
      <c r="Q31" s="275"/>
      <c r="R31" s="275">
        <v>13151300</v>
      </c>
      <c r="S31" s="275"/>
      <c r="T31" s="275">
        <v>13151300</v>
      </c>
      <c r="U31" s="275"/>
      <c r="V31" s="275">
        <v>13151300</v>
      </c>
      <c r="W31" s="275">
        <v>13151300</v>
      </c>
      <c r="X31" s="275"/>
      <c r="Y31" s="275">
        <v>13151300</v>
      </c>
      <c r="Z31" s="275"/>
      <c r="AA31" s="275">
        <v>13151300</v>
      </c>
      <c r="AB31" s="275"/>
      <c r="AC31" s="275">
        <v>13151300</v>
      </c>
      <c r="AD31" s="262"/>
      <c r="AF31" s="183"/>
      <c r="AG31" s="183"/>
      <c r="AH31" s="183"/>
      <c r="AI31" s="183"/>
    </row>
    <row r="32" spans="1:35" s="186" customFormat="1" hidden="1" outlineLevel="1">
      <c r="A32" s="274" t="s">
        <v>56</v>
      </c>
      <c r="B32" s="270" t="s">
        <v>37</v>
      </c>
      <c r="C32" s="271">
        <f>SUM(C33:C35)</f>
        <v>5067000</v>
      </c>
      <c r="D32" s="271">
        <f t="shared" ref="D32:AA32" si="15">SUM(D33:D35)</f>
        <v>0</v>
      </c>
      <c r="E32" s="271">
        <f t="shared" si="15"/>
        <v>5067000</v>
      </c>
      <c r="F32" s="272">
        <f t="shared" si="15"/>
        <v>0</v>
      </c>
      <c r="G32" s="272">
        <f t="shared" si="15"/>
        <v>5067000</v>
      </c>
      <c r="H32" s="272">
        <f t="shared" si="15"/>
        <v>0</v>
      </c>
      <c r="I32" s="272">
        <f t="shared" si="15"/>
        <v>5067000</v>
      </c>
      <c r="J32" s="272">
        <f t="shared" si="15"/>
        <v>0</v>
      </c>
      <c r="K32" s="272">
        <f t="shared" si="15"/>
        <v>5067000</v>
      </c>
      <c r="L32" s="272">
        <f t="shared" si="15"/>
        <v>0</v>
      </c>
      <c r="M32" s="272">
        <f t="shared" si="15"/>
        <v>5067000</v>
      </c>
      <c r="N32" s="272">
        <f t="shared" ref="N32:O32" si="16">SUM(N33:N35)</f>
        <v>0</v>
      </c>
      <c r="O32" s="272">
        <f t="shared" si="16"/>
        <v>5067000</v>
      </c>
      <c r="P32" s="271">
        <f t="shared" si="15"/>
        <v>5289000</v>
      </c>
      <c r="Q32" s="271">
        <f t="shared" si="15"/>
        <v>0</v>
      </c>
      <c r="R32" s="271">
        <f t="shared" si="15"/>
        <v>5289000</v>
      </c>
      <c r="S32" s="272">
        <f t="shared" si="15"/>
        <v>0</v>
      </c>
      <c r="T32" s="272">
        <f t="shared" si="15"/>
        <v>5289000</v>
      </c>
      <c r="U32" s="272">
        <f t="shared" ref="U32:V32" si="17">SUM(U33:U35)</f>
        <v>0</v>
      </c>
      <c r="V32" s="272">
        <f t="shared" si="17"/>
        <v>5289000</v>
      </c>
      <c r="W32" s="271">
        <f t="shared" si="15"/>
        <v>5484000</v>
      </c>
      <c r="X32" s="271">
        <f t="shared" si="15"/>
        <v>0</v>
      </c>
      <c r="Y32" s="271">
        <f t="shared" si="15"/>
        <v>5484000</v>
      </c>
      <c r="Z32" s="272">
        <f t="shared" si="15"/>
        <v>0</v>
      </c>
      <c r="AA32" s="272">
        <f t="shared" si="15"/>
        <v>5484000</v>
      </c>
      <c r="AB32" s="272">
        <f t="shared" ref="AB32:AC32" si="18">SUM(AB33:AB35)</f>
        <v>0</v>
      </c>
      <c r="AC32" s="272">
        <f t="shared" si="18"/>
        <v>5484000</v>
      </c>
      <c r="AD32" s="257"/>
      <c r="AF32" s="183"/>
      <c r="AG32" s="183"/>
      <c r="AH32" s="183"/>
      <c r="AI32" s="183"/>
    </row>
    <row r="33" spans="1:35" s="186" customFormat="1" ht="38.25" hidden="1" outlineLevel="1">
      <c r="A33" s="273" t="s">
        <v>348</v>
      </c>
      <c r="B33" s="270" t="s">
        <v>349</v>
      </c>
      <c r="C33" s="271">
        <v>3800000</v>
      </c>
      <c r="D33" s="271"/>
      <c r="E33" s="271">
        <v>3800000</v>
      </c>
      <c r="F33" s="272"/>
      <c r="G33" s="272">
        <v>3800000</v>
      </c>
      <c r="H33" s="272"/>
      <c r="I33" s="272">
        <v>3800000</v>
      </c>
      <c r="J33" s="272"/>
      <c r="K33" s="272">
        <v>3800000</v>
      </c>
      <c r="L33" s="272"/>
      <c r="M33" s="272">
        <v>3800000</v>
      </c>
      <c r="N33" s="272"/>
      <c r="O33" s="272">
        <v>3800000</v>
      </c>
      <c r="P33" s="271">
        <v>3966000</v>
      </c>
      <c r="Q33" s="271"/>
      <c r="R33" s="271">
        <v>3966000</v>
      </c>
      <c r="S33" s="272"/>
      <c r="T33" s="272">
        <v>3966000</v>
      </c>
      <c r="U33" s="272"/>
      <c r="V33" s="272">
        <v>3966000</v>
      </c>
      <c r="W33" s="271">
        <v>4112000</v>
      </c>
      <c r="X33" s="271"/>
      <c r="Y33" s="271">
        <v>4112000</v>
      </c>
      <c r="Z33" s="272"/>
      <c r="AA33" s="272">
        <v>4112000</v>
      </c>
      <c r="AB33" s="272"/>
      <c r="AC33" s="272">
        <v>4112000</v>
      </c>
      <c r="AD33" s="257"/>
      <c r="AF33" s="183"/>
      <c r="AG33" s="183"/>
      <c r="AH33" s="183"/>
      <c r="AI33" s="183"/>
    </row>
    <row r="34" spans="1:35" s="186" customFormat="1" ht="51" hidden="1" outlineLevel="1">
      <c r="A34" s="273" t="s">
        <v>361</v>
      </c>
      <c r="B34" s="270" t="s">
        <v>362</v>
      </c>
      <c r="C34" s="271">
        <v>130000</v>
      </c>
      <c r="D34" s="271"/>
      <c r="E34" s="271">
        <v>130000</v>
      </c>
      <c r="F34" s="272"/>
      <c r="G34" s="272">
        <v>130000</v>
      </c>
      <c r="H34" s="272"/>
      <c r="I34" s="272">
        <v>130000</v>
      </c>
      <c r="J34" s="272"/>
      <c r="K34" s="272">
        <v>130000</v>
      </c>
      <c r="L34" s="272"/>
      <c r="M34" s="272">
        <v>130000</v>
      </c>
      <c r="N34" s="272"/>
      <c r="O34" s="272">
        <v>130000</v>
      </c>
      <c r="P34" s="271">
        <v>136000</v>
      </c>
      <c r="Q34" s="271"/>
      <c r="R34" s="271">
        <v>136000</v>
      </c>
      <c r="S34" s="272"/>
      <c r="T34" s="272">
        <v>136000</v>
      </c>
      <c r="U34" s="272"/>
      <c r="V34" s="272">
        <v>136000</v>
      </c>
      <c r="W34" s="271">
        <v>141000</v>
      </c>
      <c r="X34" s="271"/>
      <c r="Y34" s="271">
        <v>141000</v>
      </c>
      <c r="Z34" s="272"/>
      <c r="AA34" s="272">
        <v>141000</v>
      </c>
      <c r="AB34" s="272"/>
      <c r="AC34" s="272">
        <v>141000</v>
      </c>
      <c r="AD34" s="257"/>
      <c r="AF34" s="183"/>
      <c r="AG34" s="183"/>
      <c r="AH34" s="183"/>
      <c r="AI34" s="183"/>
    </row>
    <row r="35" spans="1:35" s="186" customFormat="1" ht="38.25" hidden="1" outlineLevel="1">
      <c r="A35" s="273" t="s">
        <v>17</v>
      </c>
      <c r="B35" s="270" t="s">
        <v>38</v>
      </c>
      <c r="C35" s="271">
        <v>1137000</v>
      </c>
      <c r="D35" s="271"/>
      <c r="E35" s="271">
        <v>1137000</v>
      </c>
      <c r="F35" s="272"/>
      <c r="G35" s="272">
        <v>1137000</v>
      </c>
      <c r="H35" s="272"/>
      <c r="I35" s="272">
        <v>1137000</v>
      </c>
      <c r="J35" s="272"/>
      <c r="K35" s="272">
        <v>1137000</v>
      </c>
      <c r="L35" s="272"/>
      <c r="M35" s="272">
        <v>1137000</v>
      </c>
      <c r="N35" s="272"/>
      <c r="O35" s="272">
        <v>1137000</v>
      </c>
      <c r="P35" s="271">
        <v>1187000</v>
      </c>
      <c r="Q35" s="271"/>
      <c r="R35" s="271">
        <v>1187000</v>
      </c>
      <c r="S35" s="272"/>
      <c r="T35" s="272">
        <v>1187000</v>
      </c>
      <c r="U35" s="272"/>
      <c r="V35" s="272">
        <v>1187000</v>
      </c>
      <c r="W35" s="271">
        <v>1231000</v>
      </c>
      <c r="X35" s="271"/>
      <c r="Y35" s="271">
        <v>1231000</v>
      </c>
      <c r="Z35" s="272"/>
      <c r="AA35" s="272">
        <v>1231000</v>
      </c>
      <c r="AB35" s="272"/>
      <c r="AC35" s="272">
        <v>1231000</v>
      </c>
      <c r="AD35" s="257"/>
      <c r="AF35" s="183"/>
      <c r="AG35" s="183"/>
      <c r="AH35" s="183"/>
      <c r="AI35" s="183"/>
    </row>
    <row r="36" spans="1:35" s="186" customFormat="1" ht="38.25" hidden="1" outlineLevel="1">
      <c r="A36" s="269" t="s">
        <v>13</v>
      </c>
      <c r="B36" s="270" t="s">
        <v>39</v>
      </c>
      <c r="C36" s="271">
        <f>SUM(C37:C38)</f>
        <v>22617906</v>
      </c>
      <c r="D36" s="271">
        <f t="shared" ref="D36:AA36" si="19">SUM(D37:D38)</f>
        <v>0</v>
      </c>
      <c r="E36" s="271">
        <f t="shared" si="19"/>
        <v>22617906</v>
      </c>
      <c r="F36" s="272">
        <f t="shared" si="19"/>
        <v>0</v>
      </c>
      <c r="G36" s="272">
        <f t="shared" si="19"/>
        <v>22617906</v>
      </c>
      <c r="H36" s="272">
        <f t="shared" si="19"/>
        <v>0</v>
      </c>
      <c r="I36" s="272">
        <f t="shared" si="19"/>
        <v>22617906</v>
      </c>
      <c r="J36" s="272">
        <f t="shared" si="19"/>
        <v>0</v>
      </c>
      <c r="K36" s="272">
        <f t="shared" si="19"/>
        <v>22617906</v>
      </c>
      <c r="L36" s="272">
        <f t="shared" si="19"/>
        <v>0</v>
      </c>
      <c r="M36" s="272">
        <f t="shared" si="19"/>
        <v>22617906</v>
      </c>
      <c r="N36" s="272">
        <f t="shared" ref="N36:O36" si="20">SUM(N37:N38)</f>
        <v>0</v>
      </c>
      <c r="O36" s="272">
        <f t="shared" si="20"/>
        <v>22617906</v>
      </c>
      <c r="P36" s="271">
        <f t="shared" si="19"/>
        <v>22424900</v>
      </c>
      <c r="Q36" s="271">
        <f t="shared" si="19"/>
        <v>0</v>
      </c>
      <c r="R36" s="271">
        <f t="shared" si="19"/>
        <v>22424900</v>
      </c>
      <c r="S36" s="272">
        <f t="shared" si="19"/>
        <v>0</v>
      </c>
      <c r="T36" s="272">
        <f t="shared" si="19"/>
        <v>22424900</v>
      </c>
      <c r="U36" s="272">
        <f t="shared" ref="U36:V36" si="21">SUM(U37:U38)</f>
        <v>0</v>
      </c>
      <c r="V36" s="272">
        <f t="shared" si="21"/>
        <v>22424900</v>
      </c>
      <c r="W36" s="271">
        <f t="shared" si="19"/>
        <v>22424900</v>
      </c>
      <c r="X36" s="271">
        <f t="shared" si="19"/>
        <v>0</v>
      </c>
      <c r="Y36" s="271">
        <f t="shared" si="19"/>
        <v>22424900</v>
      </c>
      <c r="Z36" s="272">
        <f t="shared" si="19"/>
        <v>0</v>
      </c>
      <c r="AA36" s="272">
        <f t="shared" si="19"/>
        <v>22424900</v>
      </c>
      <c r="AB36" s="272">
        <f t="shared" ref="AB36:AC36" si="22">SUM(AB37:AB38)</f>
        <v>0</v>
      </c>
      <c r="AC36" s="272">
        <f t="shared" si="22"/>
        <v>22424900</v>
      </c>
      <c r="AD36" s="257"/>
      <c r="AF36" s="183"/>
      <c r="AG36" s="183"/>
      <c r="AH36" s="183"/>
      <c r="AI36" s="183"/>
    </row>
    <row r="37" spans="1:35" ht="89.25" hidden="1" outlineLevel="1">
      <c r="A37" s="273" t="s">
        <v>60</v>
      </c>
      <c r="B37" s="270" t="s">
        <v>41</v>
      </c>
      <c r="C37" s="271">
        <v>12740606</v>
      </c>
      <c r="D37" s="271"/>
      <c r="E37" s="271">
        <v>12740606</v>
      </c>
      <c r="F37" s="272"/>
      <c r="G37" s="272">
        <v>12740606</v>
      </c>
      <c r="H37" s="272"/>
      <c r="I37" s="272">
        <v>12740606</v>
      </c>
      <c r="J37" s="272"/>
      <c r="K37" s="272">
        <v>12740606</v>
      </c>
      <c r="L37" s="272"/>
      <c r="M37" s="272">
        <v>12740606</v>
      </c>
      <c r="N37" s="272"/>
      <c r="O37" s="272">
        <v>12740606</v>
      </c>
      <c r="P37" s="271">
        <v>12547600</v>
      </c>
      <c r="Q37" s="271"/>
      <c r="R37" s="271">
        <v>12547600</v>
      </c>
      <c r="S37" s="272"/>
      <c r="T37" s="272">
        <v>12547600</v>
      </c>
      <c r="U37" s="272"/>
      <c r="V37" s="272">
        <v>12547600</v>
      </c>
      <c r="W37" s="271">
        <v>12547600</v>
      </c>
      <c r="X37" s="271"/>
      <c r="Y37" s="271">
        <v>12547600</v>
      </c>
      <c r="Z37" s="272"/>
      <c r="AA37" s="272">
        <v>12547600</v>
      </c>
      <c r="AB37" s="272"/>
      <c r="AC37" s="272">
        <v>12547600</v>
      </c>
      <c r="AD37" s="257"/>
    </row>
    <row r="38" spans="1:35" ht="76.5" hidden="1" outlineLevel="1">
      <c r="A38" s="277" t="s">
        <v>80</v>
      </c>
      <c r="B38" s="270" t="s">
        <v>77</v>
      </c>
      <c r="C38" s="271">
        <v>9877300</v>
      </c>
      <c r="D38" s="271"/>
      <c r="E38" s="271">
        <v>9877300</v>
      </c>
      <c r="F38" s="272"/>
      <c r="G38" s="272">
        <v>9877300</v>
      </c>
      <c r="H38" s="272"/>
      <c r="I38" s="272">
        <v>9877300</v>
      </c>
      <c r="J38" s="272"/>
      <c r="K38" s="272">
        <v>9877300</v>
      </c>
      <c r="L38" s="272"/>
      <c r="M38" s="272">
        <v>9877300</v>
      </c>
      <c r="N38" s="272"/>
      <c r="O38" s="272">
        <v>9877300</v>
      </c>
      <c r="P38" s="278">
        <v>9877300</v>
      </c>
      <c r="Q38" s="278"/>
      <c r="R38" s="278">
        <v>9877300</v>
      </c>
      <c r="S38" s="272"/>
      <c r="T38" s="272">
        <v>9877300</v>
      </c>
      <c r="U38" s="272"/>
      <c r="V38" s="272">
        <v>9877300</v>
      </c>
      <c r="W38" s="271">
        <v>9877300</v>
      </c>
      <c r="X38" s="278"/>
      <c r="Y38" s="271">
        <v>9877300</v>
      </c>
      <c r="Z38" s="272"/>
      <c r="AA38" s="272">
        <v>9877300</v>
      </c>
      <c r="AB38" s="272"/>
      <c r="AC38" s="272">
        <v>9877300</v>
      </c>
      <c r="AD38" s="257"/>
    </row>
    <row r="39" spans="1:35" ht="25.5" hidden="1" outlineLevel="1">
      <c r="A39" s="274" t="s">
        <v>19</v>
      </c>
      <c r="B39" s="270" t="s">
        <v>43</v>
      </c>
      <c r="C39" s="271">
        <v>388800</v>
      </c>
      <c r="D39" s="271"/>
      <c r="E39" s="271">
        <v>388800</v>
      </c>
      <c r="F39" s="272"/>
      <c r="G39" s="272">
        <v>388800</v>
      </c>
      <c r="H39" s="272"/>
      <c r="I39" s="272">
        <v>388800</v>
      </c>
      <c r="J39" s="272"/>
      <c r="K39" s="272">
        <v>388800</v>
      </c>
      <c r="L39" s="272"/>
      <c r="M39" s="272">
        <v>388800</v>
      </c>
      <c r="N39" s="272"/>
      <c r="O39" s="272">
        <v>388800</v>
      </c>
      <c r="P39" s="271">
        <v>388800</v>
      </c>
      <c r="Q39" s="271"/>
      <c r="R39" s="271">
        <v>388800</v>
      </c>
      <c r="S39" s="272"/>
      <c r="T39" s="272">
        <v>388800</v>
      </c>
      <c r="U39" s="272"/>
      <c r="V39" s="272">
        <v>388800</v>
      </c>
      <c r="W39" s="271">
        <v>388800</v>
      </c>
      <c r="X39" s="271"/>
      <c r="Y39" s="271">
        <v>388800</v>
      </c>
      <c r="Z39" s="272"/>
      <c r="AA39" s="272">
        <v>388800</v>
      </c>
      <c r="AB39" s="272"/>
      <c r="AC39" s="272">
        <v>388800</v>
      </c>
      <c r="AD39" s="257"/>
      <c r="AE39" s="197"/>
    </row>
    <row r="40" spans="1:35" s="185" customFormat="1" ht="25.5" hidden="1" outlineLevel="1">
      <c r="A40" s="274" t="s">
        <v>141</v>
      </c>
      <c r="B40" s="270" t="s">
        <v>46</v>
      </c>
      <c r="C40" s="271">
        <f>C41</f>
        <v>350000</v>
      </c>
      <c r="D40" s="271">
        <f t="shared" ref="D40:AC40" si="23">D41</f>
        <v>0</v>
      </c>
      <c r="E40" s="271">
        <f t="shared" si="23"/>
        <v>350000</v>
      </c>
      <c r="F40" s="272">
        <f t="shared" si="23"/>
        <v>0</v>
      </c>
      <c r="G40" s="272">
        <f t="shared" si="23"/>
        <v>350000</v>
      </c>
      <c r="H40" s="272">
        <f t="shared" si="23"/>
        <v>0</v>
      </c>
      <c r="I40" s="272">
        <f t="shared" si="23"/>
        <v>350000</v>
      </c>
      <c r="J40" s="272">
        <f t="shared" si="23"/>
        <v>0</v>
      </c>
      <c r="K40" s="272">
        <f t="shared" si="23"/>
        <v>350000</v>
      </c>
      <c r="L40" s="272">
        <f t="shared" si="23"/>
        <v>0</v>
      </c>
      <c r="M40" s="272">
        <f t="shared" si="23"/>
        <v>350000</v>
      </c>
      <c r="N40" s="272">
        <f t="shared" si="23"/>
        <v>0</v>
      </c>
      <c r="O40" s="272">
        <f t="shared" si="23"/>
        <v>350000</v>
      </c>
      <c r="P40" s="271">
        <f t="shared" si="23"/>
        <v>350000</v>
      </c>
      <c r="Q40" s="271">
        <f t="shared" si="23"/>
        <v>0</v>
      </c>
      <c r="R40" s="271">
        <f t="shared" si="23"/>
        <v>350000</v>
      </c>
      <c r="S40" s="272">
        <f t="shared" si="23"/>
        <v>0</v>
      </c>
      <c r="T40" s="272">
        <f t="shared" si="23"/>
        <v>350000</v>
      </c>
      <c r="U40" s="272">
        <f t="shared" si="23"/>
        <v>0</v>
      </c>
      <c r="V40" s="272">
        <f t="shared" si="23"/>
        <v>350000</v>
      </c>
      <c r="W40" s="271">
        <f t="shared" si="23"/>
        <v>350000</v>
      </c>
      <c r="X40" s="271">
        <f t="shared" si="23"/>
        <v>0</v>
      </c>
      <c r="Y40" s="271">
        <f t="shared" si="23"/>
        <v>350000</v>
      </c>
      <c r="Z40" s="272">
        <f t="shared" si="23"/>
        <v>0</v>
      </c>
      <c r="AA40" s="272">
        <f t="shared" si="23"/>
        <v>350000</v>
      </c>
      <c r="AB40" s="272">
        <f t="shared" si="23"/>
        <v>0</v>
      </c>
      <c r="AC40" s="272">
        <f t="shared" si="23"/>
        <v>350000</v>
      </c>
      <c r="AD40" s="257"/>
      <c r="AE40" s="186"/>
    </row>
    <row r="41" spans="1:35" s="185" customFormat="1" hidden="1" outlineLevel="1">
      <c r="A41" s="273" t="s">
        <v>67</v>
      </c>
      <c r="B41" s="270" t="s">
        <v>70</v>
      </c>
      <c r="C41" s="271">
        <v>350000</v>
      </c>
      <c r="D41" s="271"/>
      <c r="E41" s="271">
        <v>350000</v>
      </c>
      <c r="F41" s="272"/>
      <c r="G41" s="272">
        <v>350000</v>
      </c>
      <c r="H41" s="272"/>
      <c r="I41" s="272">
        <v>350000</v>
      </c>
      <c r="J41" s="272"/>
      <c r="K41" s="272">
        <v>350000</v>
      </c>
      <c r="L41" s="272"/>
      <c r="M41" s="272">
        <v>350000</v>
      </c>
      <c r="N41" s="272"/>
      <c r="O41" s="272">
        <v>350000</v>
      </c>
      <c r="P41" s="271">
        <v>350000</v>
      </c>
      <c r="Q41" s="271"/>
      <c r="R41" s="271">
        <v>350000</v>
      </c>
      <c r="S41" s="272"/>
      <c r="T41" s="272">
        <v>350000</v>
      </c>
      <c r="U41" s="272"/>
      <c r="V41" s="272">
        <v>350000</v>
      </c>
      <c r="W41" s="271">
        <v>350000</v>
      </c>
      <c r="X41" s="271"/>
      <c r="Y41" s="271">
        <v>350000</v>
      </c>
      <c r="Z41" s="272"/>
      <c r="AA41" s="272">
        <v>350000</v>
      </c>
      <c r="AB41" s="272"/>
      <c r="AC41" s="272">
        <v>350000</v>
      </c>
      <c r="AD41" s="257"/>
      <c r="AE41" s="186"/>
    </row>
    <row r="42" spans="1:35" s="185" customFormat="1" ht="25.5" hidden="1" outlineLevel="1">
      <c r="A42" s="274" t="s">
        <v>20</v>
      </c>
      <c r="B42" s="270" t="s">
        <v>47</v>
      </c>
      <c r="C42" s="271">
        <f>SUM(C43:C44)</f>
        <v>2296900</v>
      </c>
      <c r="D42" s="271">
        <f t="shared" ref="D42:AA42" si="24">SUM(D43:D44)</f>
        <v>0</v>
      </c>
      <c r="E42" s="271">
        <f t="shared" si="24"/>
        <v>2296900</v>
      </c>
      <c r="F42" s="272">
        <f t="shared" si="24"/>
        <v>0</v>
      </c>
      <c r="G42" s="272">
        <f t="shared" si="24"/>
        <v>2296900</v>
      </c>
      <c r="H42" s="272">
        <f t="shared" si="24"/>
        <v>0</v>
      </c>
      <c r="I42" s="272">
        <f t="shared" si="24"/>
        <v>2296900</v>
      </c>
      <c r="J42" s="272">
        <f t="shared" si="24"/>
        <v>0</v>
      </c>
      <c r="K42" s="272">
        <f t="shared" si="24"/>
        <v>2296900</v>
      </c>
      <c r="L42" s="272">
        <f t="shared" si="24"/>
        <v>0</v>
      </c>
      <c r="M42" s="272">
        <f t="shared" si="24"/>
        <v>2296900</v>
      </c>
      <c r="N42" s="272">
        <f t="shared" ref="N42:O42" si="25">SUM(N43:N44)</f>
        <v>0</v>
      </c>
      <c r="O42" s="272">
        <f t="shared" si="25"/>
        <v>2296900</v>
      </c>
      <c r="P42" s="271">
        <f t="shared" si="24"/>
        <v>2164000</v>
      </c>
      <c r="Q42" s="271">
        <f t="shared" si="24"/>
        <v>0</v>
      </c>
      <c r="R42" s="271">
        <f t="shared" si="24"/>
        <v>2164000</v>
      </c>
      <c r="S42" s="272">
        <f t="shared" si="24"/>
        <v>0</v>
      </c>
      <c r="T42" s="272">
        <f t="shared" si="24"/>
        <v>2164000</v>
      </c>
      <c r="U42" s="272">
        <f t="shared" ref="U42:V42" si="26">SUM(U43:U44)</f>
        <v>0</v>
      </c>
      <c r="V42" s="272">
        <f t="shared" si="26"/>
        <v>2164000</v>
      </c>
      <c r="W42" s="271">
        <f t="shared" si="24"/>
        <v>1577000</v>
      </c>
      <c r="X42" s="271">
        <f t="shared" si="24"/>
        <v>0</v>
      </c>
      <c r="Y42" s="271">
        <f t="shared" si="24"/>
        <v>1577000</v>
      </c>
      <c r="Z42" s="272">
        <f t="shared" si="24"/>
        <v>0</v>
      </c>
      <c r="AA42" s="272">
        <f t="shared" si="24"/>
        <v>1577000</v>
      </c>
      <c r="AB42" s="272">
        <f t="shared" ref="AB42:AC42" si="27">SUM(AB43:AB44)</f>
        <v>0</v>
      </c>
      <c r="AC42" s="272">
        <f t="shared" si="27"/>
        <v>1577000</v>
      </c>
      <c r="AD42" s="257"/>
      <c r="AE42" s="186"/>
    </row>
    <row r="43" spans="1:35" s="185" customFormat="1" ht="76.5" hidden="1" outlineLevel="1">
      <c r="A43" s="273" t="s">
        <v>339</v>
      </c>
      <c r="B43" s="270" t="s">
        <v>340</v>
      </c>
      <c r="C43" s="271">
        <v>996900</v>
      </c>
      <c r="D43" s="271"/>
      <c r="E43" s="271">
        <v>996900</v>
      </c>
      <c r="F43" s="272"/>
      <c r="G43" s="272">
        <v>996900</v>
      </c>
      <c r="H43" s="272"/>
      <c r="I43" s="272">
        <v>996900</v>
      </c>
      <c r="J43" s="272"/>
      <c r="K43" s="272">
        <v>996900</v>
      </c>
      <c r="L43" s="272"/>
      <c r="M43" s="272">
        <v>996900</v>
      </c>
      <c r="N43" s="272"/>
      <c r="O43" s="272">
        <v>996900</v>
      </c>
      <c r="P43" s="271">
        <v>864000</v>
      </c>
      <c r="Q43" s="271"/>
      <c r="R43" s="271">
        <v>864000</v>
      </c>
      <c r="S43" s="272"/>
      <c r="T43" s="272">
        <v>864000</v>
      </c>
      <c r="U43" s="272"/>
      <c r="V43" s="272">
        <v>864000</v>
      </c>
      <c r="W43" s="271">
        <v>277000</v>
      </c>
      <c r="X43" s="271"/>
      <c r="Y43" s="271">
        <v>277000</v>
      </c>
      <c r="Z43" s="272"/>
      <c r="AA43" s="272">
        <v>277000</v>
      </c>
      <c r="AB43" s="272"/>
      <c r="AC43" s="272">
        <v>277000</v>
      </c>
      <c r="AD43" s="257"/>
      <c r="AE43" s="196"/>
    </row>
    <row r="44" spans="1:35" s="185" customFormat="1" ht="25.5" hidden="1" outlineLevel="1">
      <c r="A44" s="273" t="s">
        <v>79</v>
      </c>
      <c r="B44" s="270" t="s">
        <v>55</v>
      </c>
      <c r="C44" s="271">
        <v>1300000</v>
      </c>
      <c r="D44" s="271"/>
      <c r="E44" s="271">
        <v>1300000</v>
      </c>
      <c r="F44" s="272"/>
      <c r="G44" s="272">
        <v>1300000</v>
      </c>
      <c r="H44" s="272"/>
      <c r="I44" s="272">
        <v>1300000</v>
      </c>
      <c r="J44" s="272"/>
      <c r="K44" s="272">
        <v>1300000</v>
      </c>
      <c r="L44" s="272"/>
      <c r="M44" s="272">
        <v>1300000</v>
      </c>
      <c r="N44" s="272"/>
      <c r="O44" s="272">
        <v>1300000</v>
      </c>
      <c r="P44" s="271">
        <v>1300000</v>
      </c>
      <c r="Q44" s="271"/>
      <c r="R44" s="271">
        <v>1300000</v>
      </c>
      <c r="S44" s="272"/>
      <c r="T44" s="272">
        <v>1300000</v>
      </c>
      <c r="U44" s="272"/>
      <c r="V44" s="272">
        <v>1300000</v>
      </c>
      <c r="W44" s="271">
        <v>1300000</v>
      </c>
      <c r="X44" s="271"/>
      <c r="Y44" s="271">
        <v>1300000</v>
      </c>
      <c r="Z44" s="272"/>
      <c r="AA44" s="272">
        <v>1300000</v>
      </c>
      <c r="AB44" s="272"/>
      <c r="AC44" s="272">
        <v>1300000</v>
      </c>
      <c r="AD44" s="257"/>
      <c r="AE44" s="196"/>
    </row>
    <row r="45" spans="1:35" s="185" customFormat="1" hidden="1" outlineLevel="1">
      <c r="A45" s="274" t="s">
        <v>15</v>
      </c>
      <c r="B45" s="270" t="s">
        <v>350</v>
      </c>
      <c r="C45" s="271">
        <v>2000000</v>
      </c>
      <c r="D45" s="271"/>
      <c r="E45" s="271">
        <v>2000000</v>
      </c>
      <c r="F45" s="272"/>
      <c r="G45" s="272">
        <v>2000000</v>
      </c>
      <c r="H45" s="272"/>
      <c r="I45" s="272">
        <v>2000000</v>
      </c>
      <c r="J45" s="272"/>
      <c r="K45" s="272">
        <v>2000000</v>
      </c>
      <c r="L45" s="272"/>
      <c r="M45" s="272">
        <v>2000000</v>
      </c>
      <c r="N45" s="272"/>
      <c r="O45" s="272">
        <v>2000000</v>
      </c>
      <c r="P45" s="271">
        <v>2000000</v>
      </c>
      <c r="Q45" s="271"/>
      <c r="R45" s="271">
        <v>2000000</v>
      </c>
      <c r="S45" s="272"/>
      <c r="T45" s="272">
        <v>2000000</v>
      </c>
      <c r="U45" s="272"/>
      <c r="V45" s="272">
        <v>2000000</v>
      </c>
      <c r="W45" s="271">
        <v>2000000</v>
      </c>
      <c r="X45" s="271"/>
      <c r="Y45" s="271">
        <v>2000000</v>
      </c>
      <c r="Z45" s="272"/>
      <c r="AA45" s="272">
        <v>2000000</v>
      </c>
      <c r="AB45" s="272"/>
      <c r="AC45" s="272">
        <v>2000000</v>
      </c>
      <c r="AD45" s="257"/>
      <c r="AE45" s="186"/>
    </row>
    <row r="46" spans="1:35" s="185" customFormat="1" hidden="1" outlineLevel="1">
      <c r="A46" s="274" t="s">
        <v>351</v>
      </c>
      <c r="B46" s="270" t="s">
        <v>352</v>
      </c>
      <c r="C46" s="271">
        <v>0</v>
      </c>
      <c r="D46" s="271"/>
      <c r="E46" s="271">
        <v>0</v>
      </c>
      <c r="F46" s="272"/>
      <c r="G46" s="272">
        <v>0</v>
      </c>
      <c r="H46" s="272"/>
      <c r="I46" s="272">
        <v>0</v>
      </c>
      <c r="J46" s="272"/>
      <c r="K46" s="272">
        <v>0</v>
      </c>
      <c r="L46" s="272"/>
      <c r="M46" s="272">
        <v>0</v>
      </c>
      <c r="N46" s="272"/>
      <c r="O46" s="272">
        <v>0</v>
      </c>
      <c r="P46" s="271">
        <v>0</v>
      </c>
      <c r="Q46" s="271"/>
      <c r="R46" s="271">
        <v>0</v>
      </c>
      <c r="S46" s="272"/>
      <c r="T46" s="272">
        <v>0</v>
      </c>
      <c r="U46" s="272"/>
      <c r="V46" s="272">
        <v>0</v>
      </c>
      <c r="W46" s="271">
        <v>0</v>
      </c>
      <c r="X46" s="271"/>
      <c r="Y46" s="271">
        <v>0</v>
      </c>
      <c r="Z46" s="272"/>
      <c r="AA46" s="272">
        <v>0</v>
      </c>
      <c r="AB46" s="272"/>
      <c r="AC46" s="272">
        <v>0</v>
      </c>
      <c r="AD46" s="257"/>
      <c r="AE46" s="186"/>
    </row>
    <row r="47" spans="1:35" s="185" customFormat="1" ht="24" collapsed="1">
      <c r="A47" s="228" t="s">
        <v>270</v>
      </c>
      <c r="B47" s="279" t="s">
        <v>271</v>
      </c>
      <c r="C47" s="280">
        <f t="shared" ref="C47:AA47" si="28">C48+C122</f>
        <v>1390205085.8700001</v>
      </c>
      <c r="D47" s="280">
        <f t="shared" si="28"/>
        <v>50079151.469999999</v>
      </c>
      <c r="E47" s="293">
        <f t="shared" si="28"/>
        <v>1440284237.3399999</v>
      </c>
      <c r="F47" s="280">
        <f t="shared" si="28"/>
        <v>48661314.099999994</v>
      </c>
      <c r="G47" s="293">
        <f t="shared" si="28"/>
        <v>1488945551.4399998</v>
      </c>
      <c r="H47" s="280">
        <f t="shared" si="28"/>
        <v>34588350.399999999</v>
      </c>
      <c r="I47" s="293">
        <f t="shared" si="28"/>
        <v>1523903036.8399999</v>
      </c>
      <c r="J47" s="280">
        <f t="shared" si="28"/>
        <v>23407376.919999998</v>
      </c>
      <c r="K47" s="293">
        <f t="shared" si="28"/>
        <v>1547180913.76</v>
      </c>
      <c r="L47" s="280">
        <f t="shared" si="28"/>
        <v>13898655.120000001</v>
      </c>
      <c r="M47" s="293">
        <f t="shared" si="28"/>
        <v>1561079568.8799999</v>
      </c>
      <c r="N47" s="280">
        <f t="shared" ref="N47:O47" si="29">N48+N122</f>
        <v>29024221.059999995</v>
      </c>
      <c r="O47" s="293">
        <f t="shared" si="29"/>
        <v>1590103789.9399998</v>
      </c>
      <c r="P47" s="293">
        <f t="shared" si="28"/>
        <v>1240137787.5599999</v>
      </c>
      <c r="Q47" s="293">
        <f t="shared" si="28"/>
        <v>12606396.420000002</v>
      </c>
      <c r="R47" s="293">
        <f t="shared" si="28"/>
        <v>1252744183.9799998</v>
      </c>
      <c r="S47" s="293">
        <f t="shared" si="28"/>
        <v>3822000</v>
      </c>
      <c r="T47" s="293">
        <f t="shared" si="28"/>
        <v>1256566183.9799998</v>
      </c>
      <c r="U47" s="293">
        <f t="shared" ref="U47:V47" si="30">U48+U122</f>
        <v>4396968.58</v>
      </c>
      <c r="V47" s="293">
        <f t="shared" si="30"/>
        <v>1260963152.5599999</v>
      </c>
      <c r="W47" s="293">
        <f t="shared" si="28"/>
        <v>1245095207.3999999</v>
      </c>
      <c r="X47" s="293">
        <f t="shared" si="28"/>
        <v>-4297177.2600000016</v>
      </c>
      <c r="Y47" s="293">
        <f t="shared" si="28"/>
        <v>1240798030.1399999</v>
      </c>
      <c r="Z47" s="293">
        <f t="shared" si="28"/>
        <v>-19660112.960000001</v>
      </c>
      <c r="AA47" s="293">
        <f t="shared" si="28"/>
        <v>1221137917.1800001</v>
      </c>
      <c r="AB47" s="293">
        <f t="shared" ref="AB47:AC47" si="31">AB48+AB122</f>
        <v>4396968.58</v>
      </c>
      <c r="AC47" s="293">
        <f t="shared" si="31"/>
        <v>1225534885.76</v>
      </c>
      <c r="AD47" s="263">
        <f>1581270690.63-O47</f>
        <v>-8833099.3099997044</v>
      </c>
      <c r="AE47" s="186"/>
      <c r="AG47" s="256"/>
    </row>
    <row r="48" spans="1:35" s="185" customFormat="1" ht="38.25">
      <c r="A48" s="269" t="s">
        <v>65</v>
      </c>
      <c r="B48" s="281" t="s">
        <v>57</v>
      </c>
      <c r="C48" s="282">
        <f t="shared" ref="C48:AA48" si="32">C49+C51+C84+C102</f>
        <v>1381125244.2600002</v>
      </c>
      <c r="D48" s="282">
        <f t="shared" si="32"/>
        <v>50079151.469999999</v>
      </c>
      <c r="E48" s="284">
        <f t="shared" si="32"/>
        <v>1431204395.73</v>
      </c>
      <c r="F48" s="309">
        <f t="shared" si="32"/>
        <v>48661314.099999994</v>
      </c>
      <c r="G48" s="285">
        <f t="shared" si="32"/>
        <v>1479865709.8299999</v>
      </c>
      <c r="H48" s="309">
        <f t="shared" si="32"/>
        <v>34588350.399999999</v>
      </c>
      <c r="I48" s="285">
        <f t="shared" si="32"/>
        <v>1514454060.23</v>
      </c>
      <c r="J48" s="309">
        <f t="shared" si="32"/>
        <v>24023254.219999999</v>
      </c>
      <c r="K48" s="285">
        <f t="shared" si="32"/>
        <v>1538347814.45</v>
      </c>
      <c r="L48" s="309">
        <f t="shared" si="32"/>
        <v>13898655.120000001</v>
      </c>
      <c r="M48" s="285">
        <f t="shared" si="32"/>
        <v>1552246469.5699999</v>
      </c>
      <c r="N48" s="309">
        <f t="shared" ref="N48:O48" si="33">N49+N51+N84+N102</f>
        <v>29024221.059999995</v>
      </c>
      <c r="O48" s="285">
        <f t="shared" si="33"/>
        <v>1581270690.6299999</v>
      </c>
      <c r="P48" s="284">
        <f t="shared" si="32"/>
        <v>1240137787.5599999</v>
      </c>
      <c r="Q48" s="284">
        <f t="shared" si="32"/>
        <v>12606396.420000002</v>
      </c>
      <c r="R48" s="284">
        <f t="shared" si="32"/>
        <v>1252744183.9799998</v>
      </c>
      <c r="S48" s="285">
        <f t="shared" si="32"/>
        <v>3822000</v>
      </c>
      <c r="T48" s="285">
        <f t="shared" si="32"/>
        <v>1256566183.9799998</v>
      </c>
      <c r="U48" s="285">
        <f t="shared" ref="U48:V48" si="34">U49+U51+U84+U102</f>
        <v>4396968.58</v>
      </c>
      <c r="V48" s="285">
        <f t="shared" si="34"/>
        <v>1260963152.5599999</v>
      </c>
      <c r="W48" s="284">
        <f t="shared" si="32"/>
        <v>1245095207.3999999</v>
      </c>
      <c r="X48" s="284">
        <f t="shared" si="32"/>
        <v>-4297177.2600000016</v>
      </c>
      <c r="Y48" s="284">
        <f t="shared" si="32"/>
        <v>1240798030.1399999</v>
      </c>
      <c r="Z48" s="285">
        <f t="shared" si="32"/>
        <v>-19660112.960000001</v>
      </c>
      <c r="AA48" s="285">
        <f t="shared" si="32"/>
        <v>1221137917.1800001</v>
      </c>
      <c r="AB48" s="285">
        <f t="shared" ref="AB48:AC48" si="35">AB49+AB51+AB84+AB102</f>
        <v>4396968.58</v>
      </c>
      <c r="AC48" s="285">
        <f t="shared" si="35"/>
        <v>1225534885.76</v>
      </c>
      <c r="AD48" s="264"/>
      <c r="AE48" s="186"/>
      <c r="AG48" s="256"/>
      <c r="AH48" s="256"/>
      <c r="AI48" s="256"/>
    </row>
    <row r="49" spans="1:30" s="288" customFormat="1" ht="25.5">
      <c r="A49" s="287" t="s">
        <v>75</v>
      </c>
      <c r="B49" s="229" t="s">
        <v>134</v>
      </c>
      <c r="C49" s="267">
        <f>SUM(C50)</f>
        <v>41122395.399999999</v>
      </c>
      <c r="D49" s="267">
        <f t="shared" ref="D49:AC49" si="36">SUM(D50)</f>
        <v>0</v>
      </c>
      <c r="E49" s="267">
        <f t="shared" si="36"/>
        <v>41122395.399999999</v>
      </c>
      <c r="F49" s="268">
        <f t="shared" si="36"/>
        <v>0</v>
      </c>
      <c r="G49" s="268">
        <f t="shared" si="36"/>
        <v>41122395.399999999</v>
      </c>
      <c r="H49" s="268">
        <f t="shared" si="36"/>
        <v>0</v>
      </c>
      <c r="I49" s="268">
        <f t="shared" si="36"/>
        <v>41122395.399999999</v>
      </c>
      <c r="J49" s="268">
        <f t="shared" si="36"/>
        <v>0</v>
      </c>
      <c r="K49" s="268">
        <f t="shared" si="36"/>
        <v>41122395.399999999</v>
      </c>
      <c r="L49" s="268">
        <f t="shared" si="36"/>
        <v>0</v>
      </c>
      <c r="M49" s="268">
        <f t="shared" si="36"/>
        <v>41122395.399999999</v>
      </c>
      <c r="N49" s="268">
        <f t="shared" si="36"/>
        <v>0</v>
      </c>
      <c r="O49" s="268">
        <f t="shared" si="36"/>
        <v>41122395.399999999</v>
      </c>
      <c r="P49" s="267">
        <f t="shared" si="36"/>
        <v>18316568</v>
      </c>
      <c r="Q49" s="267">
        <f t="shared" si="36"/>
        <v>0</v>
      </c>
      <c r="R49" s="267">
        <f t="shared" si="36"/>
        <v>18316568</v>
      </c>
      <c r="S49" s="268">
        <f t="shared" si="36"/>
        <v>0</v>
      </c>
      <c r="T49" s="268">
        <f t="shared" si="36"/>
        <v>18316568</v>
      </c>
      <c r="U49" s="268">
        <f t="shared" si="36"/>
        <v>0</v>
      </c>
      <c r="V49" s="268">
        <f t="shared" si="36"/>
        <v>18316568</v>
      </c>
      <c r="W49" s="267">
        <f t="shared" si="36"/>
        <v>0</v>
      </c>
      <c r="X49" s="267">
        <f t="shared" si="36"/>
        <v>0</v>
      </c>
      <c r="Y49" s="267">
        <f t="shared" si="36"/>
        <v>0</v>
      </c>
      <c r="Z49" s="268">
        <f t="shared" si="36"/>
        <v>0</v>
      </c>
      <c r="AA49" s="268">
        <f t="shared" si="36"/>
        <v>0</v>
      </c>
      <c r="AB49" s="268">
        <f t="shared" si="36"/>
        <v>0</v>
      </c>
      <c r="AC49" s="268">
        <f t="shared" si="36"/>
        <v>0</v>
      </c>
      <c r="AD49" s="260"/>
    </row>
    <row r="50" spans="1:30" s="186" customFormat="1" ht="51">
      <c r="A50" s="274" t="s">
        <v>448</v>
      </c>
      <c r="B50" s="281" t="s">
        <v>366</v>
      </c>
      <c r="C50" s="271">
        <v>41122395.399999999</v>
      </c>
      <c r="D50" s="271"/>
      <c r="E50" s="271">
        <f>C50+D50</f>
        <v>41122395.399999999</v>
      </c>
      <c r="F50" s="272"/>
      <c r="G50" s="272">
        <f>E50+F50</f>
        <v>41122395.399999999</v>
      </c>
      <c r="H50" s="272"/>
      <c r="I50" s="272">
        <f>G50+H50</f>
        <v>41122395.399999999</v>
      </c>
      <c r="J50" s="272"/>
      <c r="K50" s="272">
        <f>I50+J50</f>
        <v>41122395.399999999</v>
      </c>
      <c r="L50" s="272"/>
      <c r="M50" s="272">
        <f>K50+L50</f>
        <v>41122395.399999999</v>
      </c>
      <c r="N50" s="272"/>
      <c r="O50" s="272">
        <f>M50+N50</f>
        <v>41122395.399999999</v>
      </c>
      <c r="P50" s="272">
        <v>18316568</v>
      </c>
      <c r="Q50" s="272"/>
      <c r="R50" s="272">
        <f>P50+Q50</f>
        <v>18316568</v>
      </c>
      <c r="S50" s="272"/>
      <c r="T50" s="272">
        <f>R50+S50</f>
        <v>18316568</v>
      </c>
      <c r="U50" s="272"/>
      <c r="V50" s="272">
        <f>T50+U50</f>
        <v>18316568</v>
      </c>
      <c r="W50" s="272">
        <v>0</v>
      </c>
      <c r="X50" s="272"/>
      <c r="Y50" s="272">
        <f>W50+X50</f>
        <v>0</v>
      </c>
      <c r="Z50" s="272"/>
      <c r="AA50" s="272">
        <f>Y50+Z50</f>
        <v>0</v>
      </c>
      <c r="AB50" s="272"/>
      <c r="AC50" s="272">
        <f>AA50+AB50</f>
        <v>0</v>
      </c>
      <c r="AD50" s="261"/>
    </row>
    <row r="51" spans="1:30" s="288" customFormat="1" ht="25.5">
      <c r="A51" s="287" t="s">
        <v>71</v>
      </c>
      <c r="B51" s="229" t="s">
        <v>135</v>
      </c>
      <c r="C51" s="267">
        <f t="shared" ref="C51:Y51" si="37">SUM(C52:C70)</f>
        <v>380400647.46000004</v>
      </c>
      <c r="D51" s="267">
        <f t="shared" si="37"/>
        <v>20943979.240000002</v>
      </c>
      <c r="E51" s="267">
        <f>SUM(E52:E72)</f>
        <v>401344626.69999999</v>
      </c>
      <c r="F51" s="267">
        <f t="shared" ref="F51" si="38">SUM(F52:F72)</f>
        <v>17001227.41</v>
      </c>
      <c r="G51" s="267">
        <f>SUM(G52:G78)</f>
        <v>418345854.11000001</v>
      </c>
      <c r="H51" s="267">
        <f t="shared" ref="H51" si="39">SUM(H52:H78)</f>
        <v>27346770.399999999</v>
      </c>
      <c r="I51" s="267">
        <f>SUM(I52:I83)</f>
        <v>445692624.50999999</v>
      </c>
      <c r="J51" s="267">
        <f t="shared" ref="J51:K51" si="40">SUM(J52:J83)</f>
        <v>4524564.22</v>
      </c>
      <c r="K51" s="267">
        <f t="shared" si="40"/>
        <v>450217188.73000002</v>
      </c>
      <c r="L51" s="267">
        <f>SUM(L52:L83)</f>
        <v>-3522148.8</v>
      </c>
      <c r="M51" s="268">
        <f>SUM(M52:M83)</f>
        <v>446695039.93000001</v>
      </c>
      <c r="N51" s="267">
        <f>SUM(N52:N83)</f>
        <v>6796151.46</v>
      </c>
      <c r="O51" s="268">
        <f>SUM(O52:O83)</f>
        <v>453491191.38999999</v>
      </c>
      <c r="P51" s="267">
        <f t="shared" si="37"/>
        <v>358855491.71000004</v>
      </c>
      <c r="Q51" s="267">
        <f t="shared" si="37"/>
        <v>19190363.220000003</v>
      </c>
      <c r="R51" s="267">
        <f>SUM(R52:R77)</f>
        <v>378045854.93000001</v>
      </c>
      <c r="S51" s="267">
        <f t="shared" ref="S51:T51" si="41">SUM(S52:S77)</f>
        <v>3822000</v>
      </c>
      <c r="T51" s="267">
        <f t="shared" si="41"/>
        <v>381867854.93000001</v>
      </c>
      <c r="U51" s="267">
        <f t="shared" ref="U51:V51" si="42">SUM(U52:U77)</f>
        <v>0</v>
      </c>
      <c r="V51" s="267">
        <f t="shared" si="42"/>
        <v>381867854.93000001</v>
      </c>
      <c r="W51" s="267">
        <f t="shared" si="37"/>
        <v>357148443.24000001</v>
      </c>
      <c r="X51" s="267">
        <f t="shared" si="37"/>
        <v>1601457.44</v>
      </c>
      <c r="Y51" s="267">
        <f t="shared" si="37"/>
        <v>358749900.68000001</v>
      </c>
      <c r="Z51" s="268">
        <f t="shared" ref="Z51:AA51" si="43">SUM(Z52:Z70)</f>
        <v>0</v>
      </c>
      <c r="AA51" s="268">
        <f t="shared" si="43"/>
        <v>358749900.68000001</v>
      </c>
      <c r="AB51" s="268">
        <f t="shared" ref="AB51:AC51" si="44">SUM(AB52:AB70)</f>
        <v>0</v>
      </c>
      <c r="AC51" s="268">
        <f t="shared" si="44"/>
        <v>358749900.68000001</v>
      </c>
      <c r="AD51" s="384">
        <f>O51-453491191.39</f>
        <v>0</v>
      </c>
    </row>
    <row r="52" spans="1:30" s="186" customFormat="1" ht="89.25">
      <c r="A52" s="318" t="s">
        <v>444</v>
      </c>
      <c r="B52" s="281" t="s">
        <v>367</v>
      </c>
      <c r="C52" s="271">
        <v>47022948</v>
      </c>
      <c r="D52" s="271"/>
      <c r="E52" s="271">
        <f>C52+D52</f>
        <v>47022948</v>
      </c>
      <c r="F52" s="272"/>
      <c r="G52" s="272">
        <f>E52+F52</f>
        <v>47022948</v>
      </c>
      <c r="H52" s="272">
        <v>6275782.7999999998</v>
      </c>
      <c r="I52" s="272">
        <f>G52+H52</f>
        <v>53298730.799999997</v>
      </c>
      <c r="J52" s="272"/>
      <c r="K52" s="272">
        <f>I52+J52</f>
        <v>53298730.799999997</v>
      </c>
      <c r="L52" s="272"/>
      <c r="M52" s="272">
        <f>K52+L52</f>
        <v>53298730.799999997</v>
      </c>
      <c r="N52" s="271"/>
      <c r="O52" s="272">
        <f>M52+N52</f>
        <v>53298730.799999997</v>
      </c>
      <c r="P52" s="272">
        <v>15674316</v>
      </c>
      <c r="Q52" s="272"/>
      <c r="R52" s="272">
        <f>P52+Q52</f>
        <v>15674316</v>
      </c>
      <c r="S52" s="272"/>
      <c r="T52" s="272">
        <f>R52+S52</f>
        <v>15674316</v>
      </c>
      <c r="U52" s="272"/>
      <c r="V52" s="272">
        <f>T52+U52</f>
        <v>15674316</v>
      </c>
      <c r="W52" s="272">
        <v>0</v>
      </c>
      <c r="X52" s="272"/>
      <c r="Y52" s="272">
        <f>W52+X52</f>
        <v>0</v>
      </c>
      <c r="Z52" s="272"/>
      <c r="AA52" s="272">
        <f>Y52+Z52</f>
        <v>0</v>
      </c>
      <c r="AB52" s="272"/>
      <c r="AC52" s="272">
        <f>AA52+AB52</f>
        <v>0</v>
      </c>
      <c r="AD52" s="261">
        <f>SUM(N52:N53)</f>
        <v>0</v>
      </c>
    </row>
    <row r="53" spans="1:30" s="186" customFormat="1" ht="76.5">
      <c r="A53" s="318" t="s">
        <v>445</v>
      </c>
      <c r="B53" s="281" t="s">
        <v>368</v>
      </c>
      <c r="C53" s="271">
        <v>911669.4</v>
      </c>
      <c r="D53" s="271"/>
      <c r="E53" s="271">
        <f t="shared" ref="E53:E70" si="45">C53+D53</f>
        <v>911669.4</v>
      </c>
      <c r="F53" s="272"/>
      <c r="G53" s="272">
        <f t="shared" ref="G53:G72" si="46">E53+F53</f>
        <v>911669.4</v>
      </c>
      <c r="H53" s="272">
        <v>121673.34</v>
      </c>
      <c r="I53" s="272">
        <f t="shared" ref="I53:I78" si="47">G53+H53</f>
        <v>1033342.74</v>
      </c>
      <c r="J53" s="272"/>
      <c r="K53" s="272">
        <f t="shared" ref="K53:K83" si="48">I53+J53</f>
        <v>1033342.74</v>
      </c>
      <c r="L53" s="272"/>
      <c r="M53" s="272">
        <f t="shared" ref="M53:M83" si="49">K53+L53</f>
        <v>1033342.74</v>
      </c>
      <c r="N53" s="271"/>
      <c r="O53" s="272">
        <f t="shared" ref="O53:O83" si="50">M53+N53</f>
        <v>1033342.74</v>
      </c>
      <c r="P53" s="272">
        <v>303889.8</v>
      </c>
      <c r="Q53" s="272"/>
      <c r="R53" s="272">
        <f t="shared" ref="R53:R70" si="51">P53+Q53</f>
        <v>303889.8</v>
      </c>
      <c r="S53" s="272"/>
      <c r="T53" s="272">
        <f t="shared" ref="T53" si="52">R53+S53</f>
        <v>303889.8</v>
      </c>
      <c r="U53" s="272"/>
      <c r="V53" s="272">
        <f t="shared" ref="V53:V61" si="53">T53+U53</f>
        <v>303889.8</v>
      </c>
      <c r="W53" s="272">
        <v>0</v>
      </c>
      <c r="X53" s="272"/>
      <c r="Y53" s="272">
        <f t="shared" ref="Y53:Y70" si="54">W53+X53</f>
        <v>0</v>
      </c>
      <c r="Z53" s="272"/>
      <c r="AA53" s="272">
        <f t="shared" ref="AA53:AA55" si="55">Y53+Z53</f>
        <v>0</v>
      </c>
      <c r="AB53" s="272"/>
      <c r="AC53" s="272">
        <f t="shared" ref="AC53:AC54" si="56">AA53+AB53</f>
        <v>0</v>
      </c>
      <c r="AD53" s="261"/>
    </row>
    <row r="54" spans="1:30" s="186" customFormat="1" ht="51">
      <c r="A54" s="318" t="s">
        <v>476</v>
      </c>
      <c r="B54" s="320" t="s">
        <v>475</v>
      </c>
      <c r="C54" s="271"/>
      <c r="D54" s="271"/>
      <c r="E54" s="271"/>
      <c r="F54" s="272"/>
      <c r="G54" s="272"/>
      <c r="H54" s="272">
        <v>13298.4</v>
      </c>
      <c r="I54" s="272">
        <f t="shared" si="47"/>
        <v>13298.4</v>
      </c>
      <c r="J54" s="272"/>
      <c r="K54" s="272">
        <f t="shared" si="48"/>
        <v>13298.4</v>
      </c>
      <c r="L54" s="272"/>
      <c r="M54" s="272">
        <f t="shared" si="49"/>
        <v>13298.4</v>
      </c>
      <c r="N54" s="272"/>
      <c r="O54" s="272">
        <f t="shared" si="50"/>
        <v>13298.4</v>
      </c>
      <c r="P54" s="272"/>
      <c r="Q54" s="272"/>
      <c r="R54" s="272"/>
      <c r="S54" s="272"/>
      <c r="T54" s="272"/>
      <c r="U54" s="272"/>
      <c r="V54" s="272">
        <f t="shared" si="53"/>
        <v>0</v>
      </c>
      <c r="W54" s="272"/>
      <c r="X54" s="272"/>
      <c r="Y54" s="272"/>
      <c r="Z54" s="272"/>
      <c r="AA54" s="272"/>
      <c r="AB54" s="272"/>
      <c r="AC54" s="272">
        <f t="shared" si="56"/>
        <v>0</v>
      </c>
      <c r="AD54" s="261"/>
    </row>
    <row r="55" spans="1:30" s="186" customFormat="1" ht="89.25">
      <c r="A55" s="318" t="s">
        <v>447</v>
      </c>
      <c r="B55" s="320" t="s">
        <v>370</v>
      </c>
      <c r="C55" s="271">
        <v>17871298.719999999</v>
      </c>
      <c r="D55" s="271">
        <v>1228051.8600000001</v>
      </c>
      <c r="E55" s="271">
        <f t="shared" si="45"/>
        <v>19099350.579999998</v>
      </c>
      <c r="F55" s="272"/>
      <c r="G55" s="272">
        <f t="shared" si="46"/>
        <v>19099350.579999998</v>
      </c>
      <c r="H55" s="272"/>
      <c r="I55" s="272">
        <f t="shared" si="47"/>
        <v>19099350.579999998</v>
      </c>
      <c r="J55" s="272"/>
      <c r="K55" s="272">
        <f t="shared" si="48"/>
        <v>19099350.579999998</v>
      </c>
      <c r="L55" s="272"/>
      <c r="M55" s="272">
        <f t="shared" si="49"/>
        <v>19099350.579999998</v>
      </c>
      <c r="N55" s="272"/>
      <c r="O55" s="272">
        <f t="shared" si="50"/>
        <v>19099350.579999998</v>
      </c>
      <c r="P55" s="272">
        <v>17303503.890000001</v>
      </c>
      <c r="Q55" s="272">
        <v>1189900.6200000001</v>
      </c>
      <c r="R55" s="272">
        <f t="shared" si="51"/>
        <v>18493404.510000002</v>
      </c>
      <c r="S55" s="272"/>
      <c r="T55" s="272">
        <f t="shared" ref="T55" si="57">R55+S55</f>
        <v>18493404.510000002</v>
      </c>
      <c r="U55" s="272"/>
      <c r="V55" s="272">
        <f t="shared" si="53"/>
        <v>18493404.510000002</v>
      </c>
      <c r="W55" s="272">
        <v>16628801.560000001</v>
      </c>
      <c r="X55" s="272">
        <v>1201636.32</v>
      </c>
      <c r="Y55" s="272">
        <f t="shared" si="54"/>
        <v>17830437.879999999</v>
      </c>
      <c r="Z55" s="272"/>
      <c r="AA55" s="272">
        <f t="shared" si="55"/>
        <v>17830437.879999999</v>
      </c>
      <c r="AB55" s="272"/>
      <c r="AC55" s="272">
        <f>AA55+AB55</f>
        <v>17830437.879999999</v>
      </c>
      <c r="AD55" s="261"/>
    </row>
    <row r="56" spans="1:30" s="186" customFormat="1" ht="38.25">
      <c r="A56" s="317" t="s">
        <v>457</v>
      </c>
      <c r="B56" s="320" t="s">
        <v>464</v>
      </c>
      <c r="C56" s="271"/>
      <c r="D56" s="271"/>
      <c r="E56" s="271"/>
      <c r="F56" s="310">
        <v>1250000</v>
      </c>
      <c r="G56" s="272">
        <f t="shared" si="46"/>
        <v>1250000</v>
      </c>
      <c r="H56" s="310"/>
      <c r="I56" s="272">
        <f t="shared" si="47"/>
        <v>1250000</v>
      </c>
      <c r="J56" s="310"/>
      <c r="K56" s="272">
        <f t="shared" si="48"/>
        <v>1250000</v>
      </c>
      <c r="L56" s="293"/>
      <c r="M56" s="272">
        <f t="shared" si="49"/>
        <v>1250000</v>
      </c>
      <c r="N56" s="293"/>
      <c r="O56" s="272">
        <f t="shared" si="50"/>
        <v>1250000</v>
      </c>
      <c r="P56" s="272"/>
      <c r="Q56" s="272"/>
      <c r="R56" s="272"/>
      <c r="S56" s="272"/>
      <c r="T56" s="272"/>
      <c r="U56" s="272"/>
      <c r="V56" s="272">
        <f t="shared" si="53"/>
        <v>0</v>
      </c>
      <c r="W56" s="272"/>
      <c r="X56" s="272"/>
      <c r="Y56" s="272"/>
      <c r="Z56" s="272"/>
      <c r="AA56" s="272"/>
      <c r="AB56" s="272"/>
      <c r="AC56" s="272">
        <f t="shared" ref="AC56:AC71" si="58">AA56+AB56</f>
        <v>0</v>
      </c>
      <c r="AD56" s="261"/>
    </row>
    <row r="57" spans="1:30" s="186" customFormat="1" ht="25.5">
      <c r="A57" s="317" t="s">
        <v>456</v>
      </c>
      <c r="B57" s="320" t="s">
        <v>465</v>
      </c>
      <c r="C57" s="271"/>
      <c r="D57" s="271"/>
      <c r="E57" s="271"/>
      <c r="F57" s="310">
        <v>8885022.6600000001</v>
      </c>
      <c r="G57" s="272">
        <f t="shared" si="46"/>
        <v>8885022.6600000001</v>
      </c>
      <c r="H57" s="314">
        <v>6160282.3600000003</v>
      </c>
      <c r="I57" s="272">
        <f t="shared" si="47"/>
        <v>15045305.02</v>
      </c>
      <c r="J57" s="314">
        <v>-829268.78</v>
      </c>
      <c r="K57" s="272">
        <f t="shared" si="48"/>
        <v>14216036.24</v>
      </c>
      <c r="L57" s="285"/>
      <c r="M57" s="272">
        <f t="shared" si="49"/>
        <v>14216036.24</v>
      </c>
      <c r="N57" s="285"/>
      <c r="O57" s="272">
        <f t="shared" si="50"/>
        <v>14216036.24</v>
      </c>
      <c r="P57" s="272"/>
      <c r="Q57" s="272"/>
      <c r="R57" s="272"/>
      <c r="S57" s="272"/>
      <c r="T57" s="272"/>
      <c r="U57" s="272"/>
      <c r="V57" s="272">
        <f t="shared" si="53"/>
        <v>0</v>
      </c>
      <c r="W57" s="272"/>
      <c r="X57" s="272"/>
      <c r="Y57" s="272"/>
      <c r="Z57" s="272"/>
      <c r="AA57" s="272"/>
      <c r="AB57" s="272"/>
      <c r="AC57" s="272">
        <f t="shared" si="58"/>
        <v>0</v>
      </c>
      <c r="AD57" s="261"/>
    </row>
    <row r="58" spans="1:30" s="186" customFormat="1" ht="89.25">
      <c r="A58" s="319" t="s">
        <v>454</v>
      </c>
      <c r="B58" s="320" t="s">
        <v>453</v>
      </c>
      <c r="C58" s="271"/>
      <c r="D58" s="271">
        <v>16497532.48</v>
      </c>
      <c r="E58" s="271">
        <f t="shared" si="45"/>
        <v>16497532.48</v>
      </c>
      <c r="F58" s="272"/>
      <c r="G58" s="272">
        <f t="shared" si="46"/>
        <v>16497532.48</v>
      </c>
      <c r="H58" s="272"/>
      <c r="I58" s="272">
        <f t="shared" si="47"/>
        <v>16497532.48</v>
      </c>
      <c r="J58" s="272"/>
      <c r="K58" s="272">
        <f t="shared" si="48"/>
        <v>16497532.48</v>
      </c>
      <c r="L58" s="272"/>
      <c r="M58" s="272">
        <f t="shared" si="49"/>
        <v>16497532.48</v>
      </c>
      <c r="N58" s="272"/>
      <c r="O58" s="272">
        <f t="shared" si="50"/>
        <v>16497532.48</v>
      </c>
      <c r="P58" s="272"/>
      <c r="Q58" s="272">
        <v>18049880.109999999</v>
      </c>
      <c r="R58" s="272">
        <f t="shared" si="51"/>
        <v>18049880.109999999</v>
      </c>
      <c r="S58" s="272"/>
      <c r="T58" s="272">
        <f t="shared" ref="T58" si="59">R58+S58</f>
        <v>18049880.109999999</v>
      </c>
      <c r="U58" s="272"/>
      <c r="V58" s="272">
        <f t="shared" si="53"/>
        <v>18049880.109999999</v>
      </c>
      <c r="W58" s="272"/>
      <c r="X58" s="272"/>
      <c r="Y58" s="272"/>
      <c r="Z58" s="272"/>
      <c r="AA58" s="272"/>
      <c r="AB58" s="272"/>
      <c r="AC58" s="272">
        <f t="shared" si="58"/>
        <v>0</v>
      </c>
      <c r="AD58" s="261"/>
    </row>
    <row r="59" spans="1:30" s="186" customFormat="1" ht="51">
      <c r="A59" s="316" t="s">
        <v>458</v>
      </c>
      <c r="B59" s="320" t="s">
        <v>466</v>
      </c>
      <c r="C59" s="271"/>
      <c r="D59" s="271"/>
      <c r="E59" s="271"/>
      <c r="F59" s="311">
        <v>2950809.67</v>
      </c>
      <c r="G59" s="272">
        <f t="shared" si="46"/>
        <v>2950809.67</v>
      </c>
      <c r="H59" s="311"/>
      <c r="I59" s="272">
        <f t="shared" si="47"/>
        <v>2950809.67</v>
      </c>
      <c r="J59" s="311"/>
      <c r="K59" s="272">
        <f t="shared" si="48"/>
        <v>2950809.67</v>
      </c>
      <c r="L59" s="326"/>
      <c r="M59" s="272">
        <f t="shared" si="49"/>
        <v>2950809.67</v>
      </c>
      <c r="N59" s="326"/>
      <c r="O59" s="272">
        <f t="shared" si="50"/>
        <v>2950809.67</v>
      </c>
      <c r="P59" s="272"/>
      <c r="Q59" s="272"/>
      <c r="R59" s="272"/>
      <c r="S59" s="272"/>
      <c r="T59" s="272"/>
      <c r="U59" s="272"/>
      <c r="V59" s="272">
        <f t="shared" si="53"/>
        <v>0</v>
      </c>
      <c r="W59" s="272"/>
      <c r="X59" s="272"/>
      <c r="Y59" s="272"/>
      <c r="Z59" s="272"/>
      <c r="AA59" s="272"/>
      <c r="AB59" s="272"/>
      <c r="AC59" s="272">
        <f t="shared" si="58"/>
        <v>0</v>
      </c>
      <c r="AD59" s="261"/>
    </row>
    <row r="60" spans="1:30" s="186" customFormat="1" ht="25.5">
      <c r="A60" s="316" t="s">
        <v>459</v>
      </c>
      <c r="B60" s="320" t="s">
        <v>467</v>
      </c>
      <c r="C60" s="271"/>
      <c r="D60" s="271"/>
      <c r="E60" s="271"/>
      <c r="F60" s="311">
        <v>2018422.76</v>
      </c>
      <c r="G60" s="272">
        <f t="shared" si="46"/>
        <v>2018422.76</v>
      </c>
      <c r="H60" s="311"/>
      <c r="I60" s="272">
        <f t="shared" si="47"/>
        <v>2018422.76</v>
      </c>
      <c r="J60" s="311"/>
      <c r="K60" s="272">
        <f t="shared" si="48"/>
        <v>2018422.76</v>
      </c>
      <c r="L60" s="326"/>
      <c r="M60" s="272">
        <f t="shared" si="49"/>
        <v>2018422.76</v>
      </c>
      <c r="N60" s="326"/>
      <c r="O60" s="272">
        <f t="shared" si="50"/>
        <v>2018422.76</v>
      </c>
      <c r="P60" s="272"/>
      <c r="Q60" s="272"/>
      <c r="R60" s="272"/>
      <c r="S60" s="272"/>
      <c r="T60" s="272"/>
      <c r="U60" s="272"/>
      <c r="V60" s="272">
        <f t="shared" si="53"/>
        <v>0</v>
      </c>
      <c r="W60" s="272"/>
      <c r="X60" s="272"/>
      <c r="Y60" s="272"/>
      <c r="Z60" s="272"/>
      <c r="AA60" s="272"/>
      <c r="AB60" s="272"/>
      <c r="AC60" s="272">
        <f t="shared" si="58"/>
        <v>0</v>
      </c>
      <c r="AD60" s="261"/>
    </row>
    <row r="61" spans="1:30" s="186" customFormat="1" ht="25.5">
      <c r="A61" s="318" t="s">
        <v>416</v>
      </c>
      <c r="B61" s="320" t="s">
        <v>415</v>
      </c>
      <c r="C61" s="271"/>
      <c r="D61" s="271">
        <v>7050000</v>
      </c>
      <c r="E61" s="271">
        <f t="shared" si="45"/>
        <v>7050000</v>
      </c>
      <c r="F61" s="272"/>
      <c r="G61" s="272">
        <f t="shared" si="46"/>
        <v>7050000</v>
      </c>
      <c r="H61" s="272"/>
      <c r="I61" s="272">
        <f t="shared" si="47"/>
        <v>7050000</v>
      </c>
      <c r="J61" s="272"/>
      <c r="K61" s="272">
        <f t="shared" si="48"/>
        <v>7050000</v>
      </c>
      <c r="L61" s="272"/>
      <c r="M61" s="272">
        <f t="shared" si="49"/>
        <v>7050000</v>
      </c>
      <c r="N61" s="272"/>
      <c r="O61" s="272">
        <f t="shared" si="50"/>
        <v>7050000</v>
      </c>
      <c r="P61" s="272"/>
      <c r="Q61" s="272"/>
      <c r="R61" s="272"/>
      <c r="S61" s="272"/>
      <c r="T61" s="272"/>
      <c r="U61" s="272"/>
      <c r="V61" s="272">
        <f t="shared" si="53"/>
        <v>0</v>
      </c>
      <c r="W61" s="272"/>
      <c r="X61" s="272"/>
      <c r="Y61" s="272"/>
      <c r="Z61" s="272"/>
      <c r="AA61" s="272"/>
      <c r="AB61" s="272"/>
      <c r="AC61" s="272">
        <f t="shared" si="58"/>
        <v>0</v>
      </c>
      <c r="AD61" s="261"/>
    </row>
    <row r="62" spans="1:30" s="186" customFormat="1" ht="89.25">
      <c r="A62" s="318" t="s">
        <v>446</v>
      </c>
      <c r="B62" s="320" t="s">
        <v>379</v>
      </c>
      <c r="C62" s="271">
        <v>448772.27</v>
      </c>
      <c r="D62" s="271">
        <v>-49170.15</v>
      </c>
      <c r="E62" s="271">
        <f t="shared" si="45"/>
        <v>399602.12</v>
      </c>
      <c r="F62" s="272"/>
      <c r="G62" s="272">
        <f t="shared" si="46"/>
        <v>399602.12</v>
      </c>
      <c r="H62" s="272"/>
      <c r="I62" s="272">
        <f t="shared" si="47"/>
        <v>399602.12</v>
      </c>
      <c r="J62" s="272"/>
      <c r="K62" s="272">
        <f t="shared" si="48"/>
        <v>399602.12</v>
      </c>
      <c r="L62" s="272"/>
      <c r="M62" s="272">
        <f t="shared" si="49"/>
        <v>399602.12</v>
      </c>
      <c r="N62" s="272"/>
      <c r="O62" s="272">
        <f t="shared" si="50"/>
        <v>399602.12</v>
      </c>
      <c r="P62" s="272">
        <v>448772.27</v>
      </c>
      <c r="Q62" s="272">
        <v>-49170.15</v>
      </c>
      <c r="R62" s="272">
        <f t="shared" ref="R62" si="60">P62+Q62</f>
        <v>399602.12</v>
      </c>
      <c r="S62" s="272"/>
      <c r="T62" s="272">
        <f t="shared" ref="T62:T68" si="61">R62+S62</f>
        <v>399602.12</v>
      </c>
      <c r="U62" s="272"/>
      <c r="V62" s="272">
        <f t="shared" ref="V62:V69" si="62">T62+U62</f>
        <v>399602.12</v>
      </c>
      <c r="W62" s="272">
        <v>0</v>
      </c>
      <c r="X62" s="272">
        <v>400068.48</v>
      </c>
      <c r="Y62" s="272">
        <f t="shared" ref="Y62" si="63">W62+X62</f>
        <v>400068.48</v>
      </c>
      <c r="Z62" s="272"/>
      <c r="AA62" s="272">
        <f t="shared" ref="AA62:AA68" si="64">Y62+Z62</f>
        <v>400068.48</v>
      </c>
      <c r="AB62" s="272"/>
      <c r="AC62" s="272">
        <f t="shared" si="58"/>
        <v>400068.48</v>
      </c>
      <c r="AD62" s="261"/>
    </row>
    <row r="63" spans="1:30" s="186" customFormat="1" ht="63.75">
      <c r="A63" s="318" t="s">
        <v>417</v>
      </c>
      <c r="B63" s="281" t="s">
        <v>372</v>
      </c>
      <c r="C63" s="271">
        <v>109090.88</v>
      </c>
      <c r="D63" s="271">
        <v>144877.44</v>
      </c>
      <c r="E63" s="271">
        <f t="shared" si="45"/>
        <v>253968.32</v>
      </c>
      <c r="F63" s="272"/>
      <c r="G63" s="272">
        <f t="shared" si="46"/>
        <v>253968.32</v>
      </c>
      <c r="H63" s="272"/>
      <c r="I63" s="272">
        <f t="shared" si="47"/>
        <v>253968.32</v>
      </c>
      <c r="J63" s="272"/>
      <c r="K63" s="272">
        <f t="shared" si="48"/>
        <v>253968.32</v>
      </c>
      <c r="L63" s="272"/>
      <c r="M63" s="272">
        <f t="shared" si="49"/>
        <v>253968.32</v>
      </c>
      <c r="N63" s="272"/>
      <c r="O63" s="272">
        <f t="shared" si="50"/>
        <v>253968.32</v>
      </c>
      <c r="P63" s="272">
        <v>109090.88</v>
      </c>
      <c r="Q63" s="272">
        <v>-247.36</v>
      </c>
      <c r="R63" s="272">
        <f t="shared" si="51"/>
        <v>108843.52</v>
      </c>
      <c r="S63" s="272"/>
      <c r="T63" s="272">
        <f t="shared" si="61"/>
        <v>108843.52</v>
      </c>
      <c r="U63" s="272"/>
      <c r="V63" s="272">
        <f t="shared" si="62"/>
        <v>108843.52</v>
      </c>
      <c r="W63" s="272">
        <v>109090.88</v>
      </c>
      <c r="X63" s="272">
        <v>-247.36</v>
      </c>
      <c r="Y63" s="272">
        <f t="shared" si="54"/>
        <v>108843.52</v>
      </c>
      <c r="Z63" s="272"/>
      <c r="AA63" s="272">
        <f t="shared" si="64"/>
        <v>108843.52</v>
      </c>
      <c r="AB63" s="272"/>
      <c r="AC63" s="272">
        <f t="shared" si="58"/>
        <v>108843.52</v>
      </c>
      <c r="AD63" s="261"/>
    </row>
    <row r="64" spans="1:30" s="186" customFormat="1" ht="51">
      <c r="A64" s="318" t="s">
        <v>419</v>
      </c>
      <c r="B64" s="320" t="s">
        <v>372</v>
      </c>
      <c r="C64" s="271">
        <v>1050000</v>
      </c>
      <c r="D64" s="271"/>
      <c r="E64" s="271">
        <f t="shared" si="45"/>
        <v>1050000</v>
      </c>
      <c r="F64" s="272"/>
      <c r="G64" s="272">
        <f t="shared" si="46"/>
        <v>1050000</v>
      </c>
      <c r="H64" s="272"/>
      <c r="I64" s="272">
        <f t="shared" si="47"/>
        <v>1050000</v>
      </c>
      <c r="J64" s="272"/>
      <c r="K64" s="272">
        <f t="shared" si="48"/>
        <v>1050000</v>
      </c>
      <c r="L64" s="272"/>
      <c r="M64" s="272">
        <f t="shared" si="49"/>
        <v>1050000</v>
      </c>
      <c r="N64" s="272"/>
      <c r="O64" s="272">
        <f t="shared" si="50"/>
        <v>1050000</v>
      </c>
      <c r="P64" s="272">
        <v>414715</v>
      </c>
      <c r="Q64" s="272"/>
      <c r="R64" s="272">
        <f t="shared" si="51"/>
        <v>414715</v>
      </c>
      <c r="S64" s="272"/>
      <c r="T64" s="272">
        <f t="shared" si="61"/>
        <v>414715</v>
      </c>
      <c r="U64" s="272"/>
      <c r="V64" s="272">
        <f t="shared" si="62"/>
        <v>414715</v>
      </c>
      <c r="W64" s="272">
        <v>414715</v>
      </c>
      <c r="X64" s="272"/>
      <c r="Y64" s="272">
        <f t="shared" si="54"/>
        <v>414715</v>
      </c>
      <c r="Z64" s="272"/>
      <c r="AA64" s="272">
        <f t="shared" si="64"/>
        <v>414715</v>
      </c>
      <c r="AB64" s="272"/>
      <c r="AC64" s="272">
        <f t="shared" si="58"/>
        <v>414715</v>
      </c>
      <c r="AD64" s="261"/>
    </row>
    <row r="65" spans="1:30" s="186" customFormat="1" ht="89.25">
      <c r="A65" s="318" t="s">
        <v>425</v>
      </c>
      <c r="B65" s="320" t="s">
        <v>372</v>
      </c>
      <c r="C65" s="271">
        <v>278700</v>
      </c>
      <c r="D65" s="271"/>
      <c r="E65" s="271">
        <f t="shared" si="45"/>
        <v>278700</v>
      </c>
      <c r="F65" s="272"/>
      <c r="G65" s="272">
        <f t="shared" si="46"/>
        <v>278700</v>
      </c>
      <c r="H65" s="272"/>
      <c r="I65" s="272">
        <f t="shared" si="47"/>
        <v>278700</v>
      </c>
      <c r="J65" s="272"/>
      <c r="K65" s="272">
        <f t="shared" si="48"/>
        <v>278700</v>
      </c>
      <c r="L65" s="272"/>
      <c r="M65" s="272">
        <f t="shared" si="49"/>
        <v>278700</v>
      </c>
      <c r="N65" s="272">
        <f>242340-278700</f>
        <v>-36360</v>
      </c>
      <c r="O65" s="272">
        <f t="shared" si="50"/>
        <v>242340</v>
      </c>
      <c r="P65" s="272">
        <v>277290</v>
      </c>
      <c r="Q65" s="272"/>
      <c r="R65" s="272">
        <f t="shared" si="51"/>
        <v>277290</v>
      </c>
      <c r="S65" s="272"/>
      <c r="T65" s="272">
        <f t="shared" si="61"/>
        <v>277290</v>
      </c>
      <c r="U65" s="272"/>
      <c r="V65" s="272">
        <f t="shared" si="62"/>
        <v>277290</v>
      </c>
      <c r="W65" s="272">
        <v>262170</v>
      </c>
      <c r="X65" s="272"/>
      <c r="Y65" s="272">
        <f t="shared" si="54"/>
        <v>262170</v>
      </c>
      <c r="Z65" s="272"/>
      <c r="AA65" s="272">
        <f t="shared" si="64"/>
        <v>262170</v>
      </c>
      <c r="AB65" s="272"/>
      <c r="AC65" s="272">
        <f t="shared" si="58"/>
        <v>262170</v>
      </c>
      <c r="AD65" s="261"/>
    </row>
    <row r="66" spans="1:30" s="186" customFormat="1" ht="51">
      <c r="A66" s="318" t="s">
        <v>426</v>
      </c>
      <c r="B66" s="281" t="s">
        <v>372</v>
      </c>
      <c r="C66" s="271">
        <v>4472402.3899999997</v>
      </c>
      <c r="D66" s="271">
        <v>-4472402.3899999997</v>
      </c>
      <c r="E66" s="271">
        <f t="shared" si="45"/>
        <v>0</v>
      </c>
      <c r="F66" s="272"/>
      <c r="G66" s="272">
        <f t="shared" si="46"/>
        <v>0</v>
      </c>
      <c r="H66" s="272"/>
      <c r="I66" s="272">
        <f t="shared" si="47"/>
        <v>0</v>
      </c>
      <c r="J66" s="272"/>
      <c r="K66" s="272">
        <f t="shared" si="48"/>
        <v>0</v>
      </c>
      <c r="L66" s="272"/>
      <c r="M66" s="272">
        <f t="shared" si="49"/>
        <v>0</v>
      </c>
      <c r="N66" s="272"/>
      <c r="O66" s="272">
        <f t="shared" si="50"/>
        <v>0</v>
      </c>
      <c r="P66" s="272">
        <v>0</v>
      </c>
      <c r="Q66" s="272"/>
      <c r="R66" s="272">
        <f t="shared" si="51"/>
        <v>0</v>
      </c>
      <c r="S66" s="272"/>
      <c r="T66" s="272">
        <f t="shared" si="61"/>
        <v>0</v>
      </c>
      <c r="U66" s="272"/>
      <c r="V66" s="272">
        <f t="shared" si="62"/>
        <v>0</v>
      </c>
      <c r="W66" s="272">
        <v>0</v>
      </c>
      <c r="X66" s="272"/>
      <c r="Y66" s="272">
        <f t="shared" si="54"/>
        <v>0</v>
      </c>
      <c r="Z66" s="272"/>
      <c r="AA66" s="272">
        <f t="shared" si="64"/>
        <v>0</v>
      </c>
      <c r="AB66" s="272"/>
      <c r="AC66" s="272">
        <f t="shared" si="58"/>
        <v>0</v>
      </c>
      <c r="AD66" s="261"/>
    </row>
    <row r="67" spans="1:30" s="186" customFormat="1" ht="89.25">
      <c r="A67" s="318" t="s">
        <v>427</v>
      </c>
      <c r="B67" s="281" t="s">
        <v>372</v>
      </c>
      <c r="C67" s="271">
        <v>5502100</v>
      </c>
      <c r="D67" s="271"/>
      <c r="E67" s="271">
        <f t="shared" si="45"/>
        <v>5502100</v>
      </c>
      <c r="F67" s="272"/>
      <c r="G67" s="272">
        <f t="shared" si="46"/>
        <v>5502100</v>
      </c>
      <c r="H67" s="272"/>
      <c r="I67" s="272">
        <f t="shared" si="47"/>
        <v>5502100</v>
      </c>
      <c r="J67" s="272"/>
      <c r="K67" s="272">
        <f t="shared" si="48"/>
        <v>5502100</v>
      </c>
      <c r="L67" s="272">
        <f>902100-5502100</f>
        <v>-4600000</v>
      </c>
      <c r="M67" s="272">
        <f t="shared" si="49"/>
        <v>902100</v>
      </c>
      <c r="N67" s="272"/>
      <c r="O67" s="272">
        <f t="shared" si="50"/>
        <v>902100</v>
      </c>
      <c r="P67" s="272">
        <v>0</v>
      </c>
      <c r="Q67" s="272"/>
      <c r="R67" s="272">
        <f t="shared" si="51"/>
        <v>0</v>
      </c>
      <c r="S67" s="272"/>
      <c r="T67" s="272">
        <f t="shared" si="61"/>
        <v>0</v>
      </c>
      <c r="U67" s="272"/>
      <c r="V67" s="272">
        <f t="shared" si="62"/>
        <v>0</v>
      </c>
      <c r="W67" s="272">
        <v>0</v>
      </c>
      <c r="X67" s="272"/>
      <c r="Y67" s="272">
        <f t="shared" si="54"/>
        <v>0</v>
      </c>
      <c r="Z67" s="272"/>
      <c r="AA67" s="272">
        <f t="shared" si="64"/>
        <v>0</v>
      </c>
      <c r="AB67" s="272"/>
      <c r="AC67" s="272">
        <f t="shared" si="58"/>
        <v>0</v>
      </c>
      <c r="AD67" s="261"/>
    </row>
    <row r="68" spans="1:30" s="186" customFormat="1" ht="89.25">
      <c r="A68" s="318" t="s">
        <v>428</v>
      </c>
      <c r="B68" s="281" t="s">
        <v>372</v>
      </c>
      <c r="C68" s="271">
        <v>893788</v>
      </c>
      <c r="D68" s="271"/>
      <c r="E68" s="271">
        <f t="shared" si="45"/>
        <v>893788</v>
      </c>
      <c r="F68" s="272"/>
      <c r="G68" s="272">
        <f t="shared" si="46"/>
        <v>893788</v>
      </c>
      <c r="H68" s="272"/>
      <c r="I68" s="272">
        <f t="shared" si="47"/>
        <v>893788</v>
      </c>
      <c r="J68" s="272"/>
      <c r="K68" s="272">
        <f t="shared" si="48"/>
        <v>893788</v>
      </c>
      <c r="L68" s="272"/>
      <c r="M68" s="272">
        <f t="shared" si="49"/>
        <v>893788</v>
      </c>
      <c r="N68" s="272"/>
      <c r="O68" s="272">
        <f t="shared" si="50"/>
        <v>893788</v>
      </c>
      <c r="P68" s="272">
        <v>893788</v>
      </c>
      <c r="Q68" s="272"/>
      <c r="R68" s="272">
        <f t="shared" si="51"/>
        <v>893788</v>
      </c>
      <c r="S68" s="272"/>
      <c r="T68" s="272">
        <f t="shared" si="61"/>
        <v>893788</v>
      </c>
      <c r="U68" s="272"/>
      <c r="V68" s="272">
        <f t="shared" si="62"/>
        <v>893788</v>
      </c>
      <c r="W68" s="272">
        <v>893788</v>
      </c>
      <c r="X68" s="272"/>
      <c r="Y68" s="272">
        <f t="shared" si="54"/>
        <v>893788</v>
      </c>
      <c r="Z68" s="272"/>
      <c r="AA68" s="272">
        <f t="shared" si="64"/>
        <v>893788</v>
      </c>
      <c r="AB68" s="272"/>
      <c r="AC68" s="272">
        <f t="shared" si="58"/>
        <v>893788</v>
      </c>
      <c r="AD68" s="261"/>
    </row>
    <row r="69" spans="1:30" s="186" customFormat="1" ht="25.5">
      <c r="A69" s="318" t="s">
        <v>449</v>
      </c>
      <c r="B69" s="281" t="s">
        <v>372</v>
      </c>
      <c r="C69" s="271"/>
      <c r="D69" s="271">
        <v>545090</v>
      </c>
      <c r="E69" s="271">
        <f t="shared" si="45"/>
        <v>545090</v>
      </c>
      <c r="F69" s="272"/>
      <c r="G69" s="272">
        <f t="shared" si="46"/>
        <v>545090</v>
      </c>
      <c r="H69" s="272"/>
      <c r="I69" s="272">
        <f t="shared" si="47"/>
        <v>545090</v>
      </c>
      <c r="J69" s="272"/>
      <c r="K69" s="272">
        <f t="shared" si="48"/>
        <v>545090</v>
      </c>
      <c r="L69" s="272"/>
      <c r="M69" s="272">
        <f t="shared" si="49"/>
        <v>545090</v>
      </c>
      <c r="N69" s="272"/>
      <c r="O69" s="272">
        <f t="shared" si="50"/>
        <v>545090</v>
      </c>
      <c r="P69" s="272"/>
      <c r="Q69" s="272"/>
      <c r="R69" s="272"/>
      <c r="S69" s="272"/>
      <c r="T69" s="272"/>
      <c r="U69" s="272"/>
      <c r="V69" s="272">
        <f t="shared" si="62"/>
        <v>0</v>
      </c>
      <c r="W69" s="272"/>
      <c r="X69" s="272"/>
      <c r="Y69" s="272"/>
      <c r="Z69" s="272"/>
      <c r="AA69" s="272"/>
      <c r="AB69" s="272"/>
      <c r="AC69" s="272">
        <f t="shared" si="58"/>
        <v>0</v>
      </c>
      <c r="AD69" s="261"/>
    </row>
    <row r="70" spans="1:30" s="186" customFormat="1" ht="25.5">
      <c r="A70" s="318" t="s">
        <v>421</v>
      </c>
      <c r="B70" s="320" t="s">
        <v>372</v>
      </c>
      <c r="C70" s="271">
        <v>301839877.80000001</v>
      </c>
      <c r="D70" s="271"/>
      <c r="E70" s="271">
        <f t="shared" si="45"/>
        <v>301839877.80000001</v>
      </c>
      <c r="F70" s="272"/>
      <c r="G70" s="272">
        <f t="shared" si="46"/>
        <v>301839877.80000001</v>
      </c>
      <c r="H70" s="272"/>
      <c r="I70" s="272">
        <f t="shared" si="47"/>
        <v>301839877.80000001</v>
      </c>
      <c r="J70" s="272"/>
      <c r="K70" s="272">
        <f t="shared" si="48"/>
        <v>301839877.80000001</v>
      </c>
      <c r="L70" s="272"/>
      <c r="M70" s="272">
        <f t="shared" si="49"/>
        <v>301839877.80000001</v>
      </c>
      <c r="N70" s="272"/>
      <c r="O70" s="272">
        <f t="shared" si="50"/>
        <v>301839877.80000001</v>
      </c>
      <c r="P70" s="271">
        <v>323430125.87</v>
      </c>
      <c r="Q70" s="271"/>
      <c r="R70" s="272">
        <f t="shared" si="51"/>
        <v>323430125.87</v>
      </c>
      <c r="S70" s="272"/>
      <c r="T70" s="272">
        <f t="shared" ref="T70:T74" si="65">R70+S70</f>
        <v>323430125.87</v>
      </c>
      <c r="U70" s="272"/>
      <c r="V70" s="272">
        <f t="shared" ref="V70:V83" si="66">T70+U70</f>
        <v>323430125.87</v>
      </c>
      <c r="W70" s="271">
        <v>338839877.80000001</v>
      </c>
      <c r="X70" s="271"/>
      <c r="Y70" s="272">
        <f t="shared" si="54"/>
        <v>338839877.80000001</v>
      </c>
      <c r="Z70" s="272"/>
      <c r="AA70" s="272">
        <f t="shared" ref="AA70" si="67">Y70+Z70</f>
        <v>338839877.80000001</v>
      </c>
      <c r="AB70" s="272"/>
      <c r="AC70" s="272">
        <f t="shared" si="58"/>
        <v>338839877.80000001</v>
      </c>
      <c r="AD70" s="257"/>
    </row>
    <row r="71" spans="1:30" s="186" customFormat="1" ht="38.25">
      <c r="A71" s="316" t="s">
        <v>460</v>
      </c>
      <c r="B71" s="320" t="s">
        <v>372</v>
      </c>
      <c r="C71" s="271"/>
      <c r="D71" s="271"/>
      <c r="E71" s="271"/>
      <c r="F71" s="311">
        <v>546090</v>
      </c>
      <c r="G71" s="272">
        <f t="shared" si="46"/>
        <v>546090</v>
      </c>
      <c r="H71" s="311"/>
      <c r="I71" s="272">
        <f t="shared" si="47"/>
        <v>546090</v>
      </c>
      <c r="J71" s="311"/>
      <c r="K71" s="272">
        <f t="shared" si="48"/>
        <v>546090</v>
      </c>
      <c r="L71" s="326"/>
      <c r="M71" s="272">
        <f t="shared" si="49"/>
        <v>546090</v>
      </c>
      <c r="N71" s="326"/>
      <c r="O71" s="272">
        <f t="shared" si="50"/>
        <v>546090</v>
      </c>
      <c r="P71" s="271"/>
      <c r="Q71" s="271"/>
      <c r="R71" s="272"/>
      <c r="S71" s="272"/>
      <c r="T71" s="272">
        <f t="shared" si="65"/>
        <v>0</v>
      </c>
      <c r="U71" s="272"/>
      <c r="V71" s="272">
        <f t="shared" si="66"/>
        <v>0</v>
      </c>
      <c r="W71" s="271"/>
      <c r="X71" s="271"/>
      <c r="Y71" s="272"/>
      <c r="Z71" s="272"/>
      <c r="AA71" s="272"/>
      <c r="AB71" s="272"/>
      <c r="AC71" s="272">
        <f t="shared" si="58"/>
        <v>0</v>
      </c>
      <c r="AD71" s="257"/>
    </row>
    <row r="72" spans="1:30" s="186" customFormat="1" ht="51">
      <c r="A72" s="316" t="s">
        <v>471</v>
      </c>
      <c r="B72" s="320" t="s">
        <v>372</v>
      </c>
      <c r="C72" s="271"/>
      <c r="D72" s="271"/>
      <c r="E72" s="271"/>
      <c r="F72" s="311">
        <v>1350882.32</v>
      </c>
      <c r="G72" s="272">
        <f t="shared" si="46"/>
        <v>1350882.32</v>
      </c>
      <c r="H72" s="311"/>
      <c r="I72" s="272">
        <f t="shared" si="47"/>
        <v>1350882.32</v>
      </c>
      <c r="J72" s="311"/>
      <c r="K72" s="272">
        <f t="shared" si="48"/>
        <v>1350882.32</v>
      </c>
      <c r="L72" s="326">
        <f>1138008.07-1350882.32</f>
        <v>-212874.25</v>
      </c>
      <c r="M72" s="272">
        <f t="shared" si="49"/>
        <v>1138008.07</v>
      </c>
      <c r="N72" s="326"/>
      <c r="O72" s="272">
        <f t="shared" si="50"/>
        <v>1138008.07</v>
      </c>
      <c r="P72" s="271"/>
      <c r="Q72" s="271"/>
      <c r="R72" s="272"/>
      <c r="S72" s="272"/>
      <c r="T72" s="272">
        <f t="shared" si="65"/>
        <v>0</v>
      </c>
      <c r="U72" s="272"/>
      <c r="V72" s="272">
        <f t="shared" si="66"/>
        <v>0</v>
      </c>
      <c r="W72" s="271"/>
      <c r="X72" s="271"/>
      <c r="Y72" s="272"/>
      <c r="Z72" s="272"/>
      <c r="AA72" s="272"/>
      <c r="AB72" s="272"/>
      <c r="AC72" s="272">
        <f>AA72+AB72</f>
        <v>0</v>
      </c>
      <c r="AD72" s="257"/>
    </row>
    <row r="73" spans="1:30" s="186" customFormat="1" ht="38.25">
      <c r="A73" s="316" t="s">
        <v>477</v>
      </c>
      <c r="B73" s="320" t="s">
        <v>372</v>
      </c>
      <c r="C73" s="271"/>
      <c r="D73" s="271"/>
      <c r="E73" s="271"/>
      <c r="F73" s="311"/>
      <c r="G73" s="272"/>
      <c r="H73" s="311">
        <v>2426561.0499999998</v>
      </c>
      <c r="I73" s="272">
        <f t="shared" si="47"/>
        <v>2426561.0499999998</v>
      </c>
      <c r="J73" s="311"/>
      <c r="K73" s="272">
        <f t="shared" si="48"/>
        <v>2426561.0499999998</v>
      </c>
      <c r="L73" s="326"/>
      <c r="M73" s="272">
        <f t="shared" si="49"/>
        <v>2426561.0499999998</v>
      </c>
      <c r="N73" s="326"/>
      <c r="O73" s="272">
        <f t="shared" si="50"/>
        <v>2426561.0499999998</v>
      </c>
      <c r="P73" s="271"/>
      <c r="Q73" s="271"/>
      <c r="R73" s="272"/>
      <c r="S73" s="268">
        <v>3822000</v>
      </c>
      <c r="T73" s="272">
        <f t="shared" si="65"/>
        <v>3822000</v>
      </c>
      <c r="U73" s="268"/>
      <c r="V73" s="272">
        <f t="shared" si="66"/>
        <v>3822000</v>
      </c>
      <c r="W73" s="271"/>
      <c r="X73" s="271"/>
      <c r="Y73" s="272"/>
      <c r="Z73" s="272"/>
      <c r="AA73" s="272"/>
      <c r="AB73" s="272"/>
      <c r="AC73" s="272">
        <f t="shared" ref="AC73:AC74" si="68">AA73+AB73</f>
        <v>0</v>
      </c>
      <c r="AD73" s="257"/>
    </row>
    <row r="74" spans="1:30" s="186" customFormat="1" ht="38.25">
      <c r="A74" s="316" t="s">
        <v>478</v>
      </c>
      <c r="B74" s="320" t="s">
        <v>372</v>
      </c>
      <c r="C74" s="271"/>
      <c r="D74" s="271"/>
      <c r="E74" s="271"/>
      <c r="F74" s="311"/>
      <c r="G74" s="272"/>
      <c r="H74" s="311">
        <v>7604662.6699999999</v>
      </c>
      <c r="I74" s="272">
        <f t="shared" si="47"/>
        <v>7604662.6699999999</v>
      </c>
      <c r="J74" s="311"/>
      <c r="K74" s="272">
        <f t="shared" si="48"/>
        <v>7604662.6699999999</v>
      </c>
      <c r="L74" s="326"/>
      <c r="M74" s="272">
        <f t="shared" si="49"/>
        <v>7604662.6699999999</v>
      </c>
      <c r="N74" s="326"/>
      <c r="O74" s="272">
        <f t="shared" si="50"/>
        <v>7604662.6699999999</v>
      </c>
      <c r="P74" s="271"/>
      <c r="Q74" s="271"/>
      <c r="R74" s="272"/>
      <c r="S74" s="272"/>
      <c r="T74" s="272">
        <f t="shared" si="65"/>
        <v>0</v>
      </c>
      <c r="U74" s="272"/>
      <c r="V74" s="272">
        <f t="shared" si="66"/>
        <v>0</v>
      </c>
      <c r="W74" s="271"/>
      <c r="X74" s="271"/>
      <c r="Y74" s="272"/>
      <c r="Z74" s="272"/>
      <c r="AA74" s="272"/>
      <c r="AB74" s="272"/>
      <c r="AC74" s="272">
        <f t="shared" si="68"/>
        <v>0</v>
      </c>
      <c r="AD74" s="257"/>
    </row>
    <row r="75" spans="1:30" s="186" customFormat="1" ht="63.75">
      <c r="A75" s="316" t="s">
        <v>479</v>
      </c>
      <c r="B75" s="320" t="s">
        <v>372</v>
      </c>
      <c r="C75" s="271"/>
      <c r="D75" s="271"/>
      <c r="E75" s="271"/>
      <c r="F75" s="311"/>
      <c r="G75" s="272"/>
      <c r="H75" s="311">
        <v>1542661</v>
      </c>
      <c r="I75" s="272">
        <f t="shared" si="47"/>
        <v>1542661</v>
      </c>
      <c r="J75" s="311"/>
      <c r="K75" s="272">
        <f t="shared" si="48"/>
        <v>1542661</v>
      </c>
      <c r="L75" s="326"/>
      <c r="M75" s="272">
        <f t="shared" si="49"/>
        <v>1542661</v>
      </c>
      <c r="N75" s="326"/>
      <c r="O75" s="272">
        <f t="shared" si="50"/>
        <v>1542661</v>
      </c>
      <c r="P75" s="271"/>
      <c r="Q75" s="271"/>
      <c r="R75" s="272"/>
      <c r="S75" s="272"/>
      <c r="T75" s="272"/>
      <c r="U75" s="272"/>
      <c r="V75" s="272">
        <f t="shared" si="66"/>
        <v>0</v>
      </c>
      <c r="W75" s="271"/>
      <c r="X75" s="271"/>
      <c r="Y75" s="272"/>
      <c r="Z75" s="272"/>
      <c r="AA75" s="272"/>
      <c r="AB75" s="272"/>
      <c r="AC75" s="272">
        <f>AA75+AB75</f>
        <v>0</v>
      </c>
      <c r="AD75" s="257"/>
    </row>
    <row r="76" spans="1:30" s="186" customFormat="1" ht="38.25">
      <c r="A76" s="316" t="s">
        <v>482</v>
      </c>
      <c r="B76" s="320" t="s">
        <v>372</v>
      </c>
      <c r="C76" s="271"/>
      <c r="D76" s="271"/>
      <c r="E76" s="271"/>
      <c r="F76" s="311"/>
      <c r="G76" s="272"/>
      <c r="H76" s="311">
        <v>605297</v>
      </c>
      <c r="I76" s="272">
        <f t="shared" si="47"/>
        <v>605297</v>
      </c>
      <c r="J76" s="311"/>
      <c r="K76" s="272">
        <f t="shared" si="48"/>
        <v>605297</v>
      </c>
      <c r="L76" s="326"/>
      <c r="M76" s="272">
        <f t="shared" si="49"/>
        <v>605297</v>
      </c>
      <c r="N76" s="326"/>
      <c r="O76" s="272">
        <f t="shared" si="50"/>
        <v>605297</v>
      </c>
      <c r="P76" s="271"/>
      <c r="Q76" s="271"/>
      <c r="R76" s="272"/>
      <c r="S76" s="272"/>
      <c r="T76" s="272"/>
      <c r="U76" s="272"/>
      <c r="V76" s="272">
        <f t="shared" si="66"/>
        <v>0</v>
      </c>
      <c r="W76" s="271"/>
      <c r="X76" s="271"/>
      <c r="Y76" s="272"/>
      <c r="Z76" s="272"/>
      <c r="AA76" s="272"/>
      <c r="AB76" s="272"/>
      <c r="AC76" s="272">
        <f t="shared" ref="AC76:AC83" si="69">AA76+AB76</f>
        <v>0</v>
      </c>
      <c r="AD76" s="257"/>
    </row>
    <row r="77" spans="1:30" s="186" customFormat="1" ht="25.5">
      <c r="A77" s="316" t="s">
        <v>483</v>
      </c>
      <c r="B77" s="320" t="s">
        <v>372</v>
      </c>
      <c r="C77" s="271"/>
      <c r="D77" s="271"/>
      <c r="E77" s="271"/>
      <c r="F77" s="311"/>
      <c r="G77" s="272"/>
      <c r="H77" s="311">
        <v>2500000</v>
      </c>
      <c r="I77" s="272">
        <f t="shared" si="47"/>
        <v>2500000</v>
      </c>
      <c r="J77" s="311"/>
      <c r="K77" s="272">
        <f t="shared" si="48"/>
        <v>2500000</v>
      </c>
      <c r="L77" s="326"/>
      <c r="M77" s="272">
        <f t="shared" si="49"/>
        <v>2500000</v>
      </c>
      <c r="N77" s="326"/>
      <c r="O77" s="272">
        <f t="shared" si="50"/>
        <v>2500000</v>
      </c>
      <c r="P77" s="271"/>
      <c r="Q77" s="271"/>
      <c r="R77" s="272"/>
      <c r="S77" s="272"/>
      <c r="T77" s="272"/>
      <c r="U77" s="272"/>
      <c r="V77" s="272">
        <f t="shared" si="66"/>
        <v>0</v>
      </c>
      <c r="W77" s="271"/>
      <c r="X77" s="271"/>
      <c r="Y77" s="272"/>
      <c r="Z77" s="272"/>
      <c r="AA77" s="272"/>
      <c r="AB77" s="272"/>
      <c r="AC77" s="272">
        <f t="shared" si="69"/>
        <v>0</v>
      </c>
      <c r="AD77" s="257"/>
    </row>
    <row r="78" spans="1:30" s="186" customFormat="1" ht="38.25">
      <c r="A78" s="316" t="s">
        <v>484</v>
      </c>
      <c r="B78" s="320" t="s">
        <v>372</v>
      </c>
      <c r="C78" s="271"/>
      <c r="D78" s="271"/>
      <c r="E78" s="271"/>
      <c r="F78" s="311"/>
      <c r="G78" s="272"/>
      <c r="H78" s="311">
        <v>96551.78</v>
      </c>
      <c r="I78" s="272">
        <f t="shared" si="47"/>
        <v>96551.78</v>
      </c>
      <c r="J78" s="311"/>
      <c r="K78" s="272">
        <f t="shared" si="48"/>
        <v>96551.78</v>
      </c>
      <c r="L78" s="326"/>
      <c r="M78" s="272">
        <f t="shared" si="49"/>
        <v>96551.78</v>
      </c>
      <c r="N78" s="326"/>
      <c r="O78" s="272">
        <f t="shared" si="50"/>
        <v>96551.78</v>
      </c>
      <c r="P78" s="271"/>
      <c r="Q78" s="271"/>
      <c r="R78" s="272"/>
      <c r="S78" s="272"/>
      <c r="T78" s="272"/>
      <c r="U78" s="272"/>
      <c r="V78" s="272">
        <f t="shared" si="66"/>
        <v>0</v>
      </c>
      <c r="W78" s="271"/>
      <c r="X78" s="271"/>
      <c r="Y78" s="272"/>
      <c r="Z78" s="272"/>
      <c r="AA78" s="272"/>
      <c r="AB78" s="272"/>
      <c r="AC78" s="272">
        <f t="shared" si="69"/>
        <v>0</v>
      </c>
      <c r="AD78" s="257"/>
    </row>
    <row r="79" spans="1:30" s="186" customFormat="1" ht="25.5">
      <c r="A79" s="316" t="s">
        <v>504</v>
      </c>
      <c r="B79" s="320" t="s">
        <v>372</v>
      </c>
      <c r="C79" s="271"/>
      <c r="D79" s="271"/>
      <c r="E79" s="271"/>
      <c r="F79" s="311"/>
      <c r="G79" s="272"/>
      <c r="H79" s="311"/>
      <c r="I79" s="272"/>
      <c r="J79" s="311"/>
      <c r="K79" s="272"/>
      <c r="L79" s="326"/>
      <c r="M79" s="272"/>
      <c r="N79" s="326">
        <v>6832511.46</v>
      </c>
      <c r="O79" s="272">
        <f t="shared" si="50"/>
        <v>6832511.46</v>
      </c>
      <c r="P79" s="271"/>
      <c r="Q79" s="271"/>
      <c r="R79" s="272"/>
      <c r="S79" s="272"/>
      <c r="T79" s="272"/>
      <c r="U79" s="272"/>
      <c r="V79" s="272">
        <f t="shared" si="66"/>
        <v>0</v>
      </c>
      <c r="W79" s="271"/>
      <c r="X79" s="271"/>
      <c r="Y79" s="272"/>
      <c r="Z79" s="272"/>
      <c r="AA79" s="272"/>
      <c r="AB79" s="272"/>
      <c r="AC79" s="272">
        <f t="shared" si="69"/>
        <v>0</v>
      </c>
      <c r="AD79" s="257"/>
    </row>
    <row r="80" spans="1:30" s="186" customFormat="1" ht="25.5">
      <c r="A80" s="316" t="s">
        <v>486</v>
      </c>
      <c r="B80" s="320" t="s">
        <v>372</v>
      </c>
      <c r="C80" s="271"/>
      <c r="D80" s="271"/>
      <c r="E80" s="271"/>
      <c r="F80" s="311"/>
      <c r="G80" s="272"/>
      <c r="H80" s="311"/>
      <c r="I80" s="272"/>
      <c r="J80" s="311">
        <v>500500</v>
      </c>
      <c r="K80" s="272">
        <f t="shared" si="48"/>
        <v>500500</v>
      </c>
      <c r="L80" s="326"/>
      <c r="M80" s="272">
        <f t="shared" si="49"/>
        <v>500500</v>
      </c>
      <c r="N80" s="326"/>
      <c r="O80" s="272">
        <f t="shared" si="50"/>
        <v>500500</v>
      </c>
      <c r="P80" s="271"/>
      <c r="Q80" s="271"/>
      <c r="R80" s="272"/>
      <c r="S80" s="272"/>
      <c r="T80" s="272"/>
      <c r="U80" s="272"/>
      <c r="V80" s="272">
        <f t="shared" si="66"/>
        <v>0</v>
      </c>
      <c r="W80" s="271"/>
      <c r="X80" s="271"/>
      <c r="Y80" s="272"/>
      <c r="Z80" s="272"/>
      <c r="AA80" s="272"/>
      <c r="AB80" s="272"/>
      <c r="AC80" s="272">
        <f t="shared" si="69"/>
        <v>0</v>
      </c>
      <c r="AD80" s="257"/>
    </row>
    <row r="81" spans="1:35" s="186" customFormat="1" ht="36">
      <c r="A81" s="321" t="s">
        <v>490</v>
      </c>
      <c r="B81" s="320" t="s">
        <v>372</v>
      </c>
      <c r="C81" s="271"/>
      <c r="D81" s="271"/>
      <c r="E81" s="271"/>
      <c r="F81" s="311"/>
      <c r="G81" s="272"/>
      <c r="H81" s="311"/>
      <c r="I81" s="272"/>
      <c r="J81" s="311"/>
      <c r="K81" s="272"/>
      <c r="L81" s="326">
        <v>391092</v>
      </c>
      <c r="M81" s="272">
        <f t="shared" si="49"/>
        <v>391092</v>
      </c>
      <c r="N81" s="326"/>
      <c r="O81" s="272">
        <f t="shared" si="50"/>
        <v>391092</v>
      </c>
      <c r="P81" s="271"/>
      <c r="Q81" s="271"/>
      <c r="R81" s="272"/>
      <c r="S81" s="272"/>
      <c r="T81" s="272"/>
      <c r="U81" s="272"/>
      <c r="V81" s="272">
        <f t="shared" si="66"/>
        <v>0</v>
      </c>
      <c r="W81" s="271"/>
      <c r="X81" s="271"/>
      <c r="Y81" s="272"/>
      <c r="Z81" s="272"/>
      <c r="AA81" s="272"/>
      <c r="AB81" s="272"/>
      <c r="AC81" s="272">
        <f t="shared" si="69"/>
        <v>0</v>
      </c>
      <c r="AD81" s="257"/>
    </row>
    <row r="82" spans="1:35" s="186" customFormat="1" ht="25.5" outlineLevel="1">
      <c r="A82" s="321" t="s">
        <v>491</v>
      </c>
      <c r="B82" s="320" t="s">
        <v>372</v>
      </c>
      <c r="C82" s="271"/>
      <c r="D82" s="271"/>
      <c r="E82" s="271"/>
      <c r="F82" s="311"/>
      <c r="G82" s="272"/>
      <c r="H82" s="311"/>
      <c r="I82" s="272"/>
      <c r="J82" s="311"/>
      <c r="K82" s="272"/>
      <c r="L82" s="326">
        <v>899633.45</v>
      </c>
      <c r="M82" s="272">
        <f t="shared" si="49"/>
        <v>899633.45</v>
      </c>
      <c r="N82" s="326"/>
      <c r="O82" s="272">
        <f t="shared" si="50"/>
        <v>899633.45</v>
      </c>
      <c r="P82" s="271"/>
      <c r="Q82" s="271"/>
      <c r="R82" s="272"/>
      <c r="S82" s="272"/>
      <c r="T82" s="272"/>
      <c r="U82" s="272"/>
      <c r="V82" s="272">
        <f t="shared" si="66"/>
        <v>0</v>
      </c>
      <c r="W82" s="271"/>
      <c r="X82" s="271"/>
      <c r="Y82" s="272"/>
      <c r="Z82" s="272"/>
      <c r="AA82" s="272"/>
      <c r="AB82" s="272"/>
      <c r="AC82" s="272">
        <f t="shared" si="69"/>
        <v>0</v>
      </c>
      <c r="AD82" s="257"/>
    </row>
    <row r="83" spans="1:35" s="186" customFormat="1" ht="25.5" outlineLevel="1">
      <c r="A83" s="316" t="s">
        <v>487</v>
      </c>
      <c r="B83" s="320" t="s">
        <v>372</v>
      </c>
      <c r="C83" s="271"/>
      <c r="D83" s="271"/>
      <c r="E83" s="271"/>
      <c r="F83" s="311"/>
      <c r="G83" s="272"/>
      <c r="H83" s="311"/>
      <c r="I83" s="272"/>
      <c r="J83" s="311">
        <v>4853333</v>
      </c>
      <c r="K83" s="272">
        <f t="shared" si="48"/>
        <v>4853333</v>
      </c>
      <c r="L83" s="326"/>
      <c r="M83" s="272">
        <f t="shared" si="49"/>
        <v>4853333</v>
      </c>
      <c r="N83" s="326"/>
      <c r="O83" s="272">
        <f t="shared" si="50"/>
        <v>4853333</v>
      </c>
      <c r="P83" s="271"/>
      <c r="Q83" s="271"/>
      <c r="R83" s="272"/>
      <c r="S83" s="272"/>
      <c r="T83" s="272"/>
      <c r="U83" s="272"/>
      <c r="V83" s="272">
        <f t="shared" si="66"/>
        <v>0</v>
      </c>
      <c r="W83" s="271"/>
      <c r="X83" s="271"/>
      <c r="Y83" s="272"/>
      <c r="Z83" s="272"/>
      <c r="AA83" s="272"/>
      <c r="AB83" s="272"/>
      <c r="AC83" s="272">
        <f t="shared" si="69"/>
        <v>0</v>
      </c>
      <c r="AD83" s="257"/>
    </row>
    <row r="84" spans="1:35" s="289" customFormat="1" ht="25.5">
      <c r="A84" s="287" t="s">
        <v>76</v>
      </c>
      <c r="B84" s="229" t="s">
        <v>112</v>
      </c>
      <c r="C84" s="267">
        <f t="shared" ref="C84:Y84" si="70">SUM(C85:C100)</f>
        <v>884905479.19000006</v>
      </c>
      <c r="D84" s="267">
        <f t="shared" si="70"/>
        <v>-7853907.120000001</v>
      </c>
      <c r="E84" s="267">
        <f>SUM(E85:E101)</f>
        <v>877051572.07000005</v>
      </c>
      <c r="F84" s="267">
        <f t="shared" ref="F84:M84" si="71">SUM(F85:F101)</f>
        <v>0</v>
      </c>
      <c r="G84" s="267">
        <f t="shared" si="71"/>
        <v>877051572.07000005</v>
      </c>
      <c r="H84" s="268">
        <f t="shared" si="71"/>
        <v>7241580</v>
      </c>
      <c r="I84" s="268">
        <f t="shared" si="71"/>
        <v>884293152.07000005</v>
      </c>
      <c r="J84" s="268">
        <f t="shared" si="71"/>
        <v>-760310</v>
      </c>
      <c r="K84" s="268">
        <f t="shared" si="71"/>
        <v>883532842.07000005</v>
      </c>
      <c r="L84" s="268">
        <f t="shared" si="71"/>
        <v>7979578.0999999996</v>
      </c>
      <c r="M84" s="268">
        <f t="shared" si="71"/>
        <v>891512420.17000008</v>
      </c>
      <c r="N84" s="268">
        <f t="shared" ref="N84:O84" si="72">SUM(N85:N101)</f>
        <v>22228069.599999994</v>
      </c>
      <c r="O84" s="268">
        <f t="shared" si="72"/>
        <v>913740489.7700001</v>
      </c>
      <c r="P84" s="267">
        <f t="shared" si="70"/>
        <v>861410487.24000001</v>
      </c>
      <c r="Q84" s="267">
        <f t="shared" si="70"/>
        <v>-6583966.8000000007</v>
      </c>
      <c r="R84" s="267">
        <f t="shared" si="70"/>
        <v>854826520.43999994</v>
      </c>
      <c r="S84" s="268">
        <f t="shared" ref="S84:T84" si="73">SUM(S85:S100)</f>
        <v>0</v>
      </c>
      <c r="T84" s="268">
        <f t="shared" si="73"/>
        <v>854826520.43999994</v>
      </c>
      <c r="U84" s="268">
        <f t="shared" ref="U84:V84" si="74">SUM(U85:U100)</f>
        <v>0</v>
      </c>
      <c r="V84" s="268">
        <f t="shared" si="74"/>
        <v>854826520.43999994</v>
      </c>
      <c r="W84" s="267">
        <f t="shared" si="70"/>
        <v>887232194.14999998</v>
      </c>
      <c r="X84" s="267">
        <f t="shared" si="70"/>
        <v>-5898634.7000000011</v>
      </c>
      <c r="Y84" s="267">
        <f t="shared" si="70"/>
        <v>881333559.44999993</v>
      </c>
      <c r="Z84" s="268">
        <f t="shared" ref="Z84:AA84" si="75">SUM(Z85:Z100)</f>
        <v>-19660112.960000001</v>
      </c>
      <c r="AA84" s="268">
        <f t="shared" si="75"/>
        <v>861673446.49000001</v>
      </c>
      <c r="AB84" s="268">
        <f t="shared" ref="AB84:AC84" si="76">SUM(AB85:AB100)</f>
        <v>0</v>
      </c>
      <c r="AC84" s="268">
        <f t="shared" si="76"/>
        <v>861673446.49000001</v>
      </c>
      <c r="AD84" s="260"/>
      <c r="AE84" s="288"/>
      <c r="AG84" s="290"/>
      <c r="AH84" s="290"/>
      <c r="AI84" s="290"/>
    </row>
    <row r="85" spans="1:35" ht="89.25" outlineLevel="1">
      <c r="A85" s="318" t="s">
        <v>440</v>
      </c>
      <c r="B85" s="320" t="s">
        <v>382</v>
      </c>
      <c r="C85" s="271">
        <v>65219627.200000003</v>
      </c>
      <c r="D85" s="271"/>
      <c r="E85" s="271">
        <f>C85+D85</f>
        <v>65219627.200000003</v>
      </c>
      <c r="F85" s="272"/>
      <c r="G85" s="272">
        <f>E85+F85</f>
        <v>65219627.200000003</v>
      </c>
      <c r="H85" s="268"/>
      <c r="I85" s="272">
        <f>G85+H85</f>
        <v>65219627.200000003</v>
      </c>
      <c r="J85" s="268"/>
      <c r="K85" s="272">
        <f>I85+J85</f>
        <v>65219627.200000003</v>
      </c>
      <c r="L85" s="268"/>
      <c r="M85" s="272">
        <f>K85+L85</f>
        <v>65219627.200000003</v>
      </c>
      <c r="N85" s="268"/>
      <c r="O85" s="272">
        <f>M85+N85</f>
        <v>65219627.200000003</v>
      </c>
      <c r="P85" s="272">
        <v>0</v>
      </c>
      <c r="Q85" s="272"/>
      <c r="R85" s="272">
        <f>P85+Q85</f>
        <v>0</v>
      </c>
      <c r="S85" s="272"/>
      <c r="T85" s="272">
        <f>R85+S85</f>
        <v>0</v>
      </c>
      <c r="U85" s="272"/>
      <c r="V85" s="272">
        <f>T85+U85</f>
        <v>0</v>
      </c>
      <c r="W85" s="272">
        <v>0</v>
      </c>
      <c r="X85" s="272"/>
      <c r="Y85" s="272">
        <f>W85+X85</f>
        <v>0</v>
      </c>
      <c r="Z85" s="272"/>
      <c r="AA85" s="272">
        <f>Y85+Z85</f>
        <v>0</v>
      </c>
      <c r="AB85" s="272"/>
      <c r="AC85" s="272">
        <f>AA85+AB85</f>
        <v>0</v>
      </c>
      <c r="AD85" s="261"/>
    </row>
    <row r="86" spans="1:35" ht="89.25" outlineLevel="1">
      <c r="A86" s="318" t="s">
        <v>441</v>
      </c>
      <c r="B86" s="281" t="s">
        <v>382</v>
      </c>
      <c r="C86" s="271">
        <v>1331012.8</v>
      </c>
      <c r="D86" s="271"/>
      <c r="E86" s="271">
        <f t="shared" ref="E86:E100" si="77">C86+D86</f>
        <v>1331012.8</v>
      </c>
      <c r="F86" s="272"/>
      <c r="G86" s="272">
        <f t="shared" ref="G86:G101" si="78">E86+F86</f>
        <v>1331012.8</v>
      </c>
      <c r="H86" s="268"/>
      <c r="I86" s="272">
        <f t="shared" ref="I86:I101" si="79">G86+H86</f>
        <v>1331012.8</v>
      </c>
      <c r="J86" s="268"/>
      <c r="K86" s="272">
        <f t="shared" ref="K86:K101" si="80">I86+J86</f>
        <v>1331012.8</v>
      </c>
      <c r="L86" s="268"/>
      <c r="M86" s="272">
        <f t="shared" ref="M86:M101" si="81">K86+L86</f>
        <v>1331012.8</v>
      </c>
      <c r="N86" s="268"/>
      <c r="O86" s="272">
        <f t="shared" ref="O86:O101" si="82">M86+N86</f>
        <v>1331012.8</v>
      </c>
      <c r="P86" s="272">
        <v>0</v>
      </c>
      <c r="Q86" s="272"/>
      <c r="R86" s="272">
        <f t="shared" ref="R86:R100" si="83">P86+Q86</f>
        <v>0</v>
      </c>
      <c r="S86" s="272"/>
      <c r="T86" s="272">
        <f t="shared" ref="T86:T91" si="84">R86+S86</f>
        <v>0</v>
      </c>
      <c r="U86" s="272"/>
      <c r="V86" s="272">
        <f t="shared" ref="V86:V92" si="85">T86+U86</f>
        <v>0</v>
      </c>
      <c r="W86" s="272">
        <v>0</v>
      </c>
      <c r="X86" s="272"/>
      <c r="Y86" s="272">
        <f t="shared" ref="Y86:Y100" si="86">W86+X86</f>
        <v>0</v>
      </c>
      <c r="Z86" s="272"/>
      <c r="AA86" s="272">
        <f t="shared" ref="AA86:AA91" si="87">Y86+Z86</f>
        <v>0</v>
      </c>
      <c r="AB86" s="272"/>
      <c r="AC86" s="272">
        <f t="shared" ref="AC86:AC92" si="88">AA86+AB86</f>
        <v>0</v>
      </c>
      <c r="AD86" s="261"/>
    </row>
    <row r="87" spans="1:35" ht="51" outlineLevel="1">
      <c r="A87" s="318" t="s">
        <v>429</v>
      </c>
      <c r="B87" s="281" t="s">
        <v>382</v>
      </c>
      <c r="C87" s="271">
        <v>431436.97</v>
      </c>
      <c r="D87" s="271">
        <v>3864.89</v>
      </c>
      <c r="E87" s="271">
        <f t="shared" si="77"/>
        <v>435301.86</v>
      </c>
      <c r="F87" s="272"/>
      <c r="G87" s="272">
        <f t="shared" si="78"/>
        <v>435301.86</v>
      </c>
      <c r="H87" s="268"/>
      <c r="I87" s="272">
        <f t="shared" si="79"/>
        <v>435301.86</v>
      </c>
      <c r="J87" s="268"/>
      <c r="K87" s="272">
        <f t="shared" si="80"/>
        <v>435301.86</v>
      </c>
      <c r="L87" s="268"/>
      <c r="M87" s="272">
        <f t="shared" si="81"/>
        <v>435301.86</v>
      </c>
      <c r="N87" s="268"/>
      <c r="O87" s="272">
        <f t="shared" si="82"/>
        <v>435301.86</v>
      </c>
      <c r="P87" s="272">
        <v>468998.64</v>
      </c>
      <c r="Q87" s="272">
        <v>-13771.87</v>
      </c>
      <c r="R87" s="272">
        <f t="shared" si="83"/>
        <v>455226.77</v>
      </c>
      <c r="S87" s="272"/>
      <c r="T87" s="272">
        <f t="shared" si="84"/>
        <v>455226.77</v>
      </c>
      <c r="U87" s="272"/>
      <c r="V87" s="272">
        <f t="shared" si="85"/>
        <v>455226.77</v>
      </c>
      <c r="W87" s="272">
        <v>528820.61</v>
      </c>
      <c r="X87" s="272">
        <v>-57242.2</v>
      </c>
      <c r="Y87" s="272">
        <f t="shared" si="86"/>
        <v>471578.41</v>
      </c>
      <c r="Z87" s="272"/>
      <c r="AA87" s="272">
        <f t="shared" si="87"/>
        <v>471578.41</v>
      </c>
      <c r="AB87" s="272"/>
      <c r="AC87" s="272">
        <f t="shared" si="88"/>
        <v>471578.41</v>
      </c>
      <c r="AD87" s="261"/>
    </row>
    <row r="88" spans="1:35" ht="89.25" outlineLevel="1">
      <c r="A88" s="318" t="s">
        <v>413</v>
      </c>
      <c r="B88" s="281" t="s">
        <v>382</v>
      </c>
      <c r="C88" s="271">
        <v>14000</v>
      </c>
      <c r="D88" s="271"/>
      <c r="E88" s="271">
        <f t="shared" si="77"/>
        <v>14000</v>
      </c>
      <c r="F88" s="272"/>
      <c r="G88" s="272">
        <f t="shared" si="78"/>
        <v>14000</v>
      </c>
      <c r="H88" s="268"/>
      <c r="I88" s="272">
        <f t="shared" si="79"/>
        <v>14000</v>
      </c>
      <c r="J88" s="268"/>
      <c r="K88" s="272">
        <f t="shared" si="80"/>
        <v>14000</v>
      </c>
      <c r="L88" s="268"/>
      <c r="M88" s="272">
        <f t="shared" si="81"/>
        <v>14000</v>
      </c>
      <c r="N88" s="268"/>
      <c r="O88" s="272">
        <f t="shared" si="82"/>
        <v>14000</v>
      </c>
      <c r="P88" s="272">
        <v>14000</v>
      </c>
      <c r="Q88" s="272"/>
      <c r="R88" s="272">
        <f t="shared" si="83"/>
        <v>14000</v>
      </c>
      <c r="S88" s="272"/>
      <c r="T88" s="272">
        <f t="shared" si="84"/>
        <v>14000</v>
      </c>
      <c r="U88" s="272"/>
      <c r="V88" s="272">
        <f t="shared" si="85"/>
        <v>14000</v>
      </c>
      <c r="W88" s="272">
        <v>14000</v>
      </c>
      <c r="X88" s="272"/>
      <c r="Y88" s="272">
        <f t="shared" si="86"/>
        <v>14000</v>
      </c>
      <c r="Z88" s="272"/>
      <c r="AA88" s="272">
        <f t="shared" si="87"/>
        <v>14000</v>
      </c>
      <c r="AB88" s="272"/>
      <c r="AC88" s="272">
        <f t="shared" si="88"/>
        <v>14000</v>
      </c>
      <c r="AD88" s="261"/>
    </row>
    <row r="89" spans="1:35" ht="51" outlineLevel="1">
      <c r="A89" s="318" t="s">
        <v>420</v>
      </c>
      <c r="B89" s="281" t="s">
        <v>382</v>
      </c>
      <c r="C89" s="271">
        <v>35000</v>
      </c>
      <c r="D89" s="271"/>
      <c r="E89" s="271">
        <f t="shared" si="77"/>
        <v>35000</v>
      </c>
      <c r="F89" s="272"/>
      <c r="G89" s="272">
        <f t="shared" si="78"/>
        <v>35000</v>
      </c>
      <c r="H89" s="268"/>
      <c r="I89" s="272">
        <f t="shared" si="79"/>
        <v>35000</v>
      </c>
      <c r="J89" s="268"/>
      <c r="K89" s="272">
        <f t="shared" si="80"/>
        <v>35000</v>
      </c>
      <c r="L89" s="268"/>
      <c r="M89" s="272">
        <f t="shared" si="81"/>
        <v>35000</v>
      </c>
      <c r="N89" s="268"/>
      <c r="O89" s="272">
        <f t="shared" si="82"/>
        <v>35000</v>
      </c>
      <c r="P89" s="272">
        <v>35000</v>
      </c>
      <c r="Q89" s="272"/>
      <c r="R89" s="272">
        <f t="shared" si="83"/>
        <v>35000</v>
      </c>
      <c r="S89" s="272"/>
      <c r="T89" s="272">
        <f t="shared" si="84"/>
        <v>35000</v>
      </c>
      <c r="U89" s="272"/>
      <c r="V89" s="272">
        <f t="shared" si="85"/>
        <v>35000</v>
      </c>
      <c r="W89" s="272">
        <v>35000</v>
      </c>
      <c r="X89" s="272"/>
      <c r="Y89" s="272">
        <f t="shared" si="86"/>
        <v>35000</v>
      </c>
      <c r="Z89" s="272"/>
      <c r="AA89" s="272">
        <f t="shared" si="87"/>
        <v>35000</v>
      </c>
      <c r="AB89" s="272"/>
      <c r="AC89" s="272">
        <f t="shared" si="88"/>
        <v>35000</v>
      </c>
      <c r="AD89" s="261"/>
    </row>
    <row r="90" spans="1:35" ht="114.75" outlineLevel="1">
      <c r="A90" s="318" t="s">
        <v>430</v>
      </c>
      <c r="B90" s="281" t="s">
        <v>382</v>
      </c>
      <c r="C90" s="271">
        <v>60713050.770000003</v>
      </c>
      <c r="D90" s="271">
        <v>-8121933.6100000003</v>
      </c>
      <c r="E90" s="271">
        <f t="shared" si="77"/>
        <v>52591117.160000004</v>
      </c>
      <c r="F90" s="272"/>
      <c r="G90" s="272">
        <f t="shared" si="78"/>
        <v>52591117.160000004</v>
      </c>
      <c r="H90" s="268"/>
      <c r="I90" s="272">
        <f t="shared" si="79"/>
        <v>52591117.160000004</v>
      </c>
      <c r="J90" s="268">
        <v>550000</v>
      </c>
      <c r="K90" s="272">
        <f t="shared" si="80"/>
        <v>53141117.160000004</v>
      </c>
      <c r="L90" s="268">
        <f>59041117.16-53141117.16</f>
        <v>5900000</v>
      </c>
      <c r="M90" s="272">
        <f t="shared" si="81"/>
        <v>59041117.160000004</v>
      </c>
      <c r="N90" s="268">
        <f>63827386.76-M90</f>
        <v>4786269.599999994</v>
      </c>
      <c r="O90" s="272">
        <f t="shared" si="82"/>
        <v>63827386.759999998</v>
      </c>
      <c r="P90" s="272">
        <v>63141573.200000003</v>
      </c>
      <c r="Q90" s="272">
        <v>-6310791.1100000003</v>
      </c>
      <c r="R90" s="272">
        <f t="shared" si="83"/>
        <v>56830782.090000004</v>
      </c>
      <c r="S90" s="272"/>
      <c r="T90" s="272">
        <f t="shared" si="84"/>
        <v>56830782.090000004</v>
      </c>
      <c r="U90" s="272"/>
      <c r="V90" s="272">
        <f t="shared" si="85"/>
        <v>56830782.090000004</v>
      </c>
      <c r="W90" s="272">
        <v>71637135.730000004</v>
      </c>
      <c r="X90" s="272">
        <v>-5581730.3799999999</v>
      </c>
      <c r="Y90" s="272">
        <f t="shared" si="86"/>
        <v>66055405.350000001</v>
      </c>
      <c r="Z90" s="272">
        <v>-19660112.960000001</v>
      </c>
      <c r="AA90" s="272">
        <f t="shared" si="87"/>
        <v>46395292.390000001</v>
      </c>
      <c r="AB90" s="272"/>
      <c r="AC90" s="272">
        <f t="shared" si="88"/>
        <v>46395292.390000001</v>
      </c>
      <c r="AD90" s="261"/>
    </row>
    <row r="91" spans="1:35" ht="76.5" outlineLevel="1">
      <c r="A91" s="318" t="s">
        <v>431</v>
      </c>
      <c r="B91" s="281" t="s">
        <v>382</v>
      </c>
      <c r="C91" s="271">
        <v>4971604.92</v>
      </c>
      <c r="D91" s="271"/>
      <c r="E91" s="271">
        <f t="shared" si="77"/>
        <v>4971604.92</v>
      </c>
      <c r="F91" s="272"/>
      <c r="G91" s="272">
        <f t="shared" si="78"/>
        <v>4971604.92</v>
      </c>
      <c r="H91" s="268"/>
      <c r="I91" s="272">
        <f t="shared" si="79"/>
        <v>4971604.92</v>
      </c>
      <c r="J91" s="268"/>
      <c r="K91" s="272">
        <f t="shared" si="80"/>
        <v>4971604.92</v>
      </c>
      <c r="L91" s="268"/>
      <c r="M91" s="272">
        <f t="shared" si="81"/>
        <v>4971604.92</v>
      </c>
      <c r="N91" s="268"/>
      <c r="O91" s="272">
        <f t="shared" si="82"/>
        <v>4971604.92</v>
      </c>
      <c r="P91" s="272">
        <v>5170475.4000000004</v>
      </c>
      <c r="Q91" s="272"/>
      <c r="R91" s="272">
        <f t="shared" si="83"/>
        <v>5170475.4000000004</v>
      </c>
      <c r="S91" s="272"/>
      <c r="T91" s="272">
        <f t="shared" si="84"/>
        <v>5170475.4000000004</v>
      </c>
      <c r="U91" s="272"/>
      <c r="V91" s="272">
        <f t="shared" si="85"/>
        <v>5170475.4000000004</v>
      </c>
      <c r="W91" s="272">
        <v>5377303.2400000002</v>
      </c>
      <c r="X91" s="272"/>
      <c r="Y91" s="272">
        <f t="shared" si="86"/>
        <v>5377303.2400000002</v>
      </c>
      <c r="Z91" s="272"/>
      <c r="AA91" s="272">
        <f t="shared" si="87"/>
        <v>5377303.2400000002</v>
      </c>
      <c r="AB91" s="272"/>
      <c r="AC91" s="272">
        <f t="shared" si="88"/>
        <v>5377303.2400000002</v>
      </c>
      <c r="AD91" s="261"/>
    </row>
    <row r="92" spans="1:35" s="300" customFormat="1" ht="63.75" outlineLevel="1">
      <c r="A92" s="318" t="s">
        <v>437</v>
      </c>
      <c r="B92" s="281" t="s">
        <v>382</v>
      </c>
      <c r="C92" s="272">
        <v>3215798</v>
      </c>
      <c r="D92" s="272"/>
      <c r="E92" s="272">
        <f t="shared" si="77"/>
        <v>3215798</v>
      </c>
      <c r="F92" s="272"/>
      <c r="G92" s="272">
        <f t="shared" si="78"/>
        <v>3215798</v>
      </c>
      <c r="H92" s="268"/>
      <c r="I92" s="272">
        <f t="shared" si="79"/>
        <v>3215798</v>
      </c>
      <c r="J92" s="268"/>
      <c r="K92" s="272">
        <f t="shared" si="80"/>
        <v>3215798</v>
      </c>
      <c r="L92" s="268">
        <f>2688796.5-3215798</f>
        <v>-527001.5</v>
      </c>
      <c r="M92" s="272">
        <f t="shared" si="81"/>
        <v>2688796.5</v>
      </c>
      <c r="N92" s="268"/>
      <c r="O92" s="272">
        <f t="shared" si="82"/>
        <v>2688796.5</v>
      </c>
      <c r="P92" s="272"/>
      <c r="Q92" s="272"/>
      <c r="R92" s="272"/>
      <c r="S92" s="272"/>
      <c r="T92" s="272"/>
      <c r="U92" s="272"/>
      <c r="V92" s="272">
        <f t="shared" si="85"/>
        <v>0</v>
      </c>
      <c r="W92" s="272"/>
      <c r="X92" s="272"/>
      <c r="Y92" s="272"/>
      <c r="Z92" s="272"/>
      <c r="AA92" s="272"/>
      <c r="AB92" s="272"/>
      <c r="AC92" s="272">
        <f t="shared" si="88"/>
        <v>0</v>
      </c>
      <c r="AD92" s="261"/>
      <c r="AE92" s="303"/>
    </row>
    <row r="93" spans="1:35" ht="63.75" outlineLevel="1">
      <c r="A93" s="318" t="s">
        <v>432</v>
      </c>
      <c r="B93" s="281" t="s">
        <v>390</v>
      </c>
      <c r="C93" s="271">
        <v>8545600</v>
      </c>
      <c r="D93" s="271"/>
      <c r="E93" s="271">
        <f t="shared" si="77"/>
        <v>8545600</v>
      </c>
      <c r="F93" s="272"/>
      <c r="G93" s="272">
        <f t="shared" si="78"/>
        <v>8545600</v>
      </c>
      <c r="H93" s="268"/>
      <c r="I93" s="272">
        <f t="shared" si="79"/>
        <v>8545600</v>
      </c>
      <c r="J93" s="268">
        <v>-1310310</v>
      </c>
      <c r="K93" s="272">
        <f t="shared" si="80"/>
        <v>7235290</v>
      </c>
      <c r="L93" s="268">
        <f>9835290-7235290</f>
        <v>2600000</v>
      </c>
      <c r="M93" s="272">
        <f t="shared" si="81"/>
        <v>9835290</v>
      </c>
      <c r="N93" s="268"/>
      <c r="O93" s="272">
        <f t="shared" si="82"/>
        <v>9835290</v>
      </c>
      <c r="P93" s="272">
        <v>8653080</v>
      </c>
      <c r="Q93" s="272"/>
      <c r="R93" s="272">
        <f t="shared" si="83"/>
        <v>8653080</v>
      </c>
      <c r="S93" s="272"/>
      <c r="T93" s="272">
        <f t="shared" ref="T93:T100" si="89">R93+S93</f>
        <v>8653080</v>
      </c>
      <c r="U93" s="272"/>
      <c r="V93" s="272">
        <f t="shared" ref="V93:V101" si="90">T93+U93</f>
        <v>8653080</v>
      </c>
      <c r="W93" s="272">
        <v>9990560</v>
      </c>
      <c r="X93" s="272"/>
      <c r="Y93" s="272">
        <f t="shared" si="86"/>
        <v>9990560</v>
      </c>
      <c r="Z93" s="272"/>
      <c r="AA93" s="272">
        <f t="shared" ref="AA93:AA100" si="91">Y93+Z93</f>
        <v>9990560</v>
      </c>
      <c r="AB93" s="272"/>
      <c r="AC93" s="272">
        <f t="shared" ref="AC93:AC101" si="92">AA93+AB93</f>
        <v>9990560</v>
      </c>
      <c r="AD93" s="261"/>
    </row>
    <row r="94" spans="1:35" ht="127.5" outlineLevel="1">
      <c r="A94" s="318" t="s">
        <v>433</v>
      </c>
      <c r="B94" s="281" t="s">
        <v>392</v>
      </c>
      <c r="C94" s="271">
        <v>8514686.3300000001</v>
      </c>
      <c r="D94" s="271">
        <v>-8514686.3300000001</v>
      </c>
      <c r="E94" s="271">
        <f t="shared" si="77"/>
        <v>0</v>
      </c>
      <c r="F94" s="272"/>
      <c r="G94" s="272">
        <f t="shared" si="78"/>
        <v>0</v>
      </c>
      <c r="H94" s="268"/>
      <c r="I94" s="272">
        <f t="shared" si="79"/>
        <v>0</v>
      </c>
      <c r="J94" s="268"/>
      <c r="K94" s="272">
        <f t="shared" si="80"/>
        <v>0</v>
      </c>
      <c r="L94" s="268"/>
      <c r="M94" s="272">
        <f t="shared" si="81"/>
        <v>0</v>
      </c>
      <c r="N94" s="268"/>
      <c r="O94" s="272">
        <f t="shared" si="82"/>
        <v>0</v>
      </c>
      <c r="P94" s="272">
        <v>8962827.7200000007</v>
      </c>
      <c r="Q94" s="272">
        <v>-297252.37</v>
      </c>
      <c r="R94" s="272">
        <f t="shared" si="83"/>
        <v>8665575.3500000015</v>
      </c>
      <c r="S94" s="272"/>
      <c r="T94" s="272">
        <f t="shared" si="89"/>
        <v>8665575.3500000015</v>
      </c>
      <c r="U94" s="272"/>
      <c r="V94" s="272">
        <f t="shared" si="90"/>
        <v>8665575.3500000015</v>
      </c>
      <c r="W94" s="272">
        <v>8962827.7200000007</v>
      </c>
      <c r="X94" s="272">
        <v>-264318.86</v>
      </c>
      <c r="Y94" s="272">
        <f t="shared" si="86"/>
        <v>8698508.8600000013</v>
      </c>
      <c r="Z94" s="272"/>
      <c r="AA94" s="272">
        <f t="shared" si="91"/>
        <v>8698508.8600000013</v>
      </c>
      <c r="AB94" s="272"/>
      <c r="AC94" s="272">
        <f t="shared" si="92"/>
        <v>8698508.8600000013</v>
      </c>
      <c r="AD94" s="261"/>
    </row>
    <row r="95" spans="1:35" ht="51" outlineLevel="1">
      <c r="A95" s="318" t="s">
        <v>423</v>
      </c>
      <c r="B95" s="281" t="s">
        <v>394</v>
      </c>
      <c r="C95" s="271">
        <v>2485383.7999999998</v>
      </c>
      <c r="D95" s="271">
        <v>37873.75</v>
      </c>
      <c r="E95" s="271">
        <f t="shared" si="77"/>
        <v>2523257.5499999998</v>
      </c>
      <c r="F95" s="272"/>
      <c r="G95" s="272">
        <f t="shared" si="78"/>
        <v>2523257.5499999998</v>
      </c>
      <c r="H95" s="268"/>
      <c r="I95" s="272">
        <f t="shared" si="79"/>
        <v>2523257.5499999998</v>
      </c>
      <c r="J95" s="268"/>
      <c r="K95" s="272">
        <f t="shared" si="80"/>
        <v>2523257.5499999998</v>
      </c>
      <c r="L95" s="268"/>
      <c r="M95" s="272">
        <f t="shared" si="81"/>
        <v>2523257.5499999998</v>
      </c>
      <c r="N95" s="268"/>
      <c r="O95" s="272">
        <f t="shared" si="82"/>
        <v>2523257.5499999998</v>
      </c>
      <c r="P95" s="272">
        <v>2570332.25</v>
      </c>
      <c r="Q95" s="272">
        <v>68308.3</v>
      </c>
      <c r="R95" s="272">
        <f t="shared" si="83"/>
        <v>2638640.5499999998</v>
      </c>
      <c r="S95" s="272"/>
      <c r="T95" s="272">
        <f t="shared" si="89"/>
        <v>2638640.5499999998</v>
      </c>
      <c r="U95" s="272"/>
      <c r="V95" s="272">
        <f t="shared" si="90"/>
        <v>2638640.5499999998</v>
      </c>
      <c r="W95" s="272">
        <v>2664765.25</v>
      </c>
      <c r="X95" s="272">
        <v>68210.55</v>
      </c>
      <c r="Y95" s="272">
        <f t="shared" si="86"/>
        <v>2732975.8</v>
      </c>
      <c r="Z95" s="272"/>
      <c r="AA95" s="272">
        <f t="shared" si="91"/>
        <v>2732975.8</v>
      </c>
      <c r="AB95" s="272"/>
      <c r="AC95" s="272">
        <f t="shared" si="92"/>
        <v>2732975.8</v>
      </c>
      <c r="AD95" s="261"/>
    </row>
    <row r="96" spans="1:35" ht="63.75" outlineLevel="1">
      <c r="A96" s="318" t="s">
        <v>422</v>
      </c>
      <c r="B96" s="281" t="s">
        <v>396</v>
      </c>
      <c r="C96" s="271">
        <v>4132.9799999999996</v>
      </c>
      <c r="D96" s="271">
        <v>-2722.4</v>
      </c>
      <c r="E96" s="271">
        <f t="shared" si="77"/>
        <v>1410.5799999999995</v>
      </c>
      <c r="F96" s="272"/>
      <c r="G96" s="272">
        <f t="shared" si="78"/>
        <v>1410.5799999999995</v>
      </c>
      <c r="H96" s="268"/>
      <c r="I96" s="272">
        <f t="shared" si="79"/>
        <v>1410.5799999999995</v>
      </c>
      <c r="J96" s="268"/>
      <c r="K96" s="272">
        <f t="shared" si="80"/>
        <v>1410.5799999999995</v>
      </c>
      <c r="L96" s="268">
        <f>7990.18-1410.58</f>
        <v>6579.6</v>
      </c>
      <c r="M96" s="272">
        <f t="shared" si="81"/>
        <v>7990.18</v>
      </c>
      <c r="N96" s="268"/>
      <c r="O96" s="272">
        <f t="shared" si="82"/>
        <v>7990.18</v>
      </c>
      <c r="P96" s="272">
        <v>3684.33</v>
      </c>
      <c r="Q96" s="272">
        <v>-2200.91</v>
      </c>
      <c r="R96" s="272">
        <f t="shared" si="83"/>
        <v>1483.42</v>
      </c>
      <c r="S96" s="272"/>
      <c r="T96" s="272">
        <f t="shared" si="89"/>
        <v>1483.42</v>
      </c>
      <c r="U96" s="272"/>
      <c r="V96" s="272">
        <f t="shared" si="90"/>
        <v>1483.42</v>
      </c>
      <c r="W96" s="272">
        <v>3684.75</v>
      </c>
      <c r="X96" s="272">
        <v>-2361.4499999999998</v>
      </c>
      <c r="Y96" s="272">
        <f t="shared" si="86"/>
        <v>1323.3000000000002</v>
      </c>
      <c r="Z96" s="272"/>
      <c r="AA96" s="272">
        <f t="shared" si="91"/>
        <v>1323.3000000000002</v>
      </c>
      <c r="AB96" s="272"/>
      <c r="AC96" s="272">
        <f t="shared" si="92"/>
        <v>1323.3000000000002</v>
      </c>
      <c r="AD96" s="261"/>
    </row>
    <row r="97" spans="1:31" ht="63.75" outlineLevel="1">
      <c r="A97" s="318" t="s">
        <v>434</v>
      </c>
      <c r="B97" s="281" t="s">
        <v>398</v>
      </c>
      <c r="C97" s="271">
        <v>30405510</v>
      </c>
      <c r="D97" s="271"/>
      <c r="E97" s="271">
        <f t="shared" si="77"/>
        <v>30405510</v>
      </c>
      <c r="F97" s="272"/>
      <c r="G97" s="272">
        <f t="shared" si="78"/>
        <v>30405510</v>
      </c>
      <c r="H97" s="268"/>
      <c r="I97" s="272">
        <f t="shared" si="79"/>
        <v>30405510</v>
      </c>
      <c r="J97" s="268"/>
      <c r="K97" s="272">
        <f t="shared" si="80"/>
        <v>30405510</v>
      </c>
      <c r="L97" s="268"/>
      <c r="M97" s="272">
        <f t="shared" si="81"/>
        <v>30405510</v>
      </c>
      <c r="N97" s="268"/>
      <c r="O97" s="272">
        <f t="shared" si="82"/>
        <v>30405510</v>
      </c>
      <c r="P97" s="272">
        <v>30783990</v>
      </c>
      <c r="Q97" s="272"/>
      <c r="R97" s="272">
        <f t="shared" si="83"/>
        <v>30783990</v>
      </c>
      <c r="S97" s="272"/>
      <c r="T97" s="272">
        <f t="shared" si="89"/>
        <v>30783990</v>
      </c>
      <c r="U97" s="272"/>
      <c r="V97" s="272">
        <f t="shared" si="90"/>
        <v>30783990</v>
      </c>
      <c r="W97" s="272">
        <v>30783990</v>
      </c>
      <c r="X97" s="272"/>
      <c r="Y97" s="272">
        <f t="shared" si="86"/>
        <v>30783990</v>
      </c>
      <c r="Z97" s="272"/>
      <c r="AA97" s="272">
        <f t="shared" si="91"/>
        <v>30783990</v>
      </c>
      <c r="AB97" s="272"/>
      <c r="AC97" s="272">
        <f t="shared" si="92"/>
        <v>30783990</v>
      </c>
      <c r="AD97" s="261"/>
    </row>
    <row r="98" spans="1:31" ht="38.25">
      <c r="A98" s="318" t="s">
        <v>424</v>
      </c>
      <c r="B98" s="281" t="s">
        <v>400</v>
      </c>
      <c r="C98" s="271">
        <v>8375735.4199999999</v>
      </c>
      <c r="D98" s="271"/>
      <c r="E98" s="271">
        <f t="shared" si="77"/>
        <v>8375735.4199999999</v>
      </c>
      <c r="F98" s="272"/>
      <c r="G98" s="272">
        <f t="shared" si="78"/>
        <v>8375735.4199999999</v>
      </c>
      <c r="H98" s="268"/>
      <c r="I98" s="272">
        <f t="shared" si="79"/>
        <v>8375735.4199999999</v>
      </c>
      <c r="J98" s="268"/>
      <c r="K98" s="272">
        <f t="shared" si="80"/>
        <v>8375735.4199999999</v>
      </c>
      <c r="L98" s="268"/>
      <c r="M98" s="272">
        <f t="shared" si="81"/>
        <v>8375735.4199999999</v>
      </c>
      <c r="N98" s="268"/>
      <c r="O98" s="272">
        <f t="shared" si="82"/>
        <v>8375735.4199999999</v>
      </c>
      <c r="P98" s="272">
        <v>8754308.7100000009</v>
      </c>
      <c r="Q98" s="272"/>
      <c r="R98" s="272">
        <f t="shared" si="83"/>
        <v>8754308.7100000009</v>
      </c>
      <c r="S98" s="272"/>
      <c r="T98" s="272">
        <f t="shared" si="89"/>
        <v>8754308.7100000009</v>
      </c>
      <c r="U98" s="272"/>
      <c r="V98" s="272">
        <f t="shared" si="90"/>
        <v>8754308.7100000009</v>
      </c>
      <c r="W98" s="272">
        <v>9064989.8599999994</v>
      </c>
      <c r="X98" s="272"/>
      <c r="Y98" s="272">
        <f t="shared" si="86"/>
        <v>9064989.8599999994</v>
      </c>
      <c r="Z98" s="272"/>
      <c r="AA98" s="272">
        <f t="shared" si="91"/>
        <v>9064989.8599999994</v>
      </c>
      <c r="AB98" s="272"/>
      <c r="AC98" s="272">
        <f t="shared" si="92"/>
        <v>9064989.8599999994</v>
      </c>
      <c r="AD98" s="261"/>
    </row>
    <row r="99" spans="1:31" ht="38.25">
      <c r="A99" s="316" t="s">
        <v>435</v>
      </c>
      <c r="B99" s="281" t="s">
        <v>402</v>
      </c>
      <c r="C99" s="271">
        <v>690642900</v>
      </c>
      <c r="D99" s="271">
        <v>511400</v>
      </c>
      <c r="E99" s="271">
        <f t="shared" si="77"/>
        <v>691154300</v>
      </c>
      <c r="F99" s="272"/>
      <c r="G99" s="272">
        <f t="shared" si="78"/>
        <v>691154300</v>
      </c>
      <c r="H99" s="268">
        <v>2609000</v>
      </c>
      <c r="I99" s="272">
        <f t="shared" si="79"/>
        <v>693763300</v>
      </c>
      <c r="J99" s="268"/>
      <c r="K99" s="272">
        <f t="shared" si="80"/>
        <v>693763300</v>
      </c>
      <c r="L99" s="268"/>
      <c r="M99" s="272">
        <f t="shared" si="81"/>
        <v>693763300</v>
      </c>
      <c r="N99" s="268">
        <f>711205100-M99</f>
        <v>17441800</v>
      </c>
      <c r="O99" s="272">
        <f t="shared" si="82"/>
        <v>711205100</v>
      </c>
      <c r="P99" s="272">
        <v>715126400</v>
      </c>
      <c r="Q99" s="272"/>
      <c r="R99" s="272">
        <f t="shared" si="83"/>
        <v>715126400</v>
      </c>
      <c r="S99" s="272"/>
      <c r="T99" s="272">
        <f t="shared" si="89"/>
        <v>715126400</v>
      </c>
      <c r="U99" s="272"/>
      <c r="V99" s="272">
        <f t="shared" si="90"/>
        <v>715126400</v>
      </c>
      <c r="W99" s="272">
        <v>730443300</v>
      </c>
      <c r="X99" s="272"/>
      <c r="Y99" s="272">
        <f t="shared" si="86"/>
        <v>730443300</v>
      </c>
      <c r="Z99" s="272"/>
      <c r="AA99" s="272">
        <f t="shared" si="91"/>
        <v>730443300</v>
      </c>
      <c r="AB99" s="272"/>
      <c r="AC99" s="272">
        <f t="shared" si="92"/>
        <v>730443300</v>
      </c>
      <c r="AD99" s="261"/>
    </row>
    <row r="100" spans="1:31" ht="102">
      <c r="A100" s="318" t="s">
        <v>436</v>
      </c>
      <c r="B100" s="281" t="s">
        <v>402</v>
      </c>
      <c r="C100" s="271">
        <v>0</v>
      </c>
      <c r="D100" s="271">
        <v>8232296.5800000001</v>
      </c>
      <c r="E100" s="271">
        <f t="shared" si="77"/>
        <v>8232296.5800000001</v>
      </c>
      <c r="F100" s="272">
        <v>-4632580</v>
      </c>
      <c r="G100" s="272">
        <f t="shared" si="78"/>
        <v>3599716.58</v>
      </c>
      <c r="H100" s="268"/>
      <c r="I100" s="272">
        <f t="shared" si="79"/>
        <v>3599716.58</v>
      </c>
      <c r="J100" s="268">
        <v>4632580</v>
      </c>
      <c r="K100" s="272">
        <f t="shared" si="80"/>
        <v>8232296.5800000001</v>
      </c>
      <c r="L100" s="268"/>
      <c r="M100" s="272">
        <f t="shared" si="81"/>
        <v>8232296.5800000001</v>
      </c>
      <c r="N100" s="268"/>
      <c r="O100" s="272">
        <f t="shared" si="82"/>
        <v>8232296.5800000001</v>
      </c>
      <c r="P100" s="272">
        <v>17725816.989999998</v>
      </c>
      <c r="Q100" s="272">
        <v>-28258.84</v>
      </c>
      <c r="R100" s="272">
        <f t="shared" si="83"/>
        <v>17697558.149999999</v>
      </c>
      <c r="S100" s="272"/>
      <c r="T100" s="272">
        <f t="shared" si="89"/>
        <v>17697558.149999999</v>
      </c>
      <c r="U100" s="272"/>
      <c r="V100" s="272">
        <f t="shared" si="90"/>
        <v>17697558.149999999</v>
      </c>
      <c r="W100" s="272">
        <v>17725816.989999998</v>
      </c>
      <c r="X100" s="272">
        <v>-61192.36</v>
      </c>
      <c r="Y100" s="272">
        <f t="shared" si="86"/>
        <v>17664624.629999999</v>
      </c>
      <c r="Z100" s="272"/>
      <c r="AA100" s="272">
        <f t="shared" si="91"/>
        <v>17664624.629999999</v>
      </c>
      <c r="AB100" s="272"/>
      <c r="AC100" s="272">
        <f t="shared" si="92"/>
        <v>17664624.629999999</v>
      </c>
      <c r="AD100" s="261"/>
    </row>
    <row r="101" spans="1:31" ht="63.75">
      <c r="A101" s="318" t="s">
        <v>470</v>
      </c>
      <c r="B101" s="281" t="s">
        <v>402</v>
      </c>
      <c r="C101" s="271"/>
      <c r="D101" s="271"/>
      <c r="E101" s="271"/>
      <c r="F101" s="272">
        <v>4632580</v>
      </c>
      <c r="G101" s="272">
        <f t="shared" si="78"/>
        <v>4632580</v>
      </c>
      <c r="H101" s="268">
        <v>4632580</v>
      </c>
      <c r="I101" s="272">
        <f t="shared" si="79"/>
        <v>9265160</v>
      </c>
      <c r="J101" s="268">
        <v>-4632580</v>
      </c>
      <c r="K101" s="272">
        <f t="shared" si="80"/>
        <v>4632580</v>
      </c>
      <c r="L101" s="268"/>
      <c r="M101" s="272">
        <f t="shared" si="81"/>
        <v>4632580</v>
      </c>
      <c r="N101" s="268"/>
      <c r="O101" s="272">
        <f t="shared" si="82"/>
        <v>4632580</v>
      </c>
      <c r="P101" s="272"/>
      <c r="Q101" s="272"/>
      <c r="R101" s="272"/>
      <c r="S101" s="272"/>
      <c r="T101" s="272"/>
      <c r="U101" s="272"/>
      <c r="V101" s="272">
        <f t="shared" si="90"/>
        <v>0</v>
      </c>
      <c r="W101" s="272"/>
      <c r="X101" s="272"/>
      <c r="Y101" s="272"/>
      <c r="Z101" s="272"/>
      <c r="AA101" s="272"/>
      <c r="AB101" s="272"/>
      <c r="AC101" s="272">
        <f t="shared" si="92"/>
        <v>0</v>
      </c>
      <c r="AD101" s="261"/>
    </row>
    <row r="102" spans="1:31" s="289" customFormat="1" ht="25.5">
      <c r="A102" s="287" t="s">
        <v>54</v>
      </c>
      <c r="B102" s="229" t="s">
        <v>130</v>
      </c>
      <c r="C102" s="267">
        <f>SUM(C104:C110)</f>
        <v>74696722.209999993</v>
      </c>
      <c r="D102" s="267">
        <f>SUM(D104:D110)</f>
        <v>36989079.350000001</v>
      </c>
      <c r="E102" s="267">
        <f>SUM(E104:E115)</f>
        <v>111685801.56</v>
      </c>
      <c r="F102" s="267">
        <f t="shared" ref="F102:H102" si="93">SUM(F104:F115)</f>
        <v>31660086.689999998</v>
      </c>
      <c r="G102" s="267">
        <f t="shared" si="93"/>
        <v>143345888.25</v>
      </c>
      <c r="H102" s="268">
        <f t="shared" si="93"/>
        <v>0</v>
      </c>
      <c r="I102" s="268">
        <f>SUM(I104:I118)</f>
        <v>143345888.25</v>
      </c>
      <c r="J102" s="268">
        <f>SUM(J104:J118)</f>
        <v>20259000</v>
      </c>
      <c r="K102" s="268">
        <f>SUM(K104:K121)</f>
        <v>163475388.25</v>
      </c>
      <c r="L102" s="268">
        <f>SUM(L103:L121)</f>
        <v>9441225.8200000003</v>
      </c>
      <c r="M102" s="268">
        <f>SUM(M103:M121)</f>
        <v>172916614.07000002</v>
      </c>
      <c r="N102" s="268">
        <f>SUM(N103:N121)</f>
        <v>0</v>
      </c>
      <c r="O102" s="268">
        <f>SUM(O103:O121)</f>
        <v>172916614.07000002</v>
      </c>
      <c r="P102" s="268">
        <f t="shared" ref="P102:AA102" si="94">SUM(P103:P121)</f>
        <v>1555240.61</v>
      </c>
      <c r="Q102" s="268">
        <f t="shared" si="94"/>
        <v>0</v>
      </c>
      <c r="R102" s="268">
        <f t="shared" si="94"/>
        <v>1555240.61</v>
      </c>
      <c r="S102" s="268">
        <f t="shared" si="94"/>
        <v>0</v>
      </c>
      <c r="T102" s="268">
        <f t="shared" si="94"/>
        <v>1555240.61</v>
      </c>
      <c r="U102" s="268">
        <f t="shared" ref="U102:V102" si="95">SUM(U103:U121)</f>
        <v>4396968.58</v>
      </c>
      <c r="V102" s="268">
        <f t="shared" si="95"/>
        <v>5952209.1900000004</v>
      </c>
      <c r="W102" s="268">
        <f t="shared" si="94"/>
        <v>714570.01</v>
      </c>
      <c r="X102" s="268">
        <f t="shared" si="94"/>
        <v>0</v>
      </c>
      <c r="Y102" s="268">
        <f t="shared" si="94"/>
        <v>714570.01</v>
      </c>
      <c r="Z102" s="268">
        <f t="shared" si="94"/>
        <v>0</v>
      </c>
      <c r="AA102" s="268">
        <f t="shared" si="94"/>
        <v>714570.01</v>
      </c>
      <c r="AB102" s="268">
        <f t="shared" ref="AB102:AC102" si="96">SUM(AB103:AB121)</f>
        <v>4396968.58</v>
      </c>
      <c r="AC102" s="268">
        <f t="shared" si="96"/>
        <v>5111538.59</v>
      </c>
      <c r="AD102" s="260"/>
      <c r="AE102" s="288"/>
    </row>
    <row r="103" spans="1:31" s="289" customFormat="1" ht="76.5">
      <c r="A103" s="273" t="s">
        <v>496</v>
      </c>
      <c r="B103" s="281" t="s">
        <v>497</v>
      </c>
      <c r="C103" s="267"/>
      <c r="D103" s="267"/>
      <c r="E103" s="267"/>
      <c r="F103" s="267"/>
      <c r="G103" s="267"/>
      <c r="H103" s="268"/>
      <c r="I103" s="268"/>
      <c r="J103" s="268"/>
      <c r="K103" s="268"/>
      <c r="L103" s="268">
        <v>810979.34</v>
      </c>
      <c r="M103" s="272">
        <f>K103+L103</f>
        <v>810979.34</v>
      </c>
      <c r="N103" s="268"/>
      <c r="O103" s="272">
        <f>M103+N103</f>
        <v>810979.34</v>
      </c>
      <c r="P103" s="268"/>
      <c r="Q103" s="268"/>
      <c r="R103" s="268"/>
      <c r="S103" s="268"/>
      <c r="T103" s="268"/>
      <c r="U103" s="268">
        <v>4396968.58</v>
      </c>
      <c r="V103" s="268">
        <f>T103+U103</f>
        <v>4396968.58</v>
      </c>
      <c r="W103" s="268"/>
      <c r="X103" s="268"/>
      <c r="Y103" s="268"/>
      <c r="Z103" s="268"/>
      <c r="AA103" s="268"/>
      <c r="AB103" s="268">
        <v>4396968.58</v>
      </c>
      <c r="AC103" s="268">
        <f>AA103+AB103</f>
        <v>4396968.58</v>
      </c>
      <c r="AD103" s="260"/>
      <c r="AE103" s="288"/>
    </row>
    <row r="104" spans="1:31" ht="102">
      <c r="A104" s="318" t="s">
        <v>418</v>
      </c>
      <c r="B104" s="281" t="s">
        <v>406</v>
      </c>
      <c r="C104" s="271">
        <v>21481.599999999999</v>
      </c>
      <c r="D104" s="271"/>
      <c r="E104" s="271">
        <f>C104+D104</f>
        <v>21481.599999999999</v>
      </c>
      <c r="F104" s="272"/>
      <c r="G104" s="272">
        <f>E104+F104</f>
        <v>21481.599999999999</v>
      </c>
      <c r="H104" s="272"/>
      <c r="I104" s="272">
        <f>G104+H104</f>
        <v>21481.599999999999</v>
      </c>
      <c r="J104" s="272"/>
      <c r="K104" s="272">
        <f>I104+J104</f>
        <v>21481.599999999999</v>
      </c>
      <c r="L104" s="272"/>
      <c r="M104" s="272">
        <f>K104+L104</f>
        <v>21481.599999999999</v>
      </c>
      <c r="N104" s="272"/>
      <c r="O104" s="272">
        <f>M104+N104</f>
        <v>21481.599999999999</v>
      </c>
      <c r="P104" s="272">
        <v>0</v>
      </c>
      <c r="Q104" s="272"/>
      <c r="R104" s="272">
        <f>P104+Q104</f>
        <v>0</v>
      </c>
      <c r="S104" s="272"/>
      <c r="T104" s="272">
        <f>R104+S104</f>
        <v>0</v>
      </c>
      <c r="U104" s="272"/>
      <c r="V104" s="272">
        <f>T104+U104</f>
        <v>0</v>
      </c>
      <c r="W104" s="272">
        <v>0</v>
      </c>
      <c r="X104" s="272"/>
      <c r="Y104" s="272">
        <f>W104+X104</f>
        <v>0</v>
      </c>
      <c r="Z104" s="272"/>
      <c r="AA104" s="272">
        <f>Y104+Z104</f>
        <v>0</v>
      </c>
      <c r="AB104" s="272"/>
      <c r="AC104" s="272">
        <f>AA104+AB104</f>
        <v>0</v>
      </c>
      <c r="AD104" s="261"/>
    </row>
    <row r="105" spans="1:31" ht="51">
      <c r="A105" s="318" t="s">
        <v>414</v>
      </c>
      <c r="B105" s="281" t="s">
        <v>406</v>
      </c>
      <c r="C105" s="271">
        <v>1555240.61</v>
      </c>
      <c r="D105" s="271">
        <v>218574.36</v>
      </c>
      <c r="E105" s="271">
        <f t="shared" ref="E105:E110" si="97">C105+D105</f>
        <v>1773814.9700000002</v>
      </c>
      <c r="F105" s="272"/>
      <c r="G105" s="272">
        <f t="shared" ref="G105:G115" si="98">E105+F105</f>
        <v>1773814.9700000002</v>
      </c>
      <c r="H105" s="272"/>
      <c r="I105" s="272">
        <f t="shared" ref="I105:I115" si="99">G105+H105</f>
        <v>1773814.9700000002</v>
      </c>
      <c r="J105" s="272"/>
      <c r="K105" s="272">
        <f t="shared" ref="K105:K118" si="100">I105+J105</f>
        <v>1773814.9700000002</v>
      </c>
      <c r="L105" s="272"/>
      <c r="M105" s="272">
        <f t="shared" ref="M105:M121" si="101">K105+L105</f>
        <v>1773814.9700000002</v>
      </c>
      <c r="N105" s="272"/>
      <c r="O105" s="272">
        <f t="shared" ref="O105:O121" si="102">M105+N105</f>
        <v>1773814.9700000002</v>
      </c>
      <c r="P105" s="272">
        <v>1555240.61</v>
      </c>
      <c r="Q105" s="272"/>
      <c r="R105" s="272">
        <f t="shared" ref="R105:R107" si="103">P105+Q105</f>
        <v>1555240.61</v>
      </c>
      <c r="S105" s="272"/>
      <c r="T105" s="272">
        <f t="shared" ref="T105:T107" si="104">R105+S105</f>
        <v>1555240.61</v>
      </c>
      <c r="U105" s="272"/>
      <c r="V105" s="272">
        <f t="shared" ref="V105:V121" si="105">T105+U105</f>
        <v>1555240.61</v>
      </c>
      <c r="W105" s="272">
        <v>714570.01</v>
      </c>
      <c r="X105" s="272"/>
      <c r="Y105" s="272">
        <f t="shared" ref="Y105:Y122" si="106">W105+X105</f>
        <v>714570.01</v>
      </c>
      <c r="Z105" s="272"/>
      <c r="AA105" s="272">
        <f t="shared" ref="AA105:AA107" si="107">Y105+Z105</f>
        <v>714570.01</v>
      </c>
      <c r="AB105" s="272"/>
      <c r="AC105" s="272">
        <f t="shared" ref="AC105:AC106" si="108">AA105+AB105</f>
        <v>714570.01</v>
      </c>
      <c r="AD105" s="261"/>
    </row>
    <row r="106" spans="1:31" ht="38.25">
      <c r="A106" s="318" t="s">
        <v>438</v>
      </c>
      <c r="B106" s="281" t="s">
        <v>406</v>
      </c>
      <c r="C106" s="271">
        <v>73120000</v>
      </c>
      <c r="D106" s="271"/>
      <c r="E106" s="271">
        <f t="shared" si="97"/>
        <v>73120000</v>
      </c>
      <c r="F106" s="272"/>
      <c r="G106" s="272">
        <f t="shared" si="98"/>
        <v>73120000</v>
      </c>
      <c r="H106" s="272"/>
      <c r="I106" s="272">
        <f t="shared" si="99"/>
        <v>73120000</v>
      </c>
      <c r="J106" s="272"/>
      <c r="K106" s="272">
        <f t="shared" si="100"/>
        <v>73120000</v>
      </c>
      <c r="L106" s="272"/>
      <c r="M106" s="272">
        <f t="shared" si="101"/>
        <v>73120000</v>
      </c>
      <c r="N106" s="272"/>
      <c r="O106" s="272">
        <f t="shared" si="102"/>
        <v>73120000</v>
      </c>
      <c r="P106" s="272">
        <v>0</v>
      </c>
      <c r="Q106" s="272"/>
      <c r="R106" s="272">
        <f t="shared" si="103"/>
        <v>0</v>
      </c>
      <c r="S106" s="272"/>
      <c r="T106" s="272">
        <f t="shared" si="104"/>
        <v>0</v>
      </c>
      <c r="U106" s="272"/>
      <c r="V106" s="272">
        <f t="shared" si="105"/>
        <v>0</v>
      </c>
      <c r="W106" s="272">
        <v>0</v>
      </c>
      <c r="X106" s="272"/>
      <c r="Y106" s="272">
        <f t="shared" si="106"/>
        <v>0</v>
      </c>
      <c r="Z106" s="272"/>
      <c r="AA106" s="272">
        <f t="shared" si="107"/>
        <v>0</v>
      </c>
      <c r="AB106" s="272"/>
      <c r="AC106" s="272">
        <f t="shared" si="108"/>
        <v>0</v>
      </c>
      <c r="AD106" s="261"/>
    </row>
    <row r="107" spans="1:31" ht="38.25">
      <c r="A107" s="318" t="s">
        <v>451</v>
      </c>
      <c r="B107" s="281" t="s">
        <v>406</v>
      </c>
      <c r="C107" s="271"/>
      <c r="D107" s="271">
        <v>16390116.210000001</v>
      </c>
      <c r="E107" s="271">
        <f t="shared" si="97"/>
        <v>16390116.210000001</v>
      </c>
      <c r="F107" s="272"/>
      <c r="G107" s="272">
        <f t="shared" si="98"/>
        <v>16390116.210000001</v>
      </c>
      <c r="H107" s="272"/>
      <c r="I107" s="272">
        <f t="shared" si="99"/>
        <v>16390116.210000001</v>
      </c>
      <c r="J107" s="272">
        <v>20000000</v>
      </c>
      <c r="K107" s="272">
        <f t="shared" si="100"/>
        <v>36390116.210000001</v>
      </c>
      <c r="L107" s="272"/>
      <c r="M107" s="272">
        <f t="shared" si="101"/>
        <v>36390116.210000001</v>
      </c>
      <c r="N107" s="272"/>
      <c r="O107" s="272">
        <f t="shared" si="102"/>
        <v>36390116.210000001</v>
      </c>
      <c r="P107" s="272"/>
      <c r="Q107" s="272"/>
      <c r="R107" s="272">
        <f t="shared" si="103"/>
        <v>0</v>
      </c>
      <c r="S107" s="272"/>
      <c r="T107" s="272">
        <f t="shared" si="104"/>
        <v>0</v>
      </c>
      <c r="U107" s="272"/>
      <c r="V107" s="272">
        <f t="shared" si="105"/>
        <v>0</v>
      </c>
      <c r="W107" s="272"/>
      <c r="X107" s="272"/>
      <c r="Y107" s="272">
        <f t="shared" si="106"/>
        <v>0</v>
      </c>
      <c r="Z107" s="272"/>
      <c r="AA107" s="272">
        <f t="shared" si="107"/>
        <v>0</v>
      </c>
      <c r="AB107" s="272"/>
      <c r="AC107" s="272">
        <f>AA107+AB107</f>
        <v>0</v>
      </c>
      <c r="AD107" s="261"/>
    </row>
    <row r="108" spans="1:31" ht="38.25">
      <c r="A108" s="318" t="s">
        <v>461</v>
      </c>
      <c r="B108" s="281" t="s">
        <v>406</v>
      </c>
      <c r="C108" s="271"/>
      <c r="D108" s="271"/>
      <c r="E108" s="271"/>
      <c r="F108" s="310">
        <v>1106622.68</v>
      </c>
      <c r="G108" s="272">
        <f t="shared" si="98"/>
        <v>1106622.68</v>
      </c>
      <c r="H108" s="310"/>
      <c r="I108" s="272">
        <f t="shared" si="99"/>
        <v>1106622.68</v>
      </c>
      <c r="J108" s="310"/>
      <c r="K108" s="272">
        <f t="shared" si="100"/>
        <v>1106622.68</v>
      </c>
      <c r="L108" s="293"/>
      <c r="M108" s="272">
        <f t="shared" si="101"/>
        <v>1106622.68</v>
      </c>
      <c r="N108" s="293"/>
      <c r="O108" s="272">
        <f t="shared" si="102"/>
        <v>1106622.68</v>
      </c>
      <c r="P108" s="272"/>
      <c r="Q108" s="272"/>
      <c r="R108" s="272"/>
      <c r="S108" s="272"/>
      <c r="T108" s="272"/>
      <c r="U108" s="272"/>
      <c r="V108" s="272">
        <f t="shared" si="105"/>
        <v>0</v>
      </c>
      <c r="W108" s="272"/>
      <c r="X108" s="272"/>
      <c r="Y108" s="272"/>
      <c r="Z108" s="272"/>
      <c r="AA108" s="272"/>
      <c r="AB108" s="272"/>
      <c r="AC108" s="272">
        <f t="shared" ref="AC108:AC121" si="109">AA108+AB108</f>
        <v>0</v>
      </c>
      <c r="AD108" s="261"/>
    </row>
    <row r="109" spans="1:31" ht="38.25">
      <c r="A109" s="318" t="s">
        <v>452</v>
      </c>
      <c r="B109" s="281" t="s">
        <v>406</v>
      </c>
      <c r="C109" s="271"/>
      <c r="D109" s="271">
        <v>19792777.780000001</v>
      </c>
      <c r="E109" s="271">
        <f t="shared" ref="E109" si="110">C109+D109</f>
        <v>19792777.780000001</v>
      </c>
      <c r="F109" s="310">
        <v>11094333.33</v>
      </c>
      <c r="G109" s="272">
        <f t="shared" si="98"/>
        <v>30887111.109999999</v>
      </c>
      <c r="H109" s="310"/>
      <c r="I109" s="272">
        <f t="shared" si="99"/>
        <v>30887111.109999999</v>
      </c>
      <c r="J109" s="310"/>
      <c r="K109" s="272">
        <f t="shared" si="100"/>
        <v>30887111.109999999</v>
      </c>
      <c r="L109" s="293"/>
      <c r="M109" s="272">
        <f t="shared" si="101"/>
        <v>30887111.109999999</v>
      </c>
      <c r="N109" s="293"/>
      <c r="O109" s="272">
        <f t="shared" si="102"/>
        <v>30887111.109999999</v>
      </c>
      <c r="P109" s="272"/>
      <c r="Q109" s="272"/>
      <c r="R109" s="272"/>
      <c r="S109" s="272"/>
      <c r="T109" s="272"/>
      <c r="U109" s="272"/>
      <c r="V109" s="272">
        <f t="shared" si="105"/>
        <v>0</v>
      </c>
      <c r="W109" s="272"/>
      <c r="X109" s="272"/>
      <c r="Y109" s="272"/>
      <c r="Z109" s="272"/>
      <c r="AA109" s="272"/>
      <c r="AB109" s="272"/>
      <c r="AC109" s="272">
        <f t="shared" si="109"/>
        <v>0</v>
      </c>
      <c r="AD109" s="261"/>
    </row>
    <row r="110" spans="1:31" ht="51">
      <c r="A110" s="318" t="s">
        <v>450</v>
      </c>
      <c r="B110" s="281" t="s">
        <v>406</v>
      </c>
      <c r="C110" s="271"/>
      <c r="D110" s="271">
        <v>587611</v>
      </c>
      <c r="E110" s="271">
        <f t="shared" si="97"/>
        <v>587611</v>
      </c>
      <c r="F110" s="272"/>
      <c r="G110" s="272">
        <f t="shared" si="98"/>
        <v>587611</v>
      </c>
      <c r="H110" s="272"/>
      <c r="I110" s="272">
        <f t="shared" si="99"/>
        <v>587611</v>
      </c>
      <c r="J110" s="272"/>
      <c r="K110" s="272">
        <f t="shared" si="100"/>
        <v>587611</v>
      </c>
      <c r="L110" s="272">
        <f>680059-587611</f>
        <v>92448</v>
      </c>
      <c r="M110" s="272">
        <f t="shared" si="101"/>
        <v>680059</v>
      </c>
      <c r="N110" s="272"/>
      <c r="O110" s="272">
        <f t="shared" si="102"/>
        <v>680059</v>
      </c>
      <c r="P110" s="272"/>
      <c r="Q110" s="272"/>
      <c r="R110" s="272"/>
      <c r="S110" s="272"/>
      <c r="T110" s="272"/>
      <c r="U110" s="272"/>
      <c r="V110" s="272">
        <f t="shared" si="105"/>
        <v>0</v>
      </c>
      <c r="W110" s="272"/>
      <c r="X110" s="272"/>
      <c r="Y110" s="272"/>
      <c r="Z110" s="272"/>
      <c r="AA110" s="272"/>
      <c r="AB110" s="272"/>
      <c r="AC110" s="272">
        <f t="shared" si="109"/>
        <v>0</v>
      </c>
      <c r="AD110" s="261"/>
    </row>
    <row r="111" spans="1:31" ht="51">
      <c r="A111" s="316" t="s">
        <v>462</v>
      </c>
      <c r="B111" s="281" t="s">
        <v>406</v>
      </c>
      <c r="C111" s="271"/>
      <c r="D111" s="271"/>
      <c r="E111" s="271"/>
      <c r="F111" s="310">
        <v>700000</v>
      </c>
      <c r="G111" s="272">
        <f t="shared" si="98"/>
        <v>700000</v>
      </c>
      <c r="H111" s="310"/>
      <c r="I111" s="272">
        <f t="shared" si="99"/>
        <v>700000</v>
      </c>
      <c r="J111" s="310"/>
      <c r="K111" s="272">
        <f t="shared" si="100"/>
        <v>700000</v>
      </c>
      <c r="L111" s="293"/>
      <c r="M111" s="272">
        <f t="shared" si="101"/>
        <v>700000</v>
      </c>
      <c r="N111" s="293"/>
      <c r="O111" s="272">
        <f t="shared" si="102"/>
        <v>700000</v>
      </c>
      <c r="P111" s="272"/>
      <c r="Q111" s="272"/>
      <c r="R111" s="272"/>
      <c r="S111" s="272"/>
      <c r="T111" s="272"/>
      <c r="U111" s="272"/>
      <c r="V111" s="272">
        <f t="shared" si="105"/>
        <v>0</v>
      </c>
      <c r="W111" s="272"/>
      <c r="X111" s="272"/>
      <c r="Y111" s="272"/>
      <c r="Z111" s="272"/>
      <c r="AA111" s="272"/>
      <c r="AB111" s="272"/>
      <c r="AC111" s="272">
        <f t="shared" si="109"/>
        <v>0</v>
      </c>
      <c r="AD111" s="261"/>
    </row>
    <row r="112" spans="1:31" ht="89.25">
      <c r="A112" s="316" t="s">
        <v>495</v>
      </c>
      <c r="B112" s="281" t="s">
        <v>406</v>
      </c>
      <c r="C112" s="271"/>
      <c r="D112" s="271"/>
      <c r="E112" s="271"/>
      <c r="F112" s="310">
        <v>6000000</v>
      </c>
      <c r="G112" s="272">
        <f t="shared" si="98"/>
        <v>6000000</v>
      </c>
      <c r="H112" s="310"/>
      <c r="I112" s="272">
        <f t="shared" si="99"/>
        <v>6000000</v>
      </c>
      <c r="J112" s="310"/>
      <c r="K112" s="272">
        <f t="shared" si="100"/>
        <v>6000000</v>
      </c>
      <c r="L112" s="293"/>
      <c r="M112" s="272">
        <f t="shared" si="101"/>
        <v>6000000</v>
      </c>
      <c r="N112" s="293"/>
      <c r="O112" s="272">
        <f t="shared" si="102"/>
        <v>6000000</v>
      </c>
      <c r="P112" s="272"/>
      <c r="Q112" s="272"/>
      <c r="R112" s="272"/>
      <c r="S112" s="272"/>
      <c r="T112" s="272"/>
      <c r="U112" s="272"/>
      <c r="V112" s="272">
        <f t="shared" si="105"/>
        <v>0</v>
      </c>
      <c r="W112" s="272"/>
      <c r="X112" s="272"/>
      <c r="Y112" s="272"/>
      <c r="Z112" s="272"/>
      <c r="AA112" s="272"/>
      <c r="AB112" s="272"/>
      <c r="AC112" s="272">
        <f t="shared" si="109"/>
        <v>0</v>
      </c>
      <c r="AD112" s="261"/>
    </row>
    <row r="113" spans="1:35" ht="25.5">
      <c r="A113" s="316" t="s">
        <v>472</v>
      </c>
      <c r="B113" s="281" t="s">
        <v>406</v>
      </c>
      <c r="C113" s="271"/>
      <c r="D113" s="271"/>
      <c r="E113" s="271"/>
      <c r="F113" s="310">
        <v>3437500</v>
      </c>
      <c r="G113" s="272">
        <f t="shared" si="98"/>
        <v>3437500</v>
      </c>
      <c r="H113" s="310"/>
      <c r="I113" s="272">
        <f t="shared" si="99"/>
        <v>3437500</v>
      </c>
      <c r="J113" s="310"/>
      <c r="K113" s="272">
        <f t="shared" si="100"/>
        <v>3437500</v>
      </c>
      <c r="L113" s="293"/>
      <c r="M113" s="272">
        <f t="shared" si="101"/>
        <v>3437500</v>
      </c>
      <c r="N113" s="293"/>
      <c r="O113" s="272">
        <f t="shared" si="102"/>
        <v>3437500</v>
      </c>
      <c r="P113" s="272"/>
      <c r="Q113" s="272"/>
      <c r="R113" s="272"/>
      <c r="S113" s="272"/>
      <c r="T113" s="272"/>
      <c r="U113" s="272"/>
      <c r="V113" s="272">
        <f t="shared" si="105"/>
        <v>0</v>
      </c>
      <c r="W113" s="272"/>
      <c r="X113" s="272"/>
      <c r="Y113" s="272"/>
      <c r="Z113" s="272"/>
      <c r="AA113" s="272"/>
      <c r="AB113" s="272"/>
      <c r="AC113" s="272">
        <f t="shared" si="109"/>
        <v>0</v>
      </c>
      <c r="AD113" s="261"/>
    </row>
    <row r="114" spans="1:35" ht="38.25">
      <c r="A114" s="316" t="s">
        <v>474</v>
      </c>
      <c r="B114" s="281" t="s">
        <v>406</v>
      </c>
      <c r="C114" s="271"/>
      <c r="D114" s="271"/>
      <c r="E114" s="271"/>
      <c r="F114" s="310">
        <v>6000000</v>
      </c>
      <c r="G114" s="272">
        <f t="shared" si="98"/>
        <v>6000000</v>
      </c>
      <c r="H114" s="310"/>
      <c r="I114" s="272">
        <f t="shared" si="99"/>
        <v>6000000</v>
      </c>
      <c r="J114" s="310"/>
      <c r="K114" s="272">
        <f t="shared" si="100"/>
        <v>6000000</v>
      </c>
      <c r="L114" s="293"/>
      <c r="M114" s="272">
        <f t="shared" si="101"/>
        <v>6000000</v>
      </c>
      <c r="N114" s="293"/>
      <c r="O114" s="272">
        <f t="shared" si="102"/>
        <v>6000000</v>
      </c>
      <c r="P114" s="272"/>
      <c r="Q114" s="272"/>
      <c r="R114" s="272"/>
      <c r="S114" s="272"/>
      <c r="T114" s="272"/>
      <c r="U114" s="272"/>
      <c r="V114" s="272">
        <f t="shared" si="105"/>
        <v>0</v>
      </c>
      <c r="W114" s="272"/>
      <c r="X114" s="272"/>
      <c r="Y114" s="272"/>
      <c r="Z114" s="272"/>
      <c r="AA114" s="272"/>
      <c r="AB114" s="272"/>
      <c r="AC114" s="272">
        <f t="shared" si="109"/>
        <v>0</v>
      </c>
      <c r="AD114" s="261"/>
    </row>
    <row r="115" spans="1:35" ht="38.25">
      <c r="A115" s="316" t="s">
        <v>469</v>
      </c>
      <c r="B115" s="281" t="s">
        <v>406</v>
      </c>
      <c r="C115" s="271"/>
      <c r="D115" s="271"/>
      <c r="E115" s="271"/>
      <c r="F115" s="310">
        <v>3321630.68</v>
      </c>
      <c r="G115" s="272">
        <f t="shared" si="98"/>
        <v>3321630.68</v>
      </c>
      <c r="H115" s="310"/>
      <c r="I115" s="272">
        <f t="shared" si="99"/>
        <v>3321630.68</v>
      </c>
      <c r="J115" s="310"/>
      <c r="K115" s="272">
        <f t="shared" si="100"/>
        <v>3321630.68</v>
      </c>
      <c r="L115" s="293"/>
      <c r="M115" s="272">
        <f t="shared" si="101"/>
        <v>3321630.68</v>
      </c>
      <c r="N115" s="293"/>
      <c r="O115" s="272">
        <f t="shared" si="102"/>
        <v>3321630.68</v>
      </c>
      <c r="P115" s="272"/>
      <c r="Q115" s="272"/>
      <c r="R115" s="272"/>
      <c r="S115" s="272"/>
      <c r="T115" s="272"/>
      <c r="U115" s="272"/>
      <c r="V115" s="272">
        <f t="shared" si="105"/>
        <v>0</v>
      </c>
      <c r="W115" s="272"/>
      <c r="X115" s="272"/>
      <c r="Y115" s="272"/>
      <c r="Z115" s="272"/>
      <c r="AA115" s="272"/>
      <c r="AB115" s="272"/>
      <c r="AC115" s="272">
        <f t="shared" si="109"/>
        <v>0</v>
      </c>
      <c r="AD115" s="261"/>
    </row>
    <row r="116" spans="1:35" ht="25.5">
      <c r="A116" s="316" t="s">
        <v>503</v>
      </c>
      <c r="B116" s="281" t="s">
        <v>406</v>
      </c>
      <c r="C116" s="271"/>
      <c r="D116" s="271"/>
      <c r="E116" s="271"/>
      <c r="F116" s="310"/>
      <c r="G116" s="272"/>
      <c r="H116" s="310"/>
      <c r="I116" s="272"/>
      <c r="J116" s="310"/>
      <c r="K116" s="272"/>
      <c r="L116" s="293">
        <v>1000000</v>
      </c>
      <c r="M116" s="272">
        <f t="shared" si="101"/>
        <v>1000000</v>
      </c>
      <c r="N116" s="293"/>
      <c r="O116" s="272">
        <f t="shared" si="102"/>
        <v>1000000</v>
      </c>
      <c r="P116" s="272"/>
      <c r="Q116" s="272"/>
      <c r="R116" s="272"/>
      <c r="S116" s="272"/>
      <c r="T116" s="272"/>
      <c r="U116" s="272"/>
      <c r="V116" s="272">
        <f t="shared" si="105"/>
        <v>0</v>
      </c>
      <c r="W116" s="272"/>
      <c r="X116" s="272"/>
      <c r="Y116" s="272"/>
      <c r="Z116" s="272"/>
      <c r="AA116" s="272"/>
      <c r="AB116" s="272"/>
      <c r="AC116" s="272">
        <f t="shared" si="109"/>
        <v>0</v>
      </c>
      <c r="AD116" s="261"/>
    </row>
    <row r="117" spans="1:35" ht="25.5">
      <c r="A117" s="316" t="s">
        <v>492</v>
      </c>
      <c r="B117" s="281" t="s">
        <v>406</v>
      </c>
      <c r="C117" s="271"/>
      <c r="D117" s="271"/>
      <c r="E117" s="271"/>
      <c r="F117" s="310"/>
      <c r="G117" s="272"/>
      <c r="H117" s="310"/>
      <c r="I117" s="272"/>
      <c r="J117" s="310">
        <v>129500</v>
      </c>
      <c r="K117" s="272"/>
      <c r="L117" s="293">
        <v>1228082</v>
      </c>
      <c r="M117" s="272">
        <f t="shared" si="101"/>
        <v>1228082</v>
      </c>
      <c r="N117" s="293"/>
      <c r="O117" s="272">
        <f t="shared" si="102"/>
        <v>1228082</v>
      </c>
      <c r="P117" s="272"/>
      <c r="Q117" s="272"/>
      <c r="R117" s="272"/>
      <c r="S117" s="272"/>
      <c r="T117" s="272"/>
      <c r="U117" s="272"/>
      <c r="V117" s="272">
        <f t="shared" si="105"/>
        <v>0</v>
      </c>
      <c r="W117" s="272"/>
      <c r="X117" s="272"/>
      <c r="Y117" s="272"/>
      <c r="Z117" s="272"/>
      <c r="AA117" s="272"/>
      <c r="AB117" s="272"/>
      <c r="AC117" s="272">
        <f t="shared" si="109"/>
        <v>0</v>
      </c>
      <c r="AD117" s="261"/>
    </row>
    <row r="118" spans="1:35" ht="38.25">
      <c r="A118" s="316" t="s">
        <v>488</v>
      </c>
      <c r="B118" s="281" t="s">
        <v>406</v>
      </c>
      <c r="C118" s="271"/>
      <c r="D118" s="271"/>
      <c r="E118" s="271"/>
      <c r="F118" s="310"/>
      <c r="G118" s="272"/>
      <c r="H118" s="310"/>
      <c r="I118" s="272"/>
      <c r="J118" s="310">
        <v>129500</v>
      </c>
      <c r="K118" s="272">
        <f t="shared" si="100"/>
        <v>129500</v>
      </c>
      <c r="L118" s="293"/>
      <c r="M118" s="272">
        <f t="shared" si="101"/>
        <v>129500</v>
      </c>
      <c r="N118" s="293"/>
      <c r="O118" s="272">
        <f t="shared" si="102"/>
        <v>129500</v>
      </c>
      <c r="P118" s="272"/>
      <c r="Q118" s="272"/>
      <c r="R118" s="272"/>
      <c r="S118" s="272"/>
      <c r="T118" s="272"/>
      <c r="U118" s="272"/>
      <c r="V118" s="272">
        <f t="shared" si="105"/>
        <v>0</v>
      </c>
      <c r="W118" s="272"/>
      <c r="X118" s="272"/>
      <c r="Y118" s="272"/>
      <c r="Z118" s="272"/>
      <c r="AA118" s="272"/>
      <c r="AB118" s="272"/>
      <c r="AC118" s="272">
        <f t="shared" si="109"/>
        <v>0</v>
      </c>
      <c r="AD118" s="261"/>
    </row>
    <row r="119" spans="1:35" ht="76.5">
      <c r="A119" s="316" t="s">
        <v>493</v>
      </c>
      <c r="B119" s="281" t="s">
        <v>406</v>
      </c>
      <c r="C119" s="271"/>
      <c r="D119" s="271"/>
      <c r="E119" s="271"/>
      <c r="F119" s="310"/>
      <c r="G119" s="272"/>
      <c r="H119" s="310"/>
      <c r="I119" s="272"/>
      <c r="J119" s="310"/>
      <c r="K119" s="272"/>
      <c r="L119" s="293">
        <v>1754559.64</v>
      </c>
      <c r="M119" s="272">
        <f t="shared" si="101"/>
        <v>1754559.64</v>
      </c>
      <c r="N119" s="293"/>
      <c r="O119" s="272">
        <f t="shared" si="102"/>
        <v>1754559.64</v>
      </c>
      <c r="P119" s="272"/>
      <c r="Q119" s="272"/>
      <c r="R119" s="272"/>
      <c r="S119" s="272"/>
      <c r="T119" s="272"/>
      <c r="U119" s="272"/>
      <c r="V119" s="272">
        <f t="shared" si="105"/>
        <v>0</v>
      </c>
      <c r="W119" s="272"/>
      <c r="X119" s="272"/>
      <c r="Y119" s="272"/>
      <c r="Z119" s="272"/>
      <c r="AA119" s="272"/>
      <c r="AB119" s="272"/>
      <c r="AC119" s="272">
        <f t="shared" si="109"/>
        <v>0</v>
      </c>
      <c r="AD119" s="261"/>
    </row>
    <row r="120" spans="1:35" ht="63.75">
      <c r="A120" s="316" t="s">
        <v>498</v>
      </c>
      <c r="B120" s="281" t="s">
        <v>406</v>
      </c>
      <c r="C120" s="271"/>
      <c r="D120" s="271"/>
      <c r="E120" s="271"/>
      <c r="F120" s="310"/>
      <c r="G120" s="272"/>
      <c r="H120" s="310"/>
      <c r="I120" s="272"/>
      <c r="J120" s="310"/>
      <c r="K120" s="272"/>
      <c r="L120" s="293">
        <v>299384.84000000003</v>
      </c>
      <c r="M120" s="272">
        <f t="shared" si="101"/>
        <v>299384.84000000003</v>
      </c>
      <c r="N120" s="293"/>
      <c r="O120" s="272">
        <f t="shared" si="102"/>
        <v>299384.84000000003</v>
      </c>
      <c r="P120" s="272"/>
      <c r="Q120" s="272"/>
      <c r="R120" s="272"/>
      <c r="S120" s="272"/>
      <c r="T120" s="272"/>
      <c r="U120" s="272"/>
      <c r="V120" s="272">
        <f t="shared" si="105"/>
        <v>0</v>
      </c>
      <c r="W120" s="272"/>
      <c r="X120" s="272"/>
      <c r="Y120" s="272"/>
      <c r="Z120" s="272"/>
      <c r="AA120" s="272"/>
      <c r="AB120" s="272"/>
      <c r="AC120" s="272">
        <f t="shared" si="109"/>
        <v>0</v>
      </c>
      <c r="AD120" s="261"/>
    </row>
    <row r="121" spans="1:35" ht="89.25">
      <c r="A121" s="316" t="s">
        <v>494</v>
      </c>
      <c r="B121" s="281" t="s">
        <v>406</v>
      </c>
      <c r="C121" s="271"/>
      <c r="D121" s="271"/>
      <c r="E121" s="271"/>
      <c r="F121" s="310"/>
      <c r="G121" s="272"/>
      <c r="H121" s="310"/>
      <c r="I121" s="272"/>
      <c r="J121" s="310"/>
      <c r="K121" s="272"/>
      <c r="L121" s="293">
        <v>4255772</v>
      </c>
      <c r="M121" s="272">
        <f t="shared" si="101"/>
        <v>4255772</v>
      </c>
      <c r="N121" s="293"/>
      <c r="O121" s="272">
        <f t="shared" si="102"/>
        <v>4255772</v>
      </c>
      <c r="P121" s="272"/>
      <c r="Q121" s="272"/>
      <c r="R121" s="272"/>
      <c r="S121" s="272"/>
      <c r="T121" s="272"/>
      <c r="U121" s="272"/>
      <c r="V121" s="272">
        <f t="shared" si="105"/>
        <v>0</v>
      </c>
      <c r="W121" s="272"/>
      <c r="X121" s="272"/>
      <c r="Y121" s="272"/>
      <c r="Z121" s="272"/>
      <c r="AA121" s="272"/>
      <c r="AB121" s="272"/>
      <c r="AC121" s="272">
        <f t="shared" si="109"/>
        <v>0</v>
      </c>
      <c r="AD121" s="261"/>
    </row>
    <row r="122" spans="1:35" s="289" customFormat="1" ht="25.5">
      <c r="A122" s="291" t="s">
        <v>256</v>
      </c>
      <c r="B122" s="229" t="s">
        <v>257</v>
      </c>
      <c r="C122" s="267">
        <v>9079841.6099999994</v>
      </c>
      <c r="D122" s="267"/>
      <c r="E122" s="267">
        <f>E123</f>
        <v>9079841.6099999994</v>
      </c>
      <c r="F122" s="268"/>
      <c r="G122" s="268">
        <f>G123</f>
        <v>9079841.6099999994</v>
      </c>
      <c r="H122" s="268"/>
      <c r="I122" s="268">
        <f t="shared" ref="I122:O122" si="111">I123</f>
        <v>9448976.6099999994</v>
      </c>
      <c r="J122" s="268">
        <f t="shared" si="111"/>
        <v>-615877.30000000005</v>
      </c>
      <c r="K122" s="268">
        <f t="shared" si="111"/>
        <v>8833099.3099999987</v>
      </c>
      <c r="L122" s="268">
        <f t="shared" si="111"/>
        <v>0</v>
      </c>
      <c r="M122" s="268">
        <f t="shared" si="111"/>
        <v>8833099.3099999987</v>
      </c>
      <c r="N122" s="268">
        <f t="shared" si="111"/>
        <v>0</v>
      </c>
      <c r="O122" s="268">
        <f t="shared" si="111"/>
        <v>8833099.3099999987</v>
      </c>
      <c r="P122" s="268">
        <v>0</v>
      </c>
      <c r="Q122" s="268">
        <v>0</v>
      </c>
      <c r="R122" s="268">
        <v>0</v>
      </c>
      <c r="S122" s="268">
        <v>0</v>
      </c>
      <c r="T122" s="268">
        <v>0</v>
      </c>
      <c r="U122" s="268">
        <v>0</v>
      </c>
      <c r="V122" s="268">
        <v>0</v>
      </c>
      <c r="W122" s="268">
        <v>0</v>
      </c>
      <c r="X122" s="268">
        <v>0</v>
      </c>
      <c r="Y122" s="272">
        <f t="shared" si="106"/>
        <v>0</v>
      </c>
      <c r="Z122" s="268">
        <v>0</v>
      </c>
      <c r="AA122" s="272">
        <f t="shared" ref="AA122" si="112">Y122+Z122</f>
        <v>0</v>
      </c>
      <c r="AB122" s="268">
        <v>0</v>
      </c>
      <c r="AC122" s="272">
        <f t="shared" ref="AC122" si="113">AA122+AB122</f>
        <v>0</v>
      </c>
      <c r="AD122" s="260"/>
      <c r="AE122" s="288"/>
    </row>
    <row r="123" spans="1:35" ht="25.5">
      <c r="A123" s="273" t="s">
        <v>442</v>
      </c>
      <c r="B123" s="281" t="s">
        <v>443</v>
      </c>
      <c r="C123" s="271">
        <v>9079841.6099999994</v>
      </c>
      <c r="D123" s="271"/>
      <c r="E123" s="271">
        <f>C123</f>
        <v>9079841.6099999994</v>
      </c>
      <c r="F123" s="272"/>
      <c r="G123" s="272">
        <f>E123</f>
        <v>9079841.6099999994</v>
      </c>
      <c r="H123" s="272">
        <v>369135</v>
      </c>
      <c r="I123" s="272">
        <f>G123+H123</f>
        <v>9448976.6099999994</v>
      </c>
      <c r="J123" s="272">
        <v>-615877.30000000005</v>
      </c>
      <c r="K123" s="272">
        <f>I123+J123</f>
        <v>8833099.3099999987</v>
      </c>
      <c r="L123" s="272">
        <v>0</v>
      </c>
      <c r="M123" s="272">
        <f>K123+L123</f>
        <v>8833099.3099999987</v>
      </c>
      <c r="N123" s="272"/>
      <c r="O123" s="272">
        <f>M123+N123</f>
        <v>8833099.3099999987</v>
      </c>
      <c r="P123" s="271">
        <f>P122</f>
        <v>0</v>
      </c>
      <c r="Q123" s="271"/>
      <c r="R123" s="271">
        <f>P123</f>
        <v>0</v>
      </c>
      <c r="S123" s="272"/>
      <c r="T123" s="272">
        <f>R123</f>
        <v>0</v>
      </c>
      <c r="U123" s="272"/>
      <c r="V123" s="272">
        <f>T123</f>
        <v>0</v>
      </c>
      <c r="W123" s="271">
        <v>0</v>
      </c>
      <c r="X123" s="271"/>
      <c r="Y123" s="271">
        <v>0</v>
      </c>
      <c r="Z123" s="272"/>
      <c r="AA123" s="272">
        <v>0</v>
      </c>
      <c r="AB123" s="272"/>
      <c r="AC123" s="272">
        <v>0</v>
      </c>
      <c r="AD123" s="257"/>
    </row>
    <row r="124" spans="1:35">
      <c r="A124" s="283"/>
      <c r="B124" s="281"/>
      <c r="C124" s="284"/>
      <c r="D124" s="284"/>
      <c r="E124" s="284"/>
      <c r="F124" s="285"/>
      <c r="G124" s="285"/>
      <c r="H124" s="285"/>
      <c r="I124" s="285"/>
      <c r="J124" s="285"/>
      <c r="K124" s="285"/>
      <c r="L124" s="285"/>
      <c r="M124" s="285"/>
      <c r="N124" s="285"/>
      <c r="O124" s="285"/>
      <c r="P124" s="285"/>
      <c r="Q124" s="285"/>
      <c r="R124" s="285"/>
      <c r="S124" s="285"/>
      <c r="T124" s="285"/>
      <c r="U124" s="285"/>
      <c r="V124" s="285"/>
      <c r="W124" s="285"/>
      <c r="X124" s="285"/>
      <c r="Y124" s="285"/>
      <c r="Z124" s="285"/>
      <c r="AA124" s="285"/>
      <c r="AB124" s="285"/>
      <c r="AC124" s="285"/>
      <c r="AD124" s="265"/>
    </row>
    <row r="125" spans="1:35">
      <c r="A125" s="228" t="s">
        <v>66</v>
      </c>
      <c r="B125" s="229"/>
      <c r="C125" s="230">
        <f>C19+C47</f>
        <v>1837401509.8700001</v>
      </c>
      <c r="D125" s="230">
        <f t="shared" ref="D125:AA125" si="114">D19+D47</f>
        <v>50079151.469999999</v>
      </c>
      <c r="E125" s="230">
        <f t="shared" si="114"/>
        <v>1887480661.3399999</v>
      </c>
      <c r="F125" s="293">
        <f t="shared" si="114"/>
        <v>48661314.099999994</v>
      </c>
      <c r="G125" s="293">
        <f t="shared" si="114"/>
        <v>1936141975.4399998</v>
      </c>
      <c r="H125" s="293">
        <f t="shared" si="114"/>
        <v>34588350.399999999</v>
      </c>
      <c r="I125" s="293">
        <f t="shared" si="114"/>
        <v>1971099460.8399999</v>
      </c>
      <c r="J125" s="293">
        <f t="shared" si="114"/>
        <v>23407376.919999998</v>
      </c>
      <c r="K125" s="293">
        <f t="shared" si="114"/>
        <v>1994377337.76</v>
      </c>
      <c r="L125" s="293">
        <f t="shared" si="114"/>
        <v>13898655.120000001</v>
      </c>
      <c r="M125" s="293">
        <f t="shared" si="114"/>
        <v>2008275992.8799999</v>
      </c>
      <c r="N125" s="293">
        <f t="shared" ref="N125:O125" si="115">N19+N47</f>
        <v>29024221.059999995</v>
      </c>
      <c r="O125" s="293">
        <f t="shared" si="115"/>
        <v>2037300213.9399998</v>
      </c>
      <c r="P125" s="230">
        <f t="shared" si="114"/>
        <v>1718104504.5599999</v>
      </c>
      <c r="Q125" s="230">
        <f t="shared" si="114"/>
        <v>12606396.420000002</v>
      </c>
      <c r="R125" s="230">
        <f t="shared" si="114"/>
        <v>1730710900.9799998</v>
      </c>
      <c r="S125" s="293">
        <f t="shared" si="114"/>
        <v>3822000</v>
      </c>
      <c r="T125" s="293">
        <f t="shared" si="114"/>
        <v>1734532900.9799998</v>
      </c>
      <c r="U125" s="293">
        <f t="shared" ref="U125:V125" si="116">U19+U47</f>
        <v>4396968.58</v>
      </c>
      <c r="V125" s="293">
        <f t="shared" si="116"/>
        <v>1738929869.5599999</v>
      </c>
      <c r="W125" s="230">
        <f t="shared" si="114"/>
        <v>1754895041.3999999</v>
      </c>
      <c r="X125" s="230">
        <f t="shared" si="114"/>
        <v>-4297177.2600000016</v>
      </c>
      <c r="Y125" s="230">
        <f t="shared" si="114"/>
        <v>1750597864.1399999</v>
      </c>
      <c r="Z125" s="293">
        <f t="shared" si="114"/>
        <v>-19660112.960000001</v>
      </c>
      <c r="AA125" s="293">
        <f t="shared" si="114"/>
        <v>1730937751.1800001</v>
      </c>
      <c r="AB125" s="293">
        <f t="shared" ref="AB125:AC125" si="117">AB19+AB47</f>
        <v>4396968.58</v>
      </c>
      <c r="AC125" s="293">
        <f t="shared" si="117"/>
        <v>1735334719.76</v>
      </c>
      <c r="AD125" s="266"/>
      <c r="AG125" s="255"/>
      <c r="AH125" s="255"/>
      <c r="AI125" s="255"/>
    </row>
    <row r="126" spans="1:35" s="302" customFormat="1">
      <c r="B126" s="301"/>
      <c r="F126" s="295"/>
      <c r="G126" s="295"/>
      <c r="H126" s="295"/>
      <c r="I126" s="295"/>
      <c r="J126" s="295"/>
      <c r="K126" s="295"/>
      <c r="L126" s="327"/>
      <c r="M126" s="295"/>
      <c r="N126" s="327"/>
      <c r="O126" s="295"/>
      <c r="S126" s="327"/>
      <c r="T126" s="295"/>
      <c r="U126" s="327"/>
      <c r="V126" s="295"/>
      <c r="Z126" s="327"/>
      <c r="AA126" s="295"/>
      <c r="AB126" s="327"/>
      <c r="AC126" s="295"/>
      <c r="AE126" s="227"/>
    </row>
    <row r="127" spans="1:35" s="295" customFormat="1">
      <c r="B127" s="296"/>
      <c r="C127" s="294"/>
      <c r="D127" s="294"/>
      <c r="E127" s="294">
        <f>C125+D125</f>
        <v>1887480661.3400002</v>
      </c>
      <c r="F127" s="294"/>
      <c r="G127" s="294">
        <f>E125+F125</f>
        <v>1936141975.4399998</v>
      </c>
      <c r="H127" s="294"/>
      <c r="I127" s="294">
        <f>G125+H125</f>
        <v>1970730325.8399999</v>
      </c>
      <c r="J127" s="294"/>
      <c r="K127" s="294">
        <f>I125+J125</f>
        <v>1994506837.76</v>
      </c>
      <c r="L127" s="328"/>
      <c r="M127" s="294">
        <f>K125+L125</f>
        <v>2008275992.8799999</v>
      </c>
      <c r="N127" s="328"/>
      <c r="O127" s="294">
        <f>M125+N125</f>
        <v>2037300213.9399998</v>
      </c>
      <c r="P127" s="294"/>
      <c r="Q127" s="294"/>
      <c r="R127" s="294"/>
      <c r="S127" s="328"/>
      <c r="T127" s="294"/>
      <c r="U127" s="328"/>
      <c r="V127" s="294"/>
      <c r="W127" s="294"/>
      <c r="X127" s="294"/>
      <c r="Y127" s="294"/>
      <c r="Z127" s="328"/>
      <c r="AA127" s="294"/>
      <c r="AB127" s="328"/>
      <c r="AC127" s="294"/>
      <c r="AD127" s="294"/>
      <c r="AE127" s="297"/>
      <c r="AH127" s="294"/>
      <c r="AI127" s="294"/>
    </row>
    <row r="128" spans="1:35" s="295" customFormat="1">
      <c r="B128" s="296"/>
      <c r="L128" s="327"/>
      <c r="N128" s="327"/>
      <c r="R128" s="294">
        <f>P125+Q125</f>
        <v>1730710900.98</v>
      </c>
      <c r="S128" s="327"/>
      <c r="T128" s="294">
        <f>R125+S125</f>
        <v>1734532900.9799998</v>
      </c>
      <c r="U128" s="327"/>
      <c r="V128" s="294">
        <f>T125+U125</f>
        <v>1738929869.5599997</v>
      </c>
      <c r="Y128" s="294">
        <f>W125+X125</f>
        <v>1750597864.1399999</v>
      </c>
      <c r="Z128" s="327"/>
      <c r="AA128" s="294">
        <f>Y125+Z125</f>
        <v>1730937751.1799998</v>
      </c>
      <c r="AB128" s="327"/>
      <c r="AC128" s="294">
        <f>AA125+AB125</f>
        <v>1735334719.76</v>
      </c>
      <c r="AE128" s="297"/>
    </row>
    <row r="129" spans="2:31" s="295" customFormat="1">
      <c r="B129" s="296"/>
      <c r="L129" s="327"/>
      <c r="N129" s="327"/>
      <c r="S129" s="327"/>
      <c r="U129" s="327"/>
      <c r="Z129" s="327"/>
      <c r="AB129" s="327"/>
      <c r="AE129" s="297"/>
    </row>
    <row r="132" spans="2:31">
      <c r="X132" s="255"/>
    </row>
  </sheetData>
  <mergeCells count="23">
    <mergeCell ref="AE19:AG19"/>
    <mergeCell ref="AA4:AC4"/>
    <mergeCell ref="AA8:AC8"/>
    <mergeCell ref="AA12:AC12"/>
    <mergeCell ref="AE14:AG14"/>
    <mergeCell ref="AE15:AG15"/>
    <mergeCell ref="AE16:AG16"/>
    <mergeCell ref="AE17:AG17"/>
    <mergeCell ref="AE18:AG18"/>
    <mergeCell ref="AA10:AC10"/>
    <mergeCell ref="AE13:AG13"/>
    <mergeCell ref="AA2:AC2"/>
    <mergeCell ref="AA6:AC6"/>
    <mergeCell ref="AB14:AC14"/>
    <mergeCell ref="A14:Y14"/>
    <mergeCell ref="A16:A17"/>
    <mergeCell ref="B16:B17"/>
    <mergeCell ref="A15:AA15"/>
    <mergeCell ref="Z14:AA14"/>
    <mergeCell ref="C17:O17"/>
    <mergeCell ref="P17:V17"/>
    <mergeCell ref="W17:AC17"/>
    <mergeCell ref="C16:AC16"/>
  </mergeCells>
  <pageMargins left="0.15748031496062992" right="0.17" top="0.19685039370078741" bottom="0.27559055118110237" header="0.15748031496062992" footer="0.15748031496062992"/>
  <pageSetup paperSize="9" scale="67" firstPageNumber="44" fitToHeight="3" orientation="landscape"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AI132"/>
  <sheetViews>
    <sheetView tabSelected="1" zoomScaleSheetLayoutView="100" workbookViewId="0">
      <selection activeCell="AF23" sqref="AF23"/>
    </sheetView>
  </sheetViews>
  <sheetFormatPr defaultColWidth="9.140625" defaultRowHeight="12.75"/>
  <cols>
    <col min="1" max="1" width="48.42578125" style="183" customWidth="1"/>
    <col min="2" max="2" width="19.140625" style="184" customWidth="1"/>
    <col min="3" max="5" width="15.85546875" style="183" hidden="1" customWidth="1"/>
    <col min="6" max="11" width="15.85546875" style="300" hidden="1" customWidth="1"/>
    <col min="12" max="12" width="15.85546875" style="329" hidden="1" customWidth="1"/>
    <col min="13" max="13" width="15.85546875" style="300" hidden="1" customWidth="1"/>
    <col min="14" max="14" width="15.85546875" style="329" hidden="1" customWidth="1"/>
    <col min="15" max="15" width="13.42578125" style="300" customWidth="1"/>
    <col min="16" max="18" width="15.85546875" style="183" hidden="1" customWidth="1"/>
    <col min="19" max="19" width="15.85546875" style="329" hidden="1" customWidth="1"/>
    <col min="20" max="20" width="15.85546875" style="300" hidden="1" customWidth="1"/>
    <col min="21" max="21" width="15.85546875" style="329" hidden="1" customWidth="1"/>
    <col min="22" max="22" width="13.42578125" style="300" customWidth="1"/>
    <col min="23" max="25" width="15.85546875" style="183" hidden="1" customWidth="1"/>
    <col min="26" max="26" width="15.85546875" style="329" hidden="1" customWidth="1"/>
    <col min="27" max="27" width="15.85546875" style="300" hidden="1" customWidth="1"/>
    <col min="28" max="28" width="15.85546875" style="329" hidden="1" customWidth="1"/>
    <col min="29" max="29" width="13.42578125" style="300" customWidth="1"/>
    <col min="30" max="30" width="14.85546875" style="302" customWidth="1"/>
    <col min="31" max="31" width="13.28515625" style="186" customWidth="1"/>
    <col min="32" max="32" width="14.5703125" style="183" customWidth="1"/>
    <col min="33" max="33" width="17.5703125" style="183" customWidth="1"/>
    <col min="34" max="34" width="16.28515625" style="183" customWidth="1"/>
    <col min="35" max="35" width="17.28515625" style="183" customWidth="1"/>
    <col min="36" max="16384" width="9.140625" style="183"/>
  </cols>
  <sheetData>
    <row r="1" spans="1:33" ht="20.25" customHeight="1">
      <c r="D1" s="338" t="s">
        <v>409</v>
      </c>
      <c r="E1" s="338"/>
      <c r="F1" s="338"/>
      <c r="G1" s="338"/>
      <c r="H1" s="338"/>
      <c r="I1" s="338"/>
      <c r="J1" s="338"/>
      <c r="K1" s="338"/>
      <c r="L1" s="338"/>
      <c r="M1" s="338"/>
      <c r="N1" s="338"/>
      <c r="O1" s="387" t="s">
        <v>511</v>
      </c>
      <c r="P1" s="387"/>
      <c r="Q1" s="387"/>
      <c r="R1" s="387"/>
      <c r="S1" s="387"/>
      <c r="T1" s="387"/>
      <c r="U1" s="387"/>
      <c r="V1" s="387"/>
      <c r="W1" s="387"/>
      <c r="X1" s="387"/>
      <c r="Y1" s="387"/>
      <c r="Z1" s="387"/>
      <c r="AA1" s="387"/>
      <c r="AB1" s="387"/>
      <c r="AC1" s="387"/>
      <c r="AD1" s="388"/>
      <c r="AE1" s="183"/>
    </row>
    <row r="2" spans="1:33" ht="27" customHeight="1">
      <c r="C2" s="322" t="s">
        <v>499</v>
      </c>
      <c r="D2" s="322"/>
      <c r="E2" s="322"/>
      <c r="F2" s="322"/>
      <c r="G2" s="322"/>
      <c r="H2" s="322"/>
      <c r="I2" s="322"/>
      <c r="J2" s="322"/>
      <c r="K2" s="322"/>
      <c r="L2" s="322"/>
      <c r="M2" s="322"/>
      <c r="N2" s="322"/>
      <c r="O2" s="365" t="s">
        <v>512</v>
      </c>
      <c r="P2" s="365"/>
      <c r="Q2" s="365"/>
      <c r="R2" s="365"/>
      <c r="S2" s="365"/>
      <c r="T2" s="365"/>
      <c r="U2" s="365"/>
      <c r="V2" s="365"/>
      <c r="W2" s="365"/>
      <c r="X2" s="365"/>
      <c r="Y2" s="365"/>
      <c r="Z2" s="365"/>
      <c r="AA2" s="365"/>
      <c r="AB2" s="365"/>
      <c r="AC2" s="365"/>
      <c r="AD2" s="388"/>
      <c r="AE2" s="183"/>
    </row>
    <row r="3" spans="1:33" ht="20.25" customHeight="1">
      <c r="D3" s="338" t="s">
        <v>409</v>
      </c>
      <c r="E3" s="338"/>
      <c r="F3" s="338"/>
      <c r="G3" s="338"/>
      <c r="H3" s="338"/>
      <c r="I3" s="338"/>
      <c r="J3" s="338"/>
      <c r="K3" s="338"/>
      <c r="L3" s="338"/>
      <c r="M3" s="338"/>
      <c r="N3" s="338"/>
      <c r="O3" s="387" t="s">
        <v>473</v>
      </c>
      <c r="P3" s="387"/>
      <c r="Q3" s="387"/>
      <c r="R3" s="387"/>
      <c r="S3" s="387"/>
      <c r="T3" s="387"/>
      <c r="U3" s="387"/>
      <c r="V3" s="387"/>
      <c r="W3" s="387"/>
      <c r="X3" s="387"/>
      <c r="Y3" s="387"/>
      <c r="Z3" s="387"/>
      <c r="AA3" s="387"/>
      <c r="AB3" s="387"/>
      <c r="AC3" s="387"/>
      <c r="AD3" s="388"/>
      <c r="AE3" s="183"/>
    </row>
    <row r="4" spans="1:33" ht="27" customHeight="1">
      <c r="C4" s="322" t="s">
        <v>499</v>
      </c>
      <c r="D4" s="322"/>
      <c r="E4" s="322"/>
      <c r="F4" s="322"/>
      <c r="G4" s="322"/>
      <c r="H4" s="322"/>
      <c r="I4" s="322"/>
      <c r="J4" s="322"/>
      <c r="K4" s="322"/>
      <c r="L4" s="322"/>
      <c r="M4" s="322"/>
      <c r="N4" s="322"/>
      <c r="O4" s="365" t="s">
        <v>510</v>
      </c>
      <c r="P4" s="365"/>
      <c r="Q4" s="365"/>
      <c r="R4" s="365"/>
      <c r="S4" s="365"/>
      <c r="T4" s="365"/>
      <c r="U4" s="365"/>
      <c r="V4" s="365"/>
      <c r="W4" s="365"/>
      <c r="X4" s="365"/>
      <c r="Y4" s="365"/>
      <c r="Z4" s="365"/>
      <c r="AA4" s="365"/>
      <c r="AB4" s="365"/>
      <c r="AC4" s="365"/>
      <c r="AD4" s="388"/>
      <c r="AE4" s="183"/>
    </row>
    <row r="5" spans="1:33" ht="20.25" customHeight="1">
      <c r="D5" s="338" t="s">
        <v>409</v>
      </c>
      <c r="E5" s="338"/>
      <c r="F5" s="338"/>
      <c r="G5" s="338"/>
      <c r="H5" s="338"/>
      <c r="I5" s="338"/>
      <c r="J5" s="338"/>
      <c r="K5" s="338"/>
      <c r="L5" s="338"/>
      <c r="M5" s="338"/>
      <c r="N5" s="338"/>
      <c r="O5" s="387" t="s">
        <v>473</v>
      </c>
      <c r="P5" s="387"/>
      <c r="Q5" s="387"/>
      <c r="R5" s="387"/>
      <c r="S5" s="387"/>
      <c r="T5" s="387"/>
      <c r="U5" s="387"/>
      <c r="V5" s="387"/>
      <c r="W5" s="387"/>
      <c r="X5" s="387"/>
      <c r="Y5" s="387"/>
      <c r="Z5" s="387"/>
      <c r="AA5" s="387"/>
      <c r="AB5" s="387"/>
      <c r="AC5" s="387"/>
      <c r="AD5" s="388"/>
      <c r="AE5" s="183"/>
    </row>
    <row r="6" spans="1:33" ht="27" customHeight="1">
      <c r="C6" s="322" t="s">
        <v>500</v>
      </c>
      <c r="D6" s="322"/>
      <c r="E6" s="322"/>
      <c r="F6" s="322"/>
      <c r="G6" s="322"/>
      <c r="H6" s="322"/>
      <c r="I6" s="322"/>
      <c r="J6" s="322"/>
      <c r="K6" s="322"/>
      <c r="L6" s="322"/>
      <c r="M6" s="322"/>
      <c r="N6" s="322"/>
      <c r="O6" s="365" t="s">
        <v>505</v>
      </c>
      <c r="P6" s="365"/>
      <c r="Q6" s="365"/>
      <c r="R6" s="365"/>
      <c r="S6" s="365"/>
      <c r="T6" s="365"/>
      <c r="U6" s="365"/>
      <c r="V6" s="365"/>
      <c r="W6" s="365"/>
      <c r="X6" s="365"/>
      <c r="Y6" s="365"/>
      <c r="Z6" s="365"/>
      <c r="AA6" s="365"/>
      <c r="AB6" s="365"/>
      <c r="AC6" s="365"/>
      <c r="AD6" s="388"/>
      <c r="AE6" s="183"/>
    </row>
    <row r="7" spans="1:33" ht="20.25" customHeight="1">
      <c r="C7" s="333"/>
      <c r="D7" s="333"/>
      <c r="E7" s="333"/>
      <c r="F7" s="333"/>
      <c r="G7" s="333"/>
      <c r="H7" s="333"/>
      <c r="I7" s="333"/>
      <c r="J7" s="333"/>
      <c r="K7" s="333"/>
      <c r="L7" s="341"/>
      <c r="M7" s="342"/>
      <c r="N7" s="341"/>
      <c r="O7" s="387" t="s">
        <v>473</v>
      </c>
      <c r="P7" s="387"/>
      <c r="Q7" s="387"/>
      <c r="R7" s="387"/>
      <c r="S7" s="387"/>
      <c r="T7" s="387"/>
      <c r="U7" s="387"/>
      <c r="V7" s="387"/>
      <c r="W7" s="387"/>
      <c r="X7" s="387"/>
      <c r="Y7" s="387"/>
      <c r="Z7" s="387"/>
      <c r="AA7" s="387"/>
      <c r="AB7" s="387"/>
      <c r="AC7" s="387"/>
      <c r="AD7" s="388"/>
      <c r="AE7" s="183"/>
    </row>
    <row r="8" spans="1:33" ht="27" customHeight="1">
      <c r="D8" s="338" t="s">
        <v>409</v>
      </c>
      <c r="E8" s="338"/>
      <c r="F8" s="338"/>
      <c r="G8" s="338"/>
      <c r="H8" s="338"/>
      <c r="I8" s="338"/>
      <c r="J8" s="338"/>
      <c r="K8" s="338"/>
      <c r="L8" s="338"/>
      <c r="M8" s="338"/>
      <c r="N8" s="338"/>
      <c r="O8" s="365" t="s">
        <v>506</v>
      </c>
      <c r="P8" s="365"/>
      <c r="Q8" s="365"/>
      <c r="R8" s="365"/>
      <c r="S8" s="365"/>
      <c r="T8" s="365"/>
      <c r="U8" s="365"/>
      <c r="V8" s="365"/>
      <c r="W8" s="365"/>
      <c r="X8" s="365"/>
      <c r="Y8" s="365"/>
      <c r="Z8" s="365"/>
      <c r="AA8" s="365"/>
      <c r="AB8" s="365"/>
      <c r="AC8" s="365"/>
      <c r="AD8" s="388"/>
      <c r="AE8" s="183"/>
    </row>
    <row r="9" spans="1:33" ht="20.25" customHeight="1">
      <c r="C9" s="322" t="s">
        <v>501</v>
      </c>
      <c r="D9" s="322"/>
      <c r="E9" s="322"/>
      <c r="F9" s="322"/>
      <c r="G9" s="322"/>
      <c r="H9" s="322"/>
      <c r="I9" s="322"/>
      <c r="J9" s="322"/>
      <c r="K9" s="322"/>
      <c r="L9" s="322"/>
      <c r="M9" s="322"/>
      <c r="N9" s="322"/>
      <c r="O9" s="387" t="s">
        <v>473</v>
      </c>
      <c r="P9" s="387"/>
      <c r="Q9" s="387"/>
      <c r="R9" s="387"/>
      <c r="S9" s="387"/>
      <c r="T9" s="387"/>
      <c r="U9" s="387"/>
      <c r="V9" s="387"/>
      <c r="W9" s="387"/>
      <c r="X9" s="387"/>
      <c r="Y9" s="387"/>
      <c r="Z9" s="387"/>
      <c r="AA9" s="387"/>
      <c r="AB9" s="387"/>
      <c r="AC9" s="387"/>
      <c r="AD9" s="388"/>
      <c r="AE9" s="183"/>
    </row>
    <row r="10" spans="1:33" ht="27" customHeight="1">
      <c r="C10" s="333"/>
      <c r="D10" s="333"/>
      <c r="E10" s="333"/>
      <c r="F10" s="333"/>
      <c r="G10" s="333"/>
      <c r="H10" s="342"/>
      <c r="I10" s="342"/>
      <c r="J10" s="342"/>
      <c r="K10" s="342"/>
      <c r="L10" s="323"/>
      <c r="M10" s="342"/>
      <c r="N10" s="323"/>
      <c r="O10" s="365" t="s">
        <v>507</v>
      </c>
      <c r="P10" s="365"/>
      <c r="Q10" s="365"/>
      <c r="R10" s="365"/>
      <c r="S10" s="365"/>
      <c r="T10" s="365"/>
      <c r="U10" s="365"/>
      <c r="V10" s="365"/>
      <c r="W10" s="365"/>
      <c r="X10" s="365"/>
      <c r="Y10" s="365"/>
      <c r="Z10" s="365"/>
      <c r="AA10" s="365"/>
      <c r="AB10" s="365"/>
      <c r="AC10" s="365"/>
      <c r="AD10" s="388"/>
      <c r="AE10" s="183"/>
    </row>
    <row r="11" spans="1:33" ht="20.25" customHeight="1">
      <c r="D11" s="338"/>
      <c r="E11" s="338"/>
      <c r="F11" s="338"/>
      <c r="G11" s="338"/>
      <c r="H11" s="338"/>
      <c r="I11" s="338"/>
      <c r="J11" s="338"/>
      <c r="K11" s="338"/>
      <c r="L11" s="338"/>
      <c r="M11" s="338"/>
      <c r="N11" s="338"/>
      <c r="O11" s="387" t="s">
        <v>473</v>
      </c>
      <c r="P11" s="387"/>
      <c r="Q11" s="387"/>
      <c r="R11" s="387"/>
      <c r="S11" s="387"/>
      <c r="T11" s="387"/>
      <c r="U11" s="387"/>
      <c r="V11" s="387"/>
      <c r="W11" s="387"/>
      <c r="X11" s="387"/>
      <c r="Y11" s="387"/>
      <c r="Z11" s="387"/>
      <c r="AA11" s="387"/>
      <c r="AB11" s="387"/>
      <c r="AC11" s="387"/>
      <c r="AD11" s="388"/>
      <c r="AE11" s="183"/>
    </row>
    <row r="12" spans="1:33" ht="27" customHeight="1">
      <c r="C12" s="322" t="s">
        <v>463</v>
      </c>
      <c r="D12" s="322"/>
      <c r="E12" s="322"/>
      <c r="F12" s="322"/>
      <c r="G12" s="322"/>
      <c r="H12" s="322"/>
      <c r="I12" s="322"/>
      <c r="J12" s="322"/>
      <c r="K12" s="322"/>
      <c r="L12" s="322"/>
      <c r="M12" s="322"/>
      <c r="N12" s="322"/>
      <c r="O12" s="365" t="s">
        <v>508</v>
      </c>
      <c r="P12" s="365"/>
      <c r="Q12" s="365"/>
      <c r="R12" s="365"/>
      <c r="S12" s="365"/>
      <c r="T12" s="365"/>
      <c r="U12" s="365"/>
      <c r="V12" s="365"/>
      <c r="W12" s="365"/>
      <c r="X12" s="365"/>
      <c r="Y12" s="365"/>
      <c r="Z12" s="365"/>
      <c r="AA12" s="365"/>
      <c r="AB12" s="365"/>
      <c r="AC12" s="365"/>
      <c r="AD12" s="388"/>
      <c r="AE12" s="183"/>
    </row>
    <row r="13" spans="1:33" s="226" customFormat="1" ht="20.25" customHeight="1">
      <c r="A13" s="233"/>
      <c r="B13" s="234"/>
      <c r="C13" s="235"/>
      <c r="D13" s="235"/>
      <c r="E13" s="235"/>
      <c r="F13" s="306"/>
      <c r="G13" s="306"/>
      <c r="H13" s="306"/>
      <c r="I13" s="306"/>
      <c r="J13" s="306"/>
      <c r="K13" s="306"/>
      <c r="L13" s="324"/>
      <c r="M13" s="306"/>
      <c r="N13" s="324"/>
      <c r="O13" s="387" t="s">
        <v>473</v>
      </c>
      <c r="P13" s="387"/>
      <c r="Q13" s="387"/>
      <c r="R13" s="387"/>
      <c r="S13" s="387"/>
      <c r="T13" s="387"/>
      <c r="U13" s="387"/>
      <c r="V13" s="387"/>
      <c r="W13" s="387"/>
      <c r="X13" s="387"/>
      <c r="Y13" s="387"/>
      <c r="Z13" s="387"/>
      <c r="AA13" s="387"/>
      <c r="AB13" s="387"/>
      <c r="AC13" s="387"/>
      <c r="AD13" s="388"/>
    </row>
    <row r="14" spans="1:33" ht="27" customHeight="1">
      <c r="D14" s="338" t="s">
        <v>409</v>
      </c>
      <c r="E14" s="338"/>
      <c r="F14" s="338"/>
      <c r="G14" s="338"/>
      <c r="H14" s="338"/>
      <c r="I14" s="338"/>
      <c r="J14" s="338"/>
      <c r="K14" s="338"/>
      <c r="L14" s="338"/>
      <c r="M14" s="338"/>
      <c r="N14" s="338"/>
      <c r="O14" s="365" t="s">
        <v>509</v>
      </c>
      <c r="P14" s="365"/>
      <c r="Q14" s="365"/>
      <c r="R14" s="365"/>
      <c r="S14" s="365"/>
      <c r="T14" s="365"/>
      <c r="U14" s="365"/>
      <c r="V14" s="365"/>
      <c r="W14" s="365"/>
      <c r="X14" s="365"/>
      <c r="Y14" s="365"/>
      <c r="Z14" s="365"/>
      <c r="AA14" s="365"/>
      <c r="AB14" s="365"/>
      <c r="AC14" s="365"/>
      <c r="AD14" s="388"/>
      <c r="AE14" s="183"/>
    </row>
    <row r="15" spans="1:33" s="226" customFormat="1" ht="39.75" customHeight="1">
      <c r="A15" s="368" t="s">
        <v>439</v>
      </c>
      <c r="B15" s="368"/>
      <c r="C15" s="368"/>
      <c r="D15" s="368"/>
      <c r="E15" s="368"/>
      <c r="F15" s="368"/>
      <c r="G15" s="368"/>
      <c r="H15" s="368"/>
      <c r="I15" s="368"/>
      <c r="J15" s="368"/>
      <c r="K15" s="368"/>
      <c r="L15" s="368"/>
      <c r="M15" s="368"/>
      <c r="N15" s="368"/>
      <c r="O15" s="368"/>
      <c r="P15" s="368"/>
      <c r="Q15" s="368"/>
      <c r="R15" s="368"/>
      <c r="S15" s="368"/>
      <c r="T15" s="368"/>
      <c r="U15" s="368"/>
      <c r="V15" s="368"/>
      <c r="W15" s="368"/>
      <c r="X15" s="368"/>
      <c r="Y15" s="368"/>
      <c r="Z15" s="368"/>
      <c r="AA15" s="368"/>
      <c r="AB15" s="368"/>
      <c r="AC15" s="368"/>
      <c r="AD15" s="389"/>
      <c r="AE15" s="379"/>
      <c r="AF15" s="379"/>
      <c r="AG15" s="379"/>
    </row>
    <row r="16" spans="1:33" ht="15.75">
      <c r="A16" s="359" t="s">
        <v>50</v>
      </c>
      <c r="B16" s="359" t="s">
        <v>51</v>
      </c>
      <c r="C16" s="378" t="s">
        <v>343</v>
      </c>
      <c r="D16" s="378"/>
      <c r="E16" s="378"/>
      <c r="F16" s="378"/>
      <c r="G16" s="378"/>
      <c r="H16" s="378"/>
      <c r="I16" s="378"/>
      <c r="J16" s="378"/>
      <c r="K16" s="378"/>
      <c r="L16" s="378"/>
      <c r="M16" s="378"/>
      <c r="N16" s="378"/>
      <c r="O16" s="378"/>
      <c r="P16" s="378"/>
      <c r="Q16" s="378"/>
      <c r="R16" s="378"/>
      <c r="S16" s="378"/>
      <c r="T16" s="378"/>
      <c r="U16" s="378"/>
      <c r="V16" s="378"/>
      <c r="W16" s="378"/>
      <c r="X16" s="378"/>
      <c r="Y16" s="378"/>
      <c r="Z16" s="378"/>
      <c r="AA16" s="378"/>
      <c r="AB16" s="378"/>
      <c r="AC16" s="378"/>
      <c r="AD16" s="390"/>
      <c r="AE16" s="383"/>
      <c r="AF16" s="383"/>
      <c r="AG16" s="383"/>
    </row>
    <row r="17" spans="1:35" ht="24.75" customHeight="1">
      <c r="A17" s="360"/>
      <c r="B17" s="360"/>
      <c r="C17" s="370" t="s">
        <v>341</v>
      </c>
      <c r="D17" s="371"/>
      <c r="E17" s="371"/>
      <c r="F17" s="371"/>
      <c r="G17" s="371"/>
      <c r="H17" s="371"/>
      <c r="I17" s="371"/>
      <c r="J17" s="371"/>
      <c r="K17" s="371"/>
      <c r="L17" s="371"/>
      <c r="M17" s="371"/>
      <c r="N17" s="371"/>
      <c r="O17" s="372"/>
      <c r="P17" s="373" t="s">
        <v>342</v>
      </c>
      <c r="Q17" s="374"/>
      <c r="R17" s="374"/>
      <c r="S17" s="374"/>
      <c r="T17" s="374"/>
      <c r="U17" s="374"/>
      <c r="V17" s="375"/>
      <c r="W17" s="376" t="s">
        <v>360</v>
      </c>
      <c r="X17" s="377"/>
      <c r="Y17" s="377"/>
      <c r="Z17" s="377"/>
      <c r="AA17" s="377"/>
      <c r="AB17" s="377"/>
      <c r="AC17" s="377"/>
      <c r="AD17" s="390"/>
      <c r="AE17" s="383"/>
      <c r="AF17" s="383"/>
      <c r="AG17" s="383"/>
    </row>
    <row r="18" spans="1:35">
      <c r="A18" s="187">
        <v>1</v>
      </c>
      <c r="B18" s="188">
        <v>2</v>
      </c>
      <c r="C18" s="239">
        <v>3</v>
      </c>
      <c r="D18" s="286" t="s">
        <v>412</v>
      </c>
      <c r="E18" s="239">
        <v>3</v>
      </c>
      <c r="F18" s="307" t="s">
        <v>468</v>
      </c>
      <c r="G18" s="308">
        <v>3</v>
      </c>
      <c r="H18" s="307" t="s">
        <v>480</v>
      </c>
      <c r="I18" s="308">
        <v>3</v>
      </c>
      <c r="J18" s="307" t="s">
        <v>485</v>
      </c>
      <c r="K18" s="308"/>
      <c r="L18" s="325" t="s">
        <v>489</v>
      </c>
      <c r="M18" s="308">
        <v>3</v>
      </c>
      <c r="N18" s="336" t="s">
        <v>502</v>
      </c>
      <c r="O18" s="308">
        <v>3</v>
      </c>
      <c r="P18" s="240">
        <v>4</v>
      </c>
      <c r="Q18" s="286" t="s">
        <v>412</v>
      </c>
      <c r="R18" s="240">
        <v>4</v>
      </c>
      <c r="S18" s="325" t="s">
        <v>481</v>
      </c>
      <c r="T18" s="312">
        <v>4</v>
      </c>
      <c r="U18" s="325" t="s">
        <v>489</v>
      </c>
      <c r="V18" s="312">
        <v>4</v>
      </c>
      <c r="W18" s="241">
        <v>5</v>
      </c>
      <c r="X18" s="286" t="s">
        <v>412</v>
      </c>
      <c r="Y18" s="241">
        <v>5</v>
      </c>
      <c r="Z18" s="325" t="s">
        <v>481</v>
      </c>
      <c r="AA18" s="313">
        <v>5</v>
      </c>
      <c r="AB18" s="325" t="s">
        <v>489</v>
      </c>
      <c r="AC18" s="313">
        <v>5</v>
      </c>
      <c r="AD18" s="391"/>
      <c r="AE18" s="382"/>
      <c r="AF18" s="382"/>
      <c r="AG18" s="382"/>
    </row>
    <row r="19" spans="1:35" s="186" customFormat="1">
      <c r="A19" s="228" t="s">
        <v>59</v>
      </c>
      <c r="B19" s="337" t="s">
        <v>22</v>
      </c>
      <c r="C19" s="267">
        <f>C20+C22+C24+C28+C32+C36+C39+C40+C42+C45</f>
        <v>447196424</v>
      </c>
      <c r="D19" s="267">
        <f t="shared" ref="D19:AC19" si="0">D20+D22+D24+D28+D32+D36+D39+D40+D42+D45</f>
        <v>0</v>
      </c>
      <c r="E19" s="267">
        <f t="shared" si="0"/>
        <v>447196424</v>
      </c>
      <c r="F19" s="268">
        <f t="shared" si="0"/>
        <v>0</v>
      </c>
      <c r="G19" s="268">
        <f t="shared" si="0"/>
        <v>447196424</v>
      </c>
      <c r="H19" s="268">
        <f t="shared" si="0"/>
        <v>0</v>
      </c>
      <c r="I19" s="268">
        <f t="shared" si="0"/>
        <v>447196424</v>
      </c>
      <c r="J19" s="268">
        <f t="shared" si="0"/>
        <v>0</v>
      </c>
      <c r="K19" s="268">
        <f>K20+K22+K24+K28+K32+K36+K39+K40+K42+K45</f>
        <v>447196424</v>
      </c>
      <c r="L19" s="268">
        <f t="shared" si="0"/>
        <v>0</v>
      </c>
      <c r="M19" s="268">
        <f>M20+M22+M24+M28+M32+M36+M39+M40+M42+M45</f>
        <v>447196424</v>
      </c>
      <c r="N19" s="268">
        <f t="shared" ref="N19" si="1">N20+N22+N24+N28+N32+N36+N39+N40+N42+N45</f>
        <v>0</v>
      </c>
      <c r="O19" s="268">
        <f>O20+O22+O24+O28+O32+O36+O39+O40+O42+O45</f>
        <v>447196424</v>
      </c>
      <c r="P19" s="267">
        <f t="shared" si="0"/>
        <v>477966717</v>
      </c>
      <c r="Q19" s="267">
        <f t="shared" si="0"/>
        <v>0</v>
      </c>
      <c r="R19" s="267">
        <f t="shared" si="0"/>
        <v>477966717</v>
      </c>
      <c r="S19" s="268">
        <f t="shared" si="0"/>
        <v>0</v>
      </c>
      <c r="T19" s="268">
        <f t="shared" si="0"/>
        <v>477966717</v>
      </c>
      <c r="U19" s="268">
        <f t="shared" si="0"/>
        <v>0</v>
      </c>
      <c r="V19" s="268">
        <f t="shared" si="0"/>
        <v>477966717</v>
      </c>
      <c r="W19" s="267">
        <f t="shared" si="0"/>
        <v>509799834</v>
      </c>
      <c r="X19" s="267">
        <f t="shared" si="0"/>
        <v>0</v>
      </c>
      <c r="Y19" s="267">
        <f t="shared" si="0"/>
        <v>509799834</v>
      </c>
      <c r="Z19" s="268">
        <f t="shared" si="0"/>
        <v>0</v>
      </c>
      <c r="AA19" s="268">
        <f t="shared" si="0"/>
        <v>509799834</v>
      </c>
      <c r="AB19" s="268">
        <f t="shared" si="0"/>
        <v>0</v>
      </c>
      <c r="AC19" s="268">
        <f t="shared" si="0"/>
        <v>509799834</v>
      </c>
      <c r="AD19" s="392"/>
      <c r="AE19" s="379"/>
      <c r="AF19" s="379"/>
      <c r="AG19" s="379"/>
    </row>
    <row r="20" spans="1:35" s="186" customFormat="1">
      <c r="A20" s="269" t="s">
        <v>18</v>
      </c>
      <c r="B20" s="270" t="s">
        <v>23</v>
      </c>
      <c r="C20" s="271">
        <f>C21</f>
        <v>318134000</v>
      </c>
      <c r="D20" s="271">
        <f t="shared" ref="D20:AC20" si="2">D21</f>
        <v>0</v>
      </c>
      <c r="E20" s="271">
        <f t="shared" si="2"/>
        <v>318134000</v>
      </c>
      <c r="F20" s="272">
        <f t="shared" si="2"/>
        <v>0</v>
      </c>
      <c r="G20" s="272">
        <f t="shared" si="2"/>
        <v>318134000</v>
      </c>
      <c r="H20" s="272">
        <f t="shared" si="2"/>
        <v>0</v>
      </c>
      <c r="I20" s="272">
        <f t="shared" si="2"/>
        <v>318134000</v>
      </c>
      <c r="J20" s="272">
        <f t="shared" si="2"/>
        <v>0</v>
      </c>
      <c r="K20" s="272">
        <f t="shared" si="2"/>
        <v>318134000</v>
      </c>
      <c r="L20" s="272">
        <f t="shared" si="2"/>
        <v>0</v>
      </c>
      <c r="M20" s="272">
        <f>M21</f>
        <v>318134000</v>
      </c>
      <c r="N20" s="272">
        <f t="shared" si="2"/>
        <v>0</v>
      </c>
      <c r="O20" s="272">
        <f>O21</f>
        <v>318134000</v>
      </c>
      <c r="P20" s="271">
        <f t="shared" si="2"/>
        <v>345270830</v>
      </c>
      <c r="Q20" s="271">
        <f t="shared" si="2"/>
        <v>0</v>
      </c>
      <c r="R20" s="271">
        <f t="shared" si="2"/>
        <v>345270830</v>
      </c>
      <c r="S20" s="272">
        <f t="shared" si="2"/>
        <v>0</v>
      </c>
      <c r="T20" s="272">
        <f t="shared" si="2"/>
        <v>345270830</v>
      </c>
      <c r="U20" s="272">
        <f t="shared" si="2"/>
        <v>0</v>
      </c>
      <c r="V20" s="272">
        <f t="shared" si="2"/>
        <v>345270830</v>
      </c>
      <c r="W20" s="271">
        <f t="shared" si="2"/>
        <v>374722432</v>
      </c>
      <c r="X20" s="271">
        <f t="shared" si="2"/>
        <v>0</v>
      </c>
      <c r="Y20" s="271">
        <f t="shared" si="2"/>
        <v>374722432</v>
      </c>
      <c r="Z20" s="272">
        <f t="shared" si="2"/>
        <v>0</v>
      </c>
      <c r="AA20" s="272">
        <f t="shared" si="2"/>
        <v>374722432</v>
      </c>
      <c r="AB20" s="272">
        <f t="shared" si="2"/>
        <v>0</v>
      </c>
      <c r="AC20" s="272">
        <f t="shared" si="2"/>
        <v>374722432</v>
      </c>
      <c r="AD20" s="393"/>
    </row>
    <row r="21" spans="1:35" s="186" customFormat="1">
      <c r="A21" s="273" t="s">
        <v>1</v>
      </c>
      <c r="B21" s="270" t="s">
        <v>25</v>
      </c>
      <c r="C21" s="271">
        <v>318134000</v>
      </c>
      <c r="D21" s="271"/>
      <c r="E21" s="271">
        <v>318134000</v>
      </c>
      <c r="F21" s="272"/>
      <c r="G21" s="272">
        <v>318134000</v>
      </c>
      <c r="H21" s="272"/>
      <c r="I21" s="272">
        <v>318134000</v>
      </c>
      <c r="J21" s="272"/>
      <c r="K21" s="272">
        <v>318134000</v>
      </c>
      <c r="L21" s="272"/>
      <c r="M21" s="272">
        <v>318134000</v>
      </c>
      <c r="N21" s="272"/>
      <c r="O21" s="272">
        <v>318134000</v>
      </c>
      <c r="P21" s="272">
        <v>345270830</v>
      </c>
      <c r="Q21" s="272"/>
      <c r="R21" s="272">
        <v>345270830</v>
      </c>
      <c r="S21" s="272"/>
      <c r="T21" s="272">
        <v>345270830</v>
      </c>
      <c r="U21" s="272"/>
      <c r="V21" s="272">
        <v>345270830</v>
      </c>
      <c r="W21" s="272">
        <v>374722432</v>
      </c>
      <c r="X21" s="272"/>
      <c r="Y21" s="272">
        <v>374722432</v>
      </c>
      <c r="Z21" s="272"/>
      <c r="AA21" s="272">
        <v>374722432</v>
      </c>
      <c r="AB21" s="272"/>
      <c r="AC21" s="272">
        <v>374722432</v>
      </c>
      <c r="AD21" s="393"/>
    </row>
    <row r="22" spans="1:35" s="186" customFormat="1" ht="38.25">
      <c r="A22" s="274" t="s">
        <v>9</v>
      </c>
      <c r="B22" s="270" t="s">
        <v>26</v>
      </c>
      <c r="C22" s="271">
        <f>C23</f>
        <v>34823020</v>
      </c>
      <c r="D22" s="271">
        <f t="shared" ref="D22:AC22" si="3">D23</f>
        <v>0</v>
      </c>
      <c r="E22" s="271">
        <f t="shared" si="3"/>
        <v>34823020</v>
      </c>
      <c r="F22" s="272">
        <f t="shared" si="3"/>
        <v>0</v>
      </c>
      <c r="G22" s="272">
        <f t="shared" si="3"/>
        <v>34823020</v>
      </c>
      <c r="H22" s="272">
        <f t="shared" si="3"/>
        <v>0</v>
      </c>
      <c r="I22" s="272">
        <f t="shared" si="3"/>
        <v>34823020</v>
      </c>
      <c r="J22" s="272">
        <f t="shared" si="3"/>
        <v>0</v>
      </c>
      <c r="K22" s="272">
        <f t="shared" si="3"/>
        <v>34823020</v>
      </c>
      <c r="L22" s="272">
        <f t="shared" si="3"/>
        <v>0</v>
      </c>
      <c r="M22" s="272">
        <f t="shared" si="3"/>
        <v>34823020</v>
      </c>
      <c r="N22" s="272">
        <f t="shared" si="3"/>
        <v>0</v>
      </c>
      <c r="O22" s="272">
        <f t="shared" si="3"/>
        <v>34823020</v>
      </c>
      <c r="P22" s="271">
        <f t="shared" si="3"/>
        <v>37455011</v>
      </c>
      <c r="Q22" s="271">
        <f t="shared" si="3"/>
        <v>0</v>
      </c>
      <c r="R22" s="271">
        <f t="shared" si="3"/>
        <v>37455011</v>
      </c>
      <c r="S22" s="272">
        <f t="shared" si="3"/>
        <v>0</v>
      </c>
      <c r="T22" s="272">
        <f t="shared" si="3"/>
        <v>37455011</v>
      </c>
      <c r="U22" s="272">
        <f t="shared" si="3"/>
        <v>0</v>
      </c>
      <c r="V22" s="272">
        <f t="shared" si="3"/>
        <v>37455011</v>
      </c>
      <c r="W22" s="271">
        <f t="shared" si="3"/>
        <v>39247926</v>
      </c>
      <c r="X22" s="271">
        <f t="shared" si="3"/>
        <v>0</v>
      </c>
      <c r="Y22" s="271">
        <f t="shared" si="3"/>
        <v>39247926</v>
      </c>
      <c r="Z22" s="272">
        <f t="shared" si="3"/>
        <v>0</v>
      </c>
      <c r="AA22" s="272">
        <f t="shared" si="3"/>
        <v>39247926</v>
      </c>
      <c r="AB22" s="272">
        <f t="shared" si="3"/>
        <v>0</v>
      </c>
      <c r="AC22" s="272">
        <f t="shared" si="3"/>
        <v>39247926</v>
      </c>
      <c r="AD22" s="393"/>
    </row>
    <row r="23" spans="1:35" s="186" customFormat="1" ht="25.5">
      <c r="A23" s="273" t="s">
        <v>10</v>
      </c>
      <c r="B23" s="270" t="s">
        <v>27</v>
      </c>
      <c r="C23" s="271">
        <v>34823020</v>
      </c>
      <c r="D23" s="271"/>
      <c r="E23" s="271">
        <v>34823020</v>
      </c>
      <c r="F23" s="272"/>
      <c r="G23" s="272">
        <v>34823020</v>
      </c>
      <c r="H23" s="272"/>
      <c r="I23" s="272">
        <v>34823020</v>
      </c>
      <c r="J23" s="272"/>
      <c r="K23" s="272">
        <v>34823020</v>
      </c>
      <c r="L23" s="272"/>
      <c r="M23" s="272">
        <v>34823020</v>
      </c>
      <c r="N23" s="272"/>
      <c r="O23" s="272">
        <v>34823020</v>
      </c>
      <c r="P23" s="272">
        <v>37455011</v>
      </c>
      <c r="Q23" s="272"/>
      <c r="R23" s="272">
        <v>37455011</v>
      </c>
      <c r="S23" s="272"/>
      <c r="T23" s="272">
        <v>37455011</v>
      </c>
      <c r="U23" s="272"/>
      <c r="V23" s="272">
        <v>37455011</v>
      </c>
      <c r="W23" s="272">
        <v>39247926</v>
      </c>
      <c r="X23" s="272"/>
      <c r="Y23" s="272">
        <v>39247926</v>
      </c>
      <c r="Z23" s="272"/>
      <c r="AA23" s="272">
        <v>39247926</v>
      </c>
      <c r="AB23" s="272"/>
      <c r="AC23" s="272">
        <v>39247926</v>
      </c>
      <c r="AD23" s="393"/>
    </row>
    <row r="24" spans="1:35" s="186" customFormat="1">
      <c r="A24" s="274" t="s">
        <v>2</v>
      </c>
      <c r="B24" s="270" t="s">
        <v>28</v>
      </c>
      <c r="C24" s="271">
        <f>SUM(C25:C27)</f>
        <v>21263000</v>
      </c>
      <c r="D24" s="271">
        <f t="shared" ref="D24:AC24" si="4">SUM(D25:D27)</f>
        <v>0</v>
      </c>
      <c r="E24" s="271">
        <f t="shared" si="4"/>
        <v>21263000</v>
      </c>
      <c r="F24" s="272">
        <f t="shared" si="4"/>
        <v>0</v>
      </c>
      <c r="G24" s="272">
        <f t="shared" si="4"/>
        <v>21263000</v>
      </c>
      <c r="H24" s="272">
        <f t="shared" si="4"/>
        <v>0</v>
      </c>
      <c r="I24" s="272">
        <f t="shared" si="4"/>
        <v>21263000</v>
      </c>
      <c r="J24" s="272">
        <f t="shared" si="4"/>
        <v>0</v>
      </c>
      <c r="K24" s="272">
        <f>SUM(K25:K27)</f>
        <v>21263000</v>
      </c>
      <c r="L24" s="272">
        <f t="shared" ref="L24:O24" si="5">SUM(L25:L27)</f>
        <v>0</v>
      </c>
      <c r="M24" s="272">
        <f t="shared" si="5"/>
        <v>21263000</v>
      </c>
      <c r="N24" s="272">
        <f t="shared" si="5"/>
        <v>0</v>
      </c>
      <c r="O24" s="272">
        <f t="shared" si="5"/>
        <v>21263000</v>
      </c>
      <c r="P24" s="271">
        <f t="shared" si="4"/>
        <v>22307014</v>
      </c>
      <c r="Q24" s="271">
        <f t="shared" si="4"/>
        <v>0</v>
      </c>
      <c r="R24" s="271">
        <f t="shared" si="4"/>
        <v>22307014</v>
      </c>
      <c r="S24" s="272">
        <f t="shared" si="4"/>
        <v>0</v>
      </c>
      <c r="T24" s="272">
        <f t="shared" si="4"/>
        <v>22307014</v>
      </c>
      <c r="U24" s="272">
        <f t="shared" si="4"/>
        <v>0</v>
      </c>
      <c r="V24" s="272">
        <f t="shared" si="4"/>
        <v>22307014</v>
      </c>
      <c r="W24" s="271">
        <f t="shared" si="4"/>
        <v>23226062</v>
      </c>
      <c r="X24" s="271">
        <f t="shared" si="4"/>
        <v>0</v>
      </c>
      <c r="Y24" s="271">
        <f t="shared" si="4"/>
        <v>23226062</v>
      </c>
      <c r="Z24" s="272">
        <f t="shared" si="4"/>
        <v>0</v>
      </c>
      <c r="AA24" s="272">
        <f t="shared" si="4"/>
        <v>23226062</v>
      </c>
      <c r="AB24" s="272">
        <f t="shared" si="4"/>
        <v>0</v>
      </c>
      <c r="AC24" s="272">
        <f t="shared" si="4"/>
        <v>23226062</v>
      </c>
      <c r="AD24" s="394"/>
      <c r="AF24" s="183"/>
      <c r="AG24" s="183"/>
      <c r="AH24" s="183"/>
      <c r="AI24" s="183"/>
    </row>
    <row r="25" spans="1:35" s="186" customFormat="1" ht="25.5">
      <c r="A25" s="273" t="s">
        <v>58</v>
      </c>
      <c r="B25" s="270" t="s">
        <v>29</v>
      </c>
      <c r="C25" s="271">
        <v>16657000</v>
      </c>
      <c r="D25" s="271"/>
      <c r="E25" s="271">
        <v>16657000</v>
      </c>
      <c r="F25" s="272"/>
      <c r="G25" s="272">
        <v>16657000</v>
      </c>
      <c r="H25" s="272"/>
      <c r="I25" s="272">
        <v>16657000</v>
      </c>
      <c r="J25" s="272"/>
      <c r="K25" s="272">
        <v>16657000</v>
      </c>
      <c r="L25" s="272"/>
      <c r="M25" s="272">
        <v>16657000</v>
      </c>
      <c r="N25" s="272"/>
      <c r="O25" s="272">
        <v>16657000</v>
      </c>
      <c r="P25" s="271">
        <v>17474859</v>
      </c>
      <c r="Q25" s="271"/>
      <c r="R25" s="271">
        <v>17474859</v>
      </c>
      <c r="S25" s="272"/>
      <c r="T25" s="272">
        <v>17474859</v>
      </c>
      <c r="U25" s="272"/>
      <c r="V25" s="272">
        <v>17474859</v>
      </c>
      <c r="W25" s="271">
        <v>18194823</v>
      </c>
      <c r="X25" s="271"/>
      <c r="Y25" s="271">
        <v>18194823</v>
      </c>
      <c r="Z25" s="272"/>
      <c r="AA25" s="272">
        <v>18194823</v>
      </c>
      <c r="AB25" s="272"/>
      <c r="AC25" s="272">
        <v>18194823</v>
      </c>
      <c r="AD25" s="394"/>
      <c r="AF25" s="183"/>
      <c r="AG25" s="183"/>
      <c r="AH25" s="183"/>
      <c r="AI25" s="183"/>
    </row>
    <row r="26" spans="1:35" s="186" customFormat="1" ht="12.75" customHeight="1">
      <c r="A26" s="273" t="s">
        <v>344</v>
      </c>
      <c r="B26" s="270" t="s">
        <v>345</v>
      </c>
      <c r="C26" s="271">
        <v>6000</v>
      </c>
      <c r="D26" s="271"/>
      <c r="E26" s="271">
        <v>6000</v>
      </c>
      <c r="F26" s="272"/>
      <c r="G26" s="272">
        <v>6000</v>
      </c>
      <c r="H26" s="272"/>
      <c r="I26" s="272">
        <v>6000</v>
      </c>
      <c r="J26" s="272"/>
      <c r="K26" s="272">
        <v>6000</v>
      </c>
      <c r="L26" s="272"/>
      <c r="M26" s="272">
        <v>6000</v>
      </c>
      <c r="N26" s="272"/>
      <c r="O26" s="272">
        <v>6000</v>
      </c>
      <c r="P26" s="271">
        <v>6295</v>
      </c>
      <c r="Q26" s="271"/>
      <c r="R26" s="271">
        <v>6295</v>
      </c>
      <c r="S26" s="272"/>
      <c r="T26" s="272">
        <v>6295</v>
      </c>
      <c r="U26" s="272"/>
      <c r="V26" s="272">
        <v>6295</v>
      </c>
      <c r="W26" s="271">
        <v>6554</v>
      </c>
      <c r="X26" s="271"/>
      <c r="Y26" s="271">
        <v>6554</v>
      </c>
      <c r="Z26" s="272"/>
      <c r="AA26" s="272">
        <v>6554</v>
      </c>
      <c r="AB26" s="272"/>
      <c r="AC26" s="272">
        <v>6554</v>
      </c>
      <c r="AD26" s="394"/>
      <c r="AF26" s="183"/>
      <c r="AG26" s="183"/>
      <c r="AH26" s="183"/>
      <c r="AI26" s="183"/>
    </row>
    <row r="27" spans="1:35" s="186" customFormat="1" ht="12.75" customHeight="1">
      <c r="A27" s="273" t="s">
        <v>346</v>
      </c>
      <c r="B27" s="270" t="s">
        <v>347</v>
      </c>
      <c r="C27" s="271">
        <v>4600000</v>
      </c>
      <c r="D27" s="271"/>
      <c r="E27" s="271">
        <v>4600000</v>
      </c>
      <c r="F27" s="272"/>
      <c r="G27" s="272">
        <v>4600000</v>
      </c>
      <c r="H27" s="272"/>
      <c r="I27" s="272">
        <v>4600000</v>
      </c>
      <c r="J27" s="272"/>
      <c r="K27" s="272">
        <v>4600000</v>
      </c>
      <c r="L27" s="272"/>
      <c r="M27" s="272">
        <v>4600000</v>
      </c>
      <c r="N27" s="272"/>
      <c r="O27" s="272">
        <v>4600000</v>
      </c>
      <c r="P27" s="271">
        <v>4825860</v>
      </c>
      <c r="Q27" s="271"/>
      <c r="R27" s="271">
        <v>4825860</v>
      </c>
      <c r="S27" s="272"/>
      <c r="T27" s="272">
        <v>4825860</v>
      </c>
      <c r="U27" s="272"/>
      <c r="V27" s="272">
        <v>4825860</v>
      </c>
      <c r="W27" s="271">
        <v>5024685</v>
      </c>
      <c r="X27" s="271"/>
      <c r="Y27" s="271">
        <v>5024685</v>
      </c>
      <c r="Z27" s="272"/>
      <c r="AA27" s="272">
        <v>5024685</v>
      </c>
      <c r="AB27" s="272"/>
      <c r="AC27" s="272">
        <v>5024685</v>
      </c>
      <c r="AD27" s="394"/>
      <c r="AF27" s="183"/>
      <c r="AG27" s="183"/>
      <c r="AH27" s="183"/>
      <c r="AI27" s="183"/>
    </row>
    <row r="28" spans="1:35" s="186" customFormat="1">
      <c r="A28" s="274" t="s">
        <v>3</v>
      </c>
      <c r="B28" s="270" t="s">
        <v>30</v>
      </c>
      <c r="C28" s="271">
        <f>SUM(C29:C31)</f>
        <v>40255798</v>
      </c>
      <c r="D28" s="271">
        <f t="shared" ref="D28:AC28" si="6">SUM(D29:D31)</f>
        <v>0</v>
      </c>
      <c r="E28" s="271">
        <f t="shared" si="6"/>
        <v>40255798</v>
      </c>
      <c r="F28" s="272">
        <f t="shared" si="6"/>
        <v>0</v>
      </c>
      <c r="G28" s="272">
        <f t="shared" si="6"/>
        <v>40255798</v>
      </c>
      <c r="H28" s="272">
        <f t="shared" si="6"/>
        <v>0</v>
      </c>
      <c r="I28" s="272">
        <f t="shared" si="6"/>
        <v>40255798</v>
      </c>
      <c r="J28" s="272">
        <f t="shared" si="6"/>
        <v>0</v>
      </c>
      <c r="K28" s="272">
        <f t="shared" si="6"/>
        <v>40255798</v>
      </c>
      <c r="L28" s="272">
        <f t="shared" si="6"/>
        <v>0</v>
      </c>
      <c r="M28" s="272">
        <f t="shared" si="6"/>
        <v>40255798</v>
      </c>
      <c r="N28" s="272">
        <f t="shared" si="6"/>
        <v>0</v>
      </c>
      <c r="O28" s="272">
        <f t="shared" si="6"/>
        <v>40255798</v>
      </c>
      <c r="P28" s="271">
        <f t="shared" si="6"/>
        <v>40317162</v>
      </c>
      <c r="Q28" s="271">
        <f t="shared" si="6"/>
        <v>0</v>
      </c>
      <c r="R28" s="271">
        <f t="shared" si="6"/>
        <v>40317162</v>
      </c>
      <c r="S28" s="272">
        <f t="shared" si="6"/>
        <v>0</v>
      </c>
      <c r="T28" s="272">
        <f t="shared" si="6"/>
        <v>40317162</v>
      </c>
      <c r="U28" s="272">
        <f t="shared" si="6"/>
        <v>0</v>
      </c>
      <c r="V28" s="272">
        <f t="shared" si="6"/>
        <v>40317162</v>
      </c>
      <c r="W28" s="271">
        <f t="shared" si="6"/>
        <v>40378714</v>
      </c>
      <c r="X28" s="271">
        <f t="shared" si="6"/>
        <v>0</v>
      </c>
      <c r="Y28" s="271">
        <f t="shared" si="6"/>
        <v>40378714</v>
      </c>
      <c r="Z28" s="272">
        <f t="shared" si="6"/>
        <v>0</v>
      </c>
      <c r="AA28" s="272">
        <f t="shared" si="6"/>
        <v>40378714</v>
      </c>
      <c r="AB28" s="272">
        <f t="shared" si="6"/>
        <v>0</v>
      </c>
      <c r="AC28" s="272">
        <f t="shared" si="6"/>
        <v>40378714</v>
      </c>
      <c r="AD28" s="395"/>
      <c r="AF28" s="183"/>
      <c r="AG28" s="183"/>
      <c r="AH28" s="183"/>
      <c r="AI28" s="183"/>
    </row>
    <row r="29" spans="1:35" s="186" customFormat="1">
      <c r="A29" s="273" t="s">
        <v>355</v>
      </c>
      <c r="B29" s="270" t="s">
        <v>357</v>
      </c>
      <c r="C29" s="271">
        <v>7310000</v>
      </c>
      <c r="D29" s="271"/>
      <c r="E29" s="271">
        <v>7310000</v>
      </c>
      <c r="F29" s="272"/>
      <c r="G29" s="272">
        <v>7310000</v>
      </c>
      <c r="H29" s="272"/>
      <c r="I29" s="272">
        <v>7310000</v>
      </c>
      <c r="J29" s="272"/>
      <c r="K29" s="272">
        <v>7310000</v>
      </c>
      <c r="L29" s="272"/>
      <c r="M29" s="272">
        <v>7310000</v>
      </c>
      <c r="N29" s="272"/>
      <c r="O29" s="272">
        <v>7310000</v>
      </c>
      <c r="P29" s="275">
        <v>7310000</v>
      </c>
      <c r="Q29" s="275"/>
      <c r="R29" s="275">
        <v>7310000</v>
      </c>
      <c r="S29" s="275"/>
      <c r="T29" s="275">
        <v>7310000</v>
      </c>
      <c r="U29" s="275"/>
      <c r="V29" s="275">
        <v>7310000</v>
      </c>
      <c r="W29" s="275">
        <v>7310000</v>
      </c>
      <c r="X29" s="275"/>
      <c r="Y29" s="275">
        <v>7310000</v>
      </c>
      <c r="Z29" s="275"/>
      <c r="AA29" s="275">
        <v>7310000</v>
      </c>
      <c r="AB29" s="275"/>
      <c r="AC29" s="275">
        <v>7310000</v>
      </c>
      <c r="AD29" s="395"/>
      <c r="AF29" s="183"/>
      <c r="AG29" s="183"/>
      <c r="AH29" s="183"/>
      <c r="AI29" s="183"/>
    </row>
    <row r="30" spans="1:35" s="186" customFormat="1">
      <c r="A30" s="273" t="s">
        <v>6</v>
      </c>
      <c r="B30" s="276" t="s">
        <v>32</v>
      </c>
      <c r="C30" s="271">
        <v>19794498</v>
      </c>
      <c r="D30" s="271"/>
      <c r="E30" s="271">
        <v>19794498</v>
      </c>
      <c r="F30" s="272"/>
      <c r="G30" s="272">
        <v>19794498</v>
      </c>
      <c r="H30" s="272"/>
      <c r="I30" s="272">
        <v>19794498</v>
      </c>
      <c r="J30" s="272"/>
      <c r="K30" s="272">
        <v>19794498</v>
      </c>
      <c r="L30" s="272"/>
      <c r="M30" s="272">
        <v>19794498</v>
      </c>
      <c r="N30" s="272"/>
      <c r="O30" s="272">
        <v>19794498</v>
      </c>
      <c r="P30" s="275">
        <v>19855862</v>
      </c>
      <c r="Q30" s="275"/>
      <c r="R30" s="275">
        <v>19855862</v>
      </c>
      <c r="S30" s="275"/>
      <c r="T30" s="275">
        <v>19855862</v>
      </c>
      <c r="U30" s="275"/>
      <c r="V30" s="275">
        <v>19855862</v>
      </c>
      <c r="W30" s="275">
        <v>19917414</v>
      </c>
      <c r="X30" s="275"/>
      <c r="Y30" s="275">
        <v>19917414</v>
      </c>
      <c r="Z30" s="275"/>
      <c r="AA30" s="275">
        <v>19917414</v>
      </c>
      <c r="AB30" s="275"/>
      <c r="AC30" s="275">
        <v>19917414</v>
      </c>
      <c r="AD30" s="395"/>
      <c r="AF30" s="183"/>
      <c r="AG30" s="183"/>
      <c r="AH30" s="183"/>
      <c r="AI30" s="183"/>
    </row>
    <row r="31" spans="1:35" s="186" customFormat="1">
      <c r="A31" s="273" t="s">
        <v>359</v>
      </c>
      <c r="B31" s="270" t="s">
        <v>358</v>
      </c>
      <c r="C31" s="271">
        <v>13151300</v>
      </c>
      <c r="D31" s="271"/>
      <c r="E31" s="271">
        <v>13151300</v>
      </c>
      <c r="F31" s="272"/>
      <c r="G31" s="272">
        <v>13151300</v>
      </c>
      <c r="H31" s="272"/>
      <c r="I31" s="272">
        <v>13151300</v>
      </c>
      <c r="J31" s="272"/>
      <c r="K31" s="272">
        <v>13151300</v>
      </c>
      <c r="L31" s="272"/>
      <c r="M31" s="272">
        <v>13151300</v>
      </c>
      <c r="N31" s="272"/>
      <c r="O31" s="272">
        <v>13151300</v>
      </c>
      <c r="P31" s="275">
        <v>13151300</v>
      </c>
      <c r="Q31" s="275"/>
      <c r="R31" s="275">
        <v>13151300</v>
      </c>
      <c r="S31" s="275"/>
      <c r="T31" s="275">
        <v>13151300</v>
      </c>
      <c r="U31" s="275"/>
      <c r="V31" s="275">
        <v>13151300</v>
      </c>
      <c r="W31" s="275">
        <v>13151300</v>
      </c>
      <c r="X31" s="275"/>
      <c r="Y31" s="275">
        <v>13151300</v>
      </c>
      <c r="Z31" s="275"/>
      <c r="AA31" s="275">
        <v>13151300</v>
      </c>
      <c r="AB31" s="275"/>
      <c r="AC31" s="275">
        <v>13151300</v>
      </c>
      <c r="AD31" s="395"/>
      <c r="AF31" s="183"/>
      <c r="AG31" s="183"/>
      <c r="AH31" s="183"/>
      <c r="AI31" s="183"/>
    </row>
    <row r="32" spans="1:35" s="186" customFormat="1">
      <c r="A32" s="274" t="s">
        <v>56</v>
      </c>
      <c r="B32" s="270" t="s">
        <v>37</v>
      </c>
      <c r="C32" s="271">
        <f>SUM(C33:C35)</f>
        <v>5067000</v>
      </c>
      <c r="D32" s="271">
        <f t="shared" ref="D32:AC32" si="7">SUM(D33:D35)</f>
        <v>0</v>
      </c>
      <c r="E32" s="271">
        <f t="shared" si="7"/>
        <v>5067000</v>
      </c>
      <c r="F32" s="272">
        <f t="shared" si="7"/>
        <v>0</v>
      </c>
      <c r="G32" s="272">
        <f t="shared" si="7"/>
        <v>5067000</v>
      </c>
      <c r="H32" s="272">
        <f t="shared" si="7"/>
        <v>0</v>
      </c>
      <c r="I32" s="272">
        <f t="shared" si="7"/>
        <v>5067000</v>
      </c>
      <c r="J32" s="272">
        <f t="shared" si="7"/>
        <v>0</v>
      </c>
      <c r="K32" s="272">
        <f t="shared" si="7"/>
        <v>5067000</v>
      </c>
      <c r="L32" s="272">
        <f t="shared" si="7"/>
        <v>0</v>
      </c>
      <c r="M32" s="272">
        <f t="shared" si="7"/>
        <v>5067000</v>
      </c>
      <c r="N32" s="272">
        <f t="shared" si="7"/>
        <v>0</v>
      </c>
      <c r="O32" s="272">
        <f t="shared" si="7"/>
        <v>5067000</v>
      </c>
      <c r="P32" s="271">
        <f t="shared" si="7"/>
        <v>5289000</v>
      </c>
      <c r="Q32" s="271">
        <f t="shared" si="7"/>
        <v>0</v>
      </c>
      <c r="R32" s="271">
        <f t="shared" si="7"/>
        <v>5289000</v>
      </c>
      <c r="S32" s="272">
        <f t="shared" si="7"/>
        <v>0</v>
      </c>
      <c r="T32" s="272">
        <f t="shared" si="7"/>
        <v>5289000</v>
      </c>
      <c r="U32" s="272">
        <f t="shared" si="7"/>
        <v>0</v>
      </c>
      <c r="V32" s="272">
        <f t="shared" si="7"/>
        <v>5289000</v>
      </c>
      <c r="W32" s="271">
        <f t="shared" si="7"/>
        <v>5484000</v>
      </c>
      <c r="X32" s="271">
        <f t="shared" si="7"/>
        <v>0</v>
      </c>
      <c r="Y32" s="271">
        <f t="shared" si="7"/>
        <v>5484000</v>
      </c>
      <c r="Z32" s="272">
        <f t="shared" si="7"/>
        <v>0</v>
      </c>
      <c r="AA32" s="272">
        <f t="shared" si="7"/>
        <v>5484000</v>
      </c>
      <c r="AB32" s="272">
        <f t="shared" si="7"/>
        <v>0</v>
      </c>
      <c r="AC32" s="272">
        <f t="shared" si="7"/>
        <v>5484000</v>
      </c>
      <c r="AD32" s="394"/>
      <c r="AF32" s="183"/>
      <c r="AG32" s="183"/>
      <c r="AH32" s="183"/>
      <c r="AI32" s="183"/>
    </row>
    <row r="33" spans="1:35" s="186" customFormat="1" ht="28.5" customHeight="1">
      <c r="A33" s="273" t="s">
        <v>348</v>
      </c>
      <c r="B33" s="270" t="s">
        <v>349</v>
      </c>
      <c r="C33" s="271">
        <v>3800000</v>
      </c>
      <c r="D33" s="271"/>
      <c r="E33" s="271">
        <v>3800000</v>
      </c>
      <c r="F33" s="272"/>
      <c r="G33" s="272">
        <v>3800000</v>
      </c>
      <c r="H33" s="272"/>
      <c r="I33" s="272">
        <v>3800000</v>
      </c>
      <c r="J33" s="272"/>
      <c r="K33" s="272">
        <v>3800000</v>
      </c>
      <c r="L33" s="272"/>
      <c r="M33" s="272">
        <v>3800000</v>
      </c>
      <c r="N33" s="272"/>
      <c r="O33" s="272">
        <v>3800000</v>
      </c>
      <c r="P33" s="271">
        <v>3966000</v>
      </c>
      <c r="Q33" s="271"/>
      <c r="R33" s="271">
        <v>3966000</v>
      </c>
      <c r="S33" s="272"/>
      <c r="T33" s="272">
        <v>3966000</v>
      </c>
      <c r="U33" s="272"/>
      <c r="V33" s="272">
        <v>3966000</v>
      </c>
      <c r="W33" s="271">
        <v>4112000</v>
      </c>
      <c r="X33" s="271"/>
      <c r="Y33" s="271">
        <v>4112000</v>
      </c>
      <c r="Z33" s="272"/>
      <c r="AA33" s="272">
        <v>4112000</v>
      </c>
      <c r="AB33" s="272"/>
      <c r="AC33" s="272">
        <v>4112000</v>
      </c>
      <c r="AD33" s="394"/>
      <c r="AF33" s="183"/>
      <c r="AG33" s="183"/>
      <c r="AH33" s="183"/>
      <c r="AI33" s="183"/>
    </row>
    <row r="34" spans="1:35" s="186" customFormat="1" ht="37.5" customHeight="1">
      <c r="A34" s="273" t="s">
        <v>361</v>
      </c>
      <c r="B34" s="270" t="s">
        <v>362</v>
      </c>
      <c r="C34" s="271">
        <v>130000</v>
      </c>
      <c r="D34" s="271"/>
      <c r="E34" s="271">
        <v>130000</v>
      </c>
      <c r="F34" s="272"/>
      <c r="G34" s="272">
        <v>130000</v>
      </c>
      <c r="H34" s="272"/>
      <c r="I34" s="272">
        <v>130000</v>
      </c>
      <c r="J34" s="272"/>
      <c r="K34" s="272">
        <v>130000</v>
      </c>
      <c r="L34" s="272"/>
      <c r="M34" s="272">
        <v>130000</v>
      </c>
      <c r="N34" s="272"/>
      <c r="O34" s="272">
        <v>130000</v>
      </c>
      <c r="P34" s="271">
        <v>136000</v>
      </c>
      <c r="Q34" s="271"/>
      <c r="R34" s="271">
        <v>136000</v>
      </c>
      <c r="S34" s="272"/>
      <c r="T34" s="272">
        <v>136000</v>
      </c>
      <c r="U34" s="272"/>
      <c r="V34" s="272">
        <v>136000</v>
      </c>
      <c r="W34" s="271">
        <v>141000</v>
      </c>
      <c r="X34" s="271"/>
      <c r="Y34" s="271">
        <v>141000</v>
      </c>
      <c r="Z34" s="272"/>
      <c r="AA34" s="272">
        <v>141000</v>
      </c>
      <c r="AB34" s="272"/>
      <c r="AC34" s="272">
        <v>141000</v>
      </c>
      <c r="AD34" s="394"/>
      <c r="AF34" s="183"/>
      <c r="AG34" s="183"/>
      <c r="AH34" s="183"/>
      <c r="AI34" s="183"/>
    </row>
    <row r="35" spans="1:35" s="186" customFormat="1" ht="37.5" customHeight="1">
      <c r="A35" s="273" t="s">
        <v>17</v>
      </c>
      <c r="B35" s="270" t="s">
        <v>38</v>
      </c>
      <c r="C35" s="271">
        <v>1137000</v>
      </c>
      <c r="D35" s="271"/>
      <c r="E35" s="271">
        <v>1137000</v>
      </c>
      <c r="F35" s="272"/>
      <c r="G35" s="272">
        <v>1137000</v>
      </c>
      <c r="H35" s="272"/>
      <c r="I35" s="272">
        <v>1137000</v>
      </c>
      <c r="J35" s="272"/>
      <c r="K35" s="272">
        <v>1137000</v>
      </c>
      <c r="L35" s="272"/>
      <c r="M35" s="272">
        <v>1137000</v>
      </c>
      <c r="N35" s="272"/>
      <c r="O35" s="272">
        <v>1137000</v>
      </c>
      <c r="P35" s="271">
        <v>1187000</v>
      </c>
      <c r="Q35" s="271"/>
      <c r="R35" s="271">
        <v>1187000</v>
      </c>
      <c r="S35" s="272"/>
      <c r="T35" s="272">
        <v>1187000</v>
      </c>
      <c r="U35" s="272"/>
      <c r="V35" s="272">
        <v>1187000</v>
      </c>
      <c r="W35" s="271">
        <v>1231000</v>
      </c>
      <c r="X35" s="271"/>
      <c r="Y35" s="271">
        <v>1231000</v>
      </c>
      <c r="Z35" s="272"/>
      <c r="AA35" s="272">
        <v>1231000</v>
      </c>
      <c r="AB35" s="272"/>
      <c r="AC35" s="272">
        <v>1231000</v>
      </c>
      <c r="AD35" s="394"/>
      <c r="AF35" s="183"/>
      <c r="AG35" s="183"/>
      <c r="AH35" s="183"/>
      <c r="AI35" s="183"/>
    </row>
    <row r="36" spans="1:35" s="186" customFormat="1" ht="38.25">
      <c r="A36" s="269" t="s">
        <v>13</v>
      </c>
      <c r="B36" s="270" t="s">
        <v>39</v>
      </c>
      <c r="C36" s="271">
        <f>SUM(C37:C38)</f>
        <v>22617906</v>
      </c>
      <c r="D36" s="271">
        <f t="shared" ref="D36:AC36" si="8">SUM(D37:D38)</f>
        <v>0</v>
      </c>
      <c r="E36" s="271">
        <f t="shared" si="8"/>
        <v>22617906</v>
      </c>
      <c r="F36" s="272">
        <f t="shared" si="8"/>
        <v>0</v>
      </c>
      <c r="G36" s="272">
        <f t="shared" si="8"/>
        <v>22617906</v>
      </c>
      <c r="H36" s="272">
        <f t="shared" si="8"/>
        <v>0</v>
      </c>
      <c r="I36" s="272">
        <f t="shared" si="8"/>
        <v>22617906</v>
      </c>
      <c r="J36" s="272">
        <f t="shared" si="8"/>
        <v>0</v>
      </c>
      <c r="K36" s="272">
        <f t="shared" si="8"/>
        <v>22617906</v>
      </c>
      <c r="L36" s="272">
        <f t="shared" si="8"/>
        <v>0</v>
      </c>
      <c r="M36" s="272">
        <f t="shared" si="8"/>
        <v>22617906</v>
      </c>
      <c r="N36" s="272">
        <f t="shared" si="8"/>
        <v>0</v>
      </c>
      <c r="O36" s="272">
        <f t="shared" si="8"/>
        <v>22617906</v>
      </c>
      <c r="P36" s="271">
        <f t="shared" si="8"/>
        <v>22424900</v>
      </c>
      <c r="Q36" s="271">
        <f t="shared" si="8"/>
        <v>0</v>
      </c>
      <c r="R36" s="271">
        <f t="shared" si="8"/>
        <v>22424900</v>
      </c>
      <c r="S36" s="272">
        <f t="shared" si="8"/>
        <v>0</v>
      </c>
      <c r="T36" s="272">
        <f t="shared" si="8"/>
        <v>22424900</v>
      </c>
      <c r="U36" s="272">
        <f t="shared" si="8"/>
        <v>0</v>
      </c>
      <c r="V36" s="272">
        <f t="shared" si="8"/>
        <v>22424900</v>
      </c>
      <c r="W36" s="271">
        <f t="shared" si="8"/>
        <v>22424900</v>
      </c>
      <c r="X36" s="271">
        <f t="shared" si="8"/>
        <v>0</v>
      </c>
      <c r="Y36" s="271">
        <f t="shared" si="8"/>
        <v>22424900</v>
      </c>
      <c r="Z36" s="272">
        <f t="shared" si="8"/>
        <v>0</v>
      </c>
      <c r="AA36" s="272">
        <f t="shared" si="8"/>
        <v>22424900</v>
      </c>
      <c r="AB36" s="272">
        <f t="shared" si="8"/>
        <v>0</v>
      </c>
      <c r="AC36" s="272">
        <f t="shared" si="8"/>
        <v>22424900</v>
      </c>
      <c r="AD36" s="394"/>
      <c r="AF36" s="183"/>
      <c r="AG36" s="183"/>
      <c r="AH36" s="183"/>
      <c r="AI36" s="183"/>
    </row>
    <row r="37" spans="1:35" ht="80.25" customHeight="1">
      <c r="A37" s="273" t="s">
        <v>60</v>
      </c>
      <c r="B37" s="270" t="s">
        <v>41</v>
      </c>
      <c r="C37" s="271">
        <v>12740606</v>
      </c>
      <c r="D37" s="271"/>
      <c r="E37" s="271">
        <v>12740606</v>
      </c>
      <c r="F37" s="272"/>
      <c r="G37" s="272">
        <v>12740606</v>
      </c>
      <c r="H37" s="272"/>
      <c r="I37" s="272">
        <v>12740606</v>
      </c>
      <c r="J37" s="272"/>
      <c r="K37" s="272">
        <v>12740606</v>
      </c>
      <c r="L37" s="272"/>
      <c r="M37" s="272">
        <v>12740606</v>
      </c>
      <c r="N37" s="272"/>
      <c r="O37" s="272">
        <v>12740606</v>
      </c>
      <c r="P37" s="271">
        <v>12547600</v>
      </c>
      <c r="Q37" s="271"/>
      <c r="R37" s="271">
        <v>12547600</v>
      </c>
      <c r="S37" s="272"/>
      <c r="T37" s="272">
        <v>12547600</v>
      </c>
      <c r="U37" s="272"/>
      <c r="V37" s="272">
        <v>12547600</v>
      </c>
      <c r="W37" s="271">
        <v>12547600</v>
      </c>
      <c r="X37" s="271"/>
      <c r="Y37" s="271">
        <v>12547600</v>
      </c>
      <c r="Z37" s="272"/>
      <c r="AA37" s="272">
        <v>12547600</v>
      </c>
      <c r="AB37" s="272"/>
      <c r="AC37" s="272">
        <v>12547600</v>
      </c>
      <c r="AD37" s="394"/>
    </row>
    <row r="38" spans="1:35" ht="80.25" customHeight="1">
      <c r="A38" s="277" t="s">
        <v>80</v>
      </c>
      <c r="B38" s="270" t="s">
        <v>77</v>
      </c>
      <c r="C38" s="271">
        <v>9877300</v>
      </c>
      <c r="D38" s="271"/>
      <c r="E38" s="271">
        <v>9877300</v>
      </c>
      <c r="F38" s="272"/>
      <c r="G38" s="272">
        <v>9877300</v>
      </c>
      <c r="H38" s="272"/>
      <c r="I38" s="272">
        <v>9877300</v>
      </c>
      <c r="J38" s="272"/>
      <c r="K38" s="272">
        <v>9877300</v>
      </c>
      <c r="L38" s="272"/>
      <c r="M38" s="272">
        <v>9877300</v>
      </c>
      <c r="N38" s="272"/>
      <c r="O38" s="272">
        <v>9877300</v>
      </c>
      <c r="P38" s="278">
        <v>9877300</v>
      </c>
      <c r="Q38" s="278"/>
      <c r="R38" s="278">
        <v>9877300</v>
      </c>
      <c r="S38" s="272"/>
      <c r="T38" s="272">
        <v>9877300</v>
      </c>
      <c r="U38" s="272"/>
      <c r="V38" s="272">
        <v>9877300</v>
      </c>
      <c r="W38" s="271">
        <v>9877300</v>
      </c>
      <c r="X38" s="278"/>
      <c r="Y38" s="271">
        <v>9877300</v>
      </c>
      <c r="Z38" s="272"/>
      <c r="AA38" s="272">
        <v>9877300</v>
      </c>
      <c r="AB38" s="272"/>
      <c r="AC38" s="272">
        <v>9877300</v>
      </c>
      <c r="AD38" s="394"/>
    </row>
    <row r="39" spans="1:35" ht="25.5">
      <c r="A39" s="274" t="s">
        <v>19</v>
      </c>
      <c r="B39" s="270" t="s">
        <v>43</v>
      </c>
      <c r="C39" s="271">
        <v>388800</v>
      </c>
      <c r="D39" s="271"/>
      <c r="E39" s="271">
        <v>388800</v>
      </c>
      <c r="F39" s="272"/>
      <c r="G39" s="272">
        <v>388800</v>
      </c>
      <c r="H39" s="272"/>
      <c r="I39" s="272">
        <v>388800</v>
      </c>
      <c r="J39" s="272"/>
      <c r="K39" s="272">
        <v>388800</v>
      </c>
      <c r="L39" s="272"/>
      <c r="M39" s="272">
        <v>388800</v>
      </c>
      <c r="N39" s="272"/>
      <c r="O39" s="272">
        <v>388800</v>
      </c>
      <c r="P39" s="271">
        <v>388800</v>
      </c>
      <c r="Q39" s="271"/>
      <c r="R39" s="271">
        <v>388800</v>
      </c>
      <c r="S39" s="272"/>
      <c r="T39" s="272">
        <v>388800</v>
      </c>
      <c r="U39" s="272"/>
      <c r="V39" s="272">
        <v>388800</v>
      </c>
      <c r="W39" s="271">
        <v>388800</v>
      </c>
      <c r="X39" s="271"/>
      <c r="Y39" s="271">
        <v>388800</v>
      </c>
      <c r="Z39" s="272"/>
      <c r="AA39" s="272">
        <v>388800</v>
      </c>
      <c r="AB39" s="272"/>
      <c r="AC39" s="272">
        <v>388800</v>
      </c>
      <c r="AD39" s="394"/>
      <c r="AE39" s="197"/>
    </row>
    <row r="40" spans="1:35" s="185" customFormat="1" ht="25.5">
      <c r="A40" s="274" t="s">
        <v>141</v>
      </c>
      <c r="B40" s="270" t="s">
        <v>46</v>
      </c>
      <c r="C40" s="271">
        <f>C41</f>
        <v>350000</v>
      </c>
      <c r="D40" s="271">
        <f t="shared" ref="D40:AC40" si="9">D41</f>
        <v>0</v>
      </c>
      <c r="E40" s="271">
        <f t="shared" si="9"/>
        <v>350000</v>
      </c>
      <c r="F40" s="272">
        <f t="shared" si="9"/>
        <v>0</v>
      </c>
      <c r="G40" s="272">
        <f t="shared" si="9"/>
        <v>350000</v>
      </c>
      <c r="H40" s="272">
        <f t="shared" si="9"/>
        <v>0</v>
      </c>
      <c r="I40" s="272">
        <f t="shared" si="9"/>
        <v>350000</v>
      </c>
      <c r="J40" s="272">
        <f t="shared" si="9"/>
        <v>0</v>
      </c>
      <c r="K40" s="272">
        <f t="shared" si="9"/>
        <v>350000</v>
      </c>
      <c r="L40" s="272">
        <f t="shared" si="9"/>
        <v>0</v>
      </c>
      <c r="M40" s="272">
        <f t="shared" si="9"/>
        <v>350000</v>
      </c>
      <c r="N40" s="272">
        <f t="shared" si="9"/>
        <v>0</v>
      </c>
      <c r="O40" s="272">
        <f t="shared" si="9"/>
        <v>350000</v>
      </c>
      <c r="P40" s="271">
        <f t="shared" si="9"/>
        <v>350000</v>
      </c>
      <c r="Q40" s="271">
        <f t="shared" si="9"/>
        <v>0</v>
      </c>
      <c r="R40" s="271">
        <f t="shared" si="9"/>
        <v>350000</v>
      </c>
      <c r="S40" s="272">
        <f t="shared" si="9"/>
        <v>0</v>
      </c>
      <c r="T40" s="272">
        <f t="shared" si="9"/>
        <v>350000</v>
      </c>
      <c r="U40" s="272">
        <f t="shared" si="9"/>
        <v>0</v>
      </c>
      <c r="V40" s="272">
        <f t="shared" si="9"/>
        <v>350000</v>
      </c>
      <c r="W40" s="271">
        <f t="shared" si="9"/>
        <v>350000</v>
      </c>
      <c r="X40" s="271">
        <f t="shared" si="9"/>
        <v>0</v>
      </c>
      <c r="Y40" s="271">
        <f t="shared" si="9"/>
        <v>350000</v>
      </c>
      <c r="Z40" s="272">
        <f t="shared" si="9"/>
        <v>0</v>
      </c>
      <c r="AA40" s="272">
        <f t="shared" si="9"/>
        <v>350000</v>
      </c>
      <c r="AB40" s="272">
        <f t="shared" si="9"/>
        <v>0</v>
      </c>
      <c r="AC40" s="272">
        <f t="shared" si="9"/>
        <v>350000</v>
      </c>
      <c r="AD40" s="394"/>
      <c r="AE40" s="186"/>
    </row>
    <row r="41" spans="1:35" s="185" customFormat="1">
      <c r="A41" s="273" t="s">
        <v>67</v>
      </c>
      <c r="B41" s="270" t="s">
        <v>70</v>
      </c>
      <c r="C41" s="271">
        <v>350000</v>
      </c>
      <c r="D41" s="271"/>
      <c r="E41" s="271">
        <v>350000</v>
      </c>
      <c r="F41" s="272"/>
      <c r="G41" s="272">
        <v>350000</v>
      </c>
      <c r="H41" s="272"/>
      <c r="I41" s="272">
        <v>350000</v>
      </c>
      <c r="J41" s="272"/>
      <c r="K41" s="272">
        <v>350000</v>
      </c>
      <c r="L41" s="272"/>
      <c r="M41" s="272">
        <v>350000</v>
      </c>
      <c r="N41" s="272"/>
      <c r="O41" s="272">
        <v>350000</v>
      </c>
      <c r="P41" s="271">
        <v>350000</v>
      </c>
      <c r="Q41" s="271"/>
      <c r="R41" s="271">
        <v>350000</v>
      </c>
      <c r="S41" s="272"/>
      <c r="T41" s="272">
        <v>350000</v>
      </c>
      <c r="U41" s="272"/>
      <c r="V41" s="272">
        <v>350000</v>
      </c>
      <c r="W41" s="271">
        <v>350000</v>
      </c>
      <c r="X41" s="271"/>
      <c r="Y41" s="271">
        <v>350000</v>
      </c>
      <c r="Z41" s="272"/>
      <c r="AA41" s="272">
        <v>350000</v>
      </c>
      <c r="AB41" s="272"/>
      <c r="AC41" s="272">
        <v>350000</v>
      </c>
      <c r="AD41" s="394"/>
      <c r="AE41" s="186"/>
    </row>
    <row r="42" spans="1:35" s="185" customFormat="1" ht="25.5">
      <c r="A42" s="274" t="s">
        <v>20</v>
      </c>
      <c r="B42" s="270" t="s">
        <v>47</v>
      </c>
      <c r="C42" s="271">
        <f>SUM(C43:C44)</f>
        <v>2296900</v>
      </c>
      <c r="D42" s="271">
        <f t="shared" ref="D42:AC42" si="10">SUM(D43:D44)</f>
        <v>0</v>
      </c>
      <c r="E42" s="271">
        <f t="shared" si="10"/>
        <v>2296900</v>
      </c>
      <c r="F42" s="272">
        <f t="shared" si="10"/>
        <v>0</v>
      </c>
      <c r="G42" s="272">
        <f t="shared" si="10"/>
        <v>2296900</v>
      </c>
      <c r="H42" s="272">
        <f t="shared" si="10"/>
        <v>0</v>
      </c>
      <c r="I42" s="272">
        <f t="shared" si="10"/>
        <v>2296900</v>
      </c>
      <c r="J42" s="272">
        <f t="shared" si="10"/>
        <v>0</v>
      </c>
      <c r="K42" s="272">
        <f t="shared" si="10"/>
        <v>2296900</v>
      </c>
      <c r="L42" s="272">
        <f t="shared" si="10"/>
        <v>0</v>
      </c>
      <c r="M42" s="272">
        <f t="shared" si="10"/>
        <v>2296900</v>
      </c>
      <c r="N42" s="272">
        <f t="shared" si="10"/>
        <v>0</v>
      </c>
      <c r="O42" s="272">
        <f t="shared" si="10"/>
        <v>2296900</v>
      </c>
      <c r="P42" s="271">
        <f t="shared" si="10"/>
        <v>2164000</v>
      </c>
      <c r="Q42" s="271">
        <f t="shared" si="10"/>
        <v>0</v>
      </c>
      <c r="R42" s="271">
        <f t="shared" si="10"/>
        <v>2164000</v>
      </c>
      <c r="S42" s="272">
        <f t="shared" si="10"/>
        <v>0</v>
      </c>
      <c r="T42" s="272">
        <f t="shared" si="10"/>
        <v>2164000</v>
      </c>
      <c r="U42" s="272">
        <f t="shared" si="10"/>
        <v>0</v>
      </c>
      <c r="V42" s="272">
        <f t="shared" si="10"/>
        <v>2164000</v>
      </c>
      <c r="W42" s="271">
        <f t="shared" si="10"/>
        <v>1577000</v>
      </c>
      <c r="X42" s="271">
        <f t="shared" si="10"/>
        <v>0</v>
      </c>
      <c r="Y42" s="271">
        <f t="shared" si="10"/>
        <v>1577000</v>
      </c>
      <c r="Z42" s="272">
        <f t="shared" si="10"/>
        <v>0</v>
      </c>
      <c r="AA42" s="272">
        <f t="shared" si="10"/>
        <v>1577000</v>
      </c>
      <c r="AB42" s="272">
        <f t="shared" si="10"/>
        <v>0</v>
      </c>
      <c r="AC42" s="272">
        <f t="shared" si="10"/>
        <v>1577000</v>
      </c>
      <c r="AD42" s="394"/>
      <c r="AE42" s="186"/>
    </row>
    <row r="43" spans="1:35" s="185" customFormat="1" ht="76.5">
      <c r="A43" s="273" t="s">
        <v>339</v>
      </c>
      <c r="B43" s="270" t="s">
        <v>340</v>
      </c>
      <c r="C43" s="271">
        <v>996900</v>
      </c>
      <c r="D43" s="271"/>
      <c r="E43" s="271">
        <v>996900</v>
      </c>
      <c r="F43" s="272"/>
      <c r="G43" s="272">
        <v>996900</v>
      </c>
      <c r="H43" s="272"/>
      <c r="I43" s="272">
        <v>996900</v>
      </c>
      <c r="J43" s="272"/>
      <c r="K43" s="272">
        <v>996900</v>
      </c>
      <c r="L43" s="272"/>
      <c r="M43" s="272">
        <v>996900</v>
      </c>
      <c r="N43" s="272"/>
      <c r="O43" s="272">
        <v>996900</v>
      </c>
      <c r="P43" s="271">
        <v>864000</v>
      </c>
      <c r="Q43" s="271"/>
      <c r="R43" s="271">
        <v>864000</v>
      </c>
      <c r="S43" s="272"/>
      <c r="T43" s="272">
        <v>864000</v>
      </c>
      <c r="U43" s="272"/>
      <c r="V43" s="272">
        <v>864000</v>
      </c>
      <c r="W43" s="271">
        <v>277000</v>
      </c>
      <c r="X43" s="271"/>
      <c r="Y43" s="271">
        <v>277000</v>
      </c>
      <c r="Z43" s="272"/>
      <c r="AA43" s="272">
        <v>277000</v>
      </c>
      <c r="AB43" s="272"/>
      <c r="AC43" s="272">
        <v>277000</v>
      </c>
      <c r="AD43" s="394"/>
      <c r="AE43" s="196"/>
    </row>
    <row r="44" spans="1:35" s="185" customFormat="1" ht="25.5">
      <c r="A44" s="273" t="s">
        <v>79</v>
      </c>
      <c r="B44" s="270" t="s">
        <v>55</v>
      </c>
      <c r="C44" s="271">
        <v>1300000</v>
      </c>
      <c r="D44" s="271"/>
      <c r="E44" s="271">
        <v>1300000</v>
      </c>
      <c r="F44" s="272"/>
      <c r="G44" s="272">
        <v>1300000</v>
      </c>
      <c r="H44" s="272"/>
      <c r="I44" s="272">
        <v>1300000</v>
      </c>
      <c r="J44" s="272"/>
      <c r="K44" s="272">
        <v>1300000</v>
      </c>
      <c r="L44" s="272"/>
      <c r="M44" s="272">
        <v>1300000</v>
      </c>
      <c r="N44" s="272"/>
      <c r="O44" s="272">
        <v>1300000</v>
      </c>
      <c r="P44" s="271">
        <v>1300000</v>
      </c>
      <c r="Q44" s="271"/>
      <c r="R44" s="271">
        <v>1300000</v>
      </c>
      <c r="S44" s="272"/>
      <c r="T44" s="272">
        <v>1300000</v>
      </c>
      <c r="U44" s="272"/>
      <c r="V44" s="272">
        <v>1300000</v>
      </c>
      <c r="W44" s="271">
        <v>1300000</v>
      </c>
      <c r="X44" s="271"/>
      <c r="Y44" s="271">
        <v>1300000</v>
      </c>
      <c r="Z44" s="272"/>
      <c r="AA44" s="272">
        <v>1300000</v>
      </c>
      <c r="AB44" s="272"/>
      <c r="AC44" s="272">
        <v>1300000</v>
      </c>
      <c r="AD44" s="394"/>
      <c r="AE44" s="196"/>
    </row>
    <row r="45" spans="1:35" s="185" customFormat="1">
      <c r="A45" s="274" t="s">
        <v>15</v>
      </c>
      <c r="B45" s="270" t="s">
        <v>350</v>
      </c>
      <c r="C45" s="271">
        <v>2000000</v>
      </c>
      <c r="D45" s="271"/>
      <c r="E45" s="271">
        <v>2000000</v>
      </c>
      <c r="F45" s="272"/>
      <c r="G45" s="272">
        <v>2000000</v>
      </c>
      <c r="H45" s="272"/>
      <c r="I45" s="272">
        <v>2000000</v>
      </c>
      <c r="J45" s="272"/>
      <c r="K45" s="272">
        <v>2000000</v>
      </c>
      <c r="L45" s="272"/>
      <c r="M45" s="272">
        <v>2000000</v>
      </c>
      <c r="N45" s="272"/>
      <c r="O45" s="272">
        <v>2000000</v>
      </c>
      <c r="P45" s="271">
        <v>2000000</v>
      </c>
      <c r="Q45" s="271"/>
      <c r="R45" s="271">
        <v>2000000</v>
      </c>
      <c r="S45" s="272"/>
      <c r="T45" s="272">
        <v>2000000</v>
      </c>
      <c r="U45" s="272"/>
      <c r="V45" s="272">
        <v>2000000</v>
      </c>
      <c r="W45" s="271">
        <v>2000000</v>
      </c>
      <c r="X45" s="271"/>
      <c r="Y45" s="271">
        <v>2000000</v>
      </c>
      <c r="Z45" s="272"/>
      <c r="AA45" s="272">
        <v>2000000</v>
      </c>
      <c r="AB45" s="272"/>
      <c r="AC45" s="272">
        <v>2000000</v>
      </c>
      <c r="AD45" s="394"/>
      <c r="AE45" s="186"/>
    </row>
    <row r="46" spans="1:35" s="185" customFormat="1">
      <c r="A46" s="274" t="s">
        <v>351</v>
      </c>
      <c r="B46" s="270" t="s">
        <v>352</v>
      </c>
      <c r="C46" s="271">
        <v>0</v>
      </c>
      <c r="D46" s="271"/>
      <c r="E46" s="271">
        <v>0</v>
      </c>
      <c r="F46" s="272"/>
      <c r="G46" s="272">
        <v>0</v>
      </c>
      <c r="H46" s="272"/>
      <c r="I46" s="272">
        <v>0</v>
      </c>
      <c r="J46" s="272"/>
      <c r="K46" s="272">
        <v>0</v>
      </c>
      <c r="L46" s="272"/>
      <c r="M46" s="272">
        <v>0</v>
      </c>
      <c r="N46" s="272"/>
      <c r="O46" s="272">
        <v>0</v>
      </c>
      <c r="P46" s="271">
        <v>0</v>
      </c>
      <c r="Q46" s="271"/>
      <c r="R46" s="271">
        <v>0</v>
      </c>
      <c r="S46" s="272"/>
      <c r="T46" s="272">
        <v>0</v>
      </c>
      <c r="U46" s="272"/>
      <c r="V46" s="272">
        <v>0</v>
      </c>
      <c r="W46" s="271">
        <v>0</v>
      </c>
      <c r="X46" s="271"/>
      <c r="Y46" s="271">
        <v>0</v>
      </c>
      <c r="Z46" s="272"/>
      <c r="AA46" s="272">
        <v>0</v>
      </c>
      <c r="AB46" s="272"/>
      <c r="AC46" s="272">
        <v>0</v>
      </c>
      <c r="AD46" s="394"/>
      <c r="AE46" s="186"/>
    </row>
    <row r="47" spans="1:35" s="185" customFormat="1">
      <c r="A47" s="228" t="s">
        <v>270</v>
      </c>
      <c r="B47" s="279" t="s">
        <v>271</v>
      </c>
      <c r="C47" s="280">
        <f t="shared" ref="C47:AC47" si="11">C48+C122</f>
        <v>1390205085.8700001</v>
      </c>
      <c r="D47" s="280">
        <f t="shared" si="11"/>
        <v>50079151.469999999</v>
      </c>
      <c r="E47" s="293">
        <f t="shared" si="11"/>
        <v>1440284237.3399999</v>
      </c>
      <c r="F47" s="280">
        <f t="shared" si="11"/>
        <v>48661314.099999994</v>
      </c>
      <c r="G47" s="293">
        <f t="shared" si="11"/>
        <v>1488945551.4399998</v>
      </c>
      <c r="H47" s="280">
        <f t="shared" si="11"/>
        <v>34588350.399999999</v>
      </c>
      <c r="I47" s="293">
        <f t="shared" si="11"/>
        <v>1523903036.8399999</v>
      </c>
      <c r="J47" s="280">
        <f t="shared" si="11"/>
        <v>23407376.919999998</v>
      </c>
      <c r="K47" s="293">
        <f t="shared" si="11"/>
        <v>1547180913.76</v>
      </c>
      <c r="L47" s="280">
        <f t="shared" si="11"/>
        <v>13898655.120000001</v>
      </c>
      <c r="M47" s="293">
        <f t="shared" si="11"/>
        <v>1561079568.8799999</v>
      </c>
      <c r="N47" s="280">
        <f t="shared" si="11"/>
        <v>29024221.059999995</v>
      </c>
      <c r="O47" s="293">
        <f t="shared" si="11"/>
        <v>1590103789.9399998</v>
      </c>
      <c r="P47" s="293">
        <f t="shared" si="11"/>
        <v>1240137787.5599999</v>
      </c>
      <c r="Q47" s="293">
        <f t="shared" si="11"/>
        <v>12606396.420000002</v>
      </c>
      <c r="R47" s="293">
        <f t="shared" si="11"/>
        <v>1252744183.9799998</v>
      </c>
      <c r="S47" s="293">
        <f t="shared" si="11"/>
        <v>3822000</v>
      </c>
      <c r="T47" s="293">
        <f t="shared" si="11"/>
        <v>1256566183.9799998</v>
      </c>
      <c r="U47" s="293">
        <f t="shared" si="11"/>
        <v>4396968.58</v>
      </c>
      <c r="V47" s="293">
        <f t="shared" si="11"/>
        <v>1260963152.5599999</v>
      </c>
      <c r="W47" s="293">
        <f t="shared" si="11"/>
        <v>1245095207.3999999</v>
      </c>
      <c r="X47" s="293">
        <f t="shared" si="11"/>
        <v>-4297177.2600000016</v>
      </c>
      <c r="Y47" s="293">
        <f t="shared" si="11"/>
        <v>1240798030.1399999</v>
      </c>
      <c r="Z47" s="293">
        <f t="shared" si="11"/>
        <v>-19660112.960000001</v>
      </c>
      <c r="AA47" s="293">
        <f t="shared" si="11"/>
        <v>1221137917.1800001</v>
      </c>
      <c r="AB47" s="293">
        <f t="shared" si="11"/>
        <v>4396968.58</v>
      </c>
      <c r="AC47" s="293">
        <f t="shared" si="11"/>
        <v>1225534885.76</v>
      </c>
      <c r="AD47" s="396">
        <f>1581270690.63-O47</f>
        <v>-8833099.3099997044</v>
      </c>
      <c r="AE47" s="186"/>
      <c r="AG47" s="256"/>
    </row>
    <row r="48" spans="1:35" s="185" customFormat="1" ht="38.25">
      <c r="A48" s="273" t="s">
        <v>65</v>
      </c>
      <c r="B48" s="281" t="s">
        <v>57</v>
      </c>
      <c r="C48" s="282">
        <f t="shared" ref="C48:AC48" si="12">C49+C51+C84+C102</f>
        <v>1381125244.2600002</v>
      </c>
      <c r="D48" s="282">
        <f t="shared" si="12"/>
        <v>50079151.469999999</v>
      </c>
      <c r="E48" s="284">
        <f t="shared" si="12"/>
        <v>1431204395.73</v>
      </c>
      <c r="F48" s="309">
        <f t="shared" si="12"/>
        <v>48661314.099999994</v>
      </c>
      <c r="G48" s="285">
        <f t="shared" si="12"/>
        <v>1479865709.8299999</v>
      </c>
      <c r="H48" s="309">
        <f t="shared" si="12"/>
        <v>34588350.399999999</v>
      </c>
      <c r="I48" s="285">
        <f t="shared" si="12"/>
        <v>1514454060.23</v>
      </c>
      <c r="J48" s="309">
        <f t="shared" si="12"/>
        <v>24023254.219999999</v>
      </c>
      <c r="K48" s="285">
        <f t="shared" si="12"/>
        <v>1538347814.45</v>
      </c>
      <c r="L48" s="309">
        <f t="shared" si="12"/>
        <v>13898655.120000001</v>
      </c>
      <c r="M48" s="285">
        <f t="shared" si="12"/>
        <v>1552246469.5699999</v>
      </c>
      <c r="N48" s="309">
        <f t="shared" si="12"/>
        <v>29024221.059999995</v>
      </c>
      <c r="O48" s="285">
        <f t="shared" si="12"/>
        <v>1581270690.6299999</v>
      </c>
      <c r="P48" s="284">
        <f t="shared" si="12"/>
        <v>1240137787.5599999</v>
      </c>
      <c r="Q48" s="284">
        <f t="shared" si="12"/>
        <v>12606396.420000002</v>
      </c>
      <c r="R48" s="284">
        <f t="shared" si="12"/>
        <v>1252744183.9799998</v>
      </c>
      <c r="S48" s="285">
        <f t="shared" si="12"/>
        <v>3822000</v>
      </c>
      <c r="T48" s="285">
        <f t="shared" si="12"/>
        <v>1256566183.9799998</v>
      </c>
      <c r="U48" s="285">
        <f t="shared" si="12"/>
        <v>4396968.58</v>
      </c>
      <c r="V48" s="285">
        <f t="shared" si="12"/>
        <v>1260963152.5599999</v>
      </c>
      <c r="W48" s="284">
        <f t="shared" si="12"/>
        <v>1245095207.3999999</v>
      </c>
      <c r="X48" s="284">
        <f t="shared" si="12"/>
        <v>-4297177.2600000016</v>
      </c>
      <c r="Y48" s="284">
        <f t="shared" si="12"/>
        <v>1240798030.1399999</v>
      </c>
      <c r="Z48" s="285">
        <f t="shared" si="12"/>
        <v>-19660112.960000001</v>
      </c>
      <c r="AA48" s="285">
        <f t="shared" si="12"/>
        <v>1221137917.1800001</v>
      </c>
      <c r="AB48" s="285">
        <f t="shared" si="12"/>
        <v>4396968.58</v>
      </c>
      <c r="AC48" s="285">
        <f t="shared" si="12"/>
        <v>1225534885.76</v>
      </c>
      <c r="AD48" s="397"/>
      <c r="AE48" s="186"/>
      <c r="AG48" s="256"/>
      <c r="AH48" s="256"/>
      <c r="AI48" s="256"/>
    </row>
    <row r="49" spans="1:30" s="288" customFormat="1" ht="25.5">
      <c r="A49" s="228" t="s">
        <v>75</v>
      </c>
      <c r="B49" s="279" t="s">
        <v>134</v>
      </c>
      <c r="C49" s="267">
        <f>SUM(C50)</f>
        <v>41122395.399999999</v>
      </c>
      <c r="D49" s="267">
        <f t="shared" ref="D49:AC49" si="13">SUM(D50)</f>
        <v>0</v>
      </c>
      <c r="E49" s="267">
        <f t="shared" si="13"/>
        <v>41122395.399999999</v>
      </c>
      <c r="F49" s="268">
        <f t="shared" si="13"/>
        <v>0</v>
      </c>
      <c r="G49" s="268">
        <f t="shared" si="13"/>
        <v>41122395.399999999</v>
      </c>
      <c r="H49" s="268">
        <f t="shared" si="13"/>
        <v>0</v>
      </c>
      <c r="I49" s="268">
        <f t="shared" si="13"/>
        <v>41122395.399999999</v>
      </c>
      <c r="J49" s="268">
        <f t="shared" si="13"/>
        <v>0</v>
      </c>
      <c r="K49" s="268">
        <f t="shared" si="13"/>
        <v>41122395.399999999</v>
      </c>
      <c r="L49" s="268">
        <f t="shared" si="13"/>
        <v>0</v>
      </c>
      <c r="M49" s="268">
        <f t="shared" si="13"/>
        <v>41122395.399999999</v>
      </c>
      <c r="N49" s="268">
        <f t="shared" si="13"/>
        <v>0</v>
      </c>
      <c r="O49" s="268">
        <f t="shared" si="13"/>
        <v>41122395.399999999</v>
      </c>
      <c r="P49" s="267">
        <f t="shared" si="13"/>
        <v>18316568</v>
      </c>
      <c r="Q49" s="267">
        <f t="shared" si="13"/>
        <v>0</v>
      </c>
      <c r="R49" s="267">
        <f t="shared" si="13"/>
        <v>18316568</v>
      </c>
      <c r="S49" s="268">
        <f t="shared" si="13"/>
        <v>0</v>
      </c>
      <c r="T49" s="268">
        <f t="shared" si="13"/>
        <v>18316568</v>
      </c>
      <c r="U49" s="268">
        <f t="shared" si="13"/>
        <v>0</v>
      </c>
      <c r="V49" s="268">
        <f t="shared" si="13"/>
        <v>18316568</v>
      </c>
      <c r="W49" s="267">
        <f t="shared" si="13"/>
        <v>0</v>
      </c>
      <c r="X49" s="267">
        <f t="shared" si="13"/>
        <v>0</v>
      </c>
      <c r="Y49" s="267">
        <f t="shared" si="13"/>
        <v>0</v>
      </c>
      <c r="Z49" s="268">
        <f t="shared" si="13"/>
        <v>0</v>
      </c>
      <c r="AA49" s="268">
        <f t="shared" si="13"/>
        <v>0</v>
      </c>
      <c r="AB49" s="268">
        <f t="shared" si="13"/>
        <v>0</v>
      </c>
      <c r="AC49" s="268">
        <f t="shared" si="13"/>
        <v>0</v>
      </c>
      <c r="AD49" s="392"/>
    </row>
    <row r="50" spans="1:30" s="186" customFormat="1" ht="51">
      <c r="A50" s="273" t="s">
        <v>448</v>
      </c>
      <c r="B50" s="281" t="s">
        <v>366</v>
      </c>
      <c r="C50" s="271">
        <v>41122395.399999999</v>
      </c>
      <c r="D50" s="271"/>
      <c r="E50" s="271">
        <f>C50+D50</f>
        <v>41122395.399999999</v>
      </c>
      <c r="F50" s="272"/>
      <c r="G50" s="272">
        <f>E50+F50</f>
        <v>41122395.399999999</v>
      </c>
      <c r="H50" s="272"/>
      <c r="I50" s="272">
        <f>G50+H50</f>
        <v>41122395.399999999</v>
      </c>
      <c r="J50" s="272"/>
      <c r="K50" s="272">
        <f>I50+J50</f>
        <v>41122395.399999999</v>
      </c>
      <c r="L50" s="272"/>
      <c r="M50" s="272">
        <f>K50+L50</f>
        <v>41122395.399999999</v>
      </c>
      <c r="N50" s="272"/>
      <c r="O50" s="272">
        <f>M50+N50</f>
        <v>41122395.399999999</v>
      </c>
      <c r="P50" s="272">
        <v>18316568</v>
      </c>
      <c r="Q50" s="272"/>
      <c r="R50" s="272">
        <f>P50+Q50</f>
        <v>18316568</v>
      </c>
      <c r="S50" s="272"/>
      <c r="T50" s="272">
        <f>R50+S50</f>
        <v>18316568</v>
      </c>
      <c r="U50" s="272"/>
      <c r="V50" s="272">
        <f>T50+U50</f>
        <v>18316568</v>
      </c>
      <c r="W50" s="272">
        <v>0</v>
      </c>
      <c r="X50" s="272"/>
      <c r="Y50" s="272">
        <f>W50+X50</f>
        <v>0</v>
      </c>
      <c r="Z50" s="272"/>
      <c r="AA50" s="272">
        <f>Y50+Z50</f>
        <v>0</v>
      </c>
      <c r="AB50" s="272"/>
      <c r="AC50" s="272">
        <f>AA50+AB50</f>
        <v>0</v>
      </c>
      <c r="AD50" s="393"/>
    </row>
    <row r="51" spans="1:30" s="288" customFormat="1" ht="25.5">
      <c r="A51" s="228" t="s">
        <v>71</v>
      </c>
      <c r="B51" s="279" t="s">
        <v>135</v>
      </c>
      <c r="C51" s="267">
        <f t="shared" ref="C51:Y51" si="14">SUM(C52:C70)</f>
        <v>380400647.46000004</v>
      </c>
      <c r="D51" s="267">
        <f t="shared" si="14"/>
        <v>20943979.240000002</v>
      </c>
      <c r="E51" s="267">
        <f>SUM(E52:E72)</f>
        <v>401344626.69999999</v>
      </c>
      <c r="F51" s="267">
        <f t="shared" ref="F51" si="15">SUM(F52:F72)</f>
        <v>17001227.41</v>
      </c>
      <c r="G51" s="267">
        <f>SUM(G52:G78)</f>
        <v>418345854.11000001</v>
      </c>
      <c r="H51" s="267">
        <f t="shared" ref="H51" si="16">SUM(H52:H78)</f>
        <v>27346770.399999999</v>
      </c>
      <c r="I51" s="267">
        <f>SUM(I52:I83)</f>
        <v>445692624.50999999</v>
      </c>
      <c r="J51" s="267">
        <f t="shared" ref="J51:K51" si="17">SUM(J52:J83)</f>
        <v>4524564.22</v>
      </c>
      <c r="K51" s="267">
        <f t="shared" si="17"/>
        <v>450217188.73000002</v>
      </c>
      <c r="L51" s="267">
        <f>SUM(L52:L83)</f>
        <v>-3522148.8</v>
      </c>
      <c r="M51" s="268">
        <f>SUM(M52:M83)</f>
        <v>446695039.93000001</v>
      </c>
      <c r="N51" s="267">
        <f>SUM(N52:N83)</f>
        <v>6796151.46</v>
      </c>
      <c r="O51" s="268">
        <f>SUM(O52:O83)</f>
        <v>453491191.38999999</v>
      </c>
      <c r="P51" s="267">
        <f t="shared" si="14"/>
        <v>358855491.71000004</v>
      </c>
      <c r="Q51" s="267">
        <f t="shared" si="14"/>
        <v>19190363.220000003</v>
      </c>
      <c r="R51" s="267">
        <f>SUM(R52:R77)</f>
        <v>378045854.93000001</v>
      </c>
      <c r="S51" s="267">
        <f t="shared" ref="S51:V51" si="18">SUM(S52:S77)</f>
        <v>3822000</v>
      </c>
      <c r="T51" s="267">
        <f t="shared" si="18"/>
        <v>381867854.93000001</v>
      </c>
      <c r="U51" s="267">
        <f t="shared" si="18"/>
        <v>0</v>
      </c>
      <c r="V51" s="267">
        <f t="shared" si="18"/>
        <v>381867854.93000001</v>
      </c>
      <c r="W51" s="267">
        <f t="shared" si="14"/>
        <v>357148443.24000001</v>
      </c>
      <c r="X51" s="267">
        <f t="shared" si="14"/>
        <v>1601457.44</v>
      </c>
      <c r="Y51" s="267">
        <f t="shared" si="14"/>
        <v>358749900.68000001</v>
      </c>
      <c r="Z51" s="268">
        <f t="shared" ref="Z51:AC51" si="19">SUM(Z52:Z70)</f>
        <v>0</v>
      </c>
      <c r="AA51" s="268">
        <f t="shared" si="19"/>
        <v>358749900.68000001</v>
      </c>
      <c r="AB51" s="268">
        <f t="shared" si="19"/>
        <v>0</v>
      </c>
      <c r="AC51" s="268">
        <f t="shared" si="19"/>
        <v>358749900.68000001</v>
      </c>
      <c r="AD51" s="392">
        <f>O51-453491191.39</f>
        <v>0</v>
      </c>
    </row>
    <row r="52" spans="1:30" s="186" customFormat="1" ht="89.25">
      <c r="A52" s="400" t="s">
        <v>444</v>
      </c>
      <c r="B52" s="281" t="s">
        <v>367</v>
      </c>
      <c r="C52" s="271">
        <v>47022948</v>
      </c>
      <c r="D52" s="271"/>
      <c r="E52" s="271">
        <f>C52+D52</f>
        <v>47022948</v>
      </c>
      <c r="F52" s="272"/>
      <c r="G52" s="272">
        <f>E52+F52</f>
        <v>47022948</v>
      </c>
      <c r="H52" s="272">
        <v>6275782.7999999998</v>
      </c>
      <c r="I52" s="272">
        <f>G52+H52</f>
        <v>53298730.799999997</v>
      </c>
      <c r="J52" s="272"/>
      <c r="K52" s="272">
        <f>I52+J52</f>
        <v>53298730.799999997</v>
      </c>
      <c r="L52" s="272"/>
      <c r="M52" s="272">
        <f>K52+L52</f>
        <v>53298730.799999997</v>
      </c>
      <c r="N52" s="271"/>
      <c r="O52" s="272">
        <f>M52+N52</f>
        <v>53298730.799999997</v>
      </c>
      <c r="P52" s="272">
        <v>15674316</v>
      </c>
      <c r="Q52" s="272"/>
      <c r="R52" s="272">
        <f>P52+Q52</f>
        <v>15674316</v>
      </c>
      <c r="S52" s="272"/>
      <c r="T52" s="272">
        <f>R52+S52</f>
        <v>15674316</v>
      </c>
      <c r="U52" s="272"/>
      <c r="V52" s="272">
        <f>T52+U52</f>
        <v>15674316</v>
      </c>
      <c r="W52" s="272">
        <v>0</v>
      </c>
      <c r="X52" s="272"/>
      <c r="Y52" s="272">
        <f>W52+X52</f>
        <v>0</v>
      </c>
      <c r="Z52" s="272"/>
      <c r="AA52" s="272">
        <f>Y52+Z52</f>
        <v>0</v>
      </c>
      <c r="AB52" s="272"/>
      <c r="AC52" s="272">
        <f>AA52+AB52</f>
        <v>0</v>
      </c>
      <c r="AD52" s="393">
        <f>SUM(N52:N53)</f>
        <v>0</v>
      </c>
    </row>
    <row r="53" spans="1:30" s="186" customFormat="1" ht="76.5">
      <c r="A53" s="400" t="s">
        <v>445</v>
      </c>
      <c r="B53" s="281" t="s">
        <v>368</v>
      </c>
      <c r="C53" s="271">
        <v>911669.4</v>
      </c>
      <c r="D53" s="271"/>
      <c r="E53" s="271">
        <f t="shared" ref="E53:E70" si="20">C53+D53</f>
        <v>911669.4</v>
      </c>
      <c r="F53" s="272"/>
      <c r="G53" s="272">
        <f t="shared" ref="G53:G72" si="21">E53+F53</f>
        <v>911669.4</v>
      </c>
      <c r="H53" s="272">
        <v>121673.34</v>
      </c>
      <c r="I53" s="272">
        <f t="shared" ref="I53:I78" si="22">G53+H53</f>
        <v>1033342.74</v>
      </c>
      <c r="J53" s="272"/>
      <c r="K53" s="272">
        <f t="shared" ref="K53:K83" si="23">I53+J53</f>
        <v>1033342.74</v>
      </c>
      <c r="L53" s="272"/>
      <c r="M53" s="272">
        <f t="shared" ref="M53:M83" si="24">K53+L53</f>
        <v>1033342.74</v>
      </c>
      <c r="N53" s="271"/>
      <c r="O53" s="272">
        <f t="shared" ref="O53:O83" si="25">M53+N53</f>
        <v>1033342.74</v>
      </c>
      <c r="P53" s="272">
        <v>303889.8</v>
      </c>
      <c r="Q53" s="272"/>
      <c r="R53" s="272">
        <f t="shared" ref="R53:R70" si="26">P53+Q53</f>
        <v>303889.8</v>
      </c>
      <c r="S53" s="272"/>
      <c r="T53" s="272">
        <f t="shared" ref="T53" si="27">R53+S53</f>
        <v>303889.8</v>
      </c>
      <c r="U53" s="272"/>
      <c r="V53" s="272">
        <f t="shared" ref="V53:V83" si="28">T53+U53</f>
        <v>303889.8</v>
      </c>
      <c r="W53" s="272">
        <v>0</v>
      </c>
      <c r="X53" s="272"/>
      <c r="Y53" s="272">
        <f t="shared" ref="Y53:Y70" si="29">W53+X53</f>
        <v>0</v>
      </c>
      <c r="Z53" s="272"/>
      <c r="AA53" s="272">
        <f t="shared" ref="AA53:AA55" si="30">Y53+Z53</f>
        <v>0</v>
      </c>
      <c r="AB53" s="272"/>
      <c r="AC53" s="272">
        <f t="shared" ref="AC53:AC54" si="31">AA53+AB53</f>
        <v>0</v>
      </c>
      <c r="AD53" s="393"/>
    </row>
    <row r="54" spans="1:30" s="186" customFormat="1" ht="51">
      <c r="A54" s="400" t="s">
        <v>476</v>
      </c>
      <c r="B54" s="343" t="s">
        <v>475</v>
      </c>
      <c r="C54" s="271"/>
      <c r="D54" s="271"/>
      <c r="E54" s="271"/>
      <c r="F54" s="272"/>
      <c r="G54" s="272"/>
      <c r="H54" s="272">
        <v>13298.4</v>
      </c>
      <c r="I54" s="272">
        <f t="shared" si="22"/>
        <v>13298.4</v>
      </c>
      <c r="J54" s="272"/>
      <c r="K54" s="272">
        <f t="shared" si="23"/>
        <v>13298.4</v>
      </c>
      <c r="L54" s="272"/>
      <c r="M54" s="272">
        <f t="shared" si="24"/>
        <v>13298.4</v>
      </c>
      <c r="N54" s="272"/>
      <c r="O54" s="272">
        <f t="shared" si="25"/>
        <v>13298.4</v>
      </c>
      <c r="P54" s="272"/>
      <c r="Q54" s="272"/>
      <c r="R54" s="272"/>
      <c r="S54" s="272"/>
      <c r="T54" s="272"/>
      <c r="U54" s="272"/>
      <c r="V54" s="272">
        <f t="shared" si="28"/>
        <v>0</v>
      </c>
      <c r="W54" s="272"/>
      <c r="X54" s="272"/>
      <c r="Y54" s="272"/>
      <c r="Z54" s="272"/>
      <c r="AA54" s="272"/>
      <c r="AB54" s="272"/>
      <c r="AC54" s="272">
        <f t="shared" si="31"/>
        <v>0</v>
      </c>
      <c r="AD54" s="393"/>
    </row>
    <row r="55" spans="1:30" s="186" customFormat="1" ht="77.25" customHeight="1">
      <c r="A55" s="400" t="s">
        <v>447</v>
      </c>
      <c r="B55" s="343" t="s">
        <v>370</v>
      </c>
      <c r="C55" s="271">
        <v>17871298.719999999</v>
      </c>
      <c r="D55" s="271">
        <v>1228051.8600000001</v>
      </c>
      <c r="E55" s="271">
        <f t="shared" si="20"/>
        <v>19099350.579999998</v>
      </c>
      <c r="F55" s="272"/>
      <c r="G55" s="272">
        <f t="shared" si="21"/>
        <v>19099350.579999998</v>
      </c>
      <c r="H55" s="272"/>
      <c r="I55" s="272">
        <f t="shared" si="22"/>
        <v>19099350.579999998</v>
      </c>
      <c r="J55" s="272"/>
      <c r="K55" s="272">
        <f t="shared" si="23"/>
        <v>19099350.579999998</v>
      </c>
      <c r="L55" s="272"/>
      <c r="M55" s="272">
        <f t="shared" si="24"/>
        <v>19099350.579999998</v>
      </c>
      <c r="N55" s="272"/>
      <c r="O55" s="272">
        <f t="shared" si="25"/>
        <v>19099350.579999998</v>
      </c>
      <c r="P55" s="272">
        <v>17303503.890000001</v>
      </c>
      <c r="Q55" s="272">
        <v>1189900.6200000001</v>
      </c>
      <c r="R55" s="272">
        <f t="shared" si="26"/>
        <v>18493404.510000002</v>
      </c>
      <c r="S55" s="272"/>
      <c r="T55" s="272">
        <f t="shared" ref="T55" si="32">R55+S55</f>
        <v>18493404.510000002</v>
      </c>
      <c r="U55" s="272"/>
      <c r="V55" s="272">
        <f t="shared" si="28"/>
        <v>18493404.510000002</v>
      </c>
      <c r="W55" s="272">
        <v>16628801.560000001</v>
      </c>
      <c r="X55" s="272">
        <v>1201636.32</v>
      </c>
      <c r="Y55" s="272">
        <f t="shared" si="29"/>
        <v>17830437.879999999</v>
      </c>
      <c r="Z55" s="272"/>
      <c r="AA55" s="272">
        <f t="shared" si="30"/>
        <v>17830437.879999999</v>
      </c>
      <c r="AB55" s="272"/>
      <c r="AC55" s="272">
        <f>AA55+AB55</f>
        <v>17830437.879999999</v>
      </c>
      <c r="AD55" s="393"/>
    </row>
    <row r="56" spans="1:30" s="186" customFormat="1" ht="38.25">
      <c r="A56" s="402" t="s">
        <v>457</v>
      </c>
      <c r="B56" s="343" t="s">
        <v>464</v>
      </c>
      <c r="C56" s="271"/>
      <c r="D56" s="271"/>
      <c r="E56" s="271"/>
      <c r="F56" s="310">
        <v>1250000</v>
      </c>
      <c r="G56" s="272">
        <f t="shared" si="21"/>
        <v>1250000</v>
      </c>
      <c r="H56" s="310"/>
      <c r="I56" s="272">
        <f t="shared" si="22"/>
        <v>1250000</v>
      </c>
      <c r="J56" s="310"/>
      <c r="K56" s="272">
        <f t="shared" si="23"/>
        <v>1250000</v>
      </c>
      <c r="L56" s="293"/>
      <c r="M56" s="272">
        <f t="shared" si="24"/>
        <v>1250000</v>
      </c>
      <c r="N56" s="293"/>
      <c r="O56" s="272">
        <f t="shared" si="25"/>
        <v>1250000</v>
      </c>
      <c r="P56" s="272"/>
      <c r="Q56" s="272"/>
      <c r="R56" s="272"/>
      <c r="S56" s="272"/>
      <c r="T56" s="272"/>
      <c r="U56" s="272"/>
      <c r="V56" s="272">
        <f t="shared" si="28"/>
        <v>0</v>
      </c>
      <c r="W56" s="272"/>
      <c r="X56" s="272"/>
      <c r="Y56" s="272"/>
      <c r="Z56" s="272"/>
      <c r="AA56" s="272"/>
      <c r="AB56" s="272"/>
      <c r="AC56" s="272">
        <f t="shared" ref="AC56:AC71" si="33">AA56+AB56</f>
        <v>0</v>
      </c>
      <c r="AD56" s="393"/>
    </row>
    <row r="57" spans="1:30" s="186" customFormat="1" ht="25.5">
      <c r="A57" s="402" t="s">
        <v>456</v>
      </c>
      <c r="B57" s="343" t="s">
        <v>465</v>
      </c>
      <c r="C57" s="271"/>
      <c r="D57" s="271"/>
      <c r="E57" s="271"/>
      <c r="F57" s="310">
        <v>8885022.6600000001</v>
      </c>
      <c r="G57" s="272">
        <f t="shared" si="21"/>
        <v>8885022.6600000001</v>
      </c>
      <c r="H57" s="314">
        <v>6160282.3600000003</v>
      </c>
      <c r="I57" s="272">
        <f t="shared" si="22"/>
        <v>15045305.02</v>
      </c>
      <c r="J57" s="314">
        <v>-829268.78</v>
      </c>
      <c r="K57" s="272">
        <f t="shared" si="23"/>
        <v>14216036.24</v>
      </c>
      <c r="L57" s="285"/>
      <c r="M57" s="272">
        <f t="shared" si="24"/>
        <v>14216036.24</v>
      </c>
      <c r="N57" s="285"/>
      <c r="O57" s="272">
        <f t="shared" si="25"/>
        <v>14216036.24</v>
      </c>
      <c r="P57" s="272"/>
      <c r="Q57" s="272"/>
      <c r="R57" s="272"/>
      <c r="S57" s="272"/>
      <c r="T57" s="272"/>
      <c r="U57" s="272"/>
      <c r="V57" s="272">
        <f t="shared" si="28"/>
        <v>0</v>
      </c>
      <c r="W57" s="272"/>
      <c r="X57" s="272"/>
      <c r="Y57" s="272"/>
      <c r="Z57" s="272"/>
      <c r="AA57" s="272"/>
      <c r="AB57" s="272"/>
      <c r="AC57" s="272">
        <f t="shared" si="33"/>
        <v>0</v>
      </c>
      <c r="AD57" s="393"/>
    </row>
    <row r="58" spans="1:30" s="186" customFormat="1" ht="89.25">
      <c r="A58" s="403" t="s">
        <v>454</v>
      </c>
      <c r="B58" s="343" t="s">
        <v>453</v>
      </c>
      <c r="C58" s="271"/>
      <c r="D58" s="271">
        <v>16497532.48</v>
      </c>
      <c r="E58" s="271">
        <f t="shared" si="20"/>
        <v>16497532.48</v>
      </c>
      <c r="F58" s="272"/>
      <c r="G58" s="272">
        <f t="shared" si="21"/>
        <v>16497532.48</v>
      </c>
      <c r="H58" s="272"/>
      <c r="I58" s="272">
        <f t="shared" si="22"/>
        <v>16497532.48</v>
      </c>
      <c r="J58" s="272"/>
      <c r="K58" s="272">
        <f t="shared" si="23"/>
        <v>16497532.48</v>
      </c>
      <c r="L58" s="272"/>
      <c r="M58" s="272">
        <f t="shared" si="24"/>
        <v>16497532.48</v>
      </c>
      <c r="N58" s="272"/>
      <c r="O58" s="272">
        <f t="shared" si="25"/>
        <v>16497532.48</v>
      </c>
      <c r="P58" s="272"/>
      <c r="Q58" s="272">
        <v>18049880.109999999</v>
      </c>
      <c r="R58" s="272">
        <f t="shared" si="26"/>
        <v>18049880.109999999</v>
      </c>
      <c r="S58" s="272"/>
      <c r="T58" s="272">
        <f t="shared" ref="T58" si="34">R58+S58</f>
        <v>18049880.109999999</v>
      </c>
      <c r="U58" s="272"/>
      <c r="V58" s="272">
        <f t="shared" si="28"/>
        <v>18049880.109999999</v>
      </c>
      <c r="W58" s="272"/>
      <c r="X58" s="272"/>
      <c r="Y58" s="272"/>
      <c r="Z58" s="272"/>
      <c r="AA58" s="272"/>
      <c r="AB58" s="272"/>
      <c r="AC58" s="272">
        <f t="shared" si="33"/>
        <v>0</v>
      </c>
      <c r="AD58" s="393"/>
    </row>
    <row r="59" spans="1:30" s="186" customFormat="1" ht="51">
      <c r="A59" s="401" t="s">
        <v>458</v>
      </c>
      <c r="B59" s="343" t="s">
        <v>466</v>
      </c>
      <c r="C59" s="271"/>
      <c r="D59" s="271"/>
      <c r="E59" s="271"/>
      <c r="F59" s="311">
        <v>2950809.67</v>
      </c>
      <c r="G59" s="272">
        <f t="shared" si="21"/>
        <v>2950809.67</v>
      </c>
      <c r="H59" s="311"/>
      <c r="I59" s="272">
        <f t="shared" si="22"/>
        <v>2950809.67</v>
      </c>
      <c r="J59" s="311"/>
      <c r="K59" s="272">
        <f t="shared" si="23"/>
        <v>2950809.67</v>
      </c>
      <c r="L59" s="326"/>
      <c r="M59" s="272">
        <f t="shared" si="24"/>
        <v>2950809.67</v>
      </c>
      <c r="N59" s="326"/>
      <c r="O59" s="272">
        <f t="shared" si="25"/>
        <v>2950809.67</v>
      </c>
      <c r="P59" s="272"/>
      <c r="Q59" s="272"/>
      <c r="R59" s="272"/>
      <c r="S59" s="272"/>
      <c r="T59" s="272"/>
      <c r="U59" s="272"/>
      <c r="V59" s="272">
        <f t="shared" si="28"/>
        <v>0</v>
      </c>
      <c r="W59" s="272"/>
      <c r="X59" s="272"/>
      <c r="Y59" s="272"/>
      <c r="Z59" s="272"/>
      <c r="AA59" s="272"/>
      <c r="AB59" s="272"/>
      <c r="AC59" s="272">
        <f t="shared" si="33"/>
        <v>0</v>
      </c>
      <c r="AD59" s="393"/>
    </row>
    <row r="60" spans="1:30" s="186" customFormat="1" ht="25.5">
      <c r="A60" s="401" t="s">
        <v>459</v>
      </c>
      <c r="B60" s="343" t="s">
        <v>467</v>
      </c>
      <c r="C60" s="271"/>
      <c r="D60" s="271"/>
      <c r="E60" s="271"/>
      <c r="F60" s="311">
        <v>2018422.76</v>
      </c>
      <c r="G60" s="272">
        <f t="shared" si="21"/>
        <v>2018422.76</v>
      </c>
      <c r="H60" s="311"/>
      <c r="I60" s="272">
        <f t="shared" si="22"/>
        <v>2018422.76</v>
      </c>
      <c r="J60" s="311"/>
      <c r="K60" s="272">
        <f t="shared" si="23"/>
        <v>2018422.76</v>
      </c>
      <c r="L60" s="326"/>
      <c r="M60" s="272">
        <f t="shared" si="24"/>
        <v>2018422.76</v>
      </c>
      <c r="N60" s="326"/>
      <c r="O60" s="272">
        <f t="shared" si="25"/>
        <v>2018422.76</v>
      </c>
      <c r="P60" s="272"/>
      <c r="Q60" s="272"/>
      <c r="R60" s="272"/>
      <c r="S60" s="272"/>
      <c r="T60" s="272"/>
      <c r="U60" s="272"/>
      <c r="V60" s="272">
        <f t="shared" si="28"/>
        <v>0</v>
      </c>
      <c r="W60" s="272"/>
      <c r="X60" s="272"/>
      <c r="Y60" s="272"/>
      <c r="Z60" s="272"/>
      <c r="AA60" s="272"/>
      <c r="AB60" s="272"/>
      <c r="AC60" s="272">
        <f t="shared" si="33"/>
        <v>0</v>
      </c>
      <c r="AD60" s="393"/>
    </row>
    <row r="61" spans="1:30" s="186" customFormat="1" ht="25.5">
      <c r="A61" s="400" t="s">
        <v>416</v>
      </c>
      <c r="B61" s="343" t="s">
        <v>415</v>
      </c>
      <c r="C61" s="271"/>
      <c r="D61" s="271">
        <v>7050000</v>
      </c>
      <c r="E61" s="271">
        <f t="shared" si="20"/>
        <v>7050000</v>
      </c>
      <c r="F61" s="272"/>
      <c r="G61" s="272">
        <f t="shared" si="21"/>
        <v>7050000</v>
      </c>
      <c r="H61" s="272"/>
      <c r="I61" s="272">
        <f t="shared" si="22"/>
        <v>7050000</v>
      </c>
      <c r="J61" s="272"/>
      <c r="K61" s="272">
        <f t="shared" si="23"/>
        <v>7050000</v>
      </c>
      <c r="L61" s="272"/>
      <c r="M61" s="272">
        <f t="shared" si="24"/>
        <v>7050000</v>
      </c>
      <c r="N61" s="272"/>
      <c r="O61" s="272">
        <f t="shared" si="25"/>
        <v>7050000</v>
      </c>
      <c r="P61" s="272"/>
      <c r="Q61" s="272"/>
      <c r="R61" s="272"/>
      <c r="S61" s="272"/>
      <c r="T61" s="272"/>
      <c r="U61" s="272"/>
      <c r="V61" s="272">
        <f t="shared" si="28"/>
        <v>0</v>
      </c>
      <c r="W61" s="272"/>
      <c r="X61" s="272"/>
      <c r="Y61" s="272"/>
      <c r="Z61" s="272"/>
      <c r="AA61" s="272"/>
      <c r="AB61" s="272"/>
      <c r="AC61" s="272">
        <f t="shared" si="33"/>
        <v>0</v>
      </c>
      <c r="AD61" s="393"/>
    </row>
    <row r="62" spans="1:30" s="186" customFormat="1" ht="81.75" customHeight="1">
      <c r="A62" s="400" t="s">
        <v>446</v>
      </c>
      <c r="B62" s="343" t="s">
        <v>379</v>
      </c>
      <c r="C62" s="271">
        <v>448772.27</v>
      </c>
      <c r="D62" s="271">
        <v>-49170.15</v>
      </c>
      <c r="E62" s="271">
        <f t="shared" si="20"/>
        <v>399602.12</v>
      </c>
      <c r="F62" s="272"/>
      <c r="G62" s="272">
        <f t="shared" si="21"/>
        <v>399602.12</v>
      </c>
      <c r="H62" s="272"/>
      <c r="I62" s="272">
        <f t="shared" si="22"/>
        <v>399602.12</v>
      </c>
      <c r="J62" s="272"/>
      <c r="K62" s="272">
        <f t="shared" si="23"/>
        <v>399602.12</v>
      </c>
      <c r="L62" s="272"/>
      <c r="M62" s="272">
        <f t="shared" si="24"/>
        <v>399602.12</v>
      </c>
      <c r="N62" s="272"/>
      <c r="O62" s="272">
        <f t="shared" si="25"/>
        <v>399602.12</v>
      </c>
      <c r="P62" s="272">
        <v>448772.27</v>
      </c>
      <c r="Q62" s="272">
        <v>-49170.15</v>
      </c>
      <c r="R62" s="272">
        <f t="shared" ref="R62" si="35">P62+Q62</f>
        <v>399602.12</v>
      </c>
      <c r="S62" s="272"/>
      <c r="T62" s="272">
        <f t="shared" ref="T62:T68" si="36">R62+S62</f>
        <v>399602.12</v>
      </c>
      <c r="U62" s="272"/>
      <c r="V62" s="272">
        <f t="shared" si="28"/>
        <v>399602.12</v>
      </c>
      <c r="W62" s="272">
        <v>0</v>
      </c>
      <c r="X62" s="272">
        <v>400068.48</v>
      </c>
      <c r="Y62" s="272">
        <f t="shared" ref="Y62" si="37">W62+X62</f>
        <v>400068.48</v>
      </c>
      <c r="Z62" s="272"/>
      <c r="AA62" s="272">
        <f t="shared" ref="AA62:AA68" si="38">Y62+Z62</f>
        <v>400068.48</v>
      </c>
      <c r="AB62" s="272"/>
      <c r="AC62" s="272">
        <f t="shared" si="33"/>
        <v>400068.48</v>
      </c>
      <c r="AD62" s="393"/>
    </row>
    <row r="63" spans="1:30" s="186" customFormat="1" ht="55.5" customHeight="1">
      <c r="A63" s="400" t="s">
        <v>417</v>
      </c>
      <c r="B63" s="281" t="s">
        <v>372</v>
      </c>
      <c r="C63" s="271">
        <v>109090.88</v>
      </c>
      <c r="D63" s="271">
        <v>144877.44</v>
      </c>
      <c r="E63" s="271">
        <f t="shared" si="20"/>
        <v>253968.32</v>
      </c>
      <c r="F63" s="272"/>
      <c r="G63" s="272">
        <f t="shared" si="21"/>
        <v>253968.32</v>
      </c>
      <c r="H63" s="272"/>
      <c r="I63" s="272">
        <f t="shared" si="22"/>
        <v>253968.32</v>
      </c>
      <c r="J63" s="272"/>
      <c r="K63" s="272">
        <f t="shared" si="23"/>
        <v>253968.32</v>
      </c>
      <c r="L63" s="272"/>
      <c r="M63" s="272">
        <f t="shared" si="24"/>
        <v>253968.32</v>
      </c>
      <c r="N63" s="272"/>
      <c r="O63" s="272">
        <f t="shared" si="25"/>
        <v>253968.32</v>
      </c>
      <c r="P63" s="272">
        <v>109090.88</v>
      </c>
      <c r="Q63" s="272">
        <v>-247.36</v>
      </c>
      <c r="R63" s="272">
        <f t="shared" si="26"/>
        <v>108843.52</v>
      </c>
      <c r="S63" s="272"/>
      <c r="T63" s="272">
        <f t="shared" si="36"/>
        <v>108843.52</v>
      </c>
      <c r="U63" s="272"/>
      <c r="V63" s="272">
        <f t="shared" si="28"/>
        <v>108843.52</v>
      </c>
      <c r="W63" s="272">
        <v>109090.88</v>
      </c>
      <c r="X63" s="272">
        <v>-247.36</v>
      </c>
      <c r="Y63" s="272">
        <f t="shared" si="29"/>
        <v>108843.52</v>
      </c>
      <c r="Z63" s="272"/>
      <c r="AA63" s="272">
        <f t="shared" si="38"/>
        <v>108843.52</v>
      </c>
      <c r="AB63" s="272"/>
      <c r="AC63" s="272">
        <f t="shared" si="33"/>
        <v>108843.52</v>
      </c>
      <c r="AD63" s="393"/>
    </row>
    <row r="64" spans="1:30" s="186" customFormat="1" ht="51">
      <c r="A64" s="400" t="s">
        <v>419</v>
      </c>
      <c r="B64" s="343" t="s">
        <v>372</v>
      </c>
      <c r="C64" s="271">
        <v>1050000</v>
      </c>
      <c r="D64" s="271"/>
      <c r="E64" s="271">
        <f t="shared" si="20"/>
        <v>1050000</v>
      </c>
      <c r="F64" s="272"/>
      <c r="G64" s="272">
        <f t="shared" si="21"/>
        <v>1050000</v>
      </c>
      <c r="H64" s="272"/>
      <c r="I64" s="272">
        <f t="shared" si="22"/>
        <v>1050000</v>
      </c>
      <c r="J64" s="272"/>
      <c r="K64" s="272">
        <f t="shared" si="23"/>
        <v>1050000</v>
      </c>
      <c r="L64" s="272"/>
      <c r="M64" s="272">
        <f t="shared" si="24"/>
        <v>1050000</v>
      </c>
      <c r="N64" s="272"/>
      <c r="O64" s="272">
        <f t="shared" si="25"/>
        <v>1050000</v>
      </c>
      <c r="P64" s="272">
        <v>414715</v>
      </c>
      <c r="Q64" s="272"/>
      <c r="R64" s="272">
        <f t="shared" si="26"/>
        <v>414715</v>
      </c>
      <c r="S64" s="272"/>
      <c r="T64" s="272">
        <f t="shared" si="36"/>
        <v>414715</v>
      </c>
      <c r="U64" s="272"/>
      <c r="V64" s="272">
        <f t="shared" si="28"/>
        <v>414715</v>
      </c>
      <c r="W64" s="272">
        <v>414715</v>
      </c>
      <c r="X64" s="272"/>
      <c r="Y64" s="272">
        <f t="shared" si="29"/>
        <v>414715</v>
      </c>
      <c r="Z64" s="272"/>
      <c r="AA64" s="272">
        <f t="shared" si="38"/>
        <v>414715</v>
      </c>
      <c r="AB64" s="272"/>
      <c r="AC64" s="272">
        <f t="shared" si="33"/>
        <v>414715</v>
      </c>
      <c r="AD64" s="393"/>
    </row>
    <row r="65" spans="1:30" s="186" customFormat="1" ht="62.25" customHeight="1">
      <c r="A65" s="400" t="s">
        <v>425</v>
      </c>
      <c r="B65" s="343" t="s">
        <v>372</v>
      </c>
      <c r="C65" s="271">
        <v>278700</v>
      </c>
      <c r="D65" s="271"/>
      <c r="E65" s="271">
        <f t="shared" si="20"/>
        <v>278700</v>
      </c>
      <c r="F65" s="272"/>
      <c r="G65" s="272">
        <f t="shared" si="21"/>
        <v>278700</v>
      </c>
      <c r="H65" s="272"/>
      <c r="I65" s="272">
        <f t="shared" si="22"/>
        <v>278700</v>
      </c>
      <c r="J65" s="272"/>
      <c r="K65" s="272">
        <f t="shared" si="23"/>
        <v>278700</v>
      </c>
      <c r="L65" s="272"/>
      <c r="M65" s="272">
        <f t="shared" si="24"/>
        <v>278700</v>
      </c>
      <c r="N65" s="272">
        <f>242340-278700</f>
        <v>-36360</v>
      </c>
      <c r="O65" s="272">
        <f t="shared" si="25"/>
        <v>242340</v>
      </c>
      <c r="P65" s="272">
        <v>277290</v>
      </c>
      <c r="Q65" s="272"/>
      <c r="R65" s="272">
        <f t="shared" si="26"/>
        <v>277290</v>
      </c>
      <c r="S65" s="272"/>
      <c r="T65" s="272">
        <f t="shared" si="36"/>
        <v>277290</v>
      </c>
      <c r="U65" s="272"/>
      <c r="V65" s="272">
        <f t="shared" si="28"/>
        <v>277290</v>
      </c>
      <c r="W65" s="272">
        <v>262170</v>
      </c>
      <c r="X65" s="272"/>
      <c r="Y65" s="272">
        <f t="shared" si="29"/>
        <v>262170</v>
      </c>
      <c r="Z65" s="272"/>
      <c r="AA65" s="272">
        <f t="shared" si="38"/>
        <v>262170</v>
      </c>
      <c r="AB65" s="272"/>
      <c r="AC65" s="272">
        <f t="shared" si="33"/>
        <v>262170</v>
      </c>
      <c r="AD65" s="393"/>
    </row>
    <row r="66" spans="1:30" s="186" customFormat="1" ht="39" customHeight="1">
      <c r="A66" s="400" t="s">
        <v>426</v>
      </c>
      <c r="B66" s="281" t="s">
        <v>372</v>
      </c>
      <c r="C66" s="271">
        <v>4472402.3899999997</v>
      </c>
      <c r="D66" s="271">
        <v>-4472402.3899999997</v>
      </c>
      <c r="E66" s="271">
        <f t="shared" si="20"/>
        <v>0</v>
      </c>
      <c r="F66" s="272"/>
      <c r="G66" s="272">
        <f t="shared" si="21"/>
        <v>0</v>
      </c>
      <c r="H66" s="272"/>
      <c r="I66" s="272">
        <f t="shared" si="22"/>
        <v>0</v>
      </c>
      <c r="J66" s="272"/>
      <c r="K66" s="272">
        <f t="shared" si="23"/>
        <v>0</v>
      </c>
      <c r="L66" s="272"/>
      <c r="M66" s="272">
        <f t="shared" si="24"/>
        <v>0</v>
      </c>
      <c r="N66" s="272"/>
      <c r="O66" s="272">
        <f t="shared" si="25"/>
        <v>0</v>
      </c>
      <c r="P66" s="272">
        <v>0</v>
      </c>
      <c r="Q66" s="272"/>
      <c r="R66" s="272">
        <f t="shared" si="26"/>
        <v>0</v>
      </c>
      <c r="S66" s="272"/>
      <c r="T66" s="272">
        <f t="shared" si="36"/>
        <v>0</v>
      </c>
      <c r="U66" s="272"/>
      <c r="V66" s="272">
        <f t="shared" si="28"/>
        <v>0</v>
      </c>
      <c r="W66" s="272">
        <v>0</v>
      </c>
      <c r="X66" s="272"/>
      <c r="Y66" s="272">
        <f t="shared" si="29"/>
        <v>0</v>
      </c>
      <c r="Z66" s="272"/>
      <c r="AA66" s="272">
        <f t="shared" si="38"/>
        <v>0</v>
      </c>
      <c r="AB66" s="272"/>
      <c r="AC66" s="272">
        <f t="shared" si="33"/>
        <v>0</v>
      </c>
      <c r="AD66" s="393"/>
    </row>
    <row r="67" spans="1:30" s="186" customFormat="1" ht="63.75" customHeight="1">
      <c r="A67" s="400" t="s">
        <v>427</v>
      </c>
      <c r="B67" s="281" t="s">
        <v>372</v>
      </c>
      <c r="C67" s="271">
        <v>5502100</v>
      </c>
      <c r="D67" s="271"/>
      <c r="E67" s="271">
        <f t="shared" si="20"/>
        <v>5502100</v>
      </c>
      <c r="F67" s="272"/>
      <c r="G67" s="272">
        <f t="shared" si="21"/>
        <v>5502100</v>
      </c>
      <c r="H67" s="272"/>
      <c r="I67" s="272">
        <f t="shared" si="22"/>
        <v>5502100</v>
      </c>
      <c r="J67" s="272"/>
      <c r="K67" s="272">
        <f t="shared" si="23"/>
        <v>5502100</v>
      </c>
      <c r="L67" s="272">
        <f>902100-5502100</f>
        <v>-4600000</v>
      </c>
      <c r="M67" s="272">
        <f t="shared" si="24"/>
        <v>902100</v>
      </c>
      <c r="N67" s="272"/>
      <c r="O67" s="272">
        <f t="shared" si="25"/>
        <v>902100</v>
      </c>
      <c r="P67" s="272">
        <v>0</v>
      </c>
      <c r="Q67" s="272"/>
      <c r="R67" s="272">
        <f t="shared" si="26"/>
        <v>0</v>
      </c>
      <c r="S67" s="272"/>
      <c r="T67" s="272">
        <f t="shared" si="36"/>
        <v>0</v>
      </c>
      <c r="U67" s="272"/>
      <c r="V67" s="272">
        <f t="shared" si="28"/>
        <v>0</v>
      </c>
      <c r="W67" s="272">
        <v>0</v>
      </c>
      <c r="X67" s="272"/>
      <c r="Y67" s="272">
        <f t="shared" si="29"/>
        <v>0</v>
      </c>
      <c r="Z67" s="272"/>
      <c r="AA67" s="272">
        <f t="shared" si="38"/>
        <v>0</v>
      </c>
      <c r="AB67" s="272"/>
      <c r="AC67" s="272">
        <f t="shared" si="33"/>
        <v>0</v>
      </c>
      <c r="AD67" s="393"/>
    </row>
    <row r="68" spans="1:30" s="186" customFormat="1" ht="89.25">
      <c r="A68" s="400" t="s">
        <v>428</v>
      </c>
      <c r="B68" s="281" t="s">
        <v>372</v>
      </c>
      <c r="C68" s="271">
        <v>893788</v>
      </c>
      <c r="D68" s="271"/>
      <c r="E68" s="271">
        <f t="shared" si="20"/>
        <v>893788</v>
      </c>
      <c r="F68" s="272"/>
      <c r="G68" s="272">
        <f t="shared" si="21"/>
        <v>893788</v>
      </c>
      <c r="H68" s="272"/>
      <c r="I68" s="272">
        <f t="shared" si="22"/>
        <v>893788</v>
      </c>
      <c r="J68" s="272"/>
      <c r="K68" s="272">
        <f t="shared" si="23"/>
        <v>893788</v>
      </c>
      <c r="L68" s="272"/>
      <c r="M68" s="272">
        <f t="shared" si="24"/>
        <v>893788</v>
      </c>
      <c r="N68" s="272"/>
      <c r="O68" s="272">
        <f t="shared" si="25"/>
        <v>893788</v>
      </c>
      <c r="P68" s="272">
        <v>893788</v>
      </c>
      <c r="Q68" s="272"/>
      <c r="R68" s="272">
        <f t="shared" si="26"/>
        <v>893788</v>
      </c>
      <c r="S68" s="272"/>
      <c r="T68" s="272">
        <f t="shared" si="36"/>
        <v>893788</v>
      </c>
      <c r="U68" s="272"/>
      <c r="V68" s="272">
        <f t="shared" si="28"/>
        <v>893788</v>
      </c>
      <c r="W68" s="272">
        <v>893788</v>
      </c>
      <c r="X68" s="272"/>
      <c r="Y68" s="272">
        <f t="shared" si="29"/>
        <v>893788</v>
      </c>
      <c r="Z68" s="272"/>
      <c r="AA68" s="272">
        <f t="shared" si="38"/>
        <v>893788</v>
      </c>
      <c r="AB68" s="272"/>
      <c r="AC68" s="272">
        <f t="shared" si="33"/>
        <v>893788</v>
      </c>
      <c r="AD68" s="393"/>
    </row>
    <row r="69" spans="1:30" s="186" customFormat="1" ht="25.5">
      <c r="A69" s="400" t="s">
        <v>449</v>
      </c>
      <c r="B69" s="281" t="s">
        <v>372</v>
      </c>
      <c r="C69" s="271"/>
      <c r="D69" s="271">
        <v>545090</v>
      </c>
      <c r="E69" s="271">
        <f t="shared" si="20"/>
        <v>545090</v>
      </c>
      <c r="F69" s="272"/>
      <c r="G69" s="272">
        <f t="shared" si="21"/>
        <v>545090</v>
      </c>
      <c r="H69" s="272"/>
      <c r="I69" s="272">
        <f t="shared" si="22"/>
        <v>545090</v>
      </c>
      <c r="J69" s="272"/>
      <c r="K69" s="272">
        <f t="shared" si="23"/>
        <v>545090</v>
      </c>
      <c r="L69" s="272"/>
      <c r="M69" s="272">
        <f t="shared" si="24"/>
        <v>545090</v>
      </c>
      <c r="N69" s="272"/>
      <c r="O69" s="272">
        <f t="shared" si="25"/>
        <v>545090</v>
      </c>
      <c r="P69" s="272"/>
      <c r="Q69" s="272"/>
      <c r="R69" s="272"/>
      <c r="S69" s="272"/>
      <c r="T69" s="272"/>
      <c r="U69" s="272"/>
      <c r="V69" s="272">
        <f t="shared" si="28"/>
        <v>0</v>
      </c>
      <c r="W69" s="272"/>
      <c r="X69" s="272"/>
      <c r="Y69" s="272"/>
      <c r="Z69" s="272"/>
      <c r="AA69" s="272"/>
      <c r="AB69" s="272"/>
      <c r="AC69" s="272">
        <f t="shared" si="33"/>
        <v>0</v>
      </c>
      <c r="AD69" s="393"/>
    </row>
    <row r="70" spans="1:30" s="186" customFormat="1" ht="25.5">
      <c r="A70" s="400" t="s">
        <v>421</v>
      </c>
      <c r="B70" s="343" t="s">
        <v>372</v>
      </c>
      <c r="C70" s="271">
        <v>301839877.80000001</v>
      </c>
      <c r="D70" s="271"/>
      <c r="E70" s="271">
        <f t="shared" si="20"/>
        <v>301839877.80000001</v>
      </c>
      <c r="F70" s="272"/>
      <c r="G70" s="272">
        <f t="shared" si="21"/>
        <v>301839877.80000001</v>
      </c>
      <c r="H70" s="272"/>
      <c r="I70" s="272">
        <f t="shared" si="22"/>
        <v>301839877.80000001</v>
      </c>
      <c r="J70" s="272"/>
      <c r="K70" s="272">
        <f t="shared" si="23"/>
        <v>301839877.80000001</v>
      </c>
      <c r="L70" s="272"/>
      <c r="M70" s="272">
        <f t="shared" si="24"/>
        <v>301839877.80000001</v>
      </c>
      <c r="N70" s="272"/>
      <c r="O70" s="272">
        <f t="shared" si="25"/>
        <v>301839877.80000001</v>
      </c>
      <c r="P70" s="271">
        <v>323430125.87</v>
      </c>
      <c r="Q70" s="271"/>
      <c r="R70" s="272">
        <f t="shared" si="26"/>
        <v>323430125.87</v>
      </c>
      <c r="S70" s="272"/>
      <c r="T70" s="272">
        <f t="shared" ref="T70:T74" si="39">R70+S70</f>
        <v>323430125.87</v>
      </c>
      <c r="U70" s="272"/>
      <c r="V70" s="272">
        <f t="shared" si="28"/>
        <v>323430125.87</v>
      </c>
      <c r="W70" s="271">
        <v>338839877.80000001</v>
      </c>
      <c r="X70" s="271"/>
      <c r="Y70" s="272">
        <f t="shared" si="29"/>
        <v>338839877.80000001</v>
      </c>
      <c r="Z70" s="272"/>
      <c r="AA70" s="272">
        <f t="shared" ref="AA70" si="40">Y70+Z70</f>
        <v>338839877.80000001</v>
      </c>
      <c r="AB70" s="272"/>
      <c r="AC70" s="272">
        <f t="shared" si="33"/>
        <v>338839877.80000001</v>
      </c>
      <c r="AD70" s="394"/>
    </row>
    <row r="71" spans="1:30" s="186" customFormat="1" ht="38.25">
      <c r="A71" s="401" t="s">
        <v>460</v>
      </c>
      <c r="B71" s="343" t="s">
        <v>372</v>
      </c>
      <c r="C71" s="271"/>
      <c r="D71" s="271"/>
      <c r="E71" s="271"/>
      <c r="F71" s="311">
        <v>546090</v>
      </c>
      <c r="G71" s="272">
        <f t="shared" si="21"/>
        <v>546090</v>
      </c>
      <c r="H71" s="311"/>
      <c r="I71" s="272">
        <f t="shared" si="22"/>
        <v>546090</v>
      </c>
      <c r="J71" s="311"/>
      <c r="K71" s="272">
        <f t="shared" si="23"/>
        <v>546090</v>
      </c>
      <c r="L71" s="326"/>
      <c r="M71" s="272">
        <f t="shared" si="24"/>
        <v>546090</v>
      </c>
      <c r="N71" s="326"/>
      <c r="O71" s="272">
        <f t="shared" si="25"/>
        <v>546090</v>
      </c>
      <c r="P71" s="271"/>
      <c r="Q71" s="271"/>
      <c r="R71" s="272"/>
      <c r="S71" s="272"/>
      <c r="T71" s="272">
        <f t="shared" si="39"/>
        <v>0</v>
      </c>
      <c r="U71" s="272"/>
      <c r="V71" s="272">
        <f t="shared" si="28"/>
        <v>0</v>
      </c>
      <c r="W71" s="271"/>
      <c r="X71" s="271"/>
      <c r="Y71" s="272"/>
      <c r="Z71" s="272"/>
      <c r="AA71" s="272"/>
      <c r="AB71" s="272"/>
      <c r="AC71" s="272">
        <f t="shared" si="33"/>
        <v>0</v>
      </c>
      <c r="AD71" s="394"/>
    </row>
    <row r="72" spans="1:30" s="186" customFormat="1" ht="63.75">
      <c r="A72" s="401" t="s">
        <v>471</v>
      </c>
      <c r="B72" s="343" t="s">
        <v>372</v>
      </c>
      <c r="C72" s="271"/>
      <c r="D72" s="271"/>
      <c r="E72" s="271"/>
      <c r="F72" s="311">
        <v>1350882.32</v>
      </c>
      <c r="G72" s="272">
        <f t="shared" si="21"/>
        <v>1350882.32</v>
      </c>
      <c r="H72" s="311"/>
      <c r="I72" s="272">
        <f t="shared" si="22"/>
        <v>1350882.32</v>
      </c>
      <c r="J72" s="311"/>
      <c r="K72" s="272">
        <f t="shared" si="23"/>
        <v>1350882.32</v>
      </c>
      <c r="L72" s="326">
        <f>1138008.07-1350882.32</f>
        <v>-212874.25</v>
      </c>
      <c r="M72" s="272">
        <f t="shared" si="24"/>
        <v>1138008.07</v>
      </c>
      <c r="N72" s="326"/>
      <c r="O72" s="272">
        <f t="shared" si="25"/>
        <v>1138008.07</v>
      </c>
      <c r="P72" s="271"/>
      <c r="Q72" s="271"/>
      <c r="R72" s="272"/>
      <c r="S72" s="272"/>
      <c r="T72" s="272">
        <f t="shared" si="39"/>
        <v>0</v>
      </c>
      <c r="U72" s="272"/>
      <c r="V72" s="272">
        <f t="shared" si="28"/>
        <v>0</v>
      </c>
      <c r="W72" s="271"/>
      <c r="X72" s="271"/>
      <c r="Y72" s="272"/>
      <c r="Z72" s="272"/>
      <c r="AA72" s="272"/>
      <c r="AB72" s="272"/>
      <c r="AC72" s="272">
        <f>AA72+AB72</f>
        <v>0</v>
      </c>
      <c r="AD72" s="394"/>
    </row>
    <row r="73" spans="1:30" s="186" customFormat="1" ht="38.25">
      <c r="A73" s="401" t="s">
        <v>477</v>
      </c>
      <c r="B73" s="343" t="s">
        <v>372</v>
      </c>
      <c r="C73" s="271"/>
      <c r="D73" s="271"/>
      <c r="E73" s="271"/>
      <c r="F73" s="311"/>
      <c r="G73" s="272"/>
      <c r="H73" s="311">
        <v>2426561.0499999998</v>
      </c>
      <c r="I73" s="272">
        <f t="shared" si="22"/>
        <v>2426561.0499999998</v>
      </c>
      <c r="J73" s="311"/>
      <c r="K73" s="272">
        <f t="shared" si="23"/>
        <v>2426561.0499999998</v>
      </c>
      <c r="L73" s="326"/>
      <c r="M73" s="272">
        <f t="shared" si="24"/>
        <v>2426561.0499999998</v>
      </c>
      <c r="N73" s="326"/>
      <c r="O73" s="272">
        <f t="shared" si="25"/>
        <v>2426561.0499999998</v>
      </c>
      <c r="P73" s="271"/>
      <c r="Q73" s="271"/>
      <c r="R73" s="272"/>
      <c r="S73" s="268">
        <v>3822000</v>
      </c>
      <c r="T73" s="272">
        <f t="shared" si="39"/>
        <v>3822000</v>
      </c>
      <c r="U73" s="268"/>
      <c r="V73" s="272">
        <f t="shared" si="28"/>
        <v>3822000</v>
      </c>
      <c r="W73" s="271"/>
      <c r="X73" s="271"/>
      <c r="Y73" s="272"/>
      <c r="Z73" s="272"/>
      <c r="AA73" s="272"/>
      <c r="AB73" s="272"/>
      <c r="AC73" s="272">
        <f t="shared" ref="AC73:AC74" si="41">AA73+AB73</f>
        <v>0</v>
      </c>
      <c r="AD73" s="394"/>
    </row>
    <row r="74" spans="1:30" s="186" customFormat="1" ht="39" customHeight="1">
      <c r="A74" s="401" t="s">
        <v>478</v>
      </c>
      <c r="B74" s="343" t="s">
        <v>372</v>
      </c>
      <c r="C74" s="271"/>
      <c r="D74" s="271"/>
      <c r="E74" s="271"/>
      <c r="F74" s="311"/>
      <c r="G74" s="272"/>
      <c r="H74" s="311">
        <v>7604662.6699999999</v>
      </c>
      <c r="I74" s="272">
        <f t="shared" si="22"/>
        <v>7604662.6699999999</v>
      </c>
      <c r="J74" s="311"/>
      <c r="K74" s="272">
        <f t="shared" si="23"/>
        <v>7604662.6699999999</v>
      </c>
      <c r="L74" s="326"/>
      <c r="M74" s="272">
        <f t="shared" si="24"/>
        <v>7604662.6699999999</v>
      </c>
      <c r="N74" s="326"/>
      <c r="O74" s="272">
        <f t="shared" si="25"/>
        <v>7604662.6699999999</v>
      </c>
      <c r="P74" s="271"/>
      <c r="Q74" s="271"/>
      <c r="R74" s="272"/>
      <c r="S74" s="272"/>
      <c r="T74" s="272">
        <f t="shared" si="39"/>
        <v>0</v>
      </c>
      <c r="U74" s="272"/>
      <c r="V74" s="272">
        <f t="shared" si="28"/>
        <v>0</v>
      </c>
      <c r="W74" s="271"/>
      <c r="X74" s="271"/>
      <c r="Y74" s="272"/>
      <c r="Z74" s="272"/>
      <c r="AA74" s="272"/>
      <c r="AB74" s="272"/>
      <c r="AC74" s="272">
        <f t="shared" si="41"/>
        <v>0</v>
      </c>
      <c r="AD74" s="394"/>
    </row>
    <row r="75" spans="1:30" s="186" customFormat="1" ht="63.75">
      <c r="A75" s="401" t="s">
        <v>479</v>
      </c>
      <c r="B75" s="343" t="s">
        <v>372</v>
      </c>
      <c r="C75" s="271"/>
      <c r="D75" s="271"/>
      <c r="E75" s="271"/>
      <c r="F75" s="311"/>
      <c r="G75" s="272"/>
      <c r="H75" s="311">
        <v>1542661</v>
      </c>
      <c r="I75" s="272">
        <f t="shared" si="22"/>
        <v>1542661</v>
      </c>
      <c r="J75" s="311"/>
      <c r="K75" s="272">
        <f t="shared" si="23"/>
        <v>1542661</v>
      </c>
      <c r="L75" s="326"/>
      <c r="M75" s="272">
        <f t="shared" si="24"/>
        <v>1542661</v>
      </c>
      <c r="N75" s="326"/>
      <c r="O75" s="272">
        <f t="shared" si="25"/>
        <v>1542661</v>
      </c>
      <c r="P75" s="271"/>
      <c r="Q75" s="271"/>
      <c r="R75" s="272"/>
      <c r="S75" s="272"/>
      <c r="T75" s="272"/>
      <c r="U75" s="272"/>
      <c r="V75" s="272">
        <f t="shared" si="28"/>
        <v>0</v>
      </c>
      <c r="W75" s="271"/>
      <c r="X75" s="271"/>
      <c r="Y75" s="272"/>
      <c r="Z75" s="272"/>
      <c r="AA75" s="272"/>
      <c r="AB75" s="272"/>
      <c r="AC75" s="272">
        <f>AA75+AB75</f>
        <v>0</v>
      </c>
      <c r="AD75" s="394"/>
    </row>
    <row r="76" spans="1:30" s="186" customFormat="1" ht="38.25">
      <c r="A76" s="401" t="s">
        <v>482</v>
      </c>
      <c r="B76" s="343" t="s">
        <v>372</v>
      </c>
      <c r="C76" s="271"/>
      <c r="D76" s="271"/>
      <c r="E76" s="271"/>
      <c r="F76" s="311"/>
      <c r="G76" s="272"/>
      <c r="H76" s="311">
        <v>605297</v>
      </c>
      <c r="I76" s="272">
        <f t="shared" si="22"/>
        <v>605297</v>
      </c>
      <c r="J76" s="311"/>
      <c r="K76" s="272">
        <f t="shared" si="23"/>
        <v>605297</v>
      </c>
      <c r="L76" s="326"/>
      <c r="M76" s="272">
        <f t="shared" si="24"/>
        <v>605297</v>
      </c>
      <c r="N76" s="326"/>
      <c r="O76" s="272">
        <f t="shared" si="25"/>
        <v>605297</v>
      </c>
      <c r="P76" s="271"/>
      <c r="Q76" s="271"/>
      <c r="R76" s="272"/>
      <c r="S76" s="272"/>
      <c r="T76" s="272"/>
      <c r="U76" s="272"/>
      <c r="V76" s="272">
        <f t="shared" si="28"/>
        <v>0</v>
      </c>
      <c r="W76" s="271"/>
      <c r="X76" s="271"/>
      <c r="Y76" s="272"/>
      <c r="Z76" s="272"/>
      <c r="AA76" s="272"/>
      <c r="AB76" s="272"/>
      <c r="AC76" s="272">
        <f t="shared" ref="AC76:AC83" si="42">AA76+AB76</f>
        <v>0</v>
      </c>
      <c r="AD76" s="394"/>
    </row>
    <row r="77" spans="1:30" s="186" customFormat="1">
      <c r="A77" s="401" t="s">
        <v>483</v>
      </c>
      <c r="B77" s="343" t="s">
        <v>372</v>
      </c>
      <c r="C77" s="271"/>
      <c r="D77" s="271"/>
      <c r="E77" s="271"/>
      <c r="F77" s="311"/>
      <c r="G77" s="272"/>
      <c r="H77" s="311">
        <v>2500000</v>
      </c>
      <c r="I77" s="272">
        <f t="shared" si="22"/>
        <v>2500000</v>
      </c>
      <c r="J77" s="311"/>
      <c r="K77" s="272">
        <f t="shared" si="23"/>
        <v>2500000</v>
      </c>
      <c r="L77" s="326"/>
      <c r="M77" s="272">
        <f t="shared" si="24"/>
        <v>2500000</v>
      </c>
      <c r="N77" s="326"/>
      <c r="O77" s="272">
        <f t="shared" si="25"/>
        <v>2500000</v>
      </c>
      <c r="P77" s="271"/>
      <c r="Q77" s="271"/>
      <c r="R77" s="272"/>
      <c r="S77" s="272"/>
      <c r="T77" s="272"/>
      <c r="U77" s="272"/>
      <c r="V77" s="272">
        <f t="shared" si="28"/>
        <v>0</v>
      </c>
      <c r="W77" s="271"/>
      <c r="X77" s="271"/>
      <c r="Y77" s="272"/>
      <c r="Z77" s="272"/>
      <c r="AA77" s="272"/>
      <c r="AB77" s="272"/>
      <c r="AC77" s="272">
        <f t="shared" si="42"/>
        <v>0</v>
      </c>
      <c r="AD77" s="394"/>
    </row>
    <row r="78" spans="1:30" s="186" customFormat="1" ht="40.5" customHeight="1">
      <c r="A78" s="401" t="s">
        <v>484</v>
      </c>
      <c r="B78" s="343" t="s">
        <v>372</v>
      </c>
      <c r="C78" s="271"/>
      <c r="D78" s="271"/>
      <c r="E78" s="271"/>
      <c r="F78" s="311"/>
      <c r="G78" s="272"/>
      <c r="H78" s="311">
        <v>96551.78</v>
      </c>
      <c r="I78" s="272">
        <f t="shared" si="22"/>
        <v>96551.78</v>
      </c>
      <c r="J78" s="311"/>
      <c r="K78" s="272">
        <f t="shared" si="23"/>
        <v>96551.78</v>
      </c>
      <c r="L78" s="326"/>
      <c r="M78" s="272">
        <f t="shared" si="24"/>
        <v>96551.78</v>
      </c>
      <c r="N78" s="326"/>
      <c r="O78" s="272">
        <f t="shared" si="25"/>
        <v>96551.78</v>
      </c>
      <c r="P78" s="271"/>
      <c r="Q78" s="271"/>
      <c r="R78" s="272"/>
      <c r="S78" s="272"/>
      <c r="T78" s="272"/>
      <c r="U78" s="272"/>
      <c r="V78" s="272">
        <f t="shared" si="28"/>
        <v>0</v>
      </c>
      <c r="W78" s="271"/>
      <c r="X78" s="271"/>
      <c r="Y78" s="272"/>
      <c r="Z78" s="272"/>
      <c r="AA78" s="272"/>
      <c r="AB78" s="272"/>
      <c r="AC78" s="272">
        <f t="shared" si="42"/>
        <v>0</v>
      </c>
      <c r="AD78" s="394"/>
    </row>
    <row r="79" spans="1:30" s="186" customFormat="1" ht="25.5">
      <c r="A79" s="401" t="s">
        <v>504</v>
      </c>
      <c r="B79" s="343" t="s">
        <v>372</v>
      </c>
      <c r="C79" s="271"/>
      <c r="D79" s="271"/>
      <c r="E79" s="271"/>
      <c r="F79" s="311"/>
      <c r="G79" s="272"/>
      <c r="H79" s="311"/>
      <c r="I79" s="272"/>
      <c r="J79" s="311"/>
      <c r="K79" s="272"/>
      <c r="L79" s="326"/>
      <c r="M79" s="272"/>
      <c r="N79" s="326">
        <v>6832511.46</v>
      </c>
      <c r="O79" s="272">
        <f t="shared" si="25"/>
        <v>6832511.46</v>
      </c>
      <c r="P79" s="271"/>
      <c r="Q79" s="271"/>
      <c r="R79" s="272"/>
      <c r="S79" s="272"/>
      <c r="T79" s="272"/>
      <c r="U79" s="272"/>
      <c r="V79" s="272">
        <f t="shared" si="28"/>
        <v>0</v>
      </c>
      <c r="W79" s="271"/>
      <c r="X79" s="271"/>
      <c r="Y79" s="272"/>
      <c r="Z79" s="272"/>
      <c r="AA79" s="272"/>
      <c r="AB79" s="272"/>
      <c r="AC79" s="272">
        <f t="shared" si="42"/>
        <v>0</v>
      </c>
      <c r="AD79" s="394"/>
    </row>
    <row r="80" spans="1:30" s="186" customFormat="1" ht="25.5">
      <c r="A80" s="401" t="s">
        <v>486</v>
      </c>
      <c r="B80" s="343" t="s">
        <v>372</v>
      </c>
      <c r="C80" s="271"/>
      <c r="D80" s="271"/>
      <c r="E80" s="271"/>
      <c r="F80" s="311"/>
      <c r="G80" s="272"/>
      <c r="H80" s="311"/>
      <c r="I80" s="272"/>
      <c r="J80" s="311">
        <v>500500</v>
      </c>
      <c r="K80" s="272">
        <f t="shared" si="23"/>
        <v>500500</v>
      </c>
      <c r="L80" s="326"/>
      <c r="M80" s="272">
        <f t="shared" si="24"/>
        <v>500500</v>
      </c>
      <c r="N80" s="326"/>
      <c r="O80" s="272">
        <f t="shared" si="25"/>
        <v>500500</v>
      </c>
      <c r="P80" s="271"/>
      <c r="Q80" s="271"/>
      <c r="R80" s="272"/>
      <c r="S80" s="272"/>
      <c r="T80" s="272"/>
      <c r="U80" s="272"/>
      <c r="V80" s="272">
        <f t="shared" si="28"/>
        <v>0</v>
      </c>
      <c r="W80" s="271"/>
      <c r="X80" s="271"/>
      <c r="Y80" s="272"/>
      <c r="Z80" s="272"/>
      <c r="AA80" s="272"/>
      <c r="AB80" s="272"/>
      <c r="AC80" s="272">
        <f t="shared" si="42"/>
        <v>0</v>
      </c>
      <c r="AD80" s="394"/>
    </row>
    <row r="81" spans="1:35" s="186" customFormat="1" ht="36">
      <c r="A81" s="404" t="s">
        <v>490</v>
      </c>
      <c r="B81" s="343" t="s">
        <v>372</v>
      </c>
      <c r="C81" s="271"/>
      <c r="D81" s="271"/>
      <c r="E81" s="271"/>
      <c r="F81" s="311"/>
      <c r="G81" s="272"/>
      <c r="H81" s="311"/>
      <c r="I81" s="272"/>
      <c r="J81" s="311"/>
      <c r="K81" s="272"/>
      <c r="L81" s="326">
        <v>391092</v>
      </c>
      <c r="M81" s="272">
        <f t="shared" si="24"/>
        <v>391092</v>
      </c>
      <c r="N81" s="326"/>
      <c r="O81" s="272">
        <f t="shared" si="25"/>
        <v>391092</v>
      </c>
      <c r="P81" s="271"/>
      <c r="Q81" s="271"/>
      <c r="R81" s="272"/>
      <c r="S81" s="272"/>
      <c r="T81" s="272"/>
      <c r="U81" s="272"/>
      <c r="V81" s="272">
        <f t="shared" si="28"/>
        <v>0</v>
      </c>
      <c r="W81" s="271"/>
      <c r="X81" s="271"/>
      <c r="Y81" s="272"/>
      <c r="Z81" s="272"/>
      <c r="AA81" s="272"/>
      <c r="AB81" s="272"/>
      <c r="AC81" s="272">
        <f t="shared" si="42"/>
        <v>0</v>
      </c>
      <c r="AD81" s="394"/>
    </row>
    <row r="82" spans="1:35" s="186" customFormat="1" ht="24">
      <c r="A82" s="404" t="s">
        <v>491</v>
      </c>
      <c r="B82" s="343" t="s">
        <v>372</v>
      </c>
      <c r="C82" s="271"/>
      <c r="D82" s="271"/>
      <c r="E82" s="271"/>
      <c r="F82" s="311"/>
      <c r="G82" s="272"/>
      <c r="H82" s="311"/>
      <c r="I82" s="272"/>
      <c r="J82" s="311"/>
      <c r="K82" s="272"/>
      <c r="L82" s="326">
        <v>899633.45</v>
      </c>
      <c r="M82" s="272">
        <f t="shared" si="24"/>
        <v>899633.45</v>
      </c>
      <c r="N82" s="326"/>
      <c r="O82" s="272">
        <f t="shared" si="25"/>
        <v>899633.45</v>
      </c>
      <c r="P82" s="271"/>
      <c r="Q82" s="271"/>
      <c r="R82" s="272"/>
      <c r="S82" s="272"/>
      <c r="T82" s="272"/>
      <c r="U82" s="272"/>
      <c r="V82" s="272">
        <f t="shared" si="28"/>
        <v>0</v>
      </c>
      <c r="W82" s="271"/>
      <c r="X82" s="271"/>
      <c r="Y82" s="272"/>
      <c r="Z82" s="272"/>
      <c r="AA82" s="272"/>
      <c r="AB82" s="272"/>
      <c r="AC82" s="272">
        <f t="shared" si="42"/>
        <v>0</v>
      </c>
      <c r="AD82" s="394"/>
    </row>
    <row r="83" spans="1:35" s="186" customFormat="1" ht="25.5">
      <c r="A83" s="401" t="s">
        <v>487</v>
      </c>
      <c r="B83" s="343" t="s">
        <v>372</v>
      </c>
      <c r="C83" s="271"/>
      <c r="D83" s="271"/>
      <c r="E83" s="271"/>
      <c r="F83" s="311"/>
      <c r="G83" s="272"/>
      <c r="H83" s="311"/>
      <c r="I83" s="272"/>
      <c r="J83" s="311">
        <v>4853333</v>
      </c>
      <c r="K83" s="272">
        <f t="shared" si="23"/>
        <v>4853333</v>
      </c>
      <c r="L83" s="326"/>
      <c r="M83" s="272">
        <f t="shared" si="24"/>
        <v>4853333</v>
      </c>
      <c r="N83" s="326"/>
      <c r="O83" s="272">
        <f t="shared" si="25"/>
        <v>4853333</v>
      </c>
      <c r="P83" s="271"/>
      <c r="Q83" s="271"/>
      <c r="R83" s="272"/>
      <c r="S83" s="272"/>
      <c r="T83" s="272"/>
      <c r="U83" s="272"/>
      <c r="V83" s="272">
        <f t="shared" si="28"/>
        <v>0</v>
      </c>
      <c r="W83" s="271"/>
      <c r="X83" s="271"/>
      <c r="Y83" s="272"/>
      <c r="Z83" s="272"/>
      <c r="AA83" s="272"/>
      <c r="AB83" s="272"/>
      <c r="AC83" s="272">
        <f t="shared" si="42"/>
        <v>0</v>
      </c>
      <c r="AD83" s="394"/>
    </row>
    <row r="84" spans="1:35" s="289" customFormat="1" ht="25.5">
      <c r="A84" s="228" t="s">
        <v>76</v>
      </c>
      <c r="B84" s="279" t="s">
        <v>112</v>
      </c>
      <c r="C84" s="267">
        <f t="shared" ref="C84:Y84" si="43">SUM(C85:C100)</f>
        <v>884905479.19000006</v>
      </c>
      <c r="D84" s="267">
        <f t="shared" si="43"/>
        <v>-7853907.120000001</v>
      </c>
      <c r="E84" s="267">
        <f>SUM(E85:E101)</f>
        <v>877051572.07000005</v>
      </c>
      <c r="F84" s="267">
        <f t="shared" ref="F84:O84" si="44">SUM(F85:F101)</f>
        <v>0</v>
      </c>
      <c r="G84" s="267">
        <f t="shared" si="44"/>
        <v>877051572.07000005</v>
      </c>
      <c r="H84" s="268">
        <f t="shared" si="44"/>
        <v>7241580</v>
      </c>
      <c r="I84" s="268">
        <f t="shared" si="44"/>
        <v>884293152.07000005</v>
      </c>
      <c r="J84" s="268">
        <f t="shared" si="44"/>
        <v>-760310</v>
      </c>
      <c r="K84" s="268">
        <f t="shared" si="44"/>
        <v>883532842.07000005</v>
      </c>
      <c r="L84" s="268">
        <f t="shared" si="44"/>
        <v>7979578.0999999996</v>
      </c>
      <c r="M84" s="268">
        <f t="shared" si="44"/>
        <v>891512420.17000008</v>
      </c>
      <c r="N84" s="268">
        <f t="shared" si="44"/>
        <v>22228069.599999994</v>
      </c>
      <c r="O84" s="268">
        <f t="shared" si="44"/>
        <v>913740489.7700001</v>
      </c>
      <c r="P84" s="267">
        <f t="shared" si="43"/>
        <v>861410487.24000001</v>
      </c>
      <c r="Q84" s="267">
        <f t="shared" si="43"/>
        <v>-6583966.8000000007</v>
      </c>
      <c r="R84" s="267">
        <f t="shared" si="43"/>
        <v>854826520.43999994</v>
      </c>
      <c r="S84" s="268">
        <f t="shared" ref="S84:V84" si="45">SUM(S85:S100)</f>
        <v>0</v>
      </c>
      <c r="T84" s="268">
        <f t="shared" si="45"/>
        <v>854826520.43999994</v>
      </c>
      <c r="U84" s="268">
        <f t="shared" si="45"/>
        <v>0</v>
      </c>
      <c r="V84" s="268">
        <f t="shared" si="45"/>
        <v>854826520.43999994</v>
      </c>
      <c r="W84" s="267">
        <f t="shared" si="43"/>
        <v>887232194.14999998</v>
      </c>
      <c r="X84" s="267">
        <f t="shared" si="43"/>
        <v>-5898634.7000000011</v>
      </c>
      <c r="Y84" s="267">
        <f t="shared" si="43"/>
        <v>881333559.44999993</v>
      </c>
      <c r="Z84" s="268">
        <f t="shared" ref="Z84:AC84" si="46">SUM(Z85:Z100)</f>
        <v>-19660112.960000001</v>
      </c>
      <c r="AA84" s="268">
        <f t="shared" si="46"/>
        <v>861673446.49000001</v>
      </c>
      <c r="AB84" s="268">
        <f t="shared" si="46"/>
        <v>0</v>
      </c>
      <c r="AC84" s="268">
        <f t="shared" si="46"/>
        <v>861673446.49000001</v>
      </c>
      <c r="AD84" s="392"/>
      <c r="AE84" s="288"/>
      <c r="AG84" s="290"/>
      <c r="AH84" s="290"/>
      <c r="AI84" s="290"/>
    </row>
    <row r="85" spans="1:35" ht="92.25" customHeight="1">
      <c r="A85" s="400" t="s">
        <v>440</v>
      </c>
      <c r="B85" s="343" t="s">
        <v>382</v>
      </c>
      <c r="C85" s="271">
        <v>65219627.200000003</v>
      </c>
      <c r="D85" s="271"/>
      <c r="E85" s="271">
        <f>C85+D85</f>
        <v>65219627.200000003</v>
      </c>
      <c r="F85" s="272"/>
      <c r="G85" s="272">
        <f>E85+F85</f>
        <v>65219627.200000003</v>
      </c>
      <c r="H85" s="268"/>
      <c r="I85" s="272">
        <f>G85+H85</f>
        <v>65219627.200000003</v>
      </c>
      <c r="J85" s="268"/>
      <c r="K85" s="272">
        <f>I85+J85</f>
        <v>65219627.200000003</v>
      </c>
      <c r="L85" s="268"/>
      <c r="M85" s="272">
        <f>K85+L85</f>
        <v>65219627.200000003</v>
      </c>
      <c r="N85" s="268"/>
      <c r="O85" s="272">
        <f>M85+N85</f>
        <v>65219627.200000003</v>
      </c>
      <c r="P85" s="272">
        <v>0</v>
      </c>
      <c r="Q85" s="272"/>
      <c r="R85" s="272">
        <f>P85+Q85</f>
        <v>0</v>
      </c>
      <c r="S85" s="272"/>
      <c r="T85" s="272">
        <f>R85+S85</f>
        <v>0</v>
      </c>
      <c r="U85" s="272"/>
      <c r="V85" s="272">
        <f>T85+U85</f>
        <v>0</v>
      </c>
      <c r="W85" s="272">
        <v>0</v>
      </c>
      <c r="X85" s="272"/>
      <c r="Y85" s="272">
        <f>W85+X85</f>
        <v>0</v>
      </c>
      <c r="Z85" s="272"/>
      <c r="AA85" s="272">
        <f>Y85+Z85</f>
        <v>0</v>
      </c>
      <c r="AB85" s="272"/>
      <c r="AC85" s="272">
        <f>AA85+AB85</f>
        <v>0</v>
      </c>
      <c r="AD85" s="393"/>
    </row>
    <row r="86" spans="1:35" ht="75.75" customHeight="1">
      <c r="A86" s="400" t="s">
        <v>441</v>
      </c>
      <c r="B86" s="281" t="s">
        <v>382</v>
      </c>
      <c r="C86" s="271">
        <v>1331012.8</v>
      </c>
      <c r="D86" s="271"/>
      <c r="E86" s="271">
        <f t="shared" ref="E86:E100" si="47">C86+D86</f>
        <v>1331012.8</v>
      </c>
      <c r="F86" s="272"/>
      <c r="G86" s="272">
        <f t="shared" ref="G86:G101" si="48">E86+F86</f>
        <v>1331012.8</v>
      </c>
      <c r="H86" s="268"/>
      <c r="I86" s="272">
        <f t="shared" ref="I86:I101" si="49">G86+H86</f>
        <v>1331012.8</v>
      </c>
      <c r="J86" s="268"/>
      <c r="K86" s="272">
        <f t="shared" ref="K86:K101" si="50">I86+J86</f>
        <v>1331012.8</v>
      </c>
      <c r="L86" s="268"/>
      <c r="M86" s="272">
        <f t="shared" ref="M86:M101" si="51">K86+L86</f>
        <v>1331012.8</v>
      </c>
      <c r="N86" s="268"/>
      <c r="O86" s="272">
        <f t="shared" ref="O86:O101" si="52">M86+N86</f>
        <v>1331012.8</v>
      </c>
      <c r="P86" s="272">
        <v>0</v>
      </c>
      <c r="Q86" s="272"/>
      <c r="R86" s="272">
        <f t="shared" ref="R86:R100" si="53">P86+Q86</f>
        <v>0</v>
      </c>
      <c r="S86" s="272"/>
      <c r="T86" s="272">
        <f t="shared" ref="T86:T91" si="54">R86+S86</f>
        <v>0</v>
      </c>
      <c r="U86" s="272"/>
      <c r="V86" s="272">
        <f t="shared" ref="V86:V101" si="55">T86+U86</f>
        <v>0</v>
      </c>
      <c r="W86" s="272">
        <v>0</v>
      </c>
      <c r="X86" s="272"/>
      <c r="Y86" s="272">
        <f t="shared" ref="Y86:Y100" si="56">W86+X86</f>
        <v>0</v>
      </c>
      <c r="Z86" s="272"/>
      <c r="AA86" s="272">
        <f t="shared" ref="AA86:AA91" si="57">Y86+Z86</f>
        <v>0</v>
      </c>
      <c r="AB86" s="272"/>
      <c r="AC86" s="272">
        <f t="shared" ref="AC86:AC101" si="58">AA86+AB86</f>
        <v>0</v>
      </c>
      <c r="AD86" s="393"/>
    </row>
    <row r="87" spans="1:35" ht="38.25" customHeight="1">
      <c r="A87" s="400" t="s">
        <v>429</v>
      </c>
      <c r="B87" s="281" t="s">
        <v>382</v>
      </c>
      <c r="C87" s="271">
        <v>431436.97</v>
      </c>
      <c r="D87" s="271">
        <v>3864.89</v>
      </c>
      <c r="E87" s="271">
        <f t="shared" si="47"/>
        <v>435301.86</v>
      </c>
      <c r="F87" s="272"/>
      <c r="G87" s="272">
        <f t="shared" si="48"/>
        <v>435301.86</v>
      </c>
      <c r="H87" s="268"/>
      <c r="I87" s="272">
        <f t="shared" si="49"/>
        <v>435301.86</v>
      </c>
      <c r="J87" s="268"/>
      <c r="K87" s="272">
        <f t="shared" si="50"/>
        <v>435301.86</v>
      </c>
      <c r="L87" s="268"/>
      <c r="M87" s="272">
        <f t="shared" si="51"/>
        <v>435301.86</v>
      </c>
      <c r="N87" s="268"/>
      <c r="O87" s="272">
        <f t="shared" si="52"/>
        <v>435301.86</v>
      </c>
      <c r="P87" s="272">
        <v>468998.64</v>
      </c>
      <c r="Q87" s="272">
        <v>-13771.87</v>
      </c>
      <c r="R87" s="272">
        <f t="shared" si="53"/>
        <v>455226.77</v>
      </c>
      <c r="S87" s="272"/>
      <c r="T87" s="272">
        <f t="shared" si="54"/>
        <v>455226.77</v>
      </c>
      <c r="U87" s="272"/>
      <c r="V87" s="272">
        <f t="shared" si="55"/>
        <v>455226.77</v>
      </c>
      <c r="W87" s="272">
        <v>528820.61</v>
      </c>
      <c r="X87" s="272">
        <v>-57242.2</v>
      </c>
      <c r="Y87" s="272">
        <f t="shared" si="56"/>
        <v>471578.41</v>
      </c>
      <c r="Z87" s="272"/>
      <c r="AA87" s="272">
        <f t="shared" si="57"/>
        <v>471578.41</v>
      </c>
      <c r="AB87" s="272"/>
      <c r="AC87" s="272">
        <f t="shared" si="58"/>
        <v>471578.41</v>
      </c>
      <c r="AD87" s="393"/>
    </row>
    <row r="88" spans="1:35" ht="78" customHeight="1">
      <c r="A88" s="400" t="s">
        <v>413</v>
      </c>
      <c r="B88" s="281" t="s">
        <v>382</v>
      </c>
      <c r="C88" s="271">
        <v>14000</v>
      </c>
      <c r="D88" s="271"/>
      <c r="E88" s="271">
        <f t="shared" si="47"/>
        <v>14000</v>
      </c>
      <c r="F88" s="272"/>
      <c r="G88" s="272">
        <f t="shared" si="48"/>
        <v>14000</v>
      </c>
      <c r="H88" s="268"/>
      <c r="I88" s="272">
        <f t="shared" si="49"/>
        <v>14000</v>
      </c>
      <c r="J88" s="268"/>
      <c r="K88" s="272">
        <f t="shared" si="50"/>
        <v>14000</v>
      </c>
      <c r="L88" s="268"/>
      <c r="M88" s="272">
        <f t="shared" si="51"/>
        <v>14000</v>
      </c>
      <c r="N88" s="268"/>
      <c r="O88" s="272">
        <f t="shared" si="52"/>
        <v>14000</v>
      </c>
      <c r="P88" s="272">
        <v>14000</v>
      </c>
      <c r="Q88" s="272"/>
      <c r="R88" s="272">
        <f t="shared" si="53"/>
        <v>14000</v>
      </c>
      <c r="S88" s="272"/>
      <c r="T88" s="272">
        <f t="shared" si="54"/>
        <v>14000</v>
      </c>
      <c r="U88" s="272"/>
      <c r="V88" s="272">
        <f t="shared" si="55"/>
        <v>14000</v>
      </c>
      <c r="W88" s="272">
        <v>14000</v>
      </c>
      <c r="X88" s="272"/>
      <c r="Y88" s="272">
        <f t="shared" si="56"/>
        <v>14000</v>
      </c>
      <c r="Z88" s="272"/>
      <c r="AA88" s="272">
        <f t="shared" si="57"/>
        <v>14000</v>
      </c>
      <c r="AB88" s="272"/>
      <c r="AC88" s="272">
        <f t="shared" si="58"/>
        <v>14000</v>
      </c>
      <c r="AD88" s="393"/>
    </row>
    <row r="89" spans="1:35" ht="40.5" customHeight="1">
      <c r="A89" s="400" t="s">
        <v>420</v>
      </c>
      <c r="B89" s="281" t="s">
        <v>382</v>
      </c>
      <c r="C89" s="271">
        <v>35000</v>
      </c>
      <c r="D89" s="271"/>
      <c r="E89" s="271">
        <f t="shared" si="47"/>
        <v>35000</v>
      </c>
      <c r="F89" s="272"/>
      <c r="G89" s="272">
        <f t="shared" si="48"/>
        <v>35000</v>
      </c>
      <c r="H89" s="268"/>
      <c r="I89" s="272">
        <f t="shared" si="49"/>
        <v>35000</v>
      </c>
      <c r="J89" s="268"/>
      <c r="K89" s="272">
        <f t="shared" si="50"/>
        <v>35000</v>
      </c>
      <c r="L89" s="268"/>
      <c r="M89" s="272">
        <f t="shared" si="51"/>
        <v>35000</v>
      </c>
      <c r="N89" s="268"/>
      <c r="O89" s="272">
        <f t="shared" si="52"/>
        <v>35000</v>
      </c>
      <c r="P89" s="272">
        <v>35000</v>
      </c>
      <c r="Q89" s="272"/>
      <c r="R89" s="272">
        <f t="shared" si="53"/>
        <v>35000</v>
      </c>
      <c r="S89" s="272"/>
      <c r="T89" s="272">
        <f t="shared" si="54"/>
        <v>35000</v>
      </c>
      <c r="U89" s="272"/>
      <c r="V89" s="272">
        <f t="shared" si="55"/>
        <v>35000</v>
      </c>
      <c r="W89" s="272">
        <v>35000</v>
      </c>
      <c r="X89" s="272"/>
      <c r="Y89" s="272">
        <f t="shared" si="56"/>
        <v>35000</v>
      </c>
      <c r="Z89" s="272"/>
      <c r="AA89" s="272">
        <f t="shared" si="57"/>
        <v>35000</v>
      </c>
      <c r="AB89" s="272"/>
      <c r="AC89" s="272">
        <f t="shared" si="58"/>
        <v>35000</v>
      </c>
      <c r="AD89" s="393"/>
    </row>
    <row r="90" spans="1:35" ht="89.25" customHeight="1">
      <c r="A90" s="400" t="s">
        <v>430</v>
      </c>
      <c r="B90" s="281" t="s">
        <v>382</v>
      </c>
      <c r="C90" s="271">
        <v>60713050.770000003</v>
      </c>
      <c r="D90" s="271">
        <v>-8121933.6100000003</v>
      </c>
      <c r="E90" s="271">
        <f t="shared" si="47"/>
        <v>52591117.160000004</v>
      </c>
      <c r="F90" s="272"/>
      <c r="G90" s="272">
        <f t="shared" si="48"/>
        <v>52591117.160000004</v>
      </c>
      <c r="H90" s="268"/>
      <c r="I90" s="272">
        <f t="shared" si="49"/>
        <v>52591117.160000004</v>
      </c>
      <c r="J90" s="268">
        <v>550000</v>
      </c>
      <c r="K90" s="272">
        <f t="shared" si="50"/>
        <v>53141117.160000004</v>
      </c>
      <c r="L90" s="268">
        <f>59041117.16-53141117.16</f>
        <v>5900000</v>
      </c>
      <c r="M90" s="272">
        <f t="shared" si="51"/>
        <v>59041117.160000004</v>
      </c>
      <c r="N90" s="268">
        <f>63827386.76-M90</f>
        <v>4786269.599999994</v>
      </c>
      <c r="O90" s="272">
        <f t="shared" si="52"/>
        <v>63827386.759999998</v>
      </c>
      <c r="P90" s="272">
        <v>63141573.200000003</v>
      </c>
      <c r="Q90" s="272">
        <v>-6310791.1100000003</v>
      </c>
      <c r="R90" s="272">
        <f t="shared" si="53"/>
        <v>56830782.090000004</v>
      </c>
      <c r="S90" s="272"/>
      <c r="T90" s="272">
        <f t="shared" si="54"/>
        <v>56830782.090000004</v>
      </c>
      <c r="U90" s="272"/>
      <c r="V90" s="272">
        <f t="shared" si="55"/>
        <v>56830782.090000004</v>
      </c>
      <c r="W90" s="272">
        <v>71637135.730000004</v>
      </c>
      <c r="X90" s="272">
        <v>-5581730.3799999999</v>
      </c>
      <c r="Y90" s="272">
        <f t="shared" si="56"/>
        <v>66055405.350000001</v>
      </c>
      <c r="Z90" s="272">
        <v>-19660112.960000001</v>
      </c>
      <c r="AA90" s="272">
        <f t="shared" si="57"/>
        <v>46395292.390000001</v>
      </c>
      <c r="AB90" s="272"/>
      <c r="AC90" s="272">
        <f t="shared" si="58"/>
        <v>46395292.390000001</v>
      </c>
      <c r="AD90" s="393"/>
    </row>
    <row r="91" spans="1:35" ht="76.5">
      <c r="A91" s="400" t="s">
        <v>431</v>
      </c>
      <c r="B91" s="281" t="s">
        <v>382</v>
      </c>
      <c r="C91" s="271">
        <v>4971604.92</v>
      </c>
      <c r="D91" s="271"/>
      <c r="E91" s="271">
        <f t="shared" si="47"/>
        <v>4971604.92</v>
      </c>
      <c r="F91" s="272"/>
      <c r="G91" s="272">
        <f t="shared" si="48"/>
        <v>4971604.92</v>
      </c>
      <c r="H91" s="268"/>
      <c r="I91" s="272">
        <f t="shared" si="49"/>
        <v>4971604.92</v>
      </c>
      <c r="J91" s="268"/>
      <c r="K91" s="272">
        <f t="shared" si="50"/>
        <v>4971604.92</v>
      </c>
      <c r="L91" s="268"/>
      <c r="M91" s="272">
        <f t="shared" si="51"/>
        <v>4971604.92</v>
      </c>
      <c r="N91" s="268"/>
      <c r="O91" s="272">
        <f t="shared" si="52"/>
        <v>4971604.92</v>
      </c>
      <c r="P91" s="272">
        <v>5170475.4000000004</v>
      </c>
      <c r="Q91" s="272"/>
      <c r="R91" s="272">
        <f t="shared" si="53"/>
        <v>5170475.4000000004</v>
      </c>
      <c r="S91" s="272"/>
      <c r="T91" s="272">
        <f t="shared" si="54"/>
        <v>5170475.4000000004</v>
      </c>
      <c r="U91" s="272"/>
      <c r="V91" s="272">
        <f t="shared" si="55"/>
        <v>5170475.4000000004</v>
      </c>
      <c r="W91" s="272">
        <v>5377303.2400000002</v>
      </c>
      <c r="X91" s="272"/>
      <c r="Y91" s="272">
        <f t="shared" si="56"/>
        <v>5377303.2400000002</v>
      </c>
      <c r="Z91" s="272"/>
      <c r="AA91" s="272">
        <f t="shared" si="57"/>
        <v>5377303.2400000002</v>
      </c>
      <c r="AB91" s="272"/>
      <c r="AC91" s="272">
        <f t="shared" si="58"/>
        <v>5377303.2400000002</v>
      </c>
      <c r="AD91" s="393"/>
    </row>
    <row r="92" spans="1:35" s="300" customFormat="1" ht="63.75">
      <c r="A92" s="400" t="s">
        <v>437</v>
      </c>
      <c r="B92" s="281" t="s">
        <v>382</v>
      </c>
      <c r="C92" s="272">
        <v>3215798</v>
      </c>
      <c r="D92" s="272"/>
      <c r="E92" s="272">
        <f t="shared" si="47"/>
        <v>3215798</v>
      </c>
      <c r="F92" s="272"/>
      <c r="G92" s="272">
        <f t="shared" si="48"/>
        <v>3215798</v>
      </c>
      <c r="H92" s="268"/>
      <c r="I92" s="272">
        <f t="shared" si="49"/>
        <v>3215798</v>
      </c>
      <c r="J92" s="268"/>
      <c r="K92" s="272">
        <f t="shared" si="50"/>
        <v>3215798</v>
      </c>
      <c r="L92" s="268">
        <f>2688796.5-3215798</f>
        <v>-527001.5</v>
      </c>
      <c r="M92" s="272">
        <f t="shared" si="51"/>
        <v>2688796.5</v>
      </c>
      <c r="N92" s="268"/>
      <c r="O92" s="272">
        <f t="shared" si="52"/>
        <v>2688796.5</v>
      </c>
      <c r="P92" s="272"/>
      <c r="Q92" s="272"/>
      <c r="R92" s="272"/>
      <c r="S92" s="272"/>
      <c r="T92" s="272"/>
      <c r="U92" s="272"/>
      <c r="V92" s="272">
        <f t="shared" si="55"/>
        <v>0</v>
      </c>
      <c r="W92" s="272"/>
      <c r="X92" s="272"/>
      <c r="Y92" s="272"/>
      <c r="Z92" s="272"/>
      <c r="AA92" s="272"/>
      <c r="AB92" s="272"/>
      <c r="AC92" s="272">
        <f t="shared" si="58"/>
        <v>0</v>
      </c>
      <c r="AD92" s="393"/>
      <c r="AE92" s="303"/>
    </row>
    <row r="93" spans="1:35" ht="63.75">
      <c r="A93" s="400" t="s">
        <v>432</v>
      </c>
      <c r="B93" s="281" t="s">
        <v>390</v>
      </c>
      <c r="C93" s="271">
        <v>8545600</v>
      </c>
      <c r="D93" s="271"/>
      <c r="E93" s="271">
        <f t="shared" si="47"/>
        <v>8545600</v>
      </c>
      <c r="F93" s="272"/>
      <c r="G93" s="272">
        <f t="shared" si="48"/>
        <v>8545600</v>
      </c>
      <c r="H93" s="268"/>
      <c r="I93" s="272">
        <f t="shared" si="49"/>
        <v>8545600</v>
      </c>
      <c r="J93" s="268">
        <v>-1310310</v>
      </c>
      <c r="K93" s="272">
        <f t="shared" si="50"/>
        <v>7235290</v>
      </c>
      <c r="L93" s="268">
        <f>9835290-7235290</f>
        <v>2600000</v>
      </c>
      <c r="M93" s="272">
        <f t="shared" si="51"/>
        <v>9835290</v>
      </c>
      <c r="N93" s="268"/>
      <c r="O93" s="272">
        <f t="shared" si="52"/>
        <v>9835290</v>
      </c>
      <c r="P93" s="272">
        <v>8653080</v>
      </c>
      <c r="Q93" s="272"/>
      <c r="R93" s="272">
        <f t="shared" si="53"/>
        <v>8653080</v>
      </c>
      <c r="S93" s="272"/>
      <c r="T93" s="272">
        <f t="shared" ref="T93:T100" si="59">R93+S93</f>
        <v>8653080</v>
      </c>
      <c r="U93" s="272"/>
      <c r="V93" s="272">
        <f t="shared" si="55"/>
        <v>8653080</v>
      </c>
      <c r="W93" s="272">
        <v>9990560</v>
      </c>
      <c r="X93" s="272"/>
      <c r="Y93" s="272">
        <f t="shared" si="56"/>
        <v>9990560</v>
      </c>
      <c r="Z93" s="272"/>
      <c r="AA93" s="272">
        <f t="shared" ref="AA93:AA100" si="60">Y93+Z93</f>
        <v>9990560</v>
      </c>
      <c r="AB93" s="272"/>
      <c r="AC93" s="272">
        <f t="shared" si="58"/>
        <v>9990560</v>
      </c>
      <c r="AD93" s="393"/>
    </row>
    <row r="94" spans="1:35" ht="114.75" customHeight="1">
      <c r="A94" s="400" t="s">
        <v>433</v>
      </c>
      <c r="B94" s="281" t="s">
        <v>392</v>
      </c>
      <c r="C94" s="271">
        <v>8514686.3300000001</v>
      </c>
      <c r="D94" s="271">
        <v>-8514686.3300000001</v>
      </c>
      <c r="E94" s="271">
        <f t="shared" si="47"/>
        <v>0</v>
      </c>
      <c r="F94" s="272"/>
      <c r="G94" s="272">
        <f t="shared" si="48"/>
        <v>0</v>
      </c>
      <c r="H94" s="268"/>
      <c r="I94" s="272">
        <f t="shared" si="49"/>
        <v>0</v>
      </c>
      <c r="J94" s="268"/>
      <c r="K94" s="272">
        <f t="shared" si="50"/>
        <v>0</v>
      </c>
      <c r="L94" s="268"/>
      <c r="M94" s="272">
        <f t="shared" si="51"/>
        <v>0</v>
      </c>
      <c r="N94" s="268"/>
      <c r="O94" s="272">
        <f t="shared" si="52"/>
        <v>0</v>
      </c>
      <c r="P94" s="272">
        <v>8962827.7200000007</v>
      </c>
      <c r="Q94" s="272">
        <v>-297252.37</v>
      </c>
      <c r="R94" s="272">
        <f t="shared" si="53"/>
        <v>8665575.3500000015</v>
      </c>
      <c r="S94" s="272"/>
      <c r="T94" s="272">
        <f t="shared" si="59"/>
        <v>8665575.3500000015</v>
      </c>
      <c r="U94" s="272"/>
      <c r="V94" s="272">
        <f t="shared" si="55"/>
        <v>8665575.3500000015</v>
      </c>
      <c r="W94" s="272">
        <v>8962827.7200000007</v>
      </c>
      <c r="X94" s="272">
        <v>-264318.86</v>
      </c>
      <c r="Y94" s="272">
        <f t="shared" si="56"/>
        <v>8698508.8600000013</v>
      </c>
      <c r="Z94" s="272"/>
      <c r="AA94" s="272">
        <f t="shared" si="60"/>
        <v>8698508.8600000013</v>
      </c>
      <c r="AB94" s="272"/>
      <c r="AC94" s="272">
        <f t="shared" si="58"/>
        <v>8698508.8600000013</v>
      </c>
      <c r="AD94" s="393"/>
    </row>
    <row r="95" spans="1:35" ht="51">
      <c r="A95" s="400" t="s">
        <v>423</v>
      </c>
      <c r="B95" s="281" t="s">
        <v>394</v>
      </c>
      <c r="C95" s="271">
        <v>2485383.7999999998</v>
      </c>
      <c r="D95" s="271">
        <v>37873.75</v>
      </c>
      <c r="E95" s="271">
        <f t="shared" si="47"/>
        <v>2523257.5499999998</v>
      </c>
      <c r="F95" s="272"/>
      <c r="G95" s="272">
        <f t="shared" si="48"/>
        <v>2523257.5499999998</v>
      </c>
      <c r="H95" s="268"/>
      <c r="I95" s="272">
        <f t="shared" si="49"/>
        <v>2523257.5499999998</v>
      </c>
      <c r="J95" s="268"/>
      <c r="K95" s="272">
        <f t="shared" si="50"/>
        <v>2523257.5499999998</v>
      </c>
      <c r="L95" s="268"/>
      <c r="M95" s="272">
        <f t="shared" si="51"/>
        <v>2523257.5499999998</v>
      </c>
      <c r="N95" s="268"/>
      <c r="O95" s="272">
        <f t="shared" si="52"/>
        <v>2523257.5499999998</v>
      </c>
      <c r="P95" s="272">
        <v>2570332.25</v>
      </c>
      <c r="Q95" s="272">
        <v>68308.3</v>
      </c>
      <c r="R95" s="272">
        <f t="shared" si="53"/>
        <v>2638640.5499999998</v>
      </c>
      <c r="S95" s="272"/>
      <c r="T95" s="272">
        <f t="shared" si="59"/>
        <v>2638640.5499999998</v>
      </c>
      <c r="U95" s="272"/>
      <c r="V95" s="272">
        <f t="shared" si="55"/>
        <v>2638640.5499999998</v>
      </c>
      <c r="W95" s="272">
        <v>2664765.25</v>
      </c>
      <c r="X95" s="272">
        <v>68210.55</v>
      </c>
      <c r="Y95" s="272">
        <f t="shared" si="56"/>
        <v>2732975.8</v>
      </c>
      <c r="Z95" s="272"/>
      <c r="AA95" s="272">
        <f t="shared" si="60"/>
        <v>2732975.8</v>
      </c>
      <c r="AB95" s="272"/>
      <c r="AC95" s="272">
        <f t="shared" si="58"/>
        <v>2732975.8</v>
      </c>
      <c r="AD95" s="393"/>
    </row>
    <row r="96" spans="1:35" ht="54" customHeight="1">
      <c r="A96" s="400" t="s">
        <v>422</v>
      </c>
      <c r="B96" s="281" t="s">
        <v>396</v>
      </c>
      <c r="C96" s="271">
        <v>4132.9799999999996</v>
      </c>
      <c r="D96" s="271">
        <v>-2722.4</v>
      </c>
      <c r="E96" s="271">
        <f t="shared" si="47"/>
        <v>1410.5799999999995</v>
      </c>
      <c r="F96" s="272"/>
      <c r="G96" s="272">
        <f t="shared" si="48"/>
        <v>1410.5799999999995</v>
      </c>
      <c r="H96" s="268"/>
      <c r="I96" s="272">
        <f t="shared" si="49"/>
        <v>1410.5799999999995</v>
      </c>
      <c r="J96" s="268"/>
      <c r="K96" s="272">
        <f t="shared" si="50"/>
        <v>1410.5799999999995</v>
      </c>
      <c r="L96" s="268">
        <f>7990.18-1410.58</f>
        <v>6579.6</v>
      </c>
      <c r="M96" s="272">
        <f t="shared" si="51"/>
        <v>7990.18</v>
      </c>
      <c r="N96" s="268"/>
      <c r="O96" s="272">
        <f t="shared" si="52"/>
        <v>7990.18</v>
      </c>
      <c r="P96" s="272">
        <v>3684.33</v>
      </c>
      <c r="Q96" s="272">
        <v>-2200.91</v>
      </c>
      <c r="R96" s="272">
        <f t="shared" si="53"/>
        <v>1483.42</v>
      </c>
      <c r="S96" s="272"/>
      <c r="T96" s="272">
        <f t="shared" si="59"/>
        <v>1483.42</v>
      </c>
      <c r="U96" s="272"/>
      <c r="V96" s="272">
        <f t="shared" si="55"/>
        <v>1483.42</v>
      </c>
      <c r="W96" s="272">
        <v>3684.75</v>
      </c>
      <c r="X96" s="272">
        <v>-2361.4499999999998</v>
      </c>
      <c r="Y96" s="272">
        <f t="shared" si="56"/>
        <v>1323.3000000000002</v>
      </c>
      <c r="Z96" s="272"/>
      <c r="AA96" s="272">
        <f t="shared" si="60"/>
        <v>1323.3000000000002</v>
      </c>
      <c r="AB96" s="272"/>
      <c r="AC96" s="272">
        <f t="shared" si="58"/>
        <v>1323.3000000000002</v>
      </c>
      <c r="AD96" s="393"/>
    </row>
    <row r="97" spans="1:31" ht="52.5" customHeight="1">
      <c r="A97" s="400" t="s">
        <v>434</v>
      </c>
      <c r="B97" s="281" t="s">
        <v>398</v>
      </c>
      <c r="C97" s="271">
        <v>30405510</v>
      </c>
      <c r="D97" s="271"/>
      <c r="E97" s="271">
        <f t="shared" si="47"/>
        <v>30405510</v>
      </c>
      <c r="F97" s="272"/>
      <c r="G97" s="272">
        <f t="shared" si="48"/>
        <v>30405510</v>
      </c>
      <c r="H97" s="268"/>
      <c r="I97" s="272">
        <f t="shared" si="49"/>
        <v>30405510</v>
      </c>
      <c r="J97" s="268"/>
      <c r="K97" s="272">
        <f t="shared" si="50"/>
        <v>30405510</v>
      </c>
      <c r="L97" s="268"/>
      <c r="M97" s="272">
        <f t="shared" si="51"/>
        <v>30405510</v>
      </c>
      <c r="N97" s="268"/>
      <c r="O97" s="272">
        <f t="shared" si="52"/>
        <v>30405510</v>
      </c>
      <c r="P97" s="272">
        <v>30783990</v>
      </c>
      <c r="Q97" s="272"/>
      <c r="R97" s="272">
        <f t="shared" si="53"/>
        <v>30783990</v>
      </c>
      <c r="S97" s="272"/>
      <c r="T97" s="272">
        <f t="shared" si="59"/>
        <v>30783990</v>
      </c>
      <c r="U97" s="272"/>
      <c r="V97" s="272">
        <f t="shared" si="55"/>
        <v>30783990</v>
      </c>
      <c r="W97" s="272">
        <v>30783990</v>
      </c>
      <c r="X97" s="272"/>
      <c r="Y97" s="272">
        <f t="shared" si="56"/>
        <v>30783990</v>
      </c>
      <c r="Z97" s="272"/>
      <c r="AA97" s="272">
        <f t="shared" si="60"/>
        <v>30783990</v>
      </c>
      <c r="AB97" s="272"/>
      <c r="AC97" s="272">
        <f t="shared" si="58"/>
        <v>30783990</v>
      </c>
      <c r="AD97" s="393"/>
    </row>
    <row r="98" spans="1:31" ht="38.25">
      <c r="A98" s="400" t="s">
        <v>424</v>
      </c>
      <c r="B98" s="281" t="s">
        <v>400</v>
      </c>
      <c r="C98" s="271">
        <v>8375735.4199999999</v>
      </c>
      <c r="D98" s="271"/>
      <c r="E98" s="271">
        <f t="shared" si="47"/>
        <v>8375735.4199999999</v>
      </c>
      <c r="F98" s="272"/>
      <c r="G98" s="272">
        <f t="shared" si="48"/>
        <v>8375735.4199999999</v>
      </c>
      <c r="H98" s="268"/>
      <c r="I98" s="272">
        <f t="shared" si="49"/>
        <v>8375735.4199999999</v>
      </c>
      <c r="J98" s="268"/>
      <c r="K98" s="272">
        <f t="shared" si="50"/>
        <v>8375735.4199999999</v>
      </c>
      <c r="L98" s="268"/>
      <c r="M98" s="272">
        <f t="shared" si="51"/>
        <v>8375735.4199999999</v>
      </c>
      <c r="N98" s="268"/>
      <c r="O98" s="272">
        <f t="shared" si="52"/>
        <v>8375735.4199999999</v>
      </c>
      <c r="P98" s="272">
        <v>8754308.7100000009</v>
      </c>
      <c r="Q98" s="272"/>
      <c r="R98" s="272">
        <f t="shared" si="53"/>
        <v>8754308.7100000009</v>
      </c>
      <c r="S98" s="272"/>
      <c r="T98" s="272">
        <f t="shared" si="59"/>
        <v>8754308.7100000009</v>
      </c>
      <c r="U98" s="272"/>
      <c r="V98" s="272">
        <f t="shared" si="55"/>
        <v>8754308.7100000009</v>
      </c>
      <c r="W98" s="272">
        <v>9064989.8599999994</v>
      </c>
      <c r="X98" s="272"/>
      <c r="Y98" s="272">
        <f t="shared" si="56"/>
        <v>9064989.8599999994</v>
      </c>
      <c r="Z98" s="272"/>
      <c r="AA98" s="272">
        <f t="shared" si="60"/>
        <v>9064989.8599999994</v>
      </c>
      <c r="AB98" s="272"/>
      <c r="AC98" s="272">
        <f t="shared" si="58"/>
        <v>9064989.8599999994</v>
      </c>
      <c r="AD98" s="393"/>
    </row>
    <row r="99" spans="1:31" ht="25.5" customHeight="1">
      <c r="A99" s="401" t="s">
        <v>435</v>
      </c>
      <c r="B99" s="281" t="s">
        <v>402</v>
      </c>
      <c r="C99" s="271">
        <v>690642900</v>
      </c>
      <c r="D99" s="271">
        <v>511400</v>
      </c>
      <c r="E99" s="271">
        <f t="shared" si="47"/>
        <v>691154300</v>
      </c>
      <c r="F99" s="272"/>
      <c r="G99" s="272">
        <f t="shared" si="48"/>
        <v>691154300</v>
      </c>
      <c r="H99" s="268">
        <v>2609000</v>
      </c>
      <c r="I99" s="272">
        <f t="shared" si="49"/>
        <v>693763300</v>
      </c>
      <c r="J99" s="268"/>
      <c r="K99" s="272">
        <f t="shared" si="50"/>
        <v>693763300</v>
      </c>
      <c r="L99" s="268"/>
      <c r="M99" s="272">
        <f t="shared" si="51"/>
        <v>693763300</v>
      </c>
      <c r="N99" s="268">
        <f>711205100-M99</f>
        <v>17441800</v>
      </c>
      <c r="O99" s="272">
        <f t="shared" si="52"/>
        <v>711205100</v>
      </c>
      <c r="P99" s="272">
        <v>715126400</v>
      </c>
      <c r="Q99" s="272"/>
      <c r="R99" s="272">
        <f t="shared" si="53"/>
        <v>715126400</v>
      </c>
      <c r="S99" s="272"/>
      <c r="T99" s="272">
        <f t="shared" si="59"/>
        <v>715126400</v>
      </c>
      <c r="U99" s="272"/>
      <c r="V99" s="272">
        <f t="shared" si="55"/>
        <v>715126400</v>
      </c>
      <c r="W99" s="272">
        <v>730443300</v>
      </c>
      <c r="X99" s="272"/>
      <c r="Y99" s="272">
        <f t="shared" si="56"/>
        <v>730443300</v>
      </c>
      <c r="Z99" s="272"/>
      <c r="AA99" s="272">
        <f t="shared" si="60"/>
        <v>730443300</v>
      </c>
      <c r="AB99" s="272"/>
      <c r="AC99" s="272">
        <f t="shared" si="58"/>
        <v>730443300</v>
      </c>
      <c r="AD99" s="393"/>
    </row>
    <row r="100" spans="1:31" ht="75.75" customHeight="1">
      <c r="A100" s="400" t="s">
        <v>436</v>
      </c>
      <c r="B100" s="281" t="s">
        <v>402</v>
      </c>
      <c r="C100" s="271">
        <v>0</v>
      </c>
      <c r="D100" s="271">
        <v>8232296.5800000001</v>
      </c>
      <c r="E100" s="271">
        <f t="shared" si="47"/>
        <v>8232296.5800000001</v>
      </c>
      <c r="F100" s="272">
        <v>-4632580</v>
      </c>
      <c r="G100" s="272">
        <f t="shared" si="48"/>
        <v>3599716.58</v>
      </c>
      <c r="H100" s="268"/>
      <c r="I100" s="272">
        <f t="shared" si="49"/>
        <v>3599716.58</v>
      </c>
      <c r="J100" s="268">
        <v>4632580</v>
      </c>
      <c r="K100" s="272">
        <f t="shared" si="50"/>
        <v>8232296.5800000001</v>
      </c>
      <c r="L100" s="268"/>
      <c r="M100" s="272">
        <f t="shared" si="51"/>
        <v>8232296.5800000001</v>
      </c>
      <c r="N100" s="268"/>
      <c r="O100" s="272">
        <f t="shared" si="52"/>
        <v>8232296.5800000001</v>
      </c>
      <c r="P100" s="272">
        <v>17725816.989999998</v>
      </c>
      <c r="Q100" s="272">
        <v>-28258.84</v>
      </c>
      <c r="R100" s="272">
        <f t="shared" si="53"/>
        <v>17697558.149999999</v>
      </c>
      <c r="S100" s="272"/>
      <c r="T100" s="272">
        <f t="shared" si="59"/>
        <v>17697558.149999999</v>
      </c>
      <c r="U100" s="272"/>
      <c r="V100" s="272">
        <f t="shared" si="55"/>
        <v>17697558.149999999</v>
      </c>
      <c r="W100" s="272">
        <v>17725816.989999998</v>
      </c>
      <c r="X100" s="272">
        <v>-61192.36</v>
      </c>
      <c r="Y100" s="272">
        <f t="shared" si="56"/>
        <v>17664624.629999999</v>
      </c>
      <c r="Z100" s="272"/>
      <c r="AA100" s="272">
        <f t="shared" si="60"/>
        <v>17664624.629999999</v>
      </c>
      <c r="AB100" s="272"/>
      <c r="AC100" s="272">
        <f t="shared" si="58"/>
        <v>17664624.629999999</v>
      </c>
      <c r="AD100" s="393"/>
    </row>
    <row r="101" spans="1:31" ht="63.75">
      <c r="A101" s="400" t="s">
        <v>470</v>
      </c>
      <c r="B101" s="281" t="s">
        <v>402</v>
      </c>
      <c r="C101" s="271"/>
      <c r="D101" s="271"/>
      <c r="E101" s="271"/>
      <c r="F101" s="272">
        <v>4632580</v>
      </c>
      <c r="G101" s="272">
        <f t="shared" si="48"/>
        <v>4632580</v>
      </c>
      <c r="H101" s="268">
        <v>4632580</v>
      </c>
      <c r="I101" s="272">
        <f t="shared" si="49"/>
        <v>9265160</v>
      </c>
      <c r="J101" s="268">
        <v>-4632580</v>
      </c>
      <c r="K101" s="272">
        <f t="shared" si="50"/>
        <v>4632580</v>
      </c>
      <c r="L101" s="268"/>
      <c r="M101" s="272">
        <f t="shared" si="51"/>
        <v>4632580</v>
      </c>
      <c r="N101" s="268"/>
      <c r="O101" s="272">
        <f t="shared" si="52"/>
        <v>4632580</v>
      </c>
      <c r="P101" s="272"/>
      <c r="Q101" s="272"/>
      <c r="R101" s="272"/>
      <c r="S101" s="272"/>
      <c r="T101" s="272"/>
      <c r="U101" s="272"/>
      <c r="V101" s="272">
        <f t="shared" si="55"/>
        <v>0</v>
      </c>
      <c r="W101" s="272"/>
      <c r="X101" s="272"/>
      <c r="Y101" s="272"/>
      <c r="Z101" s="272"/>
      <c r="AA101" s="272"/>
      <c r="AB101" s="272"/>
      <c r="AC101" s="272">
        <f t="shared" si="58"/>
        <v>0</v>
      </c>
      <c r="AD101" s="393"/>
    </row>
    <row r="102" spans="1:31" s="289" customFormat="1" ht="25.5">
      <c r="A102" s="228" t="s">
        <v>54</v>
      </c>
      <c r="B102" s="229" t="s">
        <v>130</v>
      </c>
      <c r="C102" s="267">
        <f>SUM(C104:C110)</f>
        <v>74696722.209999993</v>
      </c>
      <c r="D102" s="267">
        <f>SUM(D104:D110)</f>
        <v>36989079.350000001</v>
      </c>
      <c r="E102" s="267">
        <f>SUM(E104:E115)</f>
        <v>111685801.56</v>
      </c>
      <c r="F102" s="267">
        <f t="shared" ref="F102:H102" si="61">SUM(F104:F115)</f>
        <v>31660086.689999998</v>
      </c>
      <c r="G102" s="267">
        <f t="shared" si="61"/>
        <v>143345888.25</v>
      </c>
      <c r="H102" s="268">
        <f t="shared" si="61"/>
        <v>0</v>
      </c>
      <c r="I102" s="268">
        <f>SUM(I104:I118)</f>
        <v>143345888.25</v>
      </c>
      <c r="J102" s="268">
        <f>SUM(J104:J118)</f>
        <v>20259000</v>
      </c>
      <c r="K102" s="268">
        <f>SUM(K104:K121)</f>
        <v>163475388.25</v>
      </c>
      <c r="L102" s="268">
        <f>SUM(L103:L121)</f>
        <v>9441225.8200000003</v>
      </c>
      <c r="M102" s="268">
        <f>SUM(M103:M121)</f>
        <v>172916614.07000002</v>
      </c>
      <c r="N102" s="268">
        <f>SUM(N103:N121)</f>
        <v>0</v>
      </c>
      <c r="O102" s="268">
        <f>SUM(O103:O121)</f>
        <v>172916614.07000002</v>
      </c>
      <c r="P102" s="268">
        <f t="shared" ref="P102:AC102" si="62">SUM(P103:P121)</f>
        <v>1555240.61</v>
      </c>
      <c r="Q102" s="268">
        <f t="shared" si="62"/>
        <v>0</v>
      </c>
      <c r="R102" s="268">
        <f t="shared" si="62"/>
        <v>1555240.61</v>
      </c>
      <c r="S102" s="268">
        <f t="shared" si="62"/>
        <v>0</v>
      </c>
      <c r="T102" s="268">
        <f t="shared" si="62"/>
        <v>1555240.61</v>
      </c>
      <c r="U102" s="268">
        <f t="shared" si="62"/>
        <v>4396968.58</v>
      </c>
      <c r="V102" s="268">
        <f t="shared" si="62"/>
        <v>5952209.1900000004</v>
      </c>
      <c r="W102" s="268">
        <f t="shared" si="62"/>
        <v>714570.01</v>
      </c>
      <c r="X102" s="268">
        <f t="shared" si="62"/>
        <v>0</v>
      </c>
      <c r="Y102" s="268">
        <f t="shared" si="62"/>
        <v>714570.01</v>
      </c>
      <c r="Z102" s="268">
        <f t="shared" si="62"/>
        <v>0</v>
      </c>
      <c r="AA102" s="268">
        <f t="shared" si="62"/>
        <v>714570.01</v>
      </c>
      <c r="AB102" s="268">
        <f t="shared" si="62"/>
        <v>4396968.58</v>
      </c>
      <c r="AC102" s="268">
        <f t="shared" si="62"/>
        <v>5111538.59</v>
      </c>
      <c r="AD102" s="392"/>
      <c r="AE102" s="288"/>
    </row>
    <row r="103" spans="1:31" s="289" customFormat="1" ht="68.25" customHeight="1">
      <c r="A103" s="273" t="s">
        <v>496</v>
      </c>
      <c r="B103" s="281" t="s">
        <v>497</v>
      </c>
      <c r="C103" s="267"/>
      <c r="D103" s="267"/>
      <c r="E103" s="267"/>
      <c r="F103" s="267"/>
      <c r="G103" s="267"/>
      <c r="H103" s="268"/>
      <c r="I103" s="268"/>
      <c r="J103" s="268"/>
      <c r="K103" s="268"/>
      <c r="L103" s="268">
        <v>810979.34</v>
      </c>
      <c r="M103" s="272">
        <f>K103+L103</f>
        <v>810979.34</v>
      </c>
      <c r="N103" s="268"/>
      <c r="O103" s="272">
        <f>M103+N103</f>
        <v>810979.34</v>
      </c>
      <c r="P103" s="268"/>
      <c r="Q103" s="268"/>
      <c r="R103" s="268"/>
      <c r="S103" s="268"/>
      <c r="T103" s="268"/>
      <c r="U103" s="268">
        <v>4396968.58</v>
      </c>
      <c r="V103" s="268">
        <f>T103+U103</f>
        <v>4396968.58</v>
      </c>
      <c r="W103" s="268"/>
      <c r="X103" s="268"/>
      <c r="Y103" s="268"/>
      <c r="Z103" s="268"/>
      <c r="AA103" s="268"/>
      <c r="AB103" s="268">
        <v>4396968.58</v>
      </c>
      <c r="AC103" s="268">
        <f>AA103+AB103</f>
        <v>4396968.58</v>
      </c>
      <c r="AD103" s="392"/>
      <c r="AE103" s="288"/>
    </row>
    <row r="104" spans="1:31" ht="106.5" customHeight="1">
      <c r="A104" s="400" t="s">
        <v>418</v>
      </c>
      <c r="B104" s="281" t="s">
        <v>406</v>
      </c>
      <c r="C104" s="271">
        <v>21481.599999999999</v>
      </c>
      <c r="D104" s="271"/>
      <c r="E104" s="271">
        <f>C104+D104</f>
        <v>21481.599999999999</v>
      </c>
      <c r="F104" s="272"/>
      <c r="G104" s="272">
        <f>E104+F104</f>
        <v>21481.599999999999</v>
      </c>
      <c r="H104" s="272"/>
      <c r="I104" s="272">
        <f>G104+H104</f>
        <v>21481.599999999999</v>
      </c>
      <c r="J104" s="272"/>
      <c r="K104" s="272">
        <f>I104+J104</f>
        <v>21481.599999999999</v>
      </c>
      <c r="L104" s="272"/>
      <c r="M104" s="272">
        <f>K104+L104</f>
        <v>21481.599999999999</v>
      </c>
      <c r="N104" s="272"/>
      <c r="O104" s="272">
        <f>M104+N104</f>
        <v>21481.599999999999</v>
      </c>
      <c r="P104" s="272">
        <v>0</v>
      </c>
      <c r="Q104" s="272"/>
      <c r="R104" s="272">
        <f>P104+Q104</f>
        <v>0</v>
      </c>
      <c r="S104" s="272"/>
      <c r="T104" s="272">
        <f>R104+S104</f>
        <v>0</v>
      </c>
      <c r="U104" s="272"/>
      <c r="V104" s="272">
        <f>T104+U104</f>
        <v>0</v>
      </c>
      <c r="W104" s="272">
        <v>0</v>
      </c>
      <c r="X104" s="272"/>
      <c r="Y104" s="272">
        <f>W104+X104</f>
        <v>0</v>
      </c>
      <c r="Z104" s="272"/>
      <c r="AA104" s="272">
        <f>Y104+Z104</f>
        <v>0</v>
      </c>
      <c r="AB104" s="272"/>
      <c r="AC104" s="272">
        <f>AA104+AB104</f>
        <v>0</v>
      </c>
      <c r="AD104" s="393"/>
    </row>
    <row r="105" spans="1:31" ht="51">
      <c r="A105" s="400" t="s">
        <v>414</v>
      </c>
      <c r="B105" s="281" t="s">
        <v>406</v>
      </c>
      <c r="C105" s="271">
        <v>1555240.61</v>
      </c>
      <c r="D105" s="271">
        <v>218574.36</v>
      </c>
      <c r="E105" s="271">
        <f t="shared" ref="E105:E110" si="63">C105+D105</f>
        <v>1773814.9700000002</v>
      </c>
      <c r="F105" s="272"/>
      <c r="G105" s="272">
        <f t="shared" ref="G105:G115" si="64">E105+F105</f>
        <v>1773814.9700000002</v>
      </c>
      <c r="H105" s="272"/>
      <c r="I105" s="272">
        <f t="shared" ref="I105:I115" si="65">G105+H105</f>
        <v>1773814.9700000002</v>
      </c>
      <c r="J105" s="272"/>
      <c r="K105" s="272">
        <f t="shared" ref="K105:K118" si="66">I105+J105</f>
        <v>1773814.9700000002</v>
      </c>
      <c r="L105" s="272"/>
      <c r="M105" s="272">
        <f t="shared" ref="M105:M121" si="67">K105+L105</f>
        <v>1773814.9700000002</v>
      </c>
      <c r="N105" s="272"/>
      <c r="O105" s="272">
        <f t="shared" ref="O105:O121" si="68">M105+N105</f>
        <v>1773814.9700000002</v>
      </c>
      <c r="P105" s="272">
        <v>1555240.61</v>
      </c>
      <c r="Q105" s="272"/>
      <c r="R105" s="272">
        <f t="shared" ref="R105:R107" si="69">P105+Q105</f>
        <v>1555240.61</v>
      </c>
      <c r="S105" s="272"/>
      <c r="T105" s="272">
        <f t="shared" ref="T105:T107" si="70">R105+S105</f>
        <v>1555240.61</v>
      </c>
      <c r="U105" s="272"/>
      <c r="V105" s="272">
        <f t="shared" ref="V105:V121" si="71">T105+U105</f>
        <v>1555240.61</v>
      </c>
      <c r="W105" s="272">
        <v>714570.01</v>
      </c>
      <c r="X105" s="272"/>
      <c r="Y105" s="272">
        <f t="shared" ref="Y105:Y122" si="72">W105+X105</f>
        <v>714570.01</v>
      </c>
      <c r="Z105" s="272"/>
      <c r="AA105" s="272">
        <f t="shared" ref="AA105:AA107" si="73">Y105+Z105</f>
        <v>714570.01</v>
      </c>
      <c r="AB105" s="272"/>
      <c r="AC105" s="272">
        <f t="shared" ref="AC105:AC106" si="74">AA105+AB105</f>
        <v>714570.01</v>
      </c>
      <c r="AD105" s="393"/>
    </row>
    <row r="106" spans="1:31" ht="38.25">
      <c r="A106" s="400" t="s">
        <v>438</v>
      </c>
      <c r="B106" s="281" t="s">
        <v>406</v>
      </c>
      <c r="C106" s="271">
        <v>73120000</v>
      </c>
      <c r="D106" s="271"/>
      <c r="E106" s="271">
        <f t="shared" si="63"/>
        <v>73120000</v>
      </c>
      <c r="F106" s="272"/>
      <c r="G106" s="272">
        <f t="shared" si="64"/>
        <v>73120000</v>
      </c>
      <c r="H106" s="272"/>
      <c r="I106" s="272">
        <f t="shared" si="65"/>
        <v>73120000</v>
      </c>
      <c r="J106" s="272"/>
      <c r="K106" s="272">
        <f t="shared" si="66"/>
        <v>73120000</v>
      </c>
      <c r="L106" s="272"/>
      <c r="M106" s="272">
        <f t="shared" si="67"/>
        <v>73120000</v>
      </c>
      <c r="N106" s="272"/>
      <c r="O106" s="272">
        <f t="shared" si="68"/>
        <v>73120000</v>
      </c>
      <c r="P106" s="272">
        <v>0</v>
      </c>
      <c r="Q106" s="272"/>
      <c r="R106" s="272">
        <f t="shared" si="69"/>
        <v>0</v>
      </c>
      <c r="S106" s="272"/>
      <c r="T106" s="272">
        <f t="shared" si="70"/>
        <v>0</v>
      </c>
      <c r="U106" s="272"/>
      <c r="V106" s="272">
        <f t="shared" si="71"/>
        <v>0</v>
      </c>
      <c r="W106" s="272">
        <v>0</v>
      </c>
      <c r="X106" s="272"/>
      <c r="Y106" s="272">
        <f t="shared" si="72"/>
        <v>0</v>
      </c>
      <c r="Z106" s="272"/>
      <c r="AA106" s="272">
        <f t="shared" si="73"/>
        <v>0</v>
      </c>
      <c r="AB106" s="272"/>
      <c r="AC106" s="272">
        <f t="shared" si="74"/>
        <v>0</v>
      </c>
      <c r="AD106" s="393"/>
    </row>
    <row r="107" spans="1:31" ht="38.25">
      <c r="A107" s="400" t="s">
        <v>451</v>
      </c>
      <c r="B107" s="281" t="s">
        <v>406</v>
      </c>
      <c r="C107" s="271"/>
      <c r="D107" s="271">
        <v>16390116.210000001</v>
      </c>
      <c r="E107" s="271">
        <f t="shared" si="63"/>
        <v>16390116.210000001</v>
      </c>
      <c r="F107" s="272"/>
      <c r="G107" s="272">
        <f t="shared" si="64"/>
        <v>16390116.210000001</v>
      </c>
      <c r="H107" s="272"/>
      <c r="I107" s="272">
        <f t="shared" si="65"/>
        <v>16390116.210000001</v>
      </c>
      <c r="J107" s="272">
        <v>20000000</v>
      </c>
      <c r="K107" s="272">
        <f t="shared" si="66"/>
        <v>36390116.210000001</v>
      </c>
      <c r="L107" s="272"/>
      <c r="M107" s="272">
        <f t="shared" si="67"/>
        <v>36390116.210000001</v>
      </c>
      <c r="N107" s="272"/>
      <c r="O107" s="272">
        <f t="shared" si="68"/>
        <v>36390116.210000001</v>
      </c>
      <c r="P107" s="272"/>
      <c r="Q107" s="272"/>
      <c r="R107" s="272">
        <f t="shared" si="69"/>
        <v>0</v>
      </c>
      <c r="S107" s="272"/>
      <c r="T107" s="272">
        <f t="shared" si="70"/>
        <v>0</v>
      </c>
      <c r="U107" s="272"/>
      <c r="V107" s="272">
        <f t="shared" si="71"/>
        <v>0</v>
      </c>
      <c r="W107" s="272"/>
      <c r="X107" s="272"/>
      <c r="Y107" s="272">
        <f t="shared" si="72"/>
        <v>0</v>
      </c>
      <c r="Z107" s="272"/>
      <c r="AA107" s="272">
        <f t="shared" si="73"/>
        <v>0</v>
      </c>
      <c r="AB107" s="272"/>
      <c r="AC107" s="272">
        <f>AA107+AB107</f>
        <v>0</v>
      </c>
      <c r="AD107" s="393"/>
    </row>
    <row r="108" spans="1:31" ht="38.25">
      <c r="A108" s="400" t="s">
        <v>461</v>
      </c>
      <c r="B108" s="281" t="s">
        <v>406</v>
      </c>
      <c r="C108" s="271"/>
      <c r="D108" s="271"/>
      <c r="E108" s="271"/>
      <c r="F108" s="310">
        <v>1106622.68</v>
      </c>
      <c r="G108" s="272">
        <f t="shared" si="64"/>
        <v>1106622.68</v>
      </c>
      <c r="H108" s="310"/>
      <c r="I108" s="272">
        <f t="shared" si="65"/>
        <v>1106622.68</v>
      </c>
      <c r="J108" s="310"/>
      <c r="K108" s="272">
        <f t="shared" si="66"/>
        <v>1106622.68</v>
      </c>
      <c r="L108" s="293"/>
      <c r="M108" s="272">
        <f t="shared" si="67"/>
        <v>1106622.68</v>
      </c>
      <c r="N108" s="293"/>
      <c r="O108" s="272">
        <f t="shared" si="68"/>
        <v>1106622.68</v>
      </c>
      <c r="P108" s="272"/>
      <c r="Q108" s="272"/>
      <c r="R108" s="272"/>
      <c r="S108" s="272"/>
      <c r="T108" s="272"/>
      <c r="U108" s="272"/>
      <c r="V108" s="272">
        <f t="shared" si="71"/>
        <v>0</v>
      </c>
      <c r="W108" s="272"/>
      <c r="X108" s="272"/>
      <c r="Y108" s="272"/>
      <c r="Z108" s="272"/>
      <c r="AA108" s="272"/>
      <c r="AB108" s="272"/>
      <c r="AC108" s="272">
        <f t="shared" ref="AC108:AC122" si="75">AA108+AB108</f>
        <v>0</v>
      </c>
      <c r="AD108" s="393"/>
    </row>
    <row r="109" spans="1:31" ht="38.25">
      <c r="A109" s="400" t="s">
        <v>452</v>
      </c>
      <c r="B109" s="281" t="s">
        <v>406</v>
      </c>
      <c r="C109" s="271"/>
      <c r="D109" s="271">
        <v>19792777.780000001</v>
      </c>
      <c r="E109" s="271">
        <f t="shared" ref="E109" si="76">C109+D109</f>
        <v>19792777.780000001</v>
      </c>
      <c r="F109" s="310">
        <v>11094333.33</v>
      </c>
      <c r="G109" s="272">
        <f t="shared" si="64"/>
        <v>30887111.109999999</v>
      </c>
      <c r="H109" s="310"/>
      <c r="I109" s="272">
        <f t="shared" si="65"/>
        <v>30887111.109999999</v>
      </c>
      <c r="J109" s="310"/>
      <c r="K109" s="272">
        <f t="shared" si="66"/>
        <v>30887111.109999999</v>
      </c>
      <c r="L109" s="293"/>
      <c r="M109" s="272">
        <f t="shared" si="67"/>
        <v>30887111.109999999</v>
      </c>
      <c r="N109" s="293"/>
      <c r="O109" s="272">
        <f t="shared" si="68"/>
        <v>30887111.109999999</v>
      </c>
      <c r="P109" s="272"/>
      <c r="Q109" s="272"/>
      <c r="R109" s="272"/>
      <c r="S109" s="272"/>
      <c r="T109" s="272"/>
      <c r="U109" s="272"/>
      <c r="V109" s="272">
        <f t="shared" si="71"/>
        <v>0</v>
      </c>
      <c r="W109" s="272"/>
      <c r="X109" s="272"/>
      <c r="Y109" s="272"/>
      <c r="Z109" s="272"/>
      <c r="AA109" s="272"/>
      <c r="AB109" s="272"/>
      <c r="AC109" s="272">
        <f t="shared" si="75"/>
        <v>0</v>
      </c>
      <c r="AD109" s="393"/>
    </row>
    <row r="110" spans="1:31" ht="51">
      <c r="A110" s="400" t="s">
        <v>450</v>
      </c>
      <c r="B110" s="281" t="s">
        <v>406</v>
      </c>
      <c r="C110" s="271"/>
      <c r="D110" s="271">
        <v>587611</v>
      </c>
      <c r="E110" s="271">
        <f t="shared" si="63"/>
        <v>587611</v>
      </c>
      <c r="F110" s="272"/>
      <c r="G110" s="272">
        <f t="shared" si="64"/>
        <v>587611</v>
      </c>
      <c r="H110" s="272"/>
      <c r="I110" s="272">
        <f t="shared" si="65"/>
        <v>587611</v>
      </c>
      <c r="J110" s="272"/>
      <c r="K110" s="272">
        <f t="shared" si="66"/>
        <v>587611</v>
      </c>
      <c r="L110" s="272">
        <f>680059-587611</f>
        <v>92448</v>
      </c>
      <c r="M110" s="272">
        <f t="shared" si="67"/>
        <v>680059</v>
      </c>
      <c r="N110" s="272"/>
      <c r="O110" s="272">
        <f t="shared" si="68"/>
        <v>680059</v>
      </c>
      <c r="P110" s="272"/>
      <c r="Q110" s="272"/>
      <c r="R110" s="272"/>
      <c r="S110" s="272"/>
      <c r="T110" s="272"/>
      <c r="U110" s="272"/>
      <c r="V110" s="272">
        <f t="shared" si="71"/>
        <v>0</v>
      </c>
      <c r="W110" s="272"/>
      <c r="X110" s="272"/>
      <c r="Y110" s="272"/>
      <c r="Z110" s="272"/>
      <c r="AA110" s="272"/>
      <c r="AB110" s="272"/>
      <c r="AC110" s="272">
        <f t="shared" si="75"/>
        <v>0</v>
      </c>
      <c r="AD110" s="393"/>
    </row>
    <row r="111" spans="1:31" ht="51">
      <c r="A111" s="401" t="s">
        <v>462</v>
      </c>
      <c r="B111" s="281" t="s">
        <v>406</v>
      </c>
      <c r="C111" s="271"/>
      <c r="D111" s="271"/>
      <c r="E111" s="271"/>
      <c r="F111" s="310">
        <v>700000</v>
      </c>
      <c r="G111" s="272">
        <f t="shared" si="64"/>
        <v>700000</v>
      </c>
      <c r="H111" s="310"/>
      <c r="I111" s="272">
        <f t="shared" si="65"/>
        <v>700000</v>
      </c>
      <c r="J111" s="310"/>
      <c r="K111" s="272">
        <f t="shared" si="66"/>
        <v>700000</v>
      </c>
      <c r="L111" s="293"/>
      <c r="M111" s="272">
        <f t="shared" si="67"/>
        <v>700000</v>
      </c>
      <c r="N111" s="293"/>
      <c r="O111" s="272">
        <f t="shared" si="68"/>
        <v>700000</v>
      </c>
      <c r="P111" s="272"/>
      <c r="Q111" s="272"/>
      <c r="R111" s="272"/>
      <c r="S111" s="272"/>
      <c r="T111" s="272"/>
      <c r="U111" s="272"/>
      <c r="V111" s="272">
        <f t="shared" si="71"/>
        <v>0</v>
      </c>
      <c r="W111" s="272"/>
      <c r="X111" s="272"/>
      <c r="Y111" s="272"/>
      <c r="Z111" s="272"/>
      <c r="AA111" s="272"/>
      <c r="AB111" s="272"/>
      <c r="AC111" s="272">
        <f t="shared" si="75"/>
        <v>0</v>
      </c>
      <c r="AD111" s="393"/>
    </row>
    <row r="112" spans="1:31" ht="90" customHeight="1">
      <c r="A112" s="401" t="s">
        <v>495</v>
      </c>
      <c r="B112" s="281" t="s">
        <v>406</v>
      </c>
      <c r="C112" s="271"/>
      <c r="D112" s="271"/>
      <c r="E112" s="271"/>
      <c r="F112" s="310">
        <v>6000000</v>
      </c>
      <c r="G112" s="272">
        <f t="shared" si="64"/>
        <v>6000000</v>
      </c>
      <c r="H112" s="310"/>
      <c r="I112" s="272">
        <f t="shared" si="65"/>
        <v>6000000</v>
      </c>
      <c r="J112" s="310"/>
      <c r="K112" s="272">
        <f t="shared" si="66"/>
        <v>6000000</v>
      </c>
      <c r="L112" s="293"/>
      <c r="M112" s="272">
        <f t="shared" si="67"/>
        <v>6000000</v>
      </c>
      <c r="N112" s="293"/>
      <c r="O112" s="272">
        <f t="shared" si="68"/>
        <v>6000000</v>
      </c>
      <c r="P112" s="272"/>
      <c r="Q112" s="272"/>
      <c r="R112" s="272"/>
      <c r="S112" s="272"/>
      <c r="T112" s="272"/>
      <c r="U112" s="272"/>
      <c r="V112" s="272">
        <f t="shared" si="71"/>
        <v>0</v>
      </c>
      <c r="W112" s="272"/>
      <c r="X112" s="272"/>
      <c r="Y112" s="272"/>
      <c r="Z112" s="272"/>
      <c r="AA112" s="272"/>
      <c r="AB112" s="272"/>
      <c r="AC112" s="272">
        <f t="shared" si="75"/>
        <v>0</v>
      </c>
      <c r="AD112" s="393"/>
    </row>
    <row r="113" spans="1:35" ht="25.5">
      <c r="A113" s="401" t="s">
        <v>472</v>
      </c>
      <c r="B113" s="281" t="s">
        <v>406</v>
      </c>
      <c r="C113" s="271"/>
      <c r="D113" s="271"/>
      <c r="E113" s="271"/>
      <c r="F113" s="310">
        <v>3437500</v>
      </c>
      <c r="G113" s="272">
        <f t="shared" si="64"/>
        <v>3437500</v>
      </c>
      <c r="H113" s="310"/>
      <c r="I113" s="272">
        <f t="shared" si="65"/>
        <v>3437500</v>
      </c>
      <c r="J113" s="310"/>
      <c r="K113" s="272">
        <f t="shared" si="66"/>
        <v>3437500</v>
      </c>
      <c r="L113" s="293"/>
      <c r="M113" s="272">
        <f t="shared" si="67"/>
        <v>3437500</v>
      </c>
      <c r="N113" s="293"/>
      <c r="O113" s="272">
        <f t="shared" si="68"/>
        <v>3437500</v>
      </c>
      <c r="P113" s="272"/>
      <c r="Q113" s="272"/>
      <c r="R113" s="272"/>
      <c r="S113" s="272"/>
      <c r="T113" s="272"/>
      <c r="U113" s="272"/>
      <c r="V113" s="272">
        <f t="shared" si="71"/>
        <v>0</v>
      </c>
      <c r="W113" s="272"/>
      <c r="X113" s="272"/>
      <c r="Y113" s="272"/>
      <c r="Z113" s="272"/>
      <c r="AA113" s="272"/>
      <c r="AB113" s="272"/>
      <c r="AC113" s="272">
        <f t="shared" si="75"/>
        <v>0</v>
      </c>
      <c r="AD113" s="393"/>
    </row>
    <row r="114" spans="1:35" ht="38.25">
      <c r="A114" s="401" t="s">
        <v>474</v>
      </c>
      <c r="B114" s="281" t="s">
        <v>406</v>
      </c>
      <c r="C114" s="271"/>
      <c r="D114" s="271"/>
      <c r="E114" s="271"/>
      <c r="F114" s="310">
        <v>6000000</v>
      </c>
      <c r="G114" s="272">
        <f t="shared" si="64"/>
        <v>6000000</v>
      </c>
      <c r="H114" s="310"/>
      <c r="I114" s="272">
        <f t="shared" si="65"/>
        <v>6000000</v>
      </c>
      <c r="J114" s="310"/>
      <c r="K114" s="272">
        <f t="shared" si="66"/>
        <v>6000000</v>
      </c>
      <c r="L114" s="293"/>
      <c r="M114" s="272">
        <f t="shared" si="67"/>
        <v>6000000</v>
      </c>
      <c r="N114" s="293"/>
      <c r="O114" s="272">
        <f t="shared" si="68"/>
        <v>6000000</v>
      </c>
      <c r="P114" s="272"/>
      <c r="Q114" s="272"/>
      <c r="R114" s="272"/>
      <c r="S114" s="272"/>
      <c r="T114" s="272"/>
      <c r="U114" s="272"/>
      <c r="V114" s="272">
        <f t="shared" si="71"/>
        <v>0</v>
      </c>
      <c r="W114" s="272"/>
      <c r="X114" s="272"/>
      <c r="Y114" s="272"/>
      <c r="Z114" s="272"/>
      <c r="AA114" s="272"/>
      <c r="AB114" s="272"/>
      <c r="AC114" s="272">
        <f t="shared" si="75"/>
        <v>0</v>
      </c>
      <c r="AD114" s="393"/>
    </row>
    <row r="115" spans="1:35" ht="38.25">
      <c r="A115" s="401" t="s">
        <v>469</v>
      </c>
      <c r="B115" s="281" t="s">
        <v>406</v>
      </c>
      <c r="C115" s="271"/>
      <c r="D115" s="271"/>
      <c r="E115" s="271"/>
      <c r="F115" s="310">
        <v>3321630.68</v>
      </c>
      <c r="G115" s="272">
        <f t="shared" si="64"/>
        <v>3321630.68</v>
      </c>
      <c r="H115" s="310"/>
      <c r="I115" s="272">
        <f t="shared" si="65"/>
        <v>3321630.68</v>
      </c>
      <c r="J115" s="310"/>
      <c r="K115" s="272">
        <f t="shared" si="66"/>
        <v>3321630.68</v>
      </c>
      <c r="L115" s="293"/>
      <c r="M115" s="272">
        <f t="shared" si="67"/>
        <v>3321630.68</v>
      </c>
      <c r="N115" s="293"/>
      <c r="O115" s="272">
        <f t="shared" si="68"/>
        <v>3321630.68</v>
      </c>
      <c r="P115" s="272"/>
      <c r="Q115" s="272"/>
      <c r="R115" s="272"/>
      <c r="S115" s="272"/>
      <c r="T115" s="272"/>
      <c r="U115" s="272"/>
      <c r="V115" s="272">
        <f t="shared" si="71"/>
        <v>0</v>
      </c>
      <c r="W115" s="272"/>
      <c r="X115" s="272"/>
      <c r="Y115" s="272"/>
      <c r="Z115" s="272"/>
      <c r="AA115" s="272"/>
      <c r="AB115" s="272"/>
      <c r="AC115" s="272">
        <f t="shared" si="75"/>
        <v>0</v>
      </c>
      <c r="AD115" s="393"/>
    </row>
    <row r="116" spans="1:35" ht="25.5">
      <c r="A116" s="401" t="s">
        <v>503</v>
      </c>
      <c r="B116" s="281" t="s">
        <v>406</v>
      </c>
      <c r="C116" s="271"/>
      <c r="D116" s="271"/>
      <c r="E116" s="271"/>
      <c r="F116" s="310"/>
      <c r="G116" s="272"/>
      <c r="H116" s="310"/>
      <c r="I116" s="272"/>
      <c r="J116" s="310"/>
      <c r="K116" s="272"/>
      <c r="L116" s="293">
        <v>1000000</v>
      </c>
      <c r="M116" s="272">
        <f t="shared" si="67"/>
        <v>1000000</v>
      </c>
      <c r="N116" s="293"/>
      <c r="O116" s="272">
        <f t="shared" si="68"/>
        <v>1000000</v>
      </c>
      <c r="P116" s="272"/>
      <c r="Q116" s="272"/>
      <c r="R116" s="272"/>
      <c r="S116" s="272"/>
      <c r="T116" s="272"/>
      <c r="U116" s="272"/>
      <c r="V116" s="272">
        <f t="shared" si="71"/>
        <v>0</v>
      </c>
      <c r="W116" s="272"/>
      <c r="X116" s="272"/>
      <c r="Y116" s="272"/>
      <c r="Z116" s="272"/>
      <c r="AA116" s="272"/>
      <c r="AB116" s="272"/>
      <c r="AC116" s="272">
        <f t="shared" si="75"/>
        <v>0</v>
      </c>
      <c r="AD116" s="393"/>
    </row>
    <row r="117" spans="1:35" ht="25.5">
      <c r="A117" s="401" t="s">
        <v>492</v>
      </c>
      <c r="B117" s="281" t="s">
        <v>406</v>
      </c>
      <c r="C117" s="271"/>
      <c r="D117" s="271"/>
      <c r="E117" s="271"/>
      <c r="F117" s="310"/>
      <c r="G117" s="272"/>
      <c r="H117" s="310"/>
      <c r="I117" s="272"/>
      <c r="J117" s="310">
        <v>129500</v>
      </c>
      <c r="K117" s="272"/>
      <c r="L117" s="293">
        <v>1228082</v>
      </c>
      <c r="M117" s="272">
        <f t="shared" si="67"/>
        <v>1228082</v>
      </c>
      <c r="N117" s="293"/>
      <c r="O117" s="272">
        <f t="shared" si="68"/>
        <v>1228082</v>
      </c>
      <c r="P117" s="272"/>
      <c r="Q117" s="272"/>
      <c r="R117" s="272"/>
      <c r="S117" s="272"/>
      <c r="T117" s="272"/>
      <c r="U117" s="272"/>
      <c r="V117" s="272">
        <f t="shared" si="71"/>
        <v>0</v>
      </c>
      <c r="W117" s="272"/>
      <c r="X117" s="272"/>
      <c r="Y117" s="272"/>
      <c r="Z117" s="272"/>
      <c r="AA117" s="272"/>
      <c r="AB117" s="272"/>
      <c r="AC117" s="272">
        <f t="shared" si="75"/>
        <v>0</v>
      </c>
      <c r="AD117" s="393"/>
    </row>
    <row r="118" spans="1:35" ht="38.25">
      <c r="A118" s="401" t="s">
        <v>488</v>
      </c>
      <c r="B118" s="281" t="s">
        <v>406</v>
      </c>
      <c r="C118" s="271"/>
      <c r="D118" s="271"/>
      <c r="E118" s="271"/>
      <c r="F118" s="310"/>
      <c r="G118" s="272"/>
      <c r="H118" s="310"/>
      <c r="I118" s="272"/>
      <c r="J118" s="310">
        <v>129500</v>
      </c>
      <c r="K118" s="272">
        <f t="shared" si="66"/>
        <v>129500</v>
      </c>
      <c r="L118" s="293"/>
      <c r="M118" s="272">
        <f t="shared" si="67"/>
        <v>129500</v>
      </c>
      <c r="N118" s="293"/>
      <c r="O118" s="272">
        <f t="shared" si="68"/>
        <v>129500</v>
      </c>
      <c r="P118" s="272"/>
      <c r="Q118" s="272"/>
      <c r="R118" s="272"/>
      <c r="S118" s="272"/>
      <c r="T118" s="272"/>
      <c r="U118" s="272"/>
      <c r="V118" s="272">
        <f t="shared" si="71"/>
        <v>0</v>
      </c>
      <c r="W118" s="272"/>
      <c r="X118" s="272"/>
      <c r="Y118" s="272"/>
      <c r="Z118" s="272"/>
      <c r="AA118" s="272"/>
      <c r="AB118" s="272"/>
      <c r="AC118" s="272">
        <f t="shared" si="75"/>
        <v>0</v>
      </c>
      <c r="AD118" s="393"/>
    </row>
    <row r="119" spans="1:35" ht="76.5">
      <c r="A119" s="401" t="s">
        <v>493</v>
      </c>
      <c r="B119" s="281" t="s">
        <v>406</v>
      </c>
      <c r="C119" s="271"/>
      <c r="D119" s="271"/>
      <c r="E119" s="271"/>
      <c r="F119" s="310"/>
      <c r="G119" s="272"/>
      <c r="H119" s="310"/>
      <c r="I119" s="272"/>
      <c r="J119" s="310"/>
      <c r="K119" s="272"/>
      <c r="L119" s="293">
        <v>1754559.64</v>
      </c>
      <c r="M119" s="272">
        <f t="shared" si="67"/>
        <v>1754559.64</v>
      </c>
      <c r="N119" s="293"/>
      <c r="O119" s="272">
        <f t="shared" si="68"/>
        <v>1754559.64</v>
      </c>
      <c r="P119" s="272"/>
      <c r="Q119" s="272"/>
      <c r="R119" s="272"/>
      <c r="S119" s="272"/>
      <c r="T119" s="272"/>
      <c r="U119" s="272"/>
      <c r="V119" s="272">
        <f t="shared" si="71"/>
        <v>0</v>
      </c>
      <c r="W119" s="272"/>
      <c r="X119" s="272"/>
      <c r="Y119" s="272"/>
      <c r="Z119" s="272"/>
      <c r="AA119" s="272"/>
      <c r="AB119" s="272"/>
      <c r="AC119" s="272">
        <f t="shared" si="75"/>
        <v>0</v>
      </c>
      <c r="AD119" s="393"/>
    </row>
    <row r="120" spans="1:35" ht="63.75">
      <c r="A120" s="401" t="s">
        <v>498</v>
      </c>
      <c r="B120" s="281" t="s">
        <v>406</v>
      </c>
      <c r="C120" s="271"/>
      <c r="D120" s="271"/>
      <c r="E120" s="271"/>
      <c r="F120" s="310"/>
      <c r="G120" s="272"/>
      <c r="H120" s="310"/>
      <c r="I120" s="272"/>
      <c r="J120" s="310"/>
      <c r="K120" s="272"/>
      <c r="L120" s="293">
        <v>299384.84000000003</v>
      </c>
      <c r="M120" s="272">
        <f t="shared" si="67"/>
        <v>299384.84000000003</v>
      </c>
      <c r="N120" s="293"/>
      <c r="O120" s="272">
        <f t="shared" si="68"/>
        <v>299384.84000000003</v>
      </c>
      <c r="P120" s="272"/>
      <c r="Q120" s="272"/>
      <c r="R120" s="272"/>
      <c r="S120" s="272"/>
      <c r="T120" s="272"/>
      <c r="U120" s="272"/>
      <c r="V120" s="272">
        <f t="shared" si="71"/>
        <v>0</v>
      </c>
      <c r="W120" s="272"/>
      <c r="X120" s="272"/>
      <c r="Y120" s="272"/>
      <c r="Z120" s="272"/>
      <c r="AA120" s="272"/>
      <c r="AB120" s="272"/>
      <c r="AC120" s="272">
        <f t="shared" si="75"/>
        <v>0</v>
      </c>
      <c r="AD120" s="393"/>
    </row>
    <row r="121" spans="1:35" ht="89.25">
      <c r="A121" s="401" t="s">
        <v>494</v>
      </c>
      <c r="B121" s="281" t="s">
        <v>406</v>
      </c>
      <c r="C121" s="271"/>
      <c r="D121" s="271"/>
      <c r="E121" s="271"/>
      <c r="F121" s="310"/>
      <c r="G121" s="272"/>
      <c r="H121" s="310"/>
      <c r="I121" s="272"/>
      <c r="J121" s="310"/>
      <c r="K121" s="272"/>
      <c r="L121" s="293">
        <v>4255772</v>
      </c>
      <c r="M121" s="272">
        <f t="shared" si="67"/>
        <v>4255772</v>
      </c>
      <c r="N121" s="293"/>
      <c r="O121" s="272">
        <f t="shared" si="68"/>
        <v>4255772</v>
      </c>
      <c r="P121" s="272"/>
      <c r="Q121" s="272"/>
      <c r="R121" s="272"/>
      <c r="S121" s="272"/>
      <c r="T121" s="272"/>
      <c r="U121" s="272"/>
      <c r="V121" s="272">
        <f t="shared" si="71"/>
        <v>0</v>
      </c>
      <c r="W121" s="272"/>
      <c r="X121" s="272"/>
      <c r="Y121" s="272"/>
      <c r="Z121" s="272"/>
      <c r="AA121" s="272"/>
      <c r="AB121" s="272"/>
      <c r="AC121" s="272">
        <f t="shared" si="75"/>
        <v>0</v>
      </c>
      <c r="AD121" s="393"/>
    </row>
    <row r="122" spans="1:35" s="289" customFormat="1" ht="25.5">
      <c r="A122" s="291" t="s">
        <v>256</v>
      </c>
      <c r="B122" s="229" t="s">
        <v>257</v>
      </c>
      <c r="C122" s="267">
        <v>9079841.6099999994</v>
      </c>
      <c r="D122" s="267"/>
      <c r="E122" s="267">
        <f>E123</f>
        <v>9079841.6099999994</v>
      </c>
      <c r="F122" s="268"/>
      <c r="G122" s="268">
        <f>G123</f>
        <v>9079841.6099999994</v>
      </c>
      <c r="H122" s="268"/>
      <c r="I122" s="268">
        <f t="shared" ref="I122:O122" si="77">I123</f>
        <v>9448976.6099999994</v>
      </c>
      <c r="J122" s="268">
        <f t="shared" si="77"/>
        <v>-615877.30000000005</v>
      </c>
      <c r="K122" s="268">
        <f t="shared" si="77"/>
        <v>8833099.3099999987</v>
      </c>
      <c r="L122" s="268">
        <f t="shared" si="77"/>
        <v>0</v>
      </c>
      <c r="M122" s="268">
        <f t="shared" si="77"/>
        <v>8833099.3099999987</v>
      </c>
      <c r="N122" s="268">
        <f t="shared" si="77"/>
        <v>0</v>
      </c>
      <c r="O122" s="268">
        <f t="shared" si="77"/>
        <v>8833099.3099999987</v>
      </c>
      <c r="P122" s="268">
        <v>0</v>
      </c>
      <c r="Q122" s="268">
        <v>0</v>
      </c>
      <c r="R122" s="268">
        <v>0</v>
      </c>
      <c r="S122" s="268">
        <v>0</v>
      </c>
      <c r="T122" s="268">
        <v>0</v>
      </c>
      <c r="U122" s="268">
        <v>0</v>
      </c>
      <c r="V122" s="268">
        <v>0</v>
      </c>
      <c r="W122" s="268">
        <v>0</v>
      </c>
      <c r="X122" s="268">
        <v>0</v>
      </c>
      <c r="Y122" s="272">
        <f t="shared" si="72"/>
        <v>0</v>
      </c>
      <c r="Z122" s="268">
        <v>0</v>
      </c>
      <c r="AA122" s="272">
        <f t="shared" ref="AA122" si="78">Y122+Z122</f>
        <v>0</v>
      </c>
      <c r="AB122" s="268">
        <v>0</v>
      </c>
      <c r="AC122" s="272">
        <f t="shared" si="75"/>
        <v>0</v>
      </c>
      <c r="AD122" s="393"/>
      <c r="AE122" s="186"/>
      <c r="AF122" s="183"/>
      <c r="AG122" s="183"/>
    </row>
    <row r="123" spans="1:35" ht="25.5">
      <c r="A123" s="273" t="s">
        <v>442</v>
      </c>
      <c r="B123" s="281" t="s">
        <v>443</v>
      </c>
      <c r="C123" s="271">
        <v>9079841.6099999994</v>
      </c>
      <c r="D123" s="271"/>
      <c r="E123" s="271">
        <f>C123</f>
        <v>9079841.6099999994</v>
      </c>
      <c r="F123" s="272"/>
      <c r="G123" s="272">
        <f>E123</f>
        <v>9079841.6099999994</v>
      </c>
      <c r="H123" s="272">
        <v>369135</v>
      </c>
      <c r="I123" s="272">
        <f>G123+H123</f>
        <v>9448976.6099999994</v>
      </c>
      <c r="J123" s="272">
        <v>-615877.30000000005</v>
      </c>
      <c r="K123" s="272">
        <f>I123+J123</f>
        <v>8833099.3099999987</v>
      </c>
      <c r="L123" s="272">
        <v>0</v>
      </c>
      <c r="M123" s="272">
        <f>K123+L123</f>
        <v>8833099.3099999987</v>
      </c>
      <c r="N123" s="272"/>
      <c r="O123" s="272">
        <f>M123+N123</f>
        <v>8833099.3099999987</v>
      </c>
      <c r="P123" s="271">
        <f>P122</f>
        <v>0</v>
      </c>
      <c r="Q123" s="271"/>
      <c r="R123" s="271">
        <f>P123</f>
        <v>0</v>
      </c>
      <c r="S123" s="272"/>
      <c r="T123" s="272">
        <f>R123</f>
        <v>0</v>
      </c>
      <c r="U123" s="272"/>
      <c r="V123" s="272">
        <f>T123</f>
        <v>0</v>
      </c>
      <c r="W123" s="271">
        <v>0</v>
      </c>
      <c r="X123" s="271"/>
      <c r="Y123" s="271">
        <v>0</v>
      </c>
      <c r="Z123" s="272"/>
      <c r="AA123" s="272">
        <v>0</v>
      </c>
      <c r="AB123" s="272"/>
      <c r="AC123" s="272">
        <v>0</v>
      </c>
      <c r="AD123" s="393"/>
    </row>
    <row r="124" spans="1:35">
      <c r="A124" s="283"/>
      <c r="B124" s="281"/>
      <c r="C124" s="284"/>
      <c r="D124" s="284"/>
      <c r="E124" s="284"/>
      <c r="F124" s="285"/>
      <c r="G124" s="285"/>
      <c r="H124" s="285"/>
      <c r="I124" s="285"/>
      <c r="J124" s="285"/>
      <c r="K124" s="285"/>
      <c r="L124" s="285"/>
      <c r="M124" s="285"/>
      <c r="N124" s="285"/>
      <c r="O124" s="285"/>
      <c r="P124" s="285"/>
      <c r="Q124" s="285"/>
      <c r="R124" s="285"/>
      <c r="S124" s="285"/>
      <c r="T124" s="285"/>
      <c r="U124" s="285"/>
      <c r="V124" s="285"/>
      <c r="W124" s="285"/>
      <c r="X124" s="285"/>
      <c r="Y124" s="285"/>
      <c r="Z124" s="285"/>
      <c r="AA124" s="285"/>
      <c r="AB124" s="285"/>
      <c r="AC124" s="285"/>
      <c r="AD124" s="393"/>
    </row>
    <row r="125" spans="1:35">
      <c r="A125" s="228" t="s">
        <v>66</v>
      </c>
      <c r="B125" s="229"/>
      <c r="C125" s="230">
        <f>C19+C47</f>
        <v>1837401509.8700001</v>
      </c>
      <c r="D125" s="230">
        <f t="shared" ref="D125:AC125" si="79">D19+D47</f>
        <v>50079151.469999999</v>
      </c>
      <c r="E125" s="230">
        <f t="shared" si="79"/>
        <v>1887480661.3399999</v>
      </c>
      <c r="F125" s="293">
        <f t="shared" si="79"/>
        <v>48661314.099999994</v>
      </c>
      <c r="G125" s="293">
        <f t="shared" si="79"/>
        <v>1936141975.4399998</v>
      </c>
      <c r="H125" s="293">
        <f t="shared" si="79"/>
        <v>34588350.399999999</v>
      </c>
      <c r="I125" s="293">
        <f t="shared" si="79"/>
        <v>1971099460.8399999</v>
      </c>
      <c r="J125" s="293">
        <f t="shared" si="79"/>
        <v>23407376.919999998</v>
      </c>
      <c r="K125" s="293">
        <f t="shared" si="79"/>
        <v>1994377337.76</v>
      </c>
      <c r="L125" s="293">
        <f t="shared" si="79"/>
        <v>13898655.120000001</v>
      </c>
      <c r="M125" s="293">
        <f t="shared" si="79"/>
        <v>2008275992.8799999</v>
      </c>
      <c r="N125" s="293">
        <f t="shared" si="79"/>
        <v>29024221.059999995</v>
      </c>
      <c r="O125" s="293">
        <f t="shared" si="79"/>
        <v>2037300213.9399998</v>
      </c>
      <c r="P125" s="230">
        <f t="shared" si="79"/>
        <v>1718104504.5599999</v>
      </c>
      <c r="Q125" s="230">
        <f t="shared" si="79"/>
        <v>12606396.420000002</v>
      </c>
      <c r="R125" s="230">
        <f t="shared" si="79"/>
        <v>1730710900.9799998</v>
      </c>
      <c r="S125" s="293">
        <f t="shared" si="79"/>
        <v>3822000</v>
      </c>
      <c r="T125" s="293">
        <f t="shared" si="79"/>
        <v>1734532900.9799998</v>
      </c>
      <c r="U125" s="293">
        <f t="shared" si="79"/>
        <v>4396968.58</v>
      </c>
      <c r="V125" s="293">
        <f t="shared" si="79"/>
        <v>1738929869.5599999</v>
      </c>
      <c r="W125" s="230">
        <f t="shared" si="79"/>
        <v>1754895041.3999999</v>
      </c>
      <c r="X125" s="230">
        <f t="shared" si="79"/>
        <v>-4297177.2600000016</v>
      </c>
      <c r="Y125" s="230">
        <f t="shared" si="79"/>
        <v>1750597864.1399999</v>
      </c>
      <c r="Z125" s="293">
        <f t="shared" si="79"/>
        <v>-19660112.960000001</v>
      </c>
      <c r="AA125" s="293">
        <f t="shared" si="79"/>
        <v>1730937751.1800001</v>
      </c>
      <c r="AB125" s="293">
        <f t="shared" si="79"/>
        <v>4396968.58</v>
      </c>
      <c r="AC125" s="293">
        <f t="shared" si="79"/>
        <v>1735334719.76</v>
      </c>
      <c r="AD125" s="393"/>
      <c r="AH125" s="255"/>
      <c r="AI125" s="255"/>
    </row>
    <row r="126" spans="1:35" s="302" customFormat="1">
      <c r="B126" s="301"/>
      <c r="F126" s="295"/>
      <c r="G126" s="295"/>
      <c r="H126" s="295"/>
      <c r="I126" s="295"/>
      <c r="J126" s="295"/>
      <c r="K126" s="295"/>
      <c r="L126" s="327"/>
      <c r="M126" s="295"/>
      <c r="N126" s="327"/>
      <c r="O126" s="295"/>
      <c r="S126" s="327"/>
      <c r="T126" s="295"/>
      <c r="U126" s="327"/>
      <c r="V126" s="295"/>
      <c r="Z126" s="327"/>
      <c r="AA126" s="295"/>
      <c r="AB126" s="327"/>
      <c r="AC126" s="295"/>
      <c r="AD126" s="393"/>
      <c r="AE126" s="186"/>
      <c r="AF126" s="183"/>
      <c r="AG126" s="183"/>
    </row>
    <row r="127" spans="1:35" s="295" customFormat="1">
      <c r="B127" s="296"/>
      <c r="C127" s="294"/>
      <c r="D127" s="294"/>
      <c r="E127" s="294">
        <f>C125+D125</f>
        <v>1887480661.3400002</v>
      </c>
      <c r="F127" s="294"/>
      <c r="G127" s="294">
        <f>E125+F125</f>
        <v>1936141975.4399998</v>
      </c>
      <c r="H127" s="294"/>
      <c r="I127" s="294">
        <f>G125+H125</f>
        <v>1970730325.8399999</v>
      </c>
      <c r="J127" s="294"/>
      <c r="K127" s="294">
        <f>I125+J125</f>
        <v>1994506837.76</v>
      </c>
      <c r="L127" s="328"/>
      <c r="M127" s="294">
        <f>K125+L125</f>
        <v>2008275992.8799999</v>
      </c>
      <c r="N127" s="328"/>
      <c r="O127" s="294">
        <f>M125+N125</f>
        <v>2037300213.9399998</v>
      </c>
      <c r="P127" s="294"/>
      <c r="Q127" s="294"/>
      <c r="R127" s="294"/>
      <c r="S127" s="328"/>
      <c r="T127" s="294"/>
      <c r="U127" s="328"/>
      <c r="V127" s="294"/>
      <c r="W127" s="294"/>
      <c r="X127" s="294"/>
      <c r="Y127" s="294"/>
      <c r="Z127" s="328"/>
      <c r="AA127" s="294"/>
      <c r="AB127" s="328"/>
      <c r="AC127" s="294"/>
      <c r="AD127" s="393"/>
      <c r="AE127" s="186"/>
      <c r="AF127" s="183"/>
      <c r="AG127" s="183"/>
      <c r="AH127" s="294"/>
      <c r="AI127" s="294"/>
    </row>
    <row r="128" spans="1:35" s="295" customFormat="1">
      <c r="B128" s="296"/>
      <c r="L128" s="327"/>
      <c r="N128" s="327"/>
      <c r="R128" s="294">
        <f>P125+Q125</f>
        <v>1730710900.98</v>
      </c>
      <c r="S128" s="327"/>
      <c r="T128" s="294">
        <f>R125+S125</f>
        <v>1734532900.9799998</v>
      </c>
      <c r="U128" s="327"/>
      <c r="V128" s="294">
        <f>T125+U125</f>
        <v>1738929869.5599997</v>
      </c>
      <c r="Y128" s="294">
        <f>W125+X125</f>
        <v>1750597864.1399999</v>
      </c>
      <c r="Z128" s="327"/>
      <c r="AA128" s="294">
        <f>Y125+Z125</f>
        <v>1730937751.1799998</v>
      </c>
      <c r="AB128" s="327"/>
      <c r="AC128" s="294">
        <f>AA125+AB125</f>
        <v>1735334719.76</v>
      </c>
      <c r="AD128" s="393"/>
      <c r="AE128" s="186"/>
      <c r="AF128" s="183"/>
      <c r="AG128" s="183"/>
    </row>
    <row r="129" spans="2:33" s="295" customFormat="1">
      <c r="B129" s="296"/>
      <c r="L129" s="327"/>
      <c r="N129" s="327"/>
      <c r="S129" s="327"/>
      <c r="U129" s="327"/>
      <c r="Z129" s="327"/>
      <c r="AB129" s="327"/>
      <c r="AD129" s="393"/>
      <c r="AE129" s="186"/>
      <c r="AF129" s="183"/>
      <c r="AG129" s="183"/>
    </row>
    <row r="130" spans="2:33">
      <c r="AD130" s="393"/>
    </row>
    <row r="131" spans="2:33">
      <c r="AD131" s="393"/>
    </row>
    <row r="132" spans="2:33">
      <c r="X132" s="255"/>
    </row>
  </sheetData>
  <mergeCells count="26">
    <mergeCell ref="O1:AC1"/>
    <mergeCell ref="O2:AC2"/>
    <mergeCell ref="O8:AC8"/>
    <mergeCell ref="O10:AC10"/>
    <mergeCell ref="O7:AC7"/>
    <mergeCell ref="O9:AC9"/>
    <mergeCell ref="O11:AC11"/>
    <mergeCell ref="O13:AC13"/>
    <mergeCell ref="O3:AC3"/>
    <mergeCell ref="O4:AC4"/>
    <mergeCell ref="O5:AC5"/>
    <mergeCell ref="O6:AC6"/>
    <mergeCell ref="AE18:AG18"/>
    <mergeCell ref="AE19:AG19"/>
    <mergeCell ref="A16:A17"/>
    <mergeCell ref="B16:B17"/>
    <mergeCell ref="C16:AC16"/>
    <mergeCell ref="AE16:AG16"/>
    <mergeCell ref="C17:O17"/>
    <mergeCell ref="P17:V17"/>
    <mergeCell ref="W17:AC17"/>
    <mergeCell ref="AE17:AG17"/>
    <mergeCell ref="AE15:AG15"/>
    <mergeCell ref="A15:AC15"/>
    <mergeCell ref="O12:AC12"/>
    <mergeCell ref="O14:AC14"/>
  </mergeCells>
  <pageMargins left="0.56999999999999995" right="0.31" top="0.37" bottom="0.4" header="0.15748031496062992" footer="0.15748031496062992"/>
  <pageSetup paperSize="9" scale="89" firstPageNumber="44" fitToHeight="6" orientation="portrait" r:id="rId1"/>
  <headerFooter scaleWithDoc="0" alignWithMargins="0">
    <oddFooter>&amp;C&amp;P</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P129"/>
  <sheetViews>
    <sheetView zoomScaleSheetLayoutView="100" workbookViewId="0">
      <pane xSplit="1" ySplit="11" topLeftCell="B42" activePane="bottomRight" state="frozen"/>
      <selection pane="topRight" activeCell="B1" sqref="B1"/>
      <selection pane="bottomLeft" activeCell="A14" sqref="A14"/>
      <selection pane="bottomRight" activeCell="C48" sqref="C48"/>
    </sheetView>
  </sheetViews>
  <sheetFormatPr defaultColWidth="9.140625" defaultRowHeight="12.75"/>
  <cols>
    <col min="1" max="1" width="48.42578125" style="183" customWidth="1"/>
    <col min="2" max="2" width="19.140625" style="184" customWidth="1"/>
    <col min="3" max="5" width="13.42578125" style="300" customWidth="1"/>
    <col min="6" max="6" width="14.85546875" style="302" customWidth="1"/>
    <col min="7" max="7" width="13.28515625" style="186" customWidth="1"/>
    <col min="8" max="8" width="14.5703125" style="183" customWidth="1"/>
    <col min="9" max="9" width="17.5703125" style="183" customWidth="1"/>
    <col min="10" max="10" width="16.28515625" style="183" customWidth="1"/>
    <col min="11" max="11" width="17.28515625" style="183" customWidth="1"/>
    <col min="12" max="16384" width="9.140625" style="183"/>
  </cols>
  <sheetData>
    <row r="1" spans="1:9" ht="20.25" customHeight="1">
      <c r="C1" s="387" t="s">
        <v>513</v>
      </c>
      <c r="D1" s="387"/>
      <c r="E1" s="387"/>
      <c r="F1" s="388"/>
      <c r="G1" s="183"/>
    </row>
    <row r="2" spans="1:9" ht="27" customHeight="1">
      <c r="C2" s="365" t="s">
        <v>512</v>
      </c>
      <c r="D2" s="365"/>
      <c r="E2" s="365"/>
      <c r="F2" s="388"/>
      <c r="G2" s="183"/>
    </row>
    <row r="3" spans="1:9" ht="20.25" customHeight="1">
      <c r="C3" s="387" t="s">
        <v>473</v>
      </c>
      <c r="D3" s="387"/>
      <c r="E3" s="387"/>
      <c r="F3" s="388"/>
      <c r="G3" s="183"/>
    </row>
    <row r="4" spans="1:9" ht="27" customHeight="1">
      <c r="C4" s="365" t="s">
        <v>510</v>
      </c>
      <c r="D4" s="365"/>
      <c r="E4" s="365"/>
      <c r="F4" s="388"/>
      <c r="G4" s="183"/>
    </row>
    <row r="5" spans="1:9" ht="20.25" customHeight="1">
      <c r="C5" s="387" t="s">
        <v>473</v>
      </c>
      <c r="D5" s="387"/>
      <c r="E5" s="387"/>
      <c r="F5" s="388"/>
      <c r="G5" s="183"/>
    </row>
    <row r="6" spans="1:9" ht="27" customHeight="1">
      <c r="C6" s="365" t="s">
        <v>505</v>
      </c>
      <c r="D6" s="365"/>
      <c r="E6" s="365"/>
      <c r="F6" s="388"/>
      <c r="G6" s="183"/>
    </row>
    <row r="7" spans="1:9" ht="20.25" customHeight="1">
      <c r="C7" s="387" t="s">
        <v>473</v>
      </c>
      <c r="D7" s="387"/>
      <c r="E7" s="387"/>
      <c r="F7" s="388"/>
      <c r="G7" s="183"/>
    </row>
    <row r="8" spans="1:9" ht="27" customHeight="1">
      <c r="C8" s="365" t="s">
        <v>506</v>
      </c>
      <c r="D8" s="365"/>
      <c r="E8" s="365"/>
      <c r="F8" s="388"/>
      <c r="G8" s="183"/>
    </row>
    <row r="9" spans="1:9" ht="20.25" customHeight="1">
      <c r="C9" s="387" t="s">
        <v>473</v>
      </c>
      <c r="D9" s="387"/>
      <c r="E9" s="387"/>
      <c r="F9" s="388"/>
      <c r="G9" s="183"/>
    </row>
    <row r="10" spans="1:9" ht="27" customHeight="1">
      <c r="C10" s="365" t="s">
        <v>507</v>
      </c>
      <c r="D10" s="365"/>
      <c r="E10" s="365"/>
      <c r="F10" s="388"/>
      <c r="G10" s="183"/>
    </row>
    <row r="11" spans="1:9" ht="20.25" customHeight="1">
      <c r="C11" s="387" t="s">
        <v>473</v>
      </c>
      <c r="D11" s="387"/>
      <c r="E11" s="387"/>
      <c r="F11" s="388"/>
      <c r="G11" s="183"/>
    </row>
    <row r="12" spans="1:9" ht="27" customHeight="1">
      <c r="C12" s="365" t="s">
        <v>508</v>
      </c>
      <c r="D12" s="365"/>
      <c r="E12" s="365"/>
      <c r="F12" s="388"/>
      <c r="G12" s="183"/>
    </row>
    <row r="13" spans="1:9" s="226" customFormat="1" ht="20.25" customHeight="1">
      <c r="A13" s="233"/>
      <c r="B13" s="234"/>
      <c r="C13" s="387" t="s">
        <v>473</v>
      </c>
      <c r="D13" s="387"/>
      <c r="E13" s="387"/>
      <c r="F13" s="388"/>
    </row>
    <row r="14" spans="1:9" ht="27" customHeight="1">
      <c r="C14" s="365" t="s">
        <v>509</v>
      </c>
      <c r="D14" s="365"/>
      <c r="E14" s="365"/>
      <c r="F14" s="388"/>
      <c r="G14" s="183"/>
    </row>
    <row r="15" spans="1:9" s="226" customFormat="1" ht="39.75" customHeight="1">
      <c r="A15" s="368" t="s">
        <v>439</v>
      </c>
      <c r="B15" s="368"/>
      <c r="C15" s="369"/>
      <c r="D15" s="369"/>
      <c r="E15" s="369"/>
      <c r="F15" s="389"/>
      <c r="G15" s="379"/>
      <c r="H15" s="379"/>
      <c r="I15" s="379"/>
    </row>
    <row r="16" spans="1:9" ht="15.75">
      <c r="A16" s="359" t="s">
        <v>50</v>
      </c>
      <c r="B16" s="359" t="s">
        <v>51</v>
      </c>
      <c r="C16" s="408" t="s">
        <v>343</v>
      </c>
      <c r="D16" s="408"/>
      <c r="E16" s="408"/>
      <c r="F16" s="390"/>
      <c r="G16" s="383"/>
      <c r="H16" s="383"/>
      <c r="I16" s="383"/>
    </row>
    <row r="17" spans="1:11" ht="24.75" customHeight="1">
      <c r="A17" s="360"/>
      <c r="B17" s="360"/>
      <c r="C17" s="409" t="s">
        <v>341</v>
      </c>
      <c r="D17" s="410" t="s">
        <v>342</v>
      </c>
      <c r="E17" s="411" t="s">
        <v>360</v>
      </c>
      <c r="F17" s="390"/>
      <c r="G17" s="383"/>
      <c r="H17" s="383"/>
      <c r="I17" s="383"/>
    </row>
    <row r="18" spans="1:11">
      <c r="A18" s="187">
        <v>1</v>
      </c>
      <c r="B18" s="188">
        <v>2</v>
      </c>
      <c r="C18" s="405">
        <v>3</v>
      </c>
      <c r="D18" s="406">
        <v>4</v>
      </c>
      <c r="E18" s="407">
        <v>5</v>
      </c>
      <c r="F18" s="391"/>
      <c r="G18" s="382"/>
      <c r="H18" s="382"/>
      <c r="I18" s="382"/>
    </row>
    <row r="19" spans="1:11" s="186" customFormat="1">
      <c r="A19" s="228" t="s">
        <v>59</v>
      </c>
      <c r="B19" s="337" t="s">
        <v>22</v>
      </c>
      <c r="C19" s="268">
        <v>447196424</v>
      </c>
      <c r="D19" s="268">
        <v>477966717</v>
      </c>
      <c r="E19" s="268">
        <v>509799834</v>
      </c>
      <c r="F19" s="392"/>
      <c r="G19" s="379"/>
      <c r="H19" s="379"/>
      <c r="I19" s="379"/>
    </row>
    <row r="20" spans="1:11" s="186" customFormat="1">
      <c r="A20" s="269" t="s">
        <v>18</v>
      </c>
      <c r="B20" s="270" t="s">
        <v>23</v>
      </c>
      <c r="C20" s="272">
        <v>318134000</v>
      </c>
      <c r="D20" s="272">
        <v>345270830</v>
      </c>
      <c r="E20" s="272">
        <v>374722432</v>
      </c>
      <c r="F20" s="393"/>
    </row>
    <row r="21" spans="1:11" s="186" customFormat="1">
      <c r="A21" s="273" t="s">
        <v>1</v>
      </c>
      <c r="B21" s="270" t="s">
        <v>25</v>
      </c>
      <c r="C21" s="272">
        <v>318134000</v>
      </c>
      <c r="D21" s="272">
        <v>345270830</v>
      </c>
      <c r="E21" s="272">
        <v>374722432</v>
      </c>
      <c r="F21" s="393"/>
    </row>
    <row r="22" spans="1:11" s="186" customFormat="1" ht="38.25">
      <c r="A22" s="274" t="s">
        <v>9</v>
      </c>
      <c r="B22" s="270" t="s">
        <v>26</v>
      </c>
      <c r="C22" s="272">
        <v>34823020</v>
      </c>
      <c r="D22" s="272">
        <v>37455011</v>
      </c>
      <c r="E22" s="272">
        <v>39247926</v>
      </c>
      <c r="F22" s="393"/>
    </row>
    <row r="23" spans="1:11" s="186" customFormat="1" ht="25.5">
      <c r="A23" s="273" t="s">
        <v>10</v>
      </c>
      <c r="B23" s="270" t="s">
        <v>27</v>
      </c>
      <c r="C23" s="272">
        <v>34823020</v>
      </c>
      <c r="D23" s="272">
        <v>37455011</v>
      </c>
      <c r="E23" s="272">
        <v>39247926</v>
      </c>
      <c r="F23" s="393"/>
    </row>
    <row r="24" spans="1:11" s="186" customFormat="1">
      <c r="A24" s="274" t="s">
        <v>2</v>
      </c>
      <c r="B24" s="270" t="s">
        <v>28</v>
      </c>
      <c r="C24" s="272">
        <v>21263000</v>
      </c>
      <c r="D24" s="272">
        <v>22307014</v>
      </c>
      <c r="E24" s="272">
        <v>23226062</v>
      </c>
      <c r="F24" s="394"/>
      <c r="H24" s="183"/>
      <c r="I24" s="183"/>
      <c r="J24" s="183"/>
      <c r="K24" s="183"/>
    </row>
    <row r="25" spans="1:11" s="186" customFormat="1" ht="25.5">
      <c r="A25" s="273" t="s">
        <v>58</v>
      </c>
      <c r="B25" s="270" t="s">
        <v>29</v>
      </c>
      <c r="C25" s="272">
        <v>16657000</v>
      </c>
      <c r="D25" s="272">
        <v>17474859</v>
      </c>
      <c r="E25" s="272">
        <v>18194823</v>
      </c>
      <c r="F25" s="394"/>
      <c r="H25" s="183"/>
      <c r="I25" s="183"/>
      <c r="J25" s="183"/>
      <c r="K25" s="183"/>
    </row>
    <row r="26" spans="1:11" s="186" customFormat="1" ht="12.75" customHeight="1">
      <c r="A26" s="273" t="s">
        <v>344</v>
      </c>
      <c r="B26" s="270" t="s">
        <v>345</v>
      </c>
      <c r="C26" s="272">
        <v>6000</v>
      </c>
      <c r="D26" s="272">
        <v>6295</v>
      </c>
      <c r="E26" s="272">
        <v>6554</v>
      </c>
      <c r="F26" s="394"/>
      <c r="H26" s="183"/>
      <c r="I26" s="183"/>
      <c r="J26" s="183"/>
      <c r="K26" s="183"/>
    </row>
    <row r="27" spans="1:11" s="186" customFormat="1" ht="12.75" customHeight="1">
      <c r="A27" s="273" t="s">
        <v>346</v>
      </c>
      <c r="B27" s="270" t="s">
        <v>347</v>
      </c>
      <c r="C27" s="272">
        <v>4600000</v>
      </c>
      <c r="D27" s="272">
        <v>4825860</v>
      </c>
      <c r="E27" s="272">
        <v>5024685</v>
      </c>
      <c r="F27" s="394"/>
      <c r="H27" s="183"/>
      <c r="I27" s="183"/>
      <c r="J27" s="183"/>
      <c r="K27" s="183"/>
    </row>
    <row r="28" spans="1:11" s="186" customFormat="1">
      <c r="A28" s="274" t="s">
        <v>3</v>
      </c>
      <c r="B28" s="270" t="s">
        <v>30</v>
      </c>
      <c r="C28" s="272">
        <v>40255798</v>
      </c>
      <c r="D28" s="272">
        <v>40317162</v>
      </c>
      <c r="E28" s="272">
        <v>40378714</v>
      </c>
      <c r="F28" s="395"/>
      <c r="H28" s="183"/>
      <c r="I28" s="183"/>
      <c r="J28" s="183"/>
      <c r="K28" s="183"/>
    </row>
    <row r="29" spans="1:11" s="186" customFormat="1">
      <c r="A29" s="273" t="s">
        <v>355</v>
      </c>
      <c r="B29" s="270" t="s">
        <v>357</v>
      </c>
      <c r="C29" s="272">
        <v>7310000</v>
      </c>
      <c r="D29" s="275">
        <v>7310000</v>
      </c>
      <c r="E29" s="275">
        <v>7310000</v>
      </c>
      <c r="F29" s="395"/>
      <c r="H29" s="183"/>
      <c r="I29" s="183"/>
      <c r="J29" s="183"/>
      <c r="K29" s="183"/>
    </row>
    <row r="30" spans="1:11" s="186" customFormat="1">
      <c r="A30" s="273" t="s">
        <v>6</v>
      </c>
      <c r="B30" s="276" t="s">
        <v>32</v>
      </c>
      <c r="C30" s="272">
        <v>19794498</v>
      </c>
      <c r="D30" s="275">
        <v>19855862</v>
      </c>
      <c r="E30" s="275">
        <v>19917414</v>
      </c>
      <c r="F30" s="395"/>
      <c r="H30" s="183"/>
      <c r="I30" s="183"/>
      <c r="J30" s="183"/>
      <c r="K30" s="183"/>
    </row>
    <row r="31" spans="1:11" s="186" customFormat="1">
      <c r="A31" s="273" t="s">
        <v>359</v>
      </c>
      <c r="B31" s="270" t="s">
        <v>358</v>
      </c>
      <c r="C31" s="272">
        <v>13151300</v>
      </c>
      <c r="D31" s="275">
        <v>13151300</v>
      </c>
      <c r="E31" s="275">
        <v>13151300</v>
      </c>
      <c r="F31" s="395"/>
      <c r="H31" s="183"/>
      <c r="I31" s="183"/>
      <c r="J31" s="183"/>
      <c r="K31" s="183"/>
    </row>
    <row r="32" spans="1:11" s="186" customFormat="1">
      <c r="A32" s="274" t="s">
        <v>56</v>
      </c>
      <c r="B32" s="270" t="s">
        <v>37</v>
      </c>
      <c r="C32" s="272">
        <v>5067000</v>
      </c>
      <c r="D32" s="272">
        <v>5289000</v>
      </c>
      <c r="E32" s="272">
        <v>5484000</v>
      </c>
      <c r="F32" s="394"/>
      <c r="H32" s="183"/>
      <c r="I32" s="183"/>
      <c r="J32" s="183"/>
      <c r="K32" s="183"/>
    </row>
    <row r="33" spans="1:11" s="186" customFormat="1" ht="28.5" customHeight="1">
      <c r="A33" s="273" t="s">
        <v>348</v>
      </c>
      <c r="B33" s="270" t="s">
        <v>349</v>
      </c>
      <c r="C33" s="272">
        <v>3800000</v>
      </c>
      <c r="D33" s="272">
        <v>3966000</v>
      </c>
      <c r="E33" s="272">
        <v>4112000</v>
      </c>
      <c r="F33" s="394"/>
      <c r="H33" s="183"/>
      <c r="I33" s="183"/>
      <c r="J33" s="183"/>
      <c r="K33" s="183"/>
    </row>
    <row r="34" spans="1:11" s="186" customFormat="1" ht="37.5" customHeight="1">
      <c r="A34" s="273" t="s">
        <v>361</v>
      </c>
      <c r="B34" s="270" t="s">
        <v>362</v>
      </c>
      <c r="C34" s="272">
        <v>130000</v>
      </c>
      <c r="D34" s="272">
        <v>136000</v>
      </c>
      <c r="E34" s="272">
        <v>141000</v>
      </c>
      <c r="F34" s="394"/>
      <c r="H34" s="183"/>
      <c r="I34" s="183"/>
      <c r="J34" s="183"/>
      <c r="K34" s="183"/>
    </row>
    <row r="35" spans="1:11" s="186" customFormat="1" ht="37.5" customHeight="1">
      <c r="A35" s="273" t="s">
        <v>17</v>
      </c>
      <c r="B35" s="270" t="s">
        <v>38</v>
      </c>
      <c r="C35" s="272">
        <v>1137000</v>
      </c>
      <c r="D35" s="272">
        <v>1187000</v>
      </c>
      <c r="E35" s="272">
        <v>1231000</v>
      </c>
      <c r="F35" s="394"/>
      <c r="H35" s="183"/>
      <c r="I35" s="183"/>
      <c r="J35" s="183"/>
      <c r="K35" s="183"/>
    </row>
    <row r="36" spans="1:11" s="186" customFormat="1" ht="38.25">
      <c r="A36" s="269" t="s">
        <v>13</v>
      </c>
      <c r="B36" s="270" t="s">
        <v>39</v>
      </c>
      <c r="C36" s="272">
        <v>22617906</v>
      </c>
      <c r="D36" s="272">
        <v>22424900</v>
      </c>
      <c r="E36" s="272">
        <v>22424900</v>
      </c>
      <c r="F36" s="394"/>
      <c r="H36" s="183"/>
      <c r="I36" s="183"/>
      <c r="J36" s="183"/>
      <c r="K36" s="183"/>
    </row>
    <row r="37" spans="1:11" ht="80.25" customHeight="1">
      <c r="A37" s="273" t="s">
        <v>60</v>
      </c>
      <c r="B37" s="270" t="s">
        <v>41</v>
      </c>
      <c r="C37" s="272">
        <v>12740606</v>
      </c>
      <c r="D37" s="272">
        <v>12547600</v>
      </c>
      <c r="E37" s="272">
        <v>12547600</v>
      </c>
      <c r="F37" s="394"/>
    </row>
    <row r="38" spans="1:11" ht="80.25" customHeight="1">
      <c r="A38" s="277" t="s">
        <v>80</v>
      </c>
      <c r="B38" s="270" t="s">
        <v>77</v>
      </c>
      <c r="C38" s="272">
        <v>9877300</v>
      </c>
      <c r="D38" s="272">
        <v>9877300</v>
      </c>
      <c r="E38" s="272">
        <v>9877300</v>
      </c>
      <c r="F38" s="394"/>
    </row>
    <row r="39" spans="1:11" ht="25.5">
      <c r="A39" s="274" t="s">
        <v>19</v>
      </c>
      <c r="B39" s="270" t="s">
        <v>43</v>
      </c>
      <c r="C39" s="272">
        <v>388800</v>
      </c>
      <c r="D39" s="272">
        <v>388800</v>
      </c>
      <c r="E39" s="272">
        <v>388800</v>
      </c>
      <c r="F39" s="394"/>
      <c r="G39" s="197"/>
    </row>
    <row r="40" spans="1:11" s="185" customFormat="1" ht="25.5">
      <c r="A40" s="274" t="s">
        <v>141</v>
      </c>
      <c r="B40" s="270" t="s">
        <v>46</v>
      </c>
      <c r="C40" s="272">
        <v>350000</v>
      </c>
      <c r="D40" s="272">
        <v>350000</v>
      </c>
      <c r="E40" s="272">
        <v>350000</v>
      </c>
      <c r="F40" s="394"/>
      <c r="G40" s="186"/>
    </row>
    <row r="41" spans="1:11" s="185" customFormat="1">
      <c r="A41" s="273" t="s">
        <v>67</v>
      </c>
      <c r="B41" s="270" t="s">
        <v>70</v>
      </c>
      <c r="C41" s="272">
        <v>350000</v>
      </c>
      <c r="D41" s="272">
        <v>350000</v>
      </c>
      <c r="E41" s="272">
        <v>350000</v>
      </c>
      <c r="F41" s="394"/>
      <c r="G41" s="186"/>
    </row>
    <row r="42" spans="1:11" s="185" customFormat="1" ht="25.5">
      <c r="A42" s="274" t="s">
        <v>20</v>
      </c>
      <c r="B42" s="270" t="s">
        <v>47</v>
      </c>
      <c r="C42" s="272">
        <v>2296900</v>
      </c>
      <c r="D42" s="272">
        <v>2164000</v>
      </c>
      <c r="E42" s="272">
        <v>1577000</v>
      </c>
      <c r="F42" s="394"/>
      <c r="G42" s="186"/>
    </row>
    <row r="43" spans="1:11" s="185" customFormat="1" ht="76.5">
      <c r="A43" s="273" t="s">
        <v>339</v>
      </c>
      <c r="B43" s="270" t="s">
        <v>340</v>
      </c>
      <c r="C43" s="272">
        <v>996900</v>
      </c>
      <c r="D43" s="272">
        <v>864000</v>
      </c>
      <c r="E43" s="272">
        <v>277000</v>
      </c>
      <c r="F43" s="394"/>
      <c r="G43" s="196"/>
    </row>
    <row r="44" spans="1:11" s="185" customFormat="1" ht="25.5">
      <c r="A44" s="273" t="s">
        <v>79</v>
      </c>
      <c r="B44" s="270" t="s">
        <v>55</v>
      </c>
      <c r="C44" s="272">
        <v>1300000</v>
      </c>
      <c r="D44" s="272">
        <v>1300000</v>
      </c>
      <c r="E44" s="272">
        <v>1300000</v>
      </c>
      <c r="F44" s="394"/>
      <c r="G44" s="196"/>
    </row>
    <row r="45" spans="1:11" s="185" customFormat="1">
      <c r="A45" s="274" t="s">
        <v>15</v>
      </c>
      <c r="B45" s="270" t="s">
        <v>350</v>
      </c>
      <c r="C45" s="272">
        <v>2000000</v>
      </c>
      <c r="D45" s="272">
        <v>2000000</v>
      </c>
      <c r="E45" s="272">
        <v>2000000</v>
      </c>
      <c r="F45" s="394"/>
      <c r="G45" s="186"/>
    </row>
    <row r="46" spans="1:11" s="185" customFormat="1">
      <c r="A46" s="274" t="s">
        <v>351</v>
      </c>
      <c r="B46" s="270" t="s">
        <v>352</v>
      </c>
      <c r="C46" s="272">
        <v>0</v>
      </c>
      <c r="D46" s="272">
        <v>0</v>
      </c>
      <c r="E46" s="272">
        <v>0</v>
      </c>
      <c r="F46" s="394"/>
      <c r="G46" s="186"/>
    </row>
    <row r="47" spans="1:11" s="185" customFormat="1">
      <c r="A47" s="228" t="s">
        <v>270</v>
      </c>
      <c r="B47" s="279" t="s">
        <v>271</v>
      </c>
      <c r="C47" s="293">
        <v>1590103789.9399998</v>
      </c>
      <c r="D47" s="293">
        <v>1260963152.5599999</v>
      </c>
      <c r="E47" s="293">
        <v>1225534885.76</v>
      </c>
      <c r="F47" s="396">
        <f>1581270690.63-C47</f>
        <v>-8833099.3099997044</v>
      </c>
      <c r="G47" s="186"/>
      <c r="I47" s="256"/>
    </row>
    <row r="48" spans="1:11" s="185" customFormat="1" ht="38.25">
      <c r="A48" s="273" t="s">
        <v>65</v>
      </c>
      <c r="B48" s="281" t="s">
        <v>57</v>
      </c>
      <c r="C48" s="285">
        <v>1581270690.6299999</v>
      </c>
      <c r="D48" s="285">
        <v>1260963152.5599999</v>
      </c>
      <c r="E48" s="285">
        <v>1225534885.76</v>
      </c>
      <c r="F48" s="397"/>
      <c r="G48" s="186"/>
      <c r="I48" s="256"/>
      <c r="J48" s="256"/>
      <c r="K48" s="256"/>
    </row>
    <row r="49" spans="1:6" s="288" customFormat="1" ht="25.5">
      <c r="A49" s="228" t="s">
        <v>75</v>
      </c>
      <c r="B49" s="279" t="s">
        <v>134</v>
      </c>
      <c r="C49" s="268">
        <v>41122395.399999999</v>
      </c>
      <c r="D49" s="268">
        <v>18316568</v>
      </c>
      <c r="E49" s="268">
        <v>0</v>
      </c>
      <c r="F49" s="392"/>
    </row>
    <row r="50" spans="1:6" s="186" customFormat="1" ht="51">
      <c r="A50" s="273" t="s">
        <v>448</v>
      </c>
      <c r="B50" s="281" t="s">
        <v>366</v>
      </c>
      <c r="C50" s="272">
        <v>41122395.399999999</v>
      </c>
      <c r="D50" s="272">
        <v>18316568</v>
      </c>
      <c r="E50" s="272">
        <v>0</v>
      </c>
      <c r="F50" s="393"/>
    </row>
    <row r="51" spans="1:6" s="288" customFormat="1" ht="25.5">
      <c r="A51" s="228" t="s">
        <v>71</v>
      </c>
      <c r="B51" s="279" t="s">
        <v>135</v>
      </c>
      <c r="C51" s="268">
        <v>453491191.38999999</v>
      </c>
      <c r="D51" s="267">
        <v>381867854.93000001</v>
      </c>
      <c r="E51" s="268">
        <v>358749900.68000001</v>
      </c>
      <c r="F51" s="392">
        <f>C51-453491191.39</f>
        <v>0</v>
      </c>
    </row>
    <row r="52" spans="1:6" s="186" customFormat="1" ht="89.25">
      <c r="A52" s="400" t="s">
        <v>444</v>
      </c>
      <c r="B52" s="281" t="s">
        <v>367</v>
      </c>
      <c r="C52" s="272">
        <v>53298730.799999997</v>
      </c>
      <c r="D52" s="272">
        <v>15674316</v>
      </c>
      <c r="E52" s="272">
        <v>0</v>
      </c>
      <c r="F52" s="393" t="e">
        <f>SUM(#REF!)</f>
        <v>#REF!</v>
      </c>
    </row>
    <row r="53" spans="1:6" s="186" customFormat="1" ht="76.5">
      <c r="A53" s="400" t="s">
        <v>445</v>
      </c>
      <c r="B53" s="281" t="s">
        <v>368</v>
      </c>
      <c r="C53" s="272">
        <v>1033342.74</v>
      </c>
      <c r="D53" s="272">
        <v>303889.8</v>
      </c>
      <c r="E53" s="272">
        <v>0</v>
      </c>
      <c r="F53" s="393"/>
    </row>
    <row r="54" spans="1:6" s="186" customFormat="1" ht="51">
      <c r="A54" s="400" t="s">
        <v>476</v>
      </c>
      <c r="B54" s="343" t="s">
        <v>475</v>
      </c>
      <c r="C54" s="272">
        <v>13298.4</v>
      </c>
      <c r="D54" s="272">
        <v>0</v>
      </c>
      <c r="E54" s="272">
        <v>0</v>
      </c>
      <c r="F54" s="393"/>
    </row>
    <row r="55" spans="1:6" s="186" customFormat="1" ht="77.25" customHeight="1">
      <c r="A55" s="400" t="s">
        <v>447</v>
      </c>
      <c r="B55" s="343" t="s">
        <v>370</v>
      </c>
      <c r="C55" s="272">
        <v>19099350.579999998</v>
      </c>
      <c r="D55" s="272">
        <v>18493404.510000002</v>
      </c>
      <c r="E55" s="272">
        <v>17830437.879999999</v>
      </c>
      <c r="F55" s="393"/>
    </row>
    <row r="56" spans="1:6" s="186" customFormat="1" ht="38.25">
      <c r="A56" s="402" t="s">
        <v>457</v>
      </c>
      <c r="B56" s="343" t="s">
        <v>464</v>
      </c>
      <c r="C56" s="272">
        <v>1250000</v>
      </c>
      <c r="D56" s="272">
        <v>0</v>
      </c>
      <c r="E56" s="272">
        <v>0</v>
      </c>
      <c r="F56" s="393"/>
    </row>
    <row r="57" spans="1:6" s="186" customFormat="1" ht="25.5">
      <c r="A57" s="402" t="s">
        <v>456</v>
      </c>
      <c r="B57" s="343" t="s">
        <v>465</v>
      </c>
      <c r="C57" s="272">
        <v>14216036.24</v>
      </c>
      <c r="D57" s="272">
        <v>0</v>
      </c>
      <c r="E57" s="272">
        <v>0</v>
      </c>
      <c r="F57" s="393"/>
    </row>
    <row r="58" spans="1:6" s="186" customFormat="1" ht="89.25">
      <c r="A58" s="403" t="s">
        <v>454</v>
      </c>
      <c r="B58" s="343" t="s">
        <v>453</v>
      </c>
      <c r="C58" s="272">
        <v>16497532.48</v>
      </c>
      <c r="D58" s="272">
        <v>18049880.109999999</v>
      </c>
      <c r="E58" s="272">
        <v>0</v>
      </c>
      <c r="F58" s="393"/>
    </row>
    <row r="59" spans="1:6" s="186" customFormat="1" ht="51">
      <c r="A59" s="401" t="s">
        <v>458</v>
      </c>
      <c r="B59" s="343" t="s">
        <v>466</v>
      </c>
      <c r="C59" s="272">
        <v>2950809.67</v>
      </c>
      <c r="D59" s="272">
        <v>0</v>
      </c>
      <c r="E59" s="272">
        <v>0</v>
      </c>
      <c r="F59" s="393"/>
    </row>
    <row r="60" spans="1:6" s="186" customFormat="1" ht="25.5">
      <c r="A60" s="401" t="s">
        <v>459</v>
      </c>
      <c r="B60" s="343" t="s">
        <v>467</v>
      </c>
      <c r="C60" s="272">
        <v>2018422.76</v>
      </c>
      <c r="D60" s="272">
        <v>0</v>
      </c>
      <c r="E60" s="272">
        <v>0</v>
      </c>
      <c r="F60" s="393"/>
    </row>
    <row r="61" spans="1:6" s="186" customFormat="1" ht="25.5">
      <c r="A61" s="400" t="s">
        <v>416</v>
      </c>
      <c r="B61" s="343" t="s">
        <v>415</v>
      </c>
      <c r="C61" s="272">
        <v>7050000</v>
      </c>
      <c r="D61" s="272">
        <v>0</v>
      </c>
      <c r="E61" s="272">
        <v>0</v>
      </c>
      <c r="F61" s="393"/>
    </row>
    <row r="62" spans="1:6" s="186" customFormat="1" ht="81.75" customHeight="1">
      <c r="A62" s="400" t="s">
        <v>446</v>
      </c>
      <c r="B62" s="343" t="s">
        <v>379</v>
      </c>
      <c r="C62" s="272">
        <v>399602.12</v>
      </c>
      <c r="D62" s="272">
        <v>399602.12</v>
      </c>
      <c r="E62" s="272">
        <v>400068.48</v>
      </c>
      <c r="F62" s="393"/>
    </row>
    <row r="63" spans="1:6" s="186" customFormat="1" ht="55.5" customHeight="1">
      <c r="A63" s="400" t="s">
        <v>417</v>
      </c>
      <c r="B63" s="281" t="s">
        <v>372</v>
      </c>
      <c r="C63" s="272">
        <v>253968.32</v>
      </c>
      <c r="D63" s="272">
        <v>108843.52</v>
      </c>
      <c r="E63" s="272">
        <v>108843.52</v>
      </c>
      <c r="F63" s="393"/>
    </row>
    <row r="64" spans="1:6" s="186" customFormat="1" ht="51">
      <c r="A64" s="400" t="s">
        <v>419</v>
      </c>
      <c r="B64" s="343" t="s">
        <v>372</v>
      </c>
      <c r="C64" s="272">
        <v>1050000</v>
      </c>
      <c r="D64" s="272">
        <v>414715</v>
      </c>
      <c r="E64" s="272">
        <v>414715</v>
      </c>
      <c r="F64" s="393"/>
    </row>
    <row r="65" spans="1:6" s="186" customFormat="1" ht="62.25" customHeight="1">
      <c r="A65" s="400" t="s">
        <v>425</v>
      </c>
      <c r="B65" s="343" t="s">
        <v>372</v>
      </c>
      <c r="C65" s="272">
        <v>242340</v>
      </c>
      <c r="D65" s="272">
        <v>277290</v>
      </c>
      <c r="E65" s="272">
        <v>262170</v>
      </c>
      <c r="F65" s="393"/>
    </row>
    <row r="66" spans="1:6" s="186" customFormat="1" ht="39" customHeight="1">
      <c r="A66" s="400" t="s">
        <v>426</v>
      </c>
      <c r="B66" s="281" t="s">
        <v>372</v>
      </c>
      <c r="C66" s="272">
        <v>0</v>
      </c>
      <c r="D66" s="272">
        <v>0</v>
      </c>
      <c r="E66" s="272">
        <v>0</v>
      </c>
      <c r="F66" s="393"/>
    </row>
    <row r="67" spans="1:6" s="186" customFormat="1" ht="63.75" customHeight="1">
      <c r="A67" s="400" t="s">
        <v>427</v>
      </c>
      <c r="B67" s="281" t="s">
        <v>372</v>
      </c>
      <c r="C67" s="272">
        <v>902100</v>
      </c>
      <c r="D67" s="272">
        <v>0</v>
      </c>
      <c r="E67" s="272">
        <v>0</v>
      </c>
      <c r="F67" s="393"/>
    </row>
    <row r="68" spans="1:6" s="186" customFormat="1" ht="89.25">
      <c r="A68" s="400" t="s">
        <v>428</v>
      </c>
      <c r="B68" s="281" t="s">
        <v>372</v>
      </c>
      <c r="C68" s="272">
        <v>893788</v>
      </c>
      <c r="D68" s="272">
        <v>893788</v>
      </c>
      <c r="E68" s="272">
        <v>893788</v>
      </c>
      <c r="F68" s="393"/>
    </row>
    <row r="69" spans="1:6" s="186" customFormat="1" ht="25.5">
      <c r="A69" s="400" t="s">
        <v>449</v>
      </c>
      <c r="B69" s="281" t="s">
        <v>372</v>
      </c>
      <c r="C69" s="272">
        <v>545090</v>
      </c>
      <c r="D69" s="272">
        <v>0</v>
      </c>
      <c r="E69" s="272">
        <v>0</v>
      </c>
      <c r="F69" s="393"/>
    </row>
    <row r="70" spans="1:6" s="186" customFormat="1" ht="25.5">
      <c r="A70" s="400" t="s">
        <v>421</v>
      </c>
      <c r="B70" s="343" t="s">
        <v>372</v>
      </c>
      <c r="C70" s="272">
        <v>301839877.80000001</v>
      </c>
      <c r="D70" s="272">
        <v>323430125.87</v>
      </c>
      <c r="E70" s="272">
        <v>338839877.80000001</v>
      </c>
      <c r="F70" s="394"/>
    </row>
    <row r="71" spans="1:6" s="186" customFormat="1" ht="38.25">
      <c r="A71" s="401" t="s">
        <v>460</v>
      </c>
      <c r="B71" s="343" t="s">
        <v>372</v>
      </c>
      <c r="C71" s="272">
        <v>546090</v>
      </c>
      <c r="D71" s="272">
        <v>0</v>
      </c>
      <c r="E71" s="272">
        <v>0</v>
      </c>
      <c r="F71" s="394"/>
    </row>
    <row r="72" spans="1:6" s="186" customFormat="1" ht="63.75">
      <c r="A72" s="401" t="s">
        <v>471</v>
      </c>
      <c r="B72" s="343" t="s">
        <v>372</v>
      </c>
      <c r="C72" s="272">
        <v>1138008.07</v>
      </c>
      <c r="D72" s="272">
        <v>0</v>
      </c>
      <c r="E72" s="272">
        <v>0</v>
      </c>
      <c r="F72" s="394"/>
    </row>
    <row r="73" spans="1:6" s="186" customFormat="1" ht="38.25">
      <c r="A73" s="401" t="s">
        <v>477</v>
      </c>
      <c r="B73" s="343" t="s">
        <v>372</v>
      </c>
      <c r="C73" s="272">
        <v>2426561.0499999998</v>
      </c>
      <c r="D73" s="272">
        <v>3822000</v>
      </c>
      <c r="E73" s="272">
        <v>0</v>
      </c>
      <c r="F73" s="394"/>
    </row>
    <row r="74" spans="1:6" s="186" customFormat="1" ht="39" customHeight="1">
      <c r="A74" s="401" t="s">
        <v>478</v>
      </c>
      <c r="B74" s="343" t="s">
        <v>372</v>
      </c>
      <c r="C74" s="272">
        <v>7604662.6699999999</v>
      </c>
      <c r="D74" s="272">
        <v>0</v>
      </c>
      <c r="E74" s="272">
        <v>0</v>
      </c>
      <c r="F74" s="394"/>
    </row>
    <row r="75" spans="1:6" s="186" customFormat="1" ht="63.75">
      <c r="A75" s="401" t="s">
        <v>479</v>
      </c>
      <c r="B75" s="343" t="s">
        <v>372</v>
      </c>
      <c r="C75" s="272">
        <v>1542661</v>
      </c>
      <c r="D75" s="272">
        <v>0</v>
      </c>
      <c r="E75" s="272">
        <v>0</v>
      </c>
      <c r="F75" s="394"/>
    </row>
    <row r="76" spans="1:6" s="186" customFormat="1" ht="38.25">
      <c r="A76" s="401" t="s">
        <v>482</v>
      </c>
      <c r="B76" s="343" t="s">
        <v>372</v>
      </c>
      <c r="C76" s="272">
        <v>605297</v>
      </c>
      <c r="D76" s="272">
        <v>0</v>
      </c>
      <c r="E76" s="272">
        <v>0</v>
      </c>
      <c r="F76" s="394"/>
    </row>
    <row r="77" spans="1:6" s="186" customFormat="1">
      <c r="A77" s="401" t="s">
        <v>483</v>
      </c>
      <c r="B77" s="343" t="s">
        <v>372</v>
      </c>
      <c r="C77" s="272">
        <v>2500000</v>
      </c>
      <c r="D77" s="272">
        <v>0</v>
      </c>
      <c r="E77" s="272">
        <v>0</v>
      </c>
      <c r="F77" s="394"/>
    </row>
    <row r="78" spans="1:6" s="186" customFormat="1" ht="40.5" customHeight="1">
      <c r="A78" s="401" t="s">
        <v>484</v>
      </c>
      <c r="B78" s="343" t="s">
        <v>372</v>
      </c>
      <c r="C78" s="272">
        <v>96551.78</v>
      </c>
      <c r="D78" s="272">
        <v>0</v>
      </c>
      <c r="E78" s="272">
        <v>0</v>
      </c>
      <c r="F78" s="394"/>
    </row>
    <row r="79" spans="1:6" s="186" customFormat="1" ht="25.5">
      <c r="A79" s="401" t="s">
        <v>504</v>
      </c>
      <c r="B79" s="343" t="s">
        <v>372</v>
      </c>
      <c r="C79" s="272">
        <v>6832511.46</v>
      </c>
      <c r="D79" s="272">
        <v>0</v>
      </c>
      <c r="E79" s="272">
        <v>0</v>
      </c>
      <c r="F79" s="394"/>
    </row>
    <row r="80" spans="1:6" s="186" customFormat="1" ht="25.5">
      <c r="A80" s="401" t="s">
        <v>486</v>
      </c>
      <c r="B80" s="343" t="s">
        <v>372</v>
      </c>
      <c r="C80" s="272">
        <v>500500</v>
      </c>
      <c r="D80" s="272">
        <v>0</v>
      </c>
      <c r="E80" s="272">
        <v>0</v>
      </c>
      <c r="F80" s="394"/>
    </row>
    <row r="81" spans="1:11" s="186" customFormat="1" ht="36">
      <c r="A81" s="404" t="s">
        <v>490</v>
      </c>
      <c r="B81" s="343" t="s">
        <v>372</v>
      </c>
      <c r="C81" s="272">
        <v>391092</v>
      </c>
      <c r="D81" s="272">
        <v>0</v>
      </c>
      <c r="E81" s="272">
        <v>0</v>
      </c>
      <c r="F81" s="394"/>
    </row>
    <row r="82" spans="1:11" s="186" customFormat="1" ht="24">
      <c r="A82" s="404" t="s">
        <v>491</v>
      </c>
      <c r="B82" s="343" t="s">
        <v>372</v>
      </c>
      <c r="C82" s="272">
        <v>899633.45</v>
      </c>
      <c r="D82" s="272">
        <v>0</v>
      </c>
      <c r="E82" s="272">
        <v>0</v>
      </c>
      <c r="F82" s="394"/>
    </row>
    <row r="83" spans="1:11" s="186" customFormat="1" ht="25.5">
      <c r="A83" s="401" t="s">
        <v>487</v>
      </c>
      <c r="B83" s="343" t="s">
        <v>372</v>
      </c>
      <c r="C83" s="272">
        <v>4853333</v>
      </c>
      <c r="D83" s="272">
        <v>0</v>
      </c>
      <c r="E83" s="272">
        <v>0</v>
      </c>
      <c r="F83" s="394"/>
    </row>
    <row r="84" spans="1:11" s="289" customFormat="1" ht="25.5">
      <c r="A84" s="228" t="s">
        <v>76</v>
      </c>
      <c r="B84" s="279" t="s">
        <v>112</v>
      </c>
      <c r="C84" s="268">
        <v>913740489.7700001</v>
      </c>
      <c r="D84" s="268">
        <v>854826520.43999994</v>
      </c>
      <c r="E84" s="268">
        <v>861673446.49000001</v>
      </c>
      <c r="F84" s="392"/>
      <c r="G84" s="288"/>
      <c r="I84" s="290"/>
      <c r="J84" s="290"/>
      <c r="K84" s="290"/>
    </row>
    <row r="85" spans="1:11" ht="92.25" customHeight="1">
      <c r="A85" s="400" t="s">
        <v>440</v>
      </c>
      <c r="B85" s="343" t="s">
        <v>382</v>
      </c>
      <c r="C85" s="272">
        <v>65219627.200000003</v>
      </c>
      <c r="D85" s="272">
        <v>0</v>
      </c>
      <c r="E85" s="272">
        <v>0</v>
      </c>
      <c r="F85" s="393"/>
    </row>
    <row r="86" spans="1:11" ht="75.75" customHeight="1">
      <c r="A86" s="400" t="s">
        <v>441</v>
      </c>
      <c r="B86" s="281" t="s">
        <v>382</v>
      </c>
      <c r="C86" s="272">
        <v>1331012.8</v>
      </c>
      <c r="D86" s="272">
        <v>0</v>
      </c>
      <c r="E86" s="272">
        <v>0</v>
      </c>
      <c r="F86" s="393"/>
    </row>
    <row r="87" spans="1:11" ht="38.25" customHeight="1">
      <c r="A87" s="400" t="s">
        <v>429</v>
      </c>
      <c r="B87" s="281" t="s">
        <v>382</v>
      </c>
      <c r="C87" s="272">
        <v>435301.86</v>
      </c>
      <c r="D87" s="272">
        <v>455226.77</v>
      </c>
      <c r="E87" s="272">
        <v>471578.41</v>
      </c>
      <c r="F87" s="393"/>
    </row>
    <row r="88" spans="1:11" ht="78" customHeight="1">
      <c r="A88" s="400" t="s">
        <v>413</v>
      </c>
      <c r="B88" s="281" t="s">
        <v>382</v>
      </c>
      <c r="C88" s="272">
        <v>14000</v>
      </c>
      <c r="D88" s="272">
        <v>14000</v>
      </c>
      <c r="E88" s="272">
        <v>14000</v>
      </c>
      <c r="F88" s="393"/>
    </row>
    <row r="89" spans="1:11" ht="40.5" customHeight="1">
      <c r="A89" s="400" t="s">
        <v>420</v>
      </c>
      <c r="B89" s="281" t="s">
        <v>382</v>
      </c>
      <c r="C89" s="272">
        <v>35000</v>
      </c>
      <c r="D89" s="272">
        <v>35000</v>
      </c>
      <c r="E89" s="272">
        <v>35000</v>
      </c>
      <c r="F89" s="393"/>
    </row>
    <row r="90" spans="1:11" ht="89.25" customHeight="1">
      <c r="A90" s="400" t="s">
        <v>430</v>
      </c>
      <c r="B90" s="281" t="s">
        <v>382</v>
      </c>
      <c r="C90" s="272">
        <v>63827386.759999998</v>
      </c>
      <c r="D90" s="272">
        <v>56830782.090000004</v>
      </c>
      <c r="E90" s="272">
        <v>46395292.390000001</v>
      </c>
      <c r="F90" s="393"/>
    </row>
    <row r="91" spans="1:11" ht="76.5">
      <c r="A91" s="400" t="s">
        <v>431</v>
      </c>
      <c r="B91" s="281" t="s">
        <v>382</v>
      </c>
      <c r="C91" s="272">
        <v>4971604.92</v>
      </c>
      <c r="D91" s="272">
        <v>5170475.4000000004</v>
      </c>
      <c r="E91" s="272">
        <v>5377303.2400000002</v>
      </c>
      <c r="F91" s="393"/>
    </row>
    <row r="92" spans="1:11" s="300" customFormat="1" ht="63.75">
      <c r="A92" s="400" t="s">
        <v>437</v>
      </c>
      <c r="B92" s="281" t="s">
        <v>382</v>
      </c>
      <c r="C92" s="272">
        <v>2688796.5</v>
      </c>
      <c r="D92" s="272">
        <v>0</v>
      </c>
      <c r="E92" s="272">
        <v>0</v>
      </c>
      <c r="F92" s="393"/>
      <c r="G92" s="303"/>
    </row>
    <row r="93" spans="1:11" ht="63.75">
      <c r="A93" s="400" t="s">
        <v>432</v>
      </c>
      <c r="B93" s="281" t="s">
        <v>390</v>
      </c>
      <c r="C93" s="272">
        <v>9835290</v>
      </c>
      <c r="D93" s="272">
        <v>8653080</v>
      </c>
      <c r="E93" s="272">
        <v>9990560</v>
      </c>
      <c r="F93" s="393"/>
    </row>
    <row r="94" spans="1:11" ht="114.75" customHeight="1">
      <c r="A94" s="400" t="s">
        <v>433</v>
      </c>
      <c r="B94" s="281" t="s">
        <v>392</v>
      </c>
      <c r="C94" s="272">
        <v>0</v>
      </c>
      <c r="D94" s="272">
        <v>8665575.3500000015</v>
      </c>
      <c r="E94" s="272">
        <v>8698508.8600000013</v>
      </c>
      <c r="F94" s="393"/>
    </row>
    <row r="95" spans="1:11" ht="51">
      <c r="A95" s="400" t="s">
        <v>423</v>
      </c>
      <c r="B95" s="281" t="s">
        <v>394</v>
      </c>
      <c r="C95" s="272">
        <v>2523257.5499999998</v>
      </c>
      <c r="D95" s="272">
        <v>2638640.5499999998</v>
      </c>
      <c r="E95" s="272">
        <v>2732975.8</v>
      </c>
      <c r="F95" s="393"/>
    </row>
    <row r="96" spans="1:11" ht="54" customHeight="1">
      <c r="A96" s="400" t="s">
        <v>422</v>
      </c>
      <c r="B96" s="281" t="s">
        <v>396</v>
      </c>
      <c r="C96" s="272">
        <v>7990.18</v>
      </c>
      <c r="D96" s="272">
        <v>1483.42</v>
      </c>
      <c r="E96" s="272">
        <v>1323.3000000000002</v>
      </c>
      <c r="F96" s="393"/>
    </row>
    <row r="97" spans="1:7" ht="52.5" customHeight="1">
      <c r="A97" s="400" t="s">
        <v>434</v>
      </c>
      <c r="B97" s="281" t="s">
        <v>398</v>
      </c>
      <c r="C97" s="272">
        <v>30405510</v>
      </c>
      <c r="D97" s="272">
        <v>30783990</v>
      </c>
      <c r="E97" s="272">
        <v>30783990</v>
      </c>
      <c r="F97" s="393"/>
    </row>
    <row r="98" spans="1:7" ht="38.25">
      <c r="A98" s="400" t="s">
        <v>424</v>
      </c>
      <c r="B98" s="281" t="s">
        <v>400</v>
      </c>
      <c r="C98" s="272">
        <v>8375735.4199999999</v>
      </c>
      <c r="D98" s="272">
        <v>8754308.7100000009</v>
      </c>
      <c r="E98" s="272">
        <v>9064989.8599999994</v>
      </c>
      <c r="F98" s="393"/>
    </row>
    <row r="99" spans="1:7" ht="25.5" customHeight="1">
      <c r="A99" s="401" t="s">
        <v>435</v>
      </c>
      <c r="B99" s="281" t="s">
        <v>402</v>
      </c>
      <c r="C99" s="272">
        <v>711205100</v>
      </c>
      <c r="D99" s="272">
        <v>715126400</v>
      </c>
      <c r="E99" s="272">
        <v>730443300</v>
      </c>
      <c r="F99" s="393"/>
    </row>
    <row r="100" spans="1:7" ht="75.75" customHeight="1">
      <c r="A100" s="400" t="s">
        <v>436</v>
      </c>
      <c r="B100" s="281" t="s">
        <v>402</v>
      </c>
      <c r="C100" s="272">
        <v>8232296.5800000001</v>
      </c>
      <c r="D100" s="272">
        <v>17697558.149999999</v>
      </c>
      <c r="E100" s="272">
        <v>17664624.629999999</v>
      </c>
      <c r="F100" s="393"/>
    </row>
    <row r="101" spans="1:7" ht="63.75">
      <c r="A101" s="400" t="s">
        <v>470</v>
      </c>
      <c r="B101" s="281" t="s">
        <v>402</v>
      </c>
      <c r="C101" s="272">
        <v>4632580</v>
      </c>
      <c r="D101" s="272">
        <v>0</v>
      </c>
      <c r="E101" s="272">
        <v>0</v>
      </c>
      <c r="F101" s="393"/>
    </row>
    <row r="102" spans="1:7" s="289" customFormat="1" ht="25.5">
      <c r="A102" s="228" t="s">
        <v>54</v>
      </c>
      <c r="B102" s="229" t="s">
        <v>130</v>
      </c>
      <c r="C102" s="268">
        <v>172916614.07000002</v>
      </c>
      <c r="D102" s="268">
        <v>5952209.1900000004</v>
      </c>
      <c r="E102" s="268">
        <v>5111538.59</v>
      </c>
      <c r="F102" s="392"/>
      <c r="G102" s="288"/>
    </row>
    <row r="103" spans="1:7" s="289" customFormat="1" ht="68.25" customHeight="1">
      <c r="A103" s="273" t="s">
        <v>496</v>
      </c>
      <c r="B103" s="281" t="s">
        <v>497</v>
      </c>
      <c r="C103" s="272">
        <v>810979.34</v>
      </c>
      <c r="D103" s="268">
        <v>4396968.58</v>
      </c>
      <c r="E103" s="268">
        <v>4396968.58</v>
      </c>
      <c r="F103" s="392"/>
      <c r="G103" s="288"/>
    </row>
    <row r="104" spans="1:7" ht="106.5" customHeight="1">
      <c r="A104" s="400" t="s">
        <v>418</v>
      </c>
      <c r="B104" s="281" t="s">
        <v>406</v>
      </c>
      <c r="C104" s="272">
        <v>21481.599999999999</v>
      </c>
      <c r="D104" s="272">
        <v>0</v>
      </c>
      <c r="E104" s="272">
        <v>0</v>
      </c>
      <c r="F104" s="393"/>
    </row>
    <row r="105" spans="1:7" ht="51">
      <c r="A105" s="400" t="s">
        <v>414</v>
      </c>
      <c r="B105" s="281" t="s">
        <v>406</v>
      </c>
      <c r="C105" s="272">
        <v>1773814.9700000002</v>
      </c>
      <c r="D105" s="272">
        <v>1555240.61</v>
      </c>
      <c r="E105" s="272">
        <v>714570.01</v>
      </c>
      <c r="F105" s="393"/>
    </row>
    <row r="106" spans="1:7" ht="38.25">
      <c r="A106" s="400" t="s">
        <v>438</v>
      </c>
      <c r="B106" s="281" t="s">
        <v>406</v>
      </c>
      <c r="C106" s="272">
        <v>73120000</v>
      </c>
      <c r="D106" s="272">
        <v>0</v>
      </c>
      <c r="E106" s="272">
        <v>0</v>
      </c>
      <c r="F106" s="393"/>
    </row>
    <row r="107" spans="1:7" ht="38.25">
      <c r="A107" s="400" t="s">
        <v>451</v>
      </c>
      <c r="B107" s="281" t="s">
        <v>406</v>
      </c>
      <c r="C107" s="272">
        <v>36390116.210000001</v>
      </c>
      <c r="D107" s="272">
        <v>0</v>
      </c>
      <c r="E107" s="272">
        <v>0</v>
      </c>
      <c r="F107" s="393"/>
    </row>
    <row r="108" spans="1:7" ht="38.25">
      <c r="A108" s="400" t="s">
        <v>461</v>
      </c>
      <c r="B108" s="281" t="s">
        <v>406</v>
      </c>
      <c r="C108" s="272">
        <v>1106622.68</v>
      </c>
      <c r="D108" s="272">
        <v>0</v>
      </c>
      <c r="E108" s="272">
        <v>0</v>
      </c>
      <c r="F108" s="393"/>
    </row>
    <row r="109" spans="1:7" ht="38.25">
      <c r="A109" s="400" t="s">
        <v>452</v>
      </c>
      <c r="B109" s="281" t="s">
        <v>406</v>
      </c>
      <c r="C109" s="272">
        <v>30887111.109999999</v>
      </c>
      <c r="D109" s="272">
        <v>0</v>
      </c>
      <c r="E109" s="272">
        <v>0</v>
      </c>
      <c r="F109" s="393"/>
    </row>
    <row r="110" spans="1:7" ht="51">
      <c r="A110" s="400" t="s">
        <v>450</v>
      </c>
      <c r="B110" s="281" t="s">
        <v>406</v>
      </c>
      <c r="C110" s="272">
        <v>680059</v>
      </c>
      <c r="D110" s="272">
        <v>0</v>
      </c>
      <c r="E110" s="272">
        <v>0</v>
      </c>
      <c r="F110" s="393"/>
    </row>
    <row r="111" spans="1:7" ht="51">
      <c r="A111" s="401" t="s">
        <v>462</v>
      </c>
      <c r="B111" s="281" t="s">
        <v>406</v>
      </c>
      <c r="C111" s="272">
        <v>700000</v>
      </c>
      <c r="D111" s="272">
        <v>0</v>
      </c>
      <c r="E111" s="272">
        <v>0</v>
      </c>
      <c r="F111" s="393"/>
    </row>
    <row r="112" spans="1:7" ht="90" customHeight="1">
      <c r="A112" s="401" t="s">
        <v>495</v>
      </c>
      <c r="B112" s="281" t="s">
        <v>406</v>
      </c>
      <c r="C112" s="272">
        <v>6000000</v>
      </c>
      <c r="D112" s="272">
        <v>0</v>
      </c>
      <c r="E112" s="272">
        <v>0</v>
      </c>
      <c r="F112" s="393"/>
    </row>
    <row r="113" spans="1:11" ht="25.5">
      <c r="A113" s="401" t="s">
        <v>472</v>
      </c>
      <c r="B113" s="281" t="s">
        <v>406</v>
      </c>
      <c r="C113" s="272">
        <v>3437500</v>
      </c>
      <c r="D113" s="272">
        <v>0</v>
      </c>
      <c r="E113" s="272">
        <v>0</v>
      </c>
      <c r="F113" s="393"/>
    </row>
    <row r="114" spans="1:11" ht="38.25">
      <c r="A114" s="401" t="s">
        <v>474</v>
      </c>
      <c r="B114" s="281" t="s">
        <v>406</v>
      </c>
      <c r="C114" s="272">
        <v>6000000</v>
      </c>
      <c r="D114" s="272">
        <v>0</v>
      </c>
      <c r="E114" s="272">
        <v>0</v>
      </c>
      <c r="F114" s="393"/>
    </row>
    <row r="115" spans="1:11" ht="38.25">
      <c r="A115" s="401" t="s">
        <v>469</v>
      </c>
      <c r="B115" s="281" t="s">
        <v>406</v>
      </c>
      <c r="C115" s="272">
        <v>3321630.68</v>
      </c>
      <c r="D115" s="272">
        <v>0</v>
      </c>
      <c r="E115" s="272">
        <v>0</v>
      </c>
      <c r="F115" s="393"/>
    </row>
    <row r="116" spans="1:11" ht="25.5">
      <c r="A116" s="401" t="s">
        <v>503</v>
      </c>
      <c r="B116" s="281" t="s">
        <v>406</v>
      </c>
      <c r="C116" s="272">
        <v>1000000</v>
      </c>
      <c r="D116" s="272">
        <v>0</v>
      </c>
      <c r="E116" s="272">
        <v>0</v>
      </c>
      <c r="F116" s="393"/>
    </row>
    <row r="117" spans="1:11" ht="25.5">
      <c r="A117" s="401" t="s">
        <v>492</v>
      </c>
      <c r="B117" s="281" t="s">
        <v>406</v>
      </c>
      <c r="C117" s="272">
        <v>1228082</v>
      </c>
      <c r="D117" s="272">
        <v>0</v>
      </c>
      <c r="E117" s="272">
        <v>0</v>
      </c>
      <c r="F117" s="393"/>
    </row>
    <row r="118" spans="1:11" ht="38.25">
      <c r="A118" s="401" t="s">
        <v>488</v>
      </c>
      <c r="B118" s="281" t="s">
        <v>406</v>
      </c>
      <c r="C118" s="272">
        <v>129500</v>
      </c>
      <c r="D118" s="272">
        <v>0</v>
      </c>
      <c r="E118" s="272">
        <v>0</v>
      </c>
      <c r="F118" s="393"/>
    </row>
    <row r="119" spans="1:11" ht="76.5">
      <c r="A119" s="401" t="s">
        <v>493</v>
      </c>
      <c r="B119" s="281" t="s">
        <v>406</v>
      </c>
      <c r="C119" s="272">
        <v>1754559.64</v>
      </c>
      <c r="D119" s="272">
        <v>0</v>
      </c>
      <c r="E119" s="272">
        <v>0</v>
      </c>
      <c r="F119" s="393"/>
    </row>
    <row r="120" spans="1:11" ht="63.75">
      <c r="A120" s="401" t="s">
        <v>498</v>
      </c>
      <c r="B120" s="281" t="s">
        <v>406</v>
      </c>
      <c r="C120" s="272">
        <v>299384.84000000003</v>
      </c>
      <c r="D120" s="272">
        <v>0</v>
      </c>
      <c r="E120" s="272">
        <v>0</v>
      </c>
      <c r="F120" s="393"/>
    </row>
    <row r="121" spans="1:11" ht="89.25">
      <c r="A121" s="401" t="s">
        <v>494</v>
      </c>
      <c r="B121" s="281" t="s">
        <v>406</v>
      </c>
      <c r="C121" s="272">
        <v>4255772</v>
      </c>
      <c r="D121" s="272">
        <v>0</v>
      </c>
      <c r="E121" s="272">
        <v>0</v>
      </c>
      <c r="F121" s="393"/>
    </row>
    <row r="122" spans="1:11" s="289" customFormat="1" ht="25.5">
      <c r="A122" s="291" t="s">
        <v>256</v>
      </c>
      <c r="B122" s="229" t="s">
        <v>257</v>
      </c>
      <c r="C122" s="268">
        <v>8833099.3099999987</v>
      </c>
      <c r="D122" s="268">
        <v>0</v>
      </c>
      <c r="E122" s="272">
        <v>0</v>
      </c>
      <c r="F122" s="392"/>
      <c r="G122" s="288"/>
    </row>
    <row r="123" spans="1:11" ht="25.5">
      <c r="A123" s="273" t="s">
        <v>442</v>
      </c>
      <c r="B123" s="281" t="s">
        <v>443</v>
      </c>
      <c r="C123" s="272">
        <v>8833099.3099999987</v>
      </c>
      <c r="D123" s="272">
        <v>0</v>
      </c>
      <c r="E123" s="272">
        <v>0</v>
      </c>
      <c r="F123" s="394"/>
    </row>
    <row r="124" spans="1:11">
      <c r="A124" s="283"/>
      <c r="B124" s="281"/>
      <c r="C124" s="285"/>
      <c r="D124" s="285"/>
      <c r="E124" s="285"/>
      <c r="F124" s="398"/>
    </row>
    <row r="125" spans="1:11">
      <c r="A125" s="228" t="s">
        <v>66</v>
      </c>
      <c r="B125" s="229"/>
      <c r="C125" s="293">
        <v>2037300213.9399998</v>
      </c>
      <c r="D125" s="293">
        <v>1738929869.5599999</v>
      </c>
      <c r="E125" s="293">
        <v>1735334719.76</v>
      </c>
      <c r="F125" s="399"/>
      <c r="I125" s="255"/>
      <c r="J125" s="255"/>
      <c r="K125" s="255"/>
    </row>
    <row r="126" spans="1:11" s="302" customFormat="1">
      <c r="B126" s="301"/>
      <c r="C126" s="295"/>
      <c r="D126" s="295"/>
      <c r="E126" s="295"/>
      <c r="G126" s="227"/>
    </row>
    <row r="127" spans="1:11" s="295" customFormat="1">
      <c r="B127" s="296"/>
      <c r="C127" s="294">
        <v>2037300213.9399998</v>
      </c>
      <c r="D127" s="294"/>
      <c r="E127" s="294"/>
      <c r="F127" s="294"/>
      <c r="G127" s="297"/>
      <c r="J127" s="294"/>
      <c r="K127" s="294"/>
    </row>
    <row r="128" spans="1:11" s="295" customFormat="1">
      <c r="B128" s="296"/>
      <c r="D128" s="294">
        <v>1738929869.5599997</v>
      </c>
      <c r="E128" s="294">
        <v>1735334719.76</v>
      </c>
      <c r="G128" s="297"/>
    </row>
    <row r="129" spans="2:7" s="295" customFormat="1">
      <c r="B129" s="296"/>
      <c r="G129" s="297"/>
    </row>
  </sheetData>
  <mergeCells count="23">
    <mergeCell ref="G18:I18"/>
    <mergeCell ref="G19:I19"/>
    <mergeCell ref="C1:E1"/>
    <mergeCell ref="C2:E2"/>
    <mergeCell ref="A15:E15"/>
    <mergeCell ref="G15:I15"/>
    <mergeCell ref="A16:A17"/>
    <mergeCell ref="B16:B17"/>
    <mergeCell ref="C16:E16"/>
    <mergeCell ref="G16:I16"/>
    <mergeCell ref="G17:I17"/>
    <mergeCell ref="C9:E9"/>
    <mergeCell ref="C10:E10"/>
    <mergeCell ref="C11:E11"/>
    <mergeCell ref="C12:E12"/>
    <mergeCell ref="C13:E13"/>
    <mergeCell ref="C14:E14"/>
    <mergeCell ref="C3:E3"/>
    <mergeCell ref="C4:E4"/>
    <mergeCell ref="C5:E5"/>
    <mergeCell ref="C6:E6"/>
    <mergeCell ref="C7:E7"/>
    <mergeCell ref="C8:E8"/>
  </mergeCells>
  <pageMargins left="0.56999999999999995" right="0.31" top="0.37" bottom="0.4" header="0.15748031496062992" footer="0.15748031496062992"/>
  <pageSetup paperSize="9" scale="89" firstPageNumber="44" fitToHeight="6"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10</vt:i4>
      </vt:variant>
    </vt:vector>
  </HeadingPairs>
  <TitlesOfParts>
    <vt:vector size="16" baseType="lpstr">
      <vt:lpstr>для руководства</vt:lpstr>
      <vt:lpstr>доходы по федер бюдж</vt:lpstr>
      <vt:lpstr>Доходы на 2023 г.</vt:lpstr>
      <vt:lpstr>ПЗ</vt:lpstr>
      <vt:lpstr>Приложение </vt:lpstr>
      <vt:lpstr>СД</vt:lpstr>
      <vt:lpstr>'для руководства'!Заголовки_для_печати</vt:lpstr>
      <vt:lpstr>'Доходы на 2023 г.'!Заголовки_для_печати</vt:lpstr>
      <vt:lpstr>'доходы по федер бюдж'!Заголовки_для_печати</vt:lpstr>
      <vt:lpstr>ПЗ!Заголовки_для_печати</vt:lpstr>
      <vt:lpstr>'Приложение '!Заголовки_для_печати</vt:lpstr>
      <vt:lpstr>СД!Заголовки_для_печати</vt:lpstr>
      <vt:lpstr>'для руководства'!Область_печати</vt:lpstr>
      <vt:lpstr>'доходы по федер бюдж'!Область_печати</vt:lpstr>
      <vt:lpstr>'Приложение '!Область_печати</vt:lpstr>
      <vt:lpstr>СД!Область_печати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Zverdvd.org</cp:lastModifiedBy>
  <cp:lastPrinted>2023-11-07T09:13:27Z</cp:lastPrinted>
  <dcterms:created xsi:type="dcterms:W3CDTF">2004-09-13T07:20:24Z</dcterms:created>
  <dcterms:modified xsi:type="dcterms:W3CDTF">2023-11-07T09:14:40Z</dcterms:modified>
</cp:coreProperties>
</file>