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135" windowWidth="15480" windowHeight="9180"/>
  </bookViews>
  <sheets>
    <sheet name="приложение №1" sheetId="4" r:id="rId1"/>
    <sheet name="приложение 3" sheetId="10" state="hidden" r:id="rId2"/>
  </sheets>
  <definedNames>
    <definedName name="_xlnm.Print_Area" localSheetId="1">'приложение 3'!$A$1:$G$64</definedName>
    <definedName name="_xlnm.Print_Area" localSheetId="0">'приложение №1'!$A$1:$M$130</definedName>
  </definedNames>
  <calcPr calcId="125725"/>
</workbook>
</file>

<file path=xl/calcChain.xml><?xml version="1.0" encoding="utf-8"?>
<calcChain xmlns="http://schemas.openxmlformats.org/spreadsheetml/2006/main">
  <c r="J35" i="4"/>
  <c r="J103"/>
  <c r="J113"/>
  <c r="J73"/>
  <c r="J126"/>
  <c r="J81"/>
  <c r="J61"/>
  <c r="K61"/>
  <c r="L17"/>
  <c r="K17"/>
  <c r="J60"/>
  <c r="J59"/>
  <c r="J16"/>
  <c r="J127" s="1"/>
  <c r="J112"/>
  <c r="J17"/>
  <c r="J128" s="1"/>
  <c r="J69" l="1"/>
  <c r="J57"/>
  <c r="K71"/>
  <c r="J31"/>
  <c r="G15" l="1"/>
  <c r="K126"/>
  <c r="H126"/>
  <c r="J109"/>
  <c r="K72"/>
  <c r="I72"/>
  <c r="I71"/>
  <c r="I126" s="1"/>
  <c r="I81"/>
  <c r="I73"/>
  <c r="I113" l="1"/>
  <c r="K35"/>
  <c r="K73"/>
  <c r="L81"/>
  <c r="L113"/>
  <c r="L35" l="1"/>
  <c r="L128" s="1"/>
  <c r="K113"/>
  <c r="K81"/>
  <c r="K128" s="1"/>
  <c r="I61"/>
  <c r="I128" s="1"/>
  <c r="I127"/>
  <c r="I109"/>
  <c r="K69"/>
  <c r="H127"/>
  <c r="H61"/>
  <c r="H128" l="1"/>
  <c r="H48"/>
  <c r="G54"/>
  <c r="G53"/>
  <c r="L50"/>
  <c r="K50"/>
  <c r="J50"/>
  <c r="I50"/>
  <c r="H50"/>
  <c r="G108"/>
  <c r="G107"/>
  <c r="N106"/>
  <c r="N108" s="1"/>
  <c r="G106"/>
  <c r="L103"/>
  <c r="K103"/>
  <c r="I103"/>
  <c r="H103"/>
  <c r="G48"/>
  <c r="G47"/>
  <c r="L44"/>
  <c r="K44"/>
  <c r="J44"/>
  <c r="I44"/>
  <c r="H44"/>
  <c r="L126"/>
  <c r="K127"/>
  <c r="L127"/>
  <c r="H129"/>
  <c r="I129"/>
  <c r="J129"/>
  <c r="K129"/>
  <c r="L129"/>
  <c r="G102"/>
  <c r="G101"/>
  <c r="N100"/>
  <c r="N102" s="1"/>
  <c r="G100"/>
  <c r="L97"/>
  <c r="K97"/>
  <c r="J97"/>
  <c r="I97"/>
  <c r="H97"/>
  <c r="G103" l="1"/>
  <c r="G50"/>
  <c r="G44"/>
  <c r="G97"/>
  <c r="G71" l="1"/>
  <c r="I69" l="1"/>
  <c r="H109"/>
  <c r="G113"/>
  <c r="G60"/>
  <c r="G72"/>
  <c r="G73"/>
  <c r="G41"/>
  <c r="G122"/>
  <c r="G83"/>
  <c r="G112"/>
  <c r="K77"/>
  <c r="I77"/>
  <c r="H77"/>
  <c r="G68"/>
  <c r="G67"/>
  <c r="G42"/>
  <c r="G36"/>
  <c r="G35"/>
  <c r="G34"/>
  <c r="L31"/>
  <c r="K31"/>
  <c r="I31"/>
  <c r="H31"/>
  <c r="G29"/>
  <c r="G24"/>
  <c r="G23"/>
  <c r="G17"/>
  <c r="G16"/>
  <c r="G11"/>
  <c r="J77"/>
  <c r="L77"/>
  <c r="G61" l="1"/>
  <c r="G31"/>
  <c r="G81"/>
  <c r="G77"/>
  <c r="G10"/>
  <c r="G30"/>
  <c r="G28"/>
  <c r="L25"/>
  <c r="K25"/>
  <c r="J25"/>
  <c r="I25"/>
  <c r="H25"/>
  <c r="G12"/>
  <c r="L118"/>
  <c r="K118"/>
  <c r="L109"/>
  <c r="K109"/>
  <c r="L91"/>
  <c r="K91"/>
  <c r="L85"/>
  <c r="K85"/>
  <c r="L69"/>
  <c r="L63"/>
  <c r="K63"/>
  <c r="L57"/>
  <c r="K57"/>
  <c r="L37"/>
  <c r="K37"/>
  <c r="L19"/>
  <c r="K19"/>
  <c r="L13"/>
  <c r="K13"/>
  <c r="L7"/>
  <c r="K7"/>
  <c r="G61" i="10"/>
  <c r="F61"/>
  <c r="G48"/>
  <c r="F48"/>
  <c r="G43"/>
  <c r="F43"/>
  <c r="G38"/>
  <c r="F38"/>
  <c r="K124" i="4" l="1"/>
  <c r="L124"/>
  <c r="L130" s="1"/>
  <c r="K130"/>
  <c r="K132" s="1"/>
  <c r="G25"/>
  <c r="L131"/>
  <c r="L133" s="1"/>
  <c r="G33" i="10"/>
  <c r="F33"/>
  <c r="G28"/>
  <c r="F28"/>
  <c r="G80" i="4"/>
  <c r="G123"/>
  <c r="G121"/>
  <c r="G116"/>
  <c r="G96"/>
  <c r="G95"/>
  <c r="G128" s="1"/>
  <c r="G94"/>
  <c r="G90"/>
  <c r="G84"/>
  <c r="G74"/>
  <c r="G40"/>
  <c r="G39"/>
  <c r="J37"/>
  <c r="I37"/>
  <c r="H37"/>
  <c r="G37" l="1"/>
  <c r="G109"/>
  <c r="F13" i="10"/>
  <c r="G13"/>
  <c r="F18"/>
  <c r="G18"/>
  <c r="G62" l="1"/>
  <c r="F62"/>
  <c r="G60"/>
  <c r="F60"/>
  <c r="G53"/>
  <c r="F53"/>
  <c r="G23"/>
  <c r="F23"/>
  <c r="G8"/>
  <c r="F8"/>
  <c r="F58" l="1"/>
  <c r="N94" i="4"/>
  <c r="N96" s="1"/>
  <c r="G58" i="10"/>
  <c r="J91" i="4" l="1"/>
  <c r="I91"/>
  <c r="H91"/>
  <c r="G91" l="1"/>
  <c r="J85"/>
  <c r="I85"/>
  <c r="H85"/>
  <c r="G33"/>
  <c r="G59"/>
  <c r="H69"/>
  <c r="G69" l="1"/>
  <c r="G85"/>
  <c r="G115" l="1"/>
  <c r="G111"/>
  <c r="G126" s="1"/>
  <c r="H63"/>
  <c r="I63"/>
  <c r="J63"/>
  <c r="H57"/>
  <c r="I57"/>
  <c r="H13"/>
  <c r="I13"/>
  <c r="J13"/>
  <c r="H19"/>
  <c r="I19"/>
  <c r="J19"/>
  <c r="H7"/>
  <c r="I7"/>
  <c r="J7"/>
  <c r="G66"/>
  <c r="G22"/>
  <c r="G62"/>
  <c r="G18"/>
  <c r="H124" l="1"/>
  <c r="G129"/>
  <c r="G127"/>
  <c r="G57"/>
  <c r="G19"/>
  <c r="G63"/>
  <c r="G7"/>
  <c r="G13"/>
  <c r="I118"/>
  <c r="I124" s="1"/>
  <c r="H118"/>
  <c r="J118"/>
  <c r="J124" s="1"/>
  <c r="J130" l="1"/>
  <c r="J132" s="1"/>
  <c r="J134" s="1"/>
  <c r="G124"/>
  <c r="I130"/>
  <c r="H130"/>
  <c r="H132" s="1"/>
  <c r="G118"/>
  <c r="I132" l="1"/>
  <c r="I135"/>
</calcChain>
</file>

<file path=xl/comments1.xml><?xml version="1.0" encoding="utf-8"?>
<comments xmlns="http://schemas.openxmlformats.org/spreadsheetml/2006/main">
  <authors>
    <author>nameX</author>
  </authors>
  <commentList>
    <comment ref="I29" authorId="0">
      <text>
        <r>
          <rPr>
            <b/>
            <sz val="9"/>
            <color indexed="81"/>
            <rFont val="Tahoma"/>
            <charset val="1"/>
          </rPr>
          <t>nameX:</t>
        </r>
        <r>
          <rPr>
            <sz val="9"/>
            <color indexed="81"/>
            <rFont val="Tahoma"/>
            <charset val="1"/>
          </rPr>
          <t xml:space="preserve">
105 музей книга и 18 архивный справочник</t>
        </r>
      </text>
    </comment>
  </commentList>
</comments>
</file>

<file path=xl/sharedStrings.xml><?xml version="1.0" encoding="utf-8"?>
<sst xmlns="http://schemas.openxmlformats.org/spreadsheetml/2006/main" count="347" uniqueCount="121">
  <si>
    <t>№ п/п</t>
  </si>
  <si>
    <t>Наименование мероприятия программы</t>
  </si>
  <si>
    <t>Источники финансирования</t>
  </si>
  <si>
    <t>Ожидаемые результаты реализации мероприятий</t>
  </si>
  <si>
    <t>Всего</t>
  </si>
  <si>
    <t>Общий объем средств</t>
  </si>
  <si>
    <t>в том числе:</t>
  </si>
  <si>
    <t>Областной бюджет</t>
  </si>
  <si>
    <t>Внебюджетные источники</t>
  </si>
  <si>
    <t xml:space="preserve">Развитие музейного дела     </t>
  </si>
  <si>
    <t>МБУК "УМЦРБ"</t>
  </si>
  <si>
    <t>МБУК "Устьянский краеведческий музей"</t>
  </si>
  <si>
    <t>в течение года</t>
  </si>
  <si>
    <t>Итого по программе</t>
  </si>
  <si>
    <t>Районный бюджет</t>
  </si>
  <si>
    <t>районный бюджет</t>
  </si>
  <si>
    <t>11.</t>
  </si>
  <si>
    <t>Расходы органов местного самоуправления в сфере культуры</t>
  </si>
  <si>
    <t>Финансовое обеспечение муниципального задания на оказание муниципальных услуг (выполнение работ)</t>
  </si>
  <si>
    <t>детские школы искусств</t>
  </si>
  <si>
    <t>Финансовое обеспечение учреждений на иные цели</t>
  </si>
  <si>
    <t>Федеральный бюджет</t>
  </si>
  <si>
    <t xml:space="preserve">Выполнение муниципальными бюджетыми учреждениями культуры  и учреждениями дополнительного образования детей (в том числе ДШИ) муниципальных заданий (100%)
</t>
  </si>
  <si>
    <t xml:space="preserve">      Осуществление функций органов местного самоуправления в сфере культуры (100%).    
</t>
  </si>
  <si>
    <t>Ответственный исполнитель</t>
  </si>
  <si>
    <t>Соисполнители</t>
  </si>
  <si>
    <t>Срок реализации</t>
  </si>
  <si>
    <t>УКСТиМ</t>
  </si>
  <si>
    <t>областной бюджет</t>
  </si>
  <si>
    <t>Финансовое обеспечение муниципального задания на Повышение средней заработной платы педагогических  работников муниципальных учреждений дополнительного образования в целях реализации Указа Президента Российской Федерации от 01 июня 2012 года № 761 "О национальной стратегии действий в интересах детей на 2012-2017 годы"</t>
  </si>
  <si>
    <t xml:space="preserve"> МБУК "Устьянский краеведческий музей",  МБУК "УМЦРБ", МБУК "УЦНТ", МБУК "Устьяны", МБУ ДО ДШИ "Радуга", МБУ ДО УДШИ</t>
  </si>
  <si>
    <t>МБУК "Устьянский краеведческий музей",  МБУК "УМЦРБ", МБУК "УЦНТ", МБУК "Устьяны", МБУК "ОЦДк", МАУ "БЦКиТ" МБУ ДО ДШИ "Радуга", МБУ ДО УДШИ</t>
  </si>
  <si>
    <t>МБУ ДО ДШИ "Радуга", МБУ ДО УДШИ</t>
  </si>
  <si>
    <t xml:space="preserve"> МБУК "Устьянский краеведческий музей",  МБУК "УМЦРБ", МБУК "УЦНТ", МБУК "Устьяны", МБУК "ОЦДк", МАУ "БЦКиТ", МБУ ДО ДШИ "Радуга", МБУ ДО УДШИ</t>
  </si>
  <si>
    <t xml:space="preserve">ПЕРЕЧЕНЬ </t>
  </si>
  <si>
    <t>Название мероприятия программы</t>
  </si>
  <si>
    <t>Исполнители</t>
  </si>
  <si>
    <t>Срок начала/окончания работ</t>
  </si>
  <si>
    <t>Объём финансирования (руб.)</t>
  </si>
  <si>
    <t>Международный фестиваль народного творчества «Устьянская ссыпчина»</t>
  </si>
  <si>
    <t>МБУК «Устьянский центр народного творчества»</t>
  </si>
  <si>
    <t xml:space="preserve"> июль</t>
  </si>
  <si>
    <t>Увеличение количества населения района, вовлеченного в сохранение исторического наследия и культурно-досуговую деятельность.</t>
  </si>
  <si>
    <t>облстной бюджет</t>
  </si>
  <si>
    <t>местный бюджет</t>
  </si>
  <si>
    <t>внебюджетные источники</t>
  </si>
  <si>
    <t>Участие в  областном конкурсе "Государственная поддержка муниципальных учреждений культуры, находящихся на территории сельских поселений"</t>
  </si>
  <si>
    <t>МБУК «Устьяны»</t>
  </si>
  <si>
    <t>Увеличение количества сельских учреждений культуры, повысивших качественный уровень предоставления культурно-досуговых услуг населению</t>
  </si>
  <si>
    <t>Участие в  областном конкурсе "Государственная поддержка лучших работников муниципальных учреждений культуры, находящихся на территории сельских поселений"</t>
  </si>
  <si>
    <t>Увеличение количества работников сельских учреждений культуры, получивших поддержку за реализацию проектов, направленных на развитие учреждений культуры</t>
  </si>
  <si>
    <t>оьластной бюджет</t>
  </si>
  <si>
    <t>Участие в Маргаритинской ярмарке</t>
  </si>
  <si>
    <t>сентябрь</t>
  </si>
  <si>
    <t>ИТОГО</t>
  </si>
  <si>
    <t>МБУК «Устьянский краеведческий музей»</t>
  </si>
  <si>
    <t xml:space="preserve">Финансовое обеспечение муниципального задания на Повышение средней заработной платы работников муниципальных учреждений культуры в целях реализации Указа Президента Российской Федерации от 07 мая 2018 года № 204 "О национальных целях и стратегических задачах развития Российской Федерации на период до 2024 года"; </t>
  </si>
  <si>
    <t xml:space="preserve">                                                                                                    Капитальный ремонт, реконструкция и строительство объектов культуры и образования в сфере культуры и искусства.</t>
  </si>
  <si>
    <t>Проведение культурно-массовых мероприятий  и мероприятий направленных на сохранение, возррождение и развитие народных художественных промыслов и ремесел на территории МО "Устьянский муниципальный район"</t>
  </si>
  <si>
    <t>Проведение мероприятий по  повышению уровня квалификации специалистов сферы культуры</t>
  </si>
  <si>
    <t>8.</t>
  </si>
  <si>
    <t xml:space="preserve">Приложение №3
к муниципальной программе
"Развитие культуры Устьянского района"
на 2019-2021 годы
</t>
  </si>
  <si>
    <t>10.</t>
  </si>
  <si>
    <t xml:space="preserve">    </t>
  </si>
  <si>
    <t>Мероприятия  посвященные 90-летию Устьянского района</t>
  </si>
  <si>
    <t>Районный фестиваль "Играй, устьянская гармонь!"</t>
  </si>
  <si>
    <t>Районный конкурс «Таланты Устьи»</t>
  </si>
  <si>
    <t>Районный конкурс "Лучший мастер художественных промыслов"</t>
  </si>
  <si>
    <t>Презентация муниципального образования "Устьянский муниципальный район", участие в гала-концерте, деловых площадках.</t>
  </si>
  <si>
    <t>Сохранение и поддержка  развитие народных художественных промыслов и ремесел на территории МО "Устьянский муниципальный район"</t>
  </si>
  <si>
    <t>Поддержка и развитие профессионального и самодеятельного народного творчества, создания эффективной среды обмена опытом.</t>
  </si>
  <si>
    <t xml:space="preserve">Перечень мероприятий муниципальной программы  «Развитие культуры  Устьянского района" </t>
  </si>
  <si>
    <t xml:space="preserve">Издательская деятельность     </t>
  </si>
  <si>
    <t>Доведение средней заработной платы работников учреждений культуры 
до 43543,86 рублей</t>
  </si>
  <si>
    <t xml:space="preserve">
Созданы условия для повышения уровня квалицфикации специалистов сферы культуры (161 специалист к 2024 г.)
</t>
  </si>
  <si>
    <r>
      <t xml:space="preserve"> культурно-массовых мероприятий муниципальной программы                                                                 "Развитие культуры Устьянского района" на 2019-2021 годы на</t>
    </r>
    <r>
      <rPr>
        <b/>
        <u/>
        <sz val="14"/>
        <rFont val="Times New Roman"/>
        <family val="1"/>
        <charset val="204"/>
      </rPr>
      <t xml:space="preserve"> 2020 год</t>
    </r>
  </si>
  <si>
    <t>Доведение средней заработной платы  педагогических работников
 до 49817,00 рублей</t>
  </si>
  <si>
    <t>Проведение мероприятий по повышению безопасности эксплуатации зданий и условий труда специалистов муниципальных учреждений культуры, учреждений дополнительного образования в сфере культуры  (</t>
  </si>
  <si>
    <t xml:space="preserve">Развитие библиотечного дела 
        </t>
  </si>
  <si>
    <t xml:space="preserve">Комплектование книжных фондов муниципальных общедоступных библиотек    </t>
  </si>
  <si>
    <t>Модернизация  и текущий ремонт муниципальных бюджетных учреждений культуры, муниципальных образовательных учреждений дополнительного образования детей(детских школ искусств по видам искусств)</t>
  </si>
  <si>
    <t>1. Создание условий для повышения качества и многообразия услуг, предоставляемых муниципальными учреждениями культуры, учреждениями дополнительного образования в сфере культуры</t>
  </si>
  <si>
    <t xml:space="preserve">Созданы 5 объектов культуры
 Отремонтированы 12 учреждений к 2024 году Приложение №4
</t>
  </si>
  <si>
    <t>Администрация муниципального образования "Устьянский муниципальный район"</t>
  </si>
  <si>
    <t>3. Создание благоприятных условий для устойчивого развития учреждений культуры и учреждений дополнительного образования в сфере культуры.</t>
  </si>
  <si>
    <t>2. Обеспечение сохранности документов архивного фонда муниципального архива.</t>
  </si>
  <si>
    <t>Создание электронного фонда пользования</t>
  </si>
  <si>
    <t xml:space="preserve"> МБУК "Устьянский краеведческий музей",  МБУК "УМЦРБ", МБУК "УЦНТ", МБУК "Устьяны"</t>
  </si>
  <si>
    <t>Финансовое обеспечение муниципального задания на 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</t>
  </si>
  <si>
    <t>Число новых поступлений в библиотечные фонды на тысячу жителей - от 90- до130 книг ( всего 14355 книг).
 (Участие в КОНКУРСЕ НА ПРЕДОСТАВЛЕНИЕ
СУБСИДИЙ БЮДЖЕТАМ МУНИЦИПАЛЬНЫХ РАЙОНОВ И ГОРОДСКИХ ОКРУГОВ
АРХАНГЕЛЬСКОЙ ОБЛАСТИ НА ПОДДЕРЖКУ ОТРАСЛИ КУЛЬТУРЫ В ЧАСТИ
КОМПЛЕКТОВАНИЯ КНИЖНЫХ ФОНДОВ ОБЩЕДОСТУПНЫХ БИБЛИОТЕК
МУНИЦИПАЛЬНЫХ ОБРАЗОВАНИЙ АРХАНГЕЛЬСКОЙ ОБЛАСТИ 
Пополнение книжного фонда согласно ПЛАНА
МЕРОПРИЯТИЙ ("ДОРОЖНАЯ КАРТА") ПО ПЕРСПЕКТИВНОМУ РАЗВИТИЮ
ОБЩЕДОСТУПНЫХ БИБЛИОТЕК РОССИЙСКОЙ ФЕДЕРАЦИИ НА 2017 - 2021 ГОДЫ</t>
  </si>
  <si>
    <t>Создание условий для выпуска литературы (10 изданий к 2024 году )</t>
  </si>
  <si>
    <t xml:space="preserve">Создание условий для увеличения посещаемости библиотечной сети,  повышения доступности к ресурсам Национальной электронной библиотеки.
Проведение районых семинаров.   Увеличение посещений библиотечной сети к 2024 до 139130  человек в год.   Увеличение количества записей в электронном каталоге к 2024 года до 34000 экземпляров в год. Увеличение доли библиотек, оказывающих услуги, как центры ЦО ЕСИА до 19 библиотек к 2024 году. Увеличение количества библиотек подключенных к НЭБ до 9 библиотек к 2024 году .                                              Приложение №4                                                                                                              </t>
  </si>
  <si>
    <t>Создание условия для повышения посещаемости музейных мероприятий к 2024 году - 9970 человек в год, ежегодное увеличение музейных фондов - 0,5% от фонда на 01.01.2024 года),ежегодное увеличение числа музейных предметов представленных зрителю - 8,5% от общего количества на 01.01.2024 )</t>
  </si>
  <si>
    <t xml:space="preserve">Создание условий для внесения архивных документов в электронную базу данных:                               Доля электронного научно-справочного аппарата (описей) к документам муниципального архива, доступного пользователям архивной информацией (80% к 2024 году);
Количество созданных электронных копий наиболее востребованных архивных документов                (30875 ед.в год  к 2024 году);
</t>
  </si>
  <si>
    <t xml:space="preserve"> Увеличение количества учреждений культуры, дополнительного образования    детей в сфере искусства (детских школ искусств по видам искусств), обновивших музыкальные инструменты и улучшивших материально-техническую базу (16 учреждений к концу 2024 года ) Создание двух модельных библиотек к 2024 г. и появление одного автоклуба к 2024г.  Приложение №4 </t>
  </si>
  <si>
    <t>Обеспечение нормативных условий хранения архивных документов</t>
  </si>
  <si>
    <t xml:space="preserve">Доля архивных документов размещенных в нормативные средства хранения  (100% к 2024 году);
</t>
  </si>
  <si>
    <t xml:space="preserve">Исполнение органами местного самоуправления полномочий по созданию условий для организации досуга и обеспечения жителей Устьянского района услугами организаций культуры ( Приложение 3)
-Увеличение количества посещений культурно-массовых мероприятий, к 2024 до 87196  человек в год;
-Увеличение количества культурно-массовых мероприятий районного и областного значения до 15 мероприятий в год  к 2024 г.;
-Увеличение количества участников клубных формирований - до 3100 в год  к 2024 году;
-Увеличение количества конкурсов и мероприятий, направленных на поддержку сохранение, возрождение и развитие народных художественных промыслов и ремесел - до 2 ежегодно.
Спец.оценка условий труда -195600,00
</t>
  </si>
  <si>
    <r>
      <t>Выплата работникам соцподдержки</t>
    </r>
    <r>
      <rPr>
        <sz val="10"/>
        <color theme="3" tint="0.3999755851924192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и оплата проезда к месту отдыха и обратно (100%)</t>
    </r>
  </si>
  <si>
    <t>Доведение средней заработной платы  работников учреждений культуры
 до 47010,50 рублей в 2022 году, а к 2024 г. - 100%</t>
  </si>
  <si>
    <t>Доведение средней заработной платы  педагогических работников
 до 58 747,00рублей в 2022 году, а 2024 г. - 100%</t>
  </si>
  <si>
    <t>УКиТ</t>
  </si>
  <si>
    <t xml:space="preserve">УКиТ       </t>
  </si>
  <si>
    <t>1.2.</t>
  </si>
  <si>
    <t>1.1.</t>
  </si>
  <si>
    <t>1.3.</t>
  </si>
  <si>
    <t>1.4.</t>
  </si>
  <si>
    <t>1.5.</t>
  </si>
  <si>
    <t>1.6.</t>
  </si>
  <si>
    <t>2.1.</t>
  </si>
  <si>
    <t>2.2.</t>
  </si>
  <si>
    <t>3.1.</t>
  </si>
  <si>
    <t>4. Выполнение показателей плана мероприятий («дорожной карты») «Изменения в отраслях социальной сферы, 
направленные на повышение эффективности сферы культуры Устьянского района».</t>
  </si>
  <si>
    <t>4.1.</t>
  </si>
  <si>
    <t>4.2.</t>
  </si>
  <si>
    <t>4.3.</t>
  </si>
  <si>
    <t>4.4.</t>
  </si>
  <si>
    <t>5. Осуществление функций органов местного самоуправления в сфере культуры</t>
  </si>
  <si>
    <t>5.1.</t>
  </si>
  <si>
    <t>3.2.</t>
  </si>
  <si>
    <t xml:space="preserve">         Приложение №2 к изменениям в муниципальную программу Устьянского муниципального района
 "Развитие культуры Устьянского района"  от 13 декабря  2022 года № 2350
</t>
  </si>
</sst>
</file>

<file path=xl/styles.xml><?xml version="1.0" encoding="utf-8"?>
<styleSheet xmlns="http://schemas.openxmlformats.org/spreadsheetml/2006/main">
  <fonts count="3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FF0000"/>
      <name val="Arial Cyr"/>
      <charset val="204"/>
    </font>
    <font>
      <sz val="10"/>
      <name val="Arial"/>
      <family val="2"/>
      <charset val="204"/>
    </font>
    <font>
      <b/>
      <u/>
      <sz val="14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Arial Cyr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theme="3" tint="0.39997558519241921"/>
      <name val="Times New Roman"/>
      <family val="1"/>
      <charset val="204"/>
    </font>
    <font>
      <sz val="11"/>
      <color rgb="FFC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4" fillId="0" borderId="0"/>
  </cellStyleXfs>
  <cellXfs count="182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4" fontId="1" fillId="0" borderId="2" xfId="0" applyNumberFormat="1" applyFont="1" applyBorder="1" applyAlignment="1">
      <alignment horizontal="center" vertical="top" wrapText="1"/>
    </xf>
    <xf numFmtId="0" fontId="2" fillId="0" borderId="0" xfId="0" applyFont="1"/>
    <xf numFmtId="0" fontId="0" fillId="0" borderId="0" xfId="0" applyFill="1"/>
    <xf numFmtId="0" fontId="3" fillId="0" borderId="2" xfId="0" applyFont="1" applyBorder="1" applyAlignment="1">
      <alignment vertical="top" wrapText="1"/>
    </xf>
    <xf numFmtId="0" fontId="9" fillId="0" borderId="0" xfId="0" applyFont="1"/>
    <xf numFmtId="4" fontId="6" fillId="0" borderId="2" xfId="0" applyNumberFormat="1" applyFont="1" applyBorder="1" applyAlignment="1">
      <alignment horizontal="center" vertical="top" wrapText="1"/>
    </xf>
    <xf numFmtId="0" fontId="10" fillId="0" borderId="0" xfId="0" applyFont="1"/>
    <xf numFmtId="0" fontId="11" fillId="0" borderId="2" xfId="0" applyFont="1" applyBorder="1" applyAlignment="1">
      <alignment vertical="top" wrapText="1"/>
    </xf>
    <xf numFmtId="4" fontId="6" fillId="0" borderId="2" xfId="0" applyNumberFormat="1" applyFont="1" applyFill="1" applyBorder="1" applyAlignment="1">
      <alignment horizontal="center" vertical="top" wrapText="1"/>
    </xf>
    <xf numFmtId="4" fontId="1" fillId="0" borderId="2" xfId="0" applyNumberFormat="1" applyFont="1" applyFill="1" applyBorder="1" applyAlignment="1">
      <alignment horizontal="center" vertical="top" wrapText="1"/>
    </xf>
    <xf numFmtId="4" fontId="0" fillId="0" borderId="0" xfId="0" applyNumberFormat="1"/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2" fillId="0" borderId="0" xfId="0" applyFont="1" applyFill="1"/>
    <xf numFmtId="0" fontId="3" fillId="0" borderId="5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4" fontId="4" fillId="0" borderId="2" xfId="0" applyNumberFormat="1" applyFont="1" applyFill="1" applyBorder="1" applyAlignment="1">
      <alignment horizontal="center" vertical="top" wrapText="1"/>
    </xf>
    <xf numFmtId="4" fontId="0" fillId="0" borderId="0" xfId="0" applyNumberFormat="1" applyFill="1"/>
    <xf numFmtId="0" fontId="2" fillId="0" borderId="0" xfId="0" applyFont="1" applyAlignment="1">
      <alignment horizontal="right"/>
    </xf>
    <xf numFmtId="4" fontId="13" fillId="0" borderId="0" xfId="0" applyNumberFormat="1" applyFont="1" applyFill="1"/>
    <xf numFmtId="0" fontId="10" fillId="0" borderId="0" xfId="0" applyFont="1" applyFill="1"/>
    <xf numFmtId="0" fontId="1" fillId="0" borderId="0" xfId="1" applyFont="1" applyFill="1" applyAlignment="1"/>
    <xf numFmtId="0" fontId="14" fillId="0" borderId="0" xfId="1" applyFill="1"/>
    <xf numFmtId="0" fontId="7" fillId="0" borderId="0" xfId="1" applyFont="1" applyFill="1" applyAlignment="1"/>
    <xf numFmtId="0" fontId="7" fillId="0" borderId="0" xfId="1" applyFont="1" applyFill="1" applyAlignment="1">
      <alignment vertical="justify" wrapText="1"/>
    </xf>
    <xf numFmtId="0" fontId="1" fillId="0" borderId="0" xfId="1" applyFont="1" applyFill="1"/>
    <xf numFmtId="0" fontId="3" fillId="0" borderId="7" xfId="1" applyFont="1" applyFill="1" applyBorder="1" applyAlignment="1">
      <alignment horizontal="center" vertical="top" wrapText="1"/>
    </xf>
    <xf numFmtId="0" fontId="1" fillId="0" borderId="7" xfId="1" applyFont="1" applyFill="1" applyBorder="1" applyAlignment="1">
      <alignment vertical="top" wrapText="1"/>
    </xf>
    <xf numFmtId="4" fontId="1" fillId="0" borderId="7" xfId="1" applyNumberFormat="1" applyFont="1" applyFill="1" applyBorder="1" applyAlignment="1">
      <alignment vertical="top" wrapText="1"/>
    </xf>
    <xf numFmtId="0" fontId="16" fillId="0" borderId="0" xfId="1" applyFont="1" applyFill="1"/>
    <xf numFmtId="0" fontId="17" fillId="0" borderId="0" xfId="1" applyFont="1" applyFill="1"/>
    <xf numFmtId="0" fontId="4" fillId="0" borderId="7" xfId="1" applyFont="1" applyFill="1" applyBorder="1" applyAlignment="1">
      <alignment vertical="top" wrapText="1"/>
    </xf>
    <xf numFmtId="4" fontId="4" fillId="0" borderId="7" xfId="1" applyNumberFormat="1" applyFont="1" applyFill="1" applyBorder="1" applyAlignment="1">
      <alignment vertical="top" wrapText="1"/>
    </xf>
    <xf numFmtId="0" fontId="16" fillId="0" borderId="0" xfId="1" applyFont="1"/>
    <xf numFmtId="0" fontId="4" fillId="0" borderId="0" xfId="1" applyFont="1"/>
    <xf numFmtId="0" fontId="1" fillId="0" borderId="0" xfId="1" applyFont="1" applyBorder="1" applyAlignment="1">
      <alignment horizontal="center" vertical="top" wrapText="1"/>
    </xf>
    <xf numFmtId="0" fontId="4" fillId="0" borderId="0" xfId="1" applyFont="1" applyBorder="1" applyAlignment="1">
      <alignment vertical="top" wrapText="1"/>
    </xf>
    <xf numFmtId="0" fontId="6" fillId="0" borderId="0" xfId="1" applyFont="1" applyBorder="1" applyAlignment="1">
      <alignment vertical="top" wrapText="1"/>
    </xf>
    <xf numFmtId="4" fontId="4" fillId="0" borderId="0" xfId="1" applyNumberFormat="1" applyFont="1" applyBorder="1" applyAlignment="1">
      <alignment vertical="top" wrapText="1"/>
    </xf>
    <xf numFmtId="0" fontId="3" fillId="0" borderId="0" xfId="1" applyFont="1" applyBorder="1" applyAlignment="1">
      <alignment horizontal="left" vertical="top" wrapText="1"/>
    </xf>
    <xf numFmtId="0" fontId="18" fillId="0" borderId="0" xfId="1" applyFont="1" applyBorder="1" applyAlignment="1"/>
    <xf numFmtId="0" fontId="14" fillId="0" borderId="0" xfId="1"/>
    <xf numFmtId="0" fontId="7" fillId="0" borderId="0" xfId="1" applyFont="1"/>
    <xf numFmtId="4" fontId="10" fillId="0" borderId="0" xfId="0" applyNumberFormat="1" applyFont="1" applyFill="1"/>
    <xf numFmtId="4" fontId="19" fillId="0" borderId="2" xfId="0" applyNumberFormat="1" applyFont="1" applyBorder="1" applyAlignment="1">
      <alignment horizontal="center" vertical="top" wrapText="1"/>
    </xf>
    <xf numFmtId="4" fontId="20" fillId="0" borderId="2" xfId="0" applyNumberFormat="1" applyFont="1" applyBorder="1" applyAlignment="1">
      <alignment horizontal="center" vertical="top" wrapText="1"/>
    </xf>
    <xf numFmtId="0" fontId="21" fillId="0" borderId="2" xfId="0" applyFont="1" applyBorder="1" applyAlignment="1">
      <alignment vertical="top" wrapText="1"/>
    </xf>
    <xf numFmtId="4" fontId="19" fillId="0" borderId="2" xfId="0" applyNumberFormat="1" applyFont="1" applyFill="1" applyBorder="1" applyAlignment="1">
      <alignment horizontal="center" vertical="top" wrapText="1"/>
    </xf>
    <xf numFmtId="4" fontId="20" fillId="0" borderId="2" xfId="0" applyNumberFormat="1" applyFont="1" applyFill="1" applyBorder="1" applyAlignment="1">
      <alignment horizontal="center" vertical="top" wrapText="1"/>
    </xf>
    <xf numFmtId="0" fontId="21" fillId="0" borderId="2" xfId="0" applyFont="1" applyFill="1" applyBorder="1" applyAlignment="1">
      <alignment vertical="top" wrapText="1"/>
    </xf>
    <xf numFmtId="0" fontId="22" fillId="0" borderId="2" xfId="0" applyFont="1" applyBorder="1" applyAlignment="1">
      <alignment vertical="top" wrapText="1"/>
    </xf>
    <xf numFmtId="4" fontId="19" fillId="0" borderId="2" xfId="0" applyNumberFormat="1" applyFont="1" applyBorder="1" applyAlignment="1">
      <alignment horizontal="center" vertical="top"/>
    </xf>
    <xf numFmtId="0" fontId="1" fillId="0" borderId="7" xfId="1" applyFont="1" applyFill="1" applyBorder="1" applyAlignment="1">
      <alignment vertical="top" wrapText="1"/>
    </xf>
    <xf numFmtId="0" fontId="21" fillId="0" borderId="5" xfId="0" applyFont="1" applyBorder="1" applyAlignment="1">
      <alignment vertical="top" wrapText="1"/>
    </xf>
    <xf numFmtId="4" fontId="19" fillId="0" borderId="5" xfId="0" applyNumberFormat="1" applyFont="1" applyBorder="1" applyAlignment="1">
      <alignment horizontal="center" vertical="top" wrapText="1"/>
    </xf>
    <xf numFmtId="0" fontId="1" fillId="0" borderId="7" xfId="1" applyFont="1" applyFill="1" applyBorder="1" applyAlignment="1">
      <alignment vertical="top" wrapText="1"/>
    </xf>
    <xf numFmtId="4" fontId="19" fillId="2" borderId="2" xfId="0" applyNumberFormat="1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vertical="top" wrapText="1"/>
    </xf>
    <xf numFmtId="4" fontId="20" fillId="2" borderId="2" xfId="0" applyNumberFormat="1" applyFont="1" applyFill="1" applyBorder="1" applyAlignment="1">
      <alignment horizontal="center" vertical="top" wrapText="1"/>
    </xf>
    <xf numFmtId="4" fontId="6" fillId="2" borderId="2" xfId="0" applyNumberFormat="1" applyFont="1" applyFill="1" applyBorder="1" applyAlignment="1">
      <alignment horizontal="center" vertical="top" wrapText="1"/>
    </xf>
    <xf numFmtId="4" fontId="1" fillId="2" borderId="2" xfId="0" applyNumberFormat="1" applyFont="1" applyFill="1" applyBorder="1" applyAlignment="1">
      <alignment horizontal="center" vertical="top" wrapText="1"/>
    </xf>
    <xf numFmtId="4" fontId="19" fillId="2" borderId="5" xfId="0" applyNumberFormat="1" applyFont="1" applyFill="1" applyBorder="1" applyAlignment="1">
      <alignment horizontal="center" vertical="top" wrapText="1"/>
    </xf>
    <xf numFmtId="4" fontId="19" fillId="3" borderId="2" xfId="0" applyNumberFormat="1" applyFont="1" applyFill="1" applyBorder="1" applyAlignment="1">
      <alignment horizontal="center" vertical="top" wrapText="1"/>
    </xf>
    <xf numFmtId="4" fontId="20" fillId="3" borderId="2" xfId="0" applyNumberFormat="1" applyFont="1" applyFill="1" applyBorder="1" applyAlignment="1">
      <alignment horizontal="center" vertical="top" wrapText="1"/>
    </xf>
    <xf numFmtId="4" fontId="6" fillId="3" borderId="2" xfId="0" applyNumberFormat="1" applyFont="1" applyFill="1" applyBorder="1" applyAlignment="1">
      <alignment horizontal="center" vertical="top" wrapText="1"/>
    </xf>
    <xf numFmtId="4" fontId="19" fillId="3" borderId="5" xfId="0" applyNumberFormat="1" applyFont="1" applyFill="1" applyBorder="1" applyAlignment="1">
      <alignment horizontal="center" vertical="top" wrapText="1"/>
    </xf>
    <xf numFmtId="4" fontId="30" fillId="3" borderId="2" xfId="0" applyNumberFormat="1" applyFont="1" applyFill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 wrapText="1"/>
    </xf>
    <xf numFmtId="0" fontId="20" fillId="0" borderId="4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10" fillId="0" borderId="4" xfId="0" applyFont="1" applyBorder="1"/>
    <xf numFmtId="0" fontId="10" fillId="0" borderId="1" xfId="0" applyFont="1" applyBorder="1"/>
    <xf numFmtId="0" fontId="6" fillId="0" borderId="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top" wrapText="1"/>
    </xf>
    <xf numFmtId="0" fontId="24" fillId="0" borderId="14" xfId="0" applyFont="1" applyFill="1" applyBorder="1" applyAlignment="1">
      <alignment horizontal="center" vertical="top" wrapText="1"/>
    </xf>
    <xf numFmtId="0" fontId="24" fillId="0" borderId="5" xfId="0" applyFont="1" applyFill="1" applyBorder="1" applyAlignment="1">
      <alignment horizontal="center" vertical="top" wrapText="1"/>
    </xf>
    <xf numFmtId="0" fontId="19" fillId="0" borderId="3" xfId="0" applyFont="1" applyFill="1" applyBorder="1" applyAlignment="1">
      <alignment horizontal="center" vertical="top" wrapText="1"/>
    </xf>
    <xf numFmtId="0" fontId="19" fillId="0" borderId="4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top" wrapText="1"/>
    </xf>
    <xf numFmtId="0" fontId="23" fillId="0" borderId="4" xfId="0" applyFont="1" applyBorder="1"/>
    <xf numFmtId="0" fontId="23" fillId="0" borderId="1" xfId="0" applyFont="1" applyBorder="1"/>
    <xf numFmtId="0" fontId="10" fillId="0" borderId="4" xfId="0" applyFont="1" applyFill="1" applyBorder="1"/>
    <xf numFmtId="0" fontId="10" fillId="0" borderId="1" xfId="0" applyFont="1" applyFill="1" applyBorder="1"/>
    <xf numFmtId="0" fontId="22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top" wrapText="1"/>
    </xf>
    <xf numFmtId="0" fontId="22" fillId="0" borderId="4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3" fillId="0" borderId="4" xfId="0" applyFont="1" applyFill="1" applyBorder="1"/>
    <xf numFmtId="0" fontId="23" fillId="0" borderId="1" xfId="0" applyFont="1" applyFill="1" applyBorder="1"/>
    <xf numFmtId="0" fontId="25" fillId="0" borderId="13" xfId="0" applyFont="1" applyBorder="1" applyAlignment="1">
      <alignment horizontal="center" vertical="top" wrapText="1"/>
    </xf>
    <xf numFmtId="0" fontId="25" fillId="0" borderId="14" xfId="0" applyFont="1" applyBorder="1" applyAlignment="1">
      <alignment wrapText="1"/>
    </xf>
    <xf numFmtId="0" fontId="25" fillId="0" borderId="5" xfId="0" applyFont="1" applyBorder="1" applyAlignment="1">
      <alignment wrapText="1"/>
    </xf>
    <xf numFmtId="16" fontId="19" fillId="0" borderId="3" xfId="0" applyNumberFormat="1" applyFont="1" applyBorder="1" applyAlignment="1">
      <alignment horizontal="center" vertical="top" wrapText="1"/>
    </xf>
    <xf numFmtId="0" fontId="6" fillId="0" borderId="0" xfId="0" applyFont="1" applyFill="1" applyAlignment="1">
      <alignment horizontal="right" wrapText="1"/>
    </xf>
    <xf numFmtId="0" fontId="6" fillId="0" borderId="0" xfId="0" applyFont="1" applyFill="1" applyAlignment="1">
      <alignment horizontal="right"/>
    </xf>
    <xf numFmtId="0" fontId="24" fillId="0" borderId="13" xfId="0" applyFont="1" applyBorder="1" applyAlignment="1">
      <alignment horizontal="center" vertical="top" wrapText="1"/>
    </xf>
    <xf numFmtId="0" fontId="22" fillId="0" borderId="14" xfId="0" applyFont="1" applyBorder="1" applyAlignment="1">
      <alignment horizontal="center" vertical="top"/>
    </xf>
    <xf numFmtId="0" fontId="22" fillId="0" borderId="5" xfId="0" applyFont="1" applyBorder="1" applyAlignment="1">
      <alignment horizontal="center" vertical="top"/>
    </xf>
    <xf numFmtId="16" fontId="6" fillId="0" borderId="3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5" xfId="1" applyFont="1" applyFill="1" applyBorder="1" applyAlignment="1">
      <alignment horizontal="center" vertical="top" wrapText="1"/>
    </xf>
    <xf numFmtId="0" fontId="1" fillId="0" borderId="18" xfId="1" applyFont="1" applyFill="1" applyBorder="1" applyAlignment="1">
      <alignment horizontal="center" vertical="top" wrapText="1"/>
    </xf>
    <xf numFmtId="0" fontId="1" fillId="0" borderId="21" xfId="1" applyFont="1" applyFill="1" applyBorder="1" applyAlignment="1">
      <alignment horizontal="center" vertical="top" wrapText="1"/>
    </xf>
    <xf numFmtId="0" fontId="1" fillId="0" borderId="15" xfId="1" applyFont="1" applyFill="1" applyBorder="1" applyAlignment="1">
      <alignment vertical="top" wrapText="1"/>
    </xf>
    <xf numFmtId="0" fontId="1" fillId="0" borderId="18" xfId="1" applyFont="1" applyFill="1" applyBorder="1" applyAlignment="1">
      <alignment vertical="top" wrapText="1"/>
    </xf>
    <xf numFmtId="0" fontId="1" fillId="0" borderId="21" xfId="1" applyFont="1" applyFill="1" applyBorder="1" applyAlignment="1">
      <alignment vertical="top" wrapText="1"/>
    </xf>
    <xf numFmtId="0" fontId="1" fillId="0" borderId="16" xfId="1" applyFont="1" applyFill="1" applyBorder="1" applyAlignment="1">
      <alignment vertical="top" wrapText="1"/>
    </xf>
    <xf numFmtId="0" fontId="1" fillId="0" borderId="17" xfId="1" applyFont="1" applyFill="1" applyBorder="1" applyAlignment="1">
      <alignment vertical="top" wrapText="1"/>
    </xf>
    <xf numFmtId="0" fontId="1" fillId="0" borderId="19" xfId="1" applyFont="1" applyFill="1" applyBorder="1" applyAlignment="1">
      <alignment vertical="top" wrapText="1"/>
    </xf>
    <xf numFmtId="0" fontId="1" fillId="0" borderId="20" xfId="1" applyFont="1" applyFill="1" applyBorder="1" applyAlignment="1">
      <alignment vertical="top" wrapText="1"/>
    </xf>
    <xf numFmtId="0" fontId="1" fillId="0" borderId="22" xfId="1" applyFont="1" applyFill="1" applyBorder="1" applyAlignment="1">
      <alignment vertical="top" wrapText="1"/>
    </xf>
    <xf numFmtId="0" fontId="1" fillId="0" borderId="23" xfId="1" applyFont="1" applyFill="1" applyBorder="1" applyAlignment="1">
      <alignment vertical="top" wrapText="1"/>
    </xf>
    <xf numFmtId="0" fontId="1" fillId="0" borderId="0" xfId="1" applyFont="1" applyFill="1" applyAlignment="1">
      <alignment horizontal="right" wrapText="1"/>
    </xf>
    <xf numFmtId="0" fontId="7" fillId="0" borderId="0" xfId="1" applyFont="1" applyFill="1" applyAlignment="1">
      <alignment horizontal="center"/>
    </xf>
    <xf numFmtId="0" fontId="7" fillId="0" borderId="0" xfId="1" applyFont="1" applyFill="1" applyAlignment="1">
      <alignment horizontal="center" vertical="justify" wrapText="1"/>
    </xf>
    <xf numFmtId="0" fontId="4" fillId="0" borderId="7" xfId="1" applyFont="1" applyFill="1" applyBorder="1" applyAlignment="1">
      <alignment horizontal="center" vertical="top" wrapText="1"/>
    </xf>
    <xf numFmtId="0" fontId="14" fillId="0" borderId="7" xfId="1" applyFill="1" applyBorder="1" applyAlignment="1">
      <alignment horizontal="center" vertical="top" wrapText="1"/>
    </xf>
    <xf numFmtId="0" fontId="12" fillId="0" borderId="7" xfId="1" applyFont="1" applyFill="1" applyBorder="1" applyAlignment="1">
      <alignment horizontal="center" vertical="top" wrapText="1"/>
    </xf>
    <xf numFmtId="0" fontId="14" fillId="0" borderId="7" xfId="1" applyFill="1" applyBorder="1"/>
    <xf numFmtId="0" fontId="1" fillId="0" borderId="7" xfId="1" applyFont="1" applyFill="1" applyBorder="1" applyAlignment="1">
      <alignment horizontal="center" vertical="top" wrapText="1"/>
    </xf>
    <xf numFmtId="0" fontId="1" fillId="0" borderId="7" xfId="1" applyFont="1" applyFill="1" applyBorder="1" applyAlignment="1">
      <alignment vertical="top" wrapText="1"/>
    </xf>
    <xf numFmtId="0" fontId="16" fillId="0" borderId="7" xfId="1" applyFont="1" applyFill="1" applyBorder="1" applyAlignment="1"/>
    <xf numFmtId="0" fontId="4" fillId="0" borderId="15" xfId="1" applyFont="1" applyFill="1" applyBorder="1" applyAlignment="1">
      <alignment horizontal="center" vertical="top" wrapText="1"/>
    </xf>
    <xf numFmtId="0" fontId="4" fillId="0" borderId="18" xfId="1" applyFont="1" applyFill="1" applyBorder="1" applyAlignment="1">
      <alignment horizontal="center" vertical="top" wrapText="1"/>
    </xf>
    <xf numFmtId="0" fontId="4" fillId="0" borderId="21" xfId="1" applyFont="1" applyFill="1" applyBorder="1" applyAlignment="1">
      <alignment horizontal="center" vertical="top" wrapText="1"/>
    </xf>
    <xf numFmtId="0" fontId="4" fillId="0" borderId="15" xfId="1" applyFont="1" applyFill="1" applyBorder="1" applyAlignment="1">
      <alignment vertical="top" wrapText="1"/>
    </xf>
    <xf numFmtId="0" fontId="4" fillId="0" borderId="18" xfId="1" applyFont="1" applyFill="1" applyBorder="1" applyAlignment="1">
      <alignment vertical="top" wrapText="1"/>
    </xf>
    <xf numFmtId="0" fontId="4" fillId="0" borderId="21" xfId="1" applyFont="1" applyFill="1" applyBorder="1" applyAlignment="1">
      <alignment vertical="top" wrapText="1"/>
    </xf>
    <xf numFmtId="0" fontId="4" fillId="0" borderId="16" xfId="1" applyFont="1" applyFill="1" applyBorder="1" applyAlignment="1">
      <alignment vertical="top" wrapText="1"/>
    </xf>
    <xf numFmtId="0" fontId="4" fillId="0" borderId="17" xfId="1" applyFont="1" applyFill="1" applyBorder="1" applyAlignment="1">
      <alignment vertical="top" wrapText="1"/>
    </xf>
    <xf numFmtId="0" fontId="4" fillId="0" borderId="19" xfId="1" applyFont="1" applyFill="1" applyBorder="1" applyAlignment="1">
      <alignment vertical="top" wrapText="1"/>
    </xf>
    <xf numFmtId="0" fontId="4" fillId="0" borderId="20" xfId="1" applyFont="1" applyFill="1" applyBorder="1" applyAlignment="1">
      <alignment vertical="top" wrapText="1"/>
    </xf>
    <xf numFmtId="0" fontId="4" fillId="0" borderId="22" xfId="1" applyFont="1" applyFill="1" applyBorder="1" applyAlignment="1">
      <alignment vertical="top" wrapText="1"/>
    </xf>
    <xf numFmtId="0" fontId="4" fillId="0" borderId="23" xfId="1" applyFont="1" applyFill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35"/>
  <sheetViews>
    <sheetView tabSelected="1" view="pageBreakPreview" zoomScale="75" zoomScaleNormal="75" zoomScaleSheetLayoutView="75" workbookViewId="0">
      <pane xSplit="6" ySplit="5" topLeftCell="G6" activePane="bottomRight" state="frozen"/>
      <selection pane="topRight" activeCell="G1" sqref="G1"/>
      <selection pane="bottomLeft" activeCell="A8" sqref="A8"/>
      <selection pane="bottomRight" activeCell="A2" sqref="A2:M2"/>
    </sheetView>
  </sheetViews>
  <sheetFormatPr defaultRowHeight="12.75"/>
  <cols>
    <col min="2" max="2" width="33.42578125" customWidth="1"/>
    <col min="3" max="4" width="17" customWidth="1"/>
    <col min="5" max="5" width="9.7109375" customWidth="1"/>
    <col min="6" max="6" width="13.140625" customWidth="1"/>
    <col min="7" max="7" width="19" customWidth="1"/>
    <col min="8" max="8" width="18.7109375" customWidth="1"/>
    <col min="9" max="9" width="17.5703125" customWidth="1"/>
    <col min="10" max="10" width="17.5703125" style="6" customWidth="1"/>
    <col min="11" max="11" width="17.42578125" customWidth="1"/>
    <col min="12" max="12" width="17" style="6" customWidth="1"/>
    <col min="13" max="13" width="44.7109375" customWidth="1"/>
    <col min="14" max="14" width="18.5703125" customWidth="1"/>
  </cols>
  <sheetData>
    <row r="1" spans="1:13" ht="87" customHeight="1">
      <c r="A1" s="147"/>
      <c r="B1" s="147"/>
      <c r="C1" s="5"/>
      <c r="D1" s="5"/>
      <c r="E1" s="5"/>
      <c r="F1" s="5"/>
      <c r="G1" s="5"/>
      <c r="H1" s="5"/>
      <c r="I1" s="5"/>
      <c r="J1" s="140" t="s">
        <v>120</v>
      </c>
      <c r="K1" s="140"/>
      <c r="L1" s="140"/>
      <c r="M1" s="141"/>
    </row>
    <row r="2" spans="1:13" ht="18.75">
      <c r="A2" s="146" t="s">
        <v>71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</row>
    <row r="3" spans="1:13" ht="16.5" thickBot="1">
      <c r="A3" s="1"/>
      <c r="B3" s="5"/>
      <c r="C3" s="5"/>
      <c r="D3" s="5"/>
      <c r="E3" s="5"/>
      <c r="F3" s="5"/>
      <c r="G3" s="5"/>
      <c r="H3" s="5"/>
      <c r="I3" s="5"/>
      <c r="J3" s="17"/>
      <c r="K3" s="5"/>
      <c r="L3" s="17"/>
      <c r="M3" s="22"/>
    </row>
    <row r="4" spans="1:13" ht="39" thickBot="1">
      <c r="A4" s="16" t="s">
        <v>0</v>
      </c>
      <c r="B4" s="16" t="s">
        <v>1</v>
      </c>
      <c r="C4" s="16" t="s">
        <v>24</v>
      </c>
      <c r="D4" s="16" t="s">
        <v>25</v>
      </c>
      <c r="E4" s="16" t="s">
        <v>26</v>
      </c>
      <c r="F4" s="16" t="s">
        <v>2</v>
      </c>
      <c r="G4" s="15" t="s">
        <v>4</v>
      </c>
      <c r="H4" s="15">
        <v>2020</v>
      </c>
      <c r="I4" s="15">
        <v>2021</v>
      </c>
      <c r="J4" s="18">
        <v>2022</v>
      </c>
      <c r="K4" s="15">
        <v>2023</v>
      </c>
      <c r="L4" s="18">
        <v>2024</v>
      </c>
      <c r="M4" s="16" t="s">
        <v>3</v>
      </c>
    </row>
    <row r="5" spans="1:13" ht="13.5" thickBot="1">
      <c r="A5" s="2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19">
        <v>10</v>
      </c>
      <c r="K5" s="3">
        <v>9</v>
      </c>
      <c r="L5" s="19">
        <v>10</v>
      </c>
      <c r="M5" s="3">
        <v>13</v>
      </c>
    </row>
    <row r="6" spans="1:13" ht="48.75" customHeight="1" thickBot="1">
      <c r="A6" s="142" t="s">
        <v>81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4"/>
    </row>
    <row r="7" spans="1:13" s="10" customFormat="1" ht="24.6" customHeight="1" thickBot="1">
      <c r="A7" s="145" t="s">
        <v>104</v>
      </c>
      <c r="B7" s="77" t="s">
        <v>78</v>
      </c>
      <c r="C7" s="77" t="s">
        <v>101</v>
      </c>
      <c r="D7" s="77" t="s">
        <v>10</v>
      </c>
      <c r="E7" s="77" t="s">
        <v>12</v>
      </c>
      <c r="F7" s="11" t="s">
        <v>5</v>
      </c>
      <c r="G7" s="9">
        <f>SUM(H7:L7)</f>
        <v>70000</v>
      </c>
      <c r="H7" s="9">
        <f t="shared" ref="H7:J7" si="0">SUM(H10:H12)</f>
        <v>70000</v>
      </c>
      <c r="I7" s="9">
        <f t="shared" si="0"/>
        <v>0</v>
      </c>
      <c r="J7" s="12">
        <f t="shared" si="0"/>
        <v>0</v>
      </c>
      <c r="K7" s="9">
        <f t="shared" ref="K7:L7" si="1">SUM(K10:K12)</f>
        <v>0</v>
      </c>
      <c r="L7" s="12">
        <f t="shared" si="1"/>
        <v>0</v>
      </c>
      <c r="M7" s="131" t="s">
        <v>91</v>
      </c>
    </row>
    <row r="8" spans="1:13" s="10" customFormat="1" ht="15.75" thickBot="1">
      <c r="A8" s="78"/>
      <c r="B8" s="78"/>
      <c r="C8" s="78"/>
      <c r="D8" s="78"/>
      <c r="E8" s="78"/>
      <c r="F8" s="11" t="s">
        <v>6</v>
      </c>
      <c r="G8" s="9"/>
      <c r="H8" s="9"/>
      <c r="I8" s="9"/>
      <c r="J8" s="12"/>
      <c r="K8" s="9"/>
      <c r="L8" s="12"/>
      <c r="M8" s="132"/>
    </row>
    <row r="9" spans="1:13" s="10" customFormat="1" ht="25.5" customHeight="1" thickBot="1">
      <c r="A9" s="78"/>
      <c r="B9" s="78"/>
      <c r="C9" s="78"/>
      <c r="D9" s="78"/>
      <c r="E9" s="78"/>
      <c r="F9" s="11" t="s">
        <v>21</v>
      </c>
      <c r="G9" s="4">
        <v>0</v>
      </c>
      <c r="H9" s="4">
        <v>0</v>
      </c>
      <c r="I9" s="4">
        <v>0</v>
      </c>
      <c r="J9" s="13">
        <v>0</v>
      </c>
      <c r="K9" s="4">
        <v>0</v>
      </c>
      <c r="L9" s="13">
        <v>0</v>
      </c>
      <c r="M9" s="132"/>
    </row>
    <row r="10" spans="1:13" s="10" customFormat="1" ht="24.75" thickBot="1">
      <c r="A10" s="78"/>
      <c r="B10" s="78"/>
      <c r="C10" s="78"/>
      <c r="D10" s="78"/>
      <c r="E10" s="78"/>
      <c r="F10" s="11" t="s">
        <v>7</v>
      </c>
      <c r="G10" s="9">
        <f>SUM(H10:L10)</f>
        <v>0</v>
      </c>
      <c r="H10" s="9">
        <v>0</v>
      </c>
      <c r="I10" s="9">
        <v>0</v>
      </c>
      <c r="J10" s="12">
        <v>0</v>
      </c>
      <c r="K10" s="9">
        <v>0</v>
      </c>
      <c r="L10" s="12">
        <v>0</v>
      </c>
      <c r="M10" s="132"/>
    </row>
    <row r="11" spans="1:13" s="10" customFormat="1" ht="24.75" thickBot="1">
      <c r="A11" s="78"/>
      <c r="B11" s="78"/>
      <c r="C11" s="78"/>
      <c r="D11" s="78"/>
      <c r="E11" s="78"/>
      <c r="F11" s="11" t="s">
        <v>14</v>
      </c>
      <c r="G11" s="9">
        <f>SUM(H11:L11)</f>
        <v>70000</v>
      </c>
      <c r="H11" s="63">
        <v>70000</v>
      </c>
      <c r="I11" s="9">
        <v>0</v>
      </c>
      <c r="J11" s="12">
        <v>0</v>
      </c>
      <c r="K11" s="9">
        <v>0</v>
      </c>
      <c r="L11" s="12">
        <v>0</v>
      </c>
      <c r="M11" s="132"/>
    </row>
    <row r="12" spans="1:13" s="10" customFormat="1" ht="75" customHeight="1" thickBot="1">
      <c r="A12" s="79"/>
      <c r="B12" s="79"/>
      <c r="C12" s="79"/>
      <c r="D12" s="79"/>
      <c r="E12" s="79"/>
      <c r="F12" s="11" t="s">
        <v>8</v>
      </c>
      <c r="G12" s="9">
        <f>SUM(H12:L12)</f>
        <v>0</v>
      </c>
      <c r="H12" s="9">
        <v>0</v>
      </c>
      <c r="I12" s="9">
        <v>0</v>
      </c>
      <c r="J12" s="12">
        <v>0</v>
      </c>
      <c r="K12" s="9">
        <v>0</v>
      </c>
      <c r="L12" s="12">
        <v>0</v>
      </c>
      <c r="M12" s="133"/>
    </row>
    <row r="13" spans="1:13" s="10" customFormat="1" ht="24.6" customHeight="1" thickBot="1">
      <c r="A13" s="74" t="s">
        <v>103</v>
      </c>
      <c r="B13" s="74" t="s">
        <v>79</v>
      </c>
      <c r="C13" s="74" t="s">
        <v>101</v>
      </c>
      <c r="D13" s="74" t="s">
        <v>10</v>
      </c>
      <c r="E13" s="74" t="s">
        <v>12</v>
      </c>
      <c r="F13" s="57" t="s">
        <v>5</v>
      </c>
      <c r="G13" s="58">
        <f>SUM(H13:L13)</f>
        <v>3227644.43</v>
      </c>
      <c r="H13" s="58">
        <f t="shared" ref="H13:J13" si="2">SUM(H15:H18)</f>
        <v>712533.33</v>
      </c>
      <c r="I13" s="58">
        <f t="shared" si="2"/>
        <v>628705.88</v>
      </c>
      <c r="J13" s="69">
        <f t="shared" si="2"/>
        <v>647343.05999999994</v>
      </c>
      <c r="K13" s="65">
        <f t="shared" ref="K13:L13" si="3">SUM(K15:K18)</f>
        <v>619531.07999999996</v>
      </c>
      <c r="L13" s="65">
        <f t="shared" si="3"/>
        <v>619531.07999999996</v>
      </c>
      <c r="M13" s="128" t="s">
        <v>89</v>
      </c>
    </row>
    <row r="14" spans="1:13" s="10" customFormat="1" ht="15.75" thickBot="1">
      <c r="A14" s="75"/>
      <c r="B14" s="75"/>
      <c r="C14" s="75"/>
      <c r="D14" s="75"/>
      <c r="E14" s="75"/>
      <c r="F14" s="50" t="s">
        <v>6</v>
      </c>
      <c r="G14" s="48"/>
      <c r="H14" s="48"/>
      <c r="I14" s="48"/>
      <c r="J14" s="60"/>
      <c r="K14" s="60"/>
      <c r="L14" s="60"/>
      <c r="M14" s="129"/>
    </row>
    <row r="15" spans="1:13" s="10" customFormat="1" ht="25.5" customHeight="1" thickBot="1">
      <c r="A15" s="75"/>
      <c r="B15" s="75"/>
      <c r="C15" s="75"/>
      <c r="D15" s="75"/>
      <c r="E15" s="75"/>
      <c r="F15" s="50" t="s">
        <v>21</v>
      </c>
      <c r="G15" s="49">
        <f>H15+I15+J15+K15+L15</f>
        <v>1191774.6599999999</v>
      </c>
      <c r="H15" s="49">
        <v>0</v>
      </c>
      <c r="I15" s="48">
        <v>0</v>
      </c>
      <c r="J15" s="62">
        <v>397258.22</v>
      </c>
      <c r="K15" s="60">
        <v>397258.22</v>
      </c>
      <c r="L15" s="62">
        <v>397258.22</v>
      </c>
      <c r="M15" s="129"/>
    </row>
    <row r="16" spans="1:13" s="10" customFormat="1" ht="24.75" thickBot="1">
      <c r="A16" s="75"/>
      <c r="B16" s="75"/>
      <c r="C16" s="75"/>
      <c r="D16" s="75"/>
      <c r="E16" s="75"/>
      <c r="F16" s="50" t="s">
        <v>7</v>
      </c>
      <c r="G16" s="49">
        <f>SUM(H16:L16)</f>
        <v>1310063.1000000001</v>
      </c>
      <c r="H16" s="48">
        <v>534400</v>
      </c>
      <c r="I16" s="48">
        <v>534400</v>
      </c>
      <c r="J16" s="60">
        <f>44139.86+108843.52</f>
        <v>152983.38</v>
      </c>
      <c r="K16" s="60">
        <v>44139.86</v>
      </c>
      <c r="L16" s="60">
        <v>44139.86</v>
      </c>
      <c r="M16" s="129"/>
    </row>
    <row r="17" spans="1:13" s="10" customFormat="1" ht="24.75" thickBot="1">
      <c r="A17" s="75"/>
      <c r="B17" s="75"/>
      <c r="C17" s="75"/>
      <c r="D17" s="75"/>
      <c r="E17" s="75"/>
      <c r="F17" s="50" t="s">
        <v>14</v>
      </c>
      <c r="G17" s="49">
        <f>SUM(H17:L17)</f>
        <v>725806.66999999993</v>
      </c>
      <c r="H17" s="60">
        <v>178133.33</v>
      </c>
      <c r="I17" s="48">
        <v>94305.88</v>
      </c>
      <c r="J17" s="60">
        <f>77893.78+19207.68</f>
        <v>97101.459999999992</v>
      </c>
      <c r="K17" s="60">
        <f>77893.78+100239.22</f>
        <v>178133</v>
      </c>
      <c r="L17" s="60">
        <f>77893.78+100239.22</f>
        <v>178133</v>
      </c>
      <c r="M17" s="129"/>
    </row>
    <row r="18" spans="1:13" s="10" customFormat="1" ht="110.25" customHeight="1" thickBot="1">
      <c r="A18" s="76"/>
      <c r="B18" s="76"/>
      <c r="C18" s="76"/>
      <c r="D18" s="76"/>
      <c r="E18" s="76"/>
      <c r="F18" s="50" t="s">
        <v>8</v>
      </c>
      <c r="G18" s="49">
        <f>SUM(H18:J18)</f>
        <v>0</v>
      </c>
      <c r="H18" s="48">
        <v>0</v>
      </c>
      <c r="I18" s="48">
        <v>0</v>
      </c>
      <c r="J18" s="51">
        <v>0</v>
      </c>
      <c r="K18" s="48">
        <v>0</v>
      </c>
      <c r="L18" s="51">
        <v>0</v>
      </c>
      <c r="M18" s="130"/>
    </row>
    <row r="19" spans="1:13" s="10" customFormat="1" ht="24.75" customHeight="1" thickBot="1">
      <c r="A19" s="77" t="s">
        <v>105</v>
      </c>
      <c r="B19" s="77" t="s">
        <v>9</v>
      </c>
      <c r="C19" s="77" t="s">
        <v>101</v>
      </c>
      <c r="D19" s="77" t="s">
        <v>11</v>
      </c>
      <c r="E19" s="77" t="s">
        <v>12</v>
      </c>
      <c r="F19" s="11" t="s">
        <v>5</v>
      </c>
      <c r="G19" s="9">
        <f>SUM(H19:L19)</f>
        <v>0</v>
      </c>
      <c r="H19" s="9">
        <f t="shared" ref="H19:J19" si="4">SUM(H22:H24)</f>
        <v>0</v>
      </c>
      <c r="I19" s="9">
        <f t="shared" si="4"/>
        <v>0</v>
      </c>
      <c r="J19" s="12">
        <f t="shared" si="4"/>
        <v>0</v>
      </c>
      <c r="K19" s="9">
        <f t="shared" ref="K19:L19" si="5">SUM(K22:K24)</f>
        <v>0</v>
      </c>
      <c r="L19" s="12">
        <f t="shared" si="5"/>
        <v>0</v>
      </c>
      <c r="M19" s="125" t="s">
        <v>92</v>
      </c>
    </row>
    <row r="20" spans="1:13" s="10" customFormat="1" ht="15.75" thickBot="1">
      <c r="A20" s="78"/>
      <c r="B20" s="78"/>
      <c r="C20" s="78"/>
      <c r="D20" s="78"/>
      <c r="E20" s="78"/>
      <c r="F20" s="11" t="s">
        <v>6</v>
      </c>
      <c r="G20" s="9"/>
      <c r="H20" s="9"/>
      <c r="I20" s="9"/>
      <c r="J20" s="12"/>
      <c r="K20" s="9"/>
      <c r="L20" s="12"/>
      <c r="M20" s="126"/>
    </row>
    <row r="21" spans="1:13" s="10" customFormat="1" ht="27.75" customHeight="1" thickBot="1">
      <c r="A21" s="78"/>
      <c r="B21" s="78"/>
      <c r="C21" s="78"/>
      <c r="D21" s="78"/>
      <c r="E21" s="78"/>
      <c r="F21" s="11" t="s">
        <v>21</v>
      </c>
      <c r="G21" s="4">
        <v>0</v>
      </c>
      <c r="H21" s="4">
        <v>0</v>
      </c>
      <c r="I21" s="4">
        <v>0</v>
      </c>
      <c r="J21" s="13">
        <v>0</v>
      </c>
      <c r="K21" s="4">
        <v>0</v>
      </c>
      <c r="L21" s="13">
        <v>0</v>
      </c>
      <c r="M21" s="126"/>
    </row>
    <row r="22" spans="1:13" s="10" customFormat="1" ht="24.75" thickBot="1">
      <c r="A22" s="78"/>
      <c r="B22" s="78"/>
      <c r="C22" s="78"/>
      <c r="D22" s="78"/>
      <c r="E22" s="78"/>
      <c r="F22" s="11" t="s">
        <v>7</v>
      </c>
      <c r="G22" s="9">
        <f>SUM(H22:J22)</f>
        <v>0</v>
      </c>
      <c r="H22" s="9">
        <v>0</v>
      </c>
      <c r="I22" s="9">
        <v>0</v>
      </c>
      <c r="J22" s="12">
        <v>0</v>
      </c>
      <c r="K22" s="9">
        <v>0</v>
      </c>
      <c r="L22" s="12">
        <v>0</v>
      </c>
      <c r="M22" s="126"/>
    </row>
    <row r="23" spans="1:13" s="10" customFormat="1" ht="24.75" thickBot="1">
      <c r="A23" s="78"/>
      <c r="B23" s="78"/>
      <c r="C23" s="78"/>
      <c r="D23" s="78"/>
      <c r="E23" s="78"/>
      <c r="F23" s="11" t="s">
        <v>14</v>
      </c>
      <c r="G23" s="9">
        <f>SUM(H23:L23)</f>
        <v>0</v>
      </c>
      <c r="H23" s="9">
        <v>0</v>
      </c>
      <c r="I23" s="9">
        <v>0</v>
      </c>
      <c r="J23" s="12">
        <v>0</v>
      </c>
      <c r="K23" s="9">
        <v>0</v>
      </c>
      <c r="L23" s="12">
        <v>0</v>
      </c>
      <c r="M23" s="126"/>
    </row>
    <row r="24" spans="1:13" s="10" customFormat="1" ht="30" customHeight="1" thickBot="1">
      <c r="A24" s="79"/>
      <c r="B24" s="79"/>
      <c r="C24" s="79"/>
      <c r="D24" s="79"/>
      <c r="E24" s="79"/>
      <c r="F24" s="11" t="s">
        <v>8</v>
      </c>
      <c r="G24" s="9">
        <f>SUM(H24:L24)</f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127"/>
    </row>
    <row r="25" spans="1:13" s="10" customFormat="1" ht="24.75" customHeight="1" thickBot="1">
      <c r="A25" s="77" t="s">
        <v>106</v>
      </c>
      <c r="B25" s="77" t="s">
        <v>72</v>
      </c>
      <c r="C25" s="77" t="s">
        <v>101</v>
      </c>
      <c r="D25" s="77" t="s">
        <v>11</v>
      </c>
      <c r="E25" s="77" t="s">
        <v>12</v>
      </c>
      <c r="F25" s="11" t="s">
        <v>5</v>
      </c>
      <c r="G25" s="9">
        <f>SUM(H25:L25)</f>
        <v>1123000</v>
      </c>
      <c r="H25" s="9">
        <f t="shared" ref="H25:L25" si="6">SUM(H28:H30)</f>
        <v>100000</v>
      </c>
      <c r="I25" s="9">
        <f t="shared" si="6"/>
        <v>223000</v>
      </c>
      <c r="J25" s="68">
        <f t="shared" si="6"/>
        <v>100000</v>
      </c>
      <c r="K25" s="9">
        <f t="shared" si="6"/>
        <v>350000</v>
      </c>
      <c r="L25" s="12">
        <f t="shared" si="6"/>
        <v>350000</v>
      </c>
      <c r="M25" s="125" t="s">
        <v>90</v>
      </c>
    </row>
    <row r="26" spans="1:13" s="10" customFormat="1" ht="15.75" thickBot="1">
      <c r="A26" s="78"/>
      <c r="B26" s="78"/>
      <c r="C26" s="78"/>
      <c r="D26" s="78"/>
      <c r="E26" s="78"/>
      <c r="F26" s="11" t="s">
        <v>6</v>
      </c>
      <c r="G26" s="9"/>
      <c r="H26" s="9"/>
      <c r="I26" s="9"/>
      <c r="J26" s="12"/>
      <c r="K26" s="9"/>
      <c r="L26" s="12"/>
      <c r="M26" s="126"/>
    </row>
    <row r="27" spans="1:13" s="10" customFormat="1" ht="27.75" customHeight="1" thickBot="1">
      <c r="A27" s="78"/>
      <c r="B27" s="78"/>
      <c r="C27" s="78"/>
      <c r="D27" s="78"/>
      <c r="E27" s="78"/>
      <c r="F27" s="11" t="s">
        <v>21</v>
      </c>
      <c r="G27" s="4">
        <v>0</v>
      </c>
      <c r="H27" s="4">
        <v>0</v>
      </c>
      <c r="I27" s="4">
        <v>0</v>
      </c>
      <c r="J27" s="13">
        <v>0</v>
      </c>
      <c r="K27" s="4">
        <v>0</v>
      </c>
      <c r="L27" s="13">
        <v>0</v>
      </c>
      <c r="M27" s="126"/>
    </row>
    <row r="28" spans="1:13" s="10" customFormat="1" ht="24.75" thickBot="1">
      <c r="A28" s="78"/>
      <c r="B28" s="78"/>
      <c r="C28" s="78"/>
      <c r="D28" s="78"/>
      <c r="E28" s="78"/>
      <c r="F28" s="11" t="s">
        <v>7</v>
      </c>
      <c r="G28" s="9">
        <f>SUM(H28:J28)</f>
        <v>0</v>
      </c>
      <c r="H28" s="9">
        <v>0</v>
      </c>
      <c r="I28" s="9">
        <v>0</v>
      </c>
      <c r="J28" s="12">
        <v>0</v>
      </c>
      <c r="K28" s="9">
        <v>0</v>
      </c>
      <c r="L28" s="12">
        <v>0</v>
      </c>
      <c r="M28" s="126"/>
    </row>
    <row r="29" spans="1:13" s="10" customFormat="1" ht="24.75" thickBot="1">
      <c r="A29" s="78"/>
      <c r="B29" s="78"/>
      <c r="C29" s="78"/>
      <c r="D29" s="78"/>
      <c r="E29" s="78"/>
      <c r="F29" s="11" t="s">
        <v>14</v>
      </c>
      <c r="G29" s="9">
        <f>SUM(H29:L29)</f>
        <v>623000</v>
      </c>
      <c r="H29" s="9">
        <v>0</v>
      </c>
      <c r="I29" s="9">
        <v>123000</v>
      </c>
      <c r="J29" s="63">
        <v>0</v>
      </c>
      <c r="K29" s="9">
        <v>250000</v>
      </c>
      <c r="L29" s="9">
        <v>250000</v>
      </c>
      <c r="M29" s="126"/>
    </row>
    <row r="30" spans="1:13" s="10" customFormat="1" ht="30" customHeight="1" thickBot="1">
      <c r="A30" s="79"/>
      <c r="B30" s="79"/>
      <c r="C30" s="79"/>
      <c r="D30" s="79"/>
      <c r="E30" s="79"/>
      <c r="F30" s="11" t="s">
        <v>8</v>
      </c>
      <c r="G30" s="9">
        <f>SUM(H30:L30)</f>
        <v>500000</v>
      </c>
      <c r="H30" s="9">
        <v>100000</v>
      </c>
      <c r="I30" s="9">
        <v>100000</v>
      </c>
      <c r="J30" s="12">
        <v>100000</v>
      </c>
      <c r="K30" s="9">
        <v>100000</v>
      </c>
      <c r="L30" s="12">
        <v>100000</v>
      </c>
      <c r="M30" s="127"/>
    </row>
    <row r="31" spans="1:13" s="10" customFormat="1" ht="24.75" customHeight="1" thickBot="1">
      <c r="A31" s="74" t="s">
        <v>107</v>
      </c>
      <c r="B31" s="74" t="s">
        <v>58</v>
      </c>
      <c r="C31" s="122" t="s">
        <v>101</v>
      </c>
      <c r="D31" s="122" t="s">
        <v>31</v>
      </c>
      <c r="E31" s="74" t="s">
        <v>12</v>
      </c>
      <c r="F31" s="50" t="s">
        <v>5</v>
      </c>
      <c r="G31" s="48">
        <f>H31+I31+K31+L31+J31</f>
        <v>4047867.38</v>
      </c>
      <c r="H31" s="48">
        <f>H34+H35+H36+H33</f>
        <v>893981.03999999992</v>
      </c>
      <c r="I31" s="48">
        <f>I34+I35+I36+I33</f>
        <v>532005</v>
      </c>
      <c r="J31" s="66">
        <f>J34+J35+J36+J33</f>
        <v>726472.11</v>
      </c>
      <c r="K31" s="60">
        <f>K34+K35+K36+K33</f>
        <v>945463.23</v>
      </c>
      <c r="L31" s="60">
        <f>L34+L35+L36+L33</f>
        <v>949946</v>
      </c>
      <c r="M31" s="98" t="s">
        <v>97</v>
      </c>
    </row>
    <row r="32" spans="1:13" s="10" customFormat="1" ht="15.75" thickBot="1">
      <c r="A32" s="75"/>
      <c r="B32" s="75"/>
      <c r="C32" s="123"/>
      <c r="D32" s="123"/>
      <c r="E32" s="75"/>
      <c r="F32" s="50" t="s">
        <v>6</v>
      </c>
      <c r="G32" s="48"/>
      <c r="H32" s="48"/>
      <c r="I32" s="48"/>
      <c r="J32" s="60"/>
      <c r="K32" s="60"/>
      <c r="L32" s="60"/>
      <c r="M32" s="99"/>
    </row>
    <row r="33" spans="1:13" s="10" customFormat="1" ht="25.5" customHeight="1" thickBot="1">
      <c r="A33" s="75"/>
      <c r="B33" s="75"/>
      <c r="C33" s="123"/>
      <c r="D33" s="123"/>
      <c r="E33" s="75"/>
      <c r="F33" s="50" t="s">
        <v>21</v>
      </c>
      <c r="G33" s="49">
        <f>SUM(H33:J33)</f>
        <v>200000</v>
      </c>
      <c r="H33" s="49">
        <v>200000</v>
      </c>
      <c r="I33" s="49">
        <v>0</v>
      </c>
      <c r="J33" s="62">
        <v>0</v>
      </c>
      <c r="K33" s="62">
        <v>0</v>
      </c>
      <c r="L33" s="62">
        <v>0</v>
      </c>
      <c r="M33" s="99"/>
    </row>
    <row r="34" spans="1:13" s="10" customFormat="1" ht="24.75" thickBot="1">
      <c r="A34" s="75"/>
      <c r="B34" s="75"/>
      <c r="C34" s="123"/>
      <c r="D34" s="123"/>
      <c r="E34" s="75"/>
      <c r="F34" s="50" t="s">
        <v>7</v>
      </c>
      <c r="G34" s="48">
        <f>H34+I34+J34+K34+L34</f>
        <v>22222.22</v>
      </c>
      <c r="H34" s="48">
        <v>22222.22</v>
      </c>
      <c r="I34" s="48">
        <v>0</v>
      </c>
      <c r="J34" s="60">
        <v>0</v>
      </c>
      <c r="K34" s="60">
        <v>0</v>
      </c>
      <c r="L34" s="60">
        <v>0</v>
      </c>
      <c r="M34" s="99"/>
    </row>
    <row r="35" spans="1:13" s="10" customFormat="1" ht="24.75" thickBot="1">
      <c r="A35" s="75"/>
      <c r="B35" s="75"/>
      <c r="C35" s="123"/>
      <c r="D35" s="123"/>
      <c r="E35" s="75"/>
      <c r="F35" s="50" t="s">
        <v>15</v>
      </c>
      <c r="G35" s="48">
        <f>H35+I35+K35+L35+J35</f>
        <v>3825645.1599999997</v>
      </c>
      <c r="H35" s="48">
        <v>671758.82</v>
      </c>
      <c r="I35" s="51">
        <v>532005</v>
      </c>
      <c r="J35" s="60">
        <f>611472.11+115000</f>
        <v>726472.11</v>
      </c>
      <c r="K35" s="66">
        <f>770400+52000+115000+12546-4482.77</f>
        <v>945463.23</v>
      </c>
      <c r="L35" s="60">
        <f>770400+52000+115000+12546</f>
        <v>949946</v>
      </c>
      <c r="M35" s="99"/>
    </row>
    <row r="36" spans="1:13" s="10" customFormat="1" ht="159.75" customHeight="1" thickBot="1">
      <c r="A36" s="76"/>
      <c r="B36" s="76"/>
      <c r="C36" s="124"/>
      <c r="D36" s="124"/>
      <c r="E36" s="76"/>
      <c r="F36" s="50" t="s">
        <v>8</v>
      </c>
      <c r="G36" s="48">
        <f>H36+I36+J36+K36+L36</f>
        <v>0</v>
      </c>
      <c r="H36" s="48">
        <v>0</v>
      </c>
      <c r="I36" s="48">
        <v>0</v>
      </c>
      <c r="J36" s="51">
        <v>0</v>
      </c>
      <c r="K36" s="48">
        <v>0</v>
      </c>
      <c r="L36" s="51">
        <v>0</v>
      </c>
      <c r="M36" s="100"/>
    </row>
    <row r="37" spans="1:13" s="10" customFormat="1" ht="24.75" customHeight="1" thickBot="1">
      <c r="A37" s="74" t="s">
        <v>108</v>
      </c>
      <c r="B37" s="74" t="s">
        <v>59</v>
      </c>
      <c r="C37" s="122" t="s">
        <v>101</v>
      </c>
      <c r="D37" s="122" t="s">
        <v>31</v>
      </c>
      <c r="E37" s="74" t="s">
        <v>12</v>
      </c>
      <c r="F37" s="50" t="s">
        <v>5</v>
      </c>
      <c r="G37" s="48">
        <f>H37+I37+J37+K37+L37</f>
        <v>250000</v>
      </c>
      <c r="H37" s="48">
        <f>H40+H41+H42+H39</f>
        <v>50000</v>
      </c>
      <c r="I37" s="48">
        <f t="shared" ref="I37:J37" si="7">I40+I41+I42+I39</f>
        <v>50000</v>
      </c>
      <c r="J37" s="66">
        <f t="shared" si="7"/>
        <v>50000</v>
      </c>
      <c r="K37" s="48">
        <f t="shared" ref="K37:L37" si="8">K40+K41+K42+K39</f>
        <v>50000</v>
      </c>
      <c r="L37" s="48">
        <f t="shared" si="8"/>
        <v>50000</v>
      </c>
      <c r="M37" s="98" t="s">
        <v>74</v>
      </c>
    </row>
    <row r="38" spans="1:13" s="10" customFormat="1" ht="15.75" thickBot="1">
      <c r="A38" s="75"/>
      <c r="B38" s="75"/>
      <c r="C38" s="123"/>
      <c r="D38" s="123"/>
      <c r="E38" s="75"/>
      <c r="F38" s="50" t="s">
        <v>6</v>
      </c>
      <c r="G38" s="48"/>
      <c r="H38" s="48"/>
      <c r="I38" s="48"/>
      <c r="J38" s="51"/>
      <c r="K38" s="48"/>
      <c r="L38" s="51"/>
      <c r="M38" s="99"/>
    </row>
    <row r="39" spans="1:13" s="10" customFormat="1" ht="25.5" customHeight="1" thickBot="1">
      <c r="A39" s="75"/>
      <c r="B39" s="75"/>
      <c r="C39" s="123"/>
      <c r="D39" s="123"/>
      <c r="E39" s="75"/>
      <c r="F39" s="50" t="s">
        <v>21</v>
      </c>
      <c r="G39" s="49">
        <f>SUM(H39:J39)</f>
        <v>0</v>
      </c>
      <c r="H39" s="49">
        <v>0</v>
      </c>
      <c r="I39" s="49">
        <v>0</v>
      </c>
      <c r="J39" s="52">
        <v>0</v>
      </c>
      <c r="K39" s="49">
        <v>0</v>
      </c>
      <c r="L39" s="52">
        <v>0</v>
      </c>
      <c r="M39" s="99"/>
    </row>
    <row r="40" spans="1:13" s="10" customFormat="1" ht="24.75" thickBot="1">
      <c r="A40" s="75"/>
      <c r="B40" s="75"/>
      <c r="C40" s="123"/>
      <c r="D40" s="123"/>
      <c r="E40" s="75"/>
      <c r="F40" s="50" t="s">
        <v>7</v>
      </c>
      <c r="G40" s="48">
        <f>H40+I40+J40</f>
        <v>0</v>
      </c>
      <c r="H40" s="48">
        <v>0</v>
      </c>
      <c r="I40" s="48">
        <v>0</v>
      </c>
      <c r="J40" s="51">
        <v>0</v>
      </c>
      <c r="K40" s="48">
        <v>0</v>
      </c>
      <c r="L40" s="51">
        <v>0</v>
      </c>
      <c r="M40" s="99"/>
    </row>
    <row r="41" spans="1:13" s="10" customFormat="1" ht="24.75" thickBot="1">
      <c r="A41" s="75"/>
      <c r="B41" s="75"/>
      <c r="C41" s="123"/>
      <c r="D41" s="123"/>
      <c r="E41" s="75"/>
      <c r="F41" s="50" t="s">
        <v>15</v>
      </c>
      <c r="G41" s="48">
        <f>H41+K41+L41+I41+J41</f>
        <v>0</v>
      </c>
      <c r="H41" s="48">
        <v>0</v>
      </c>
      <c r="I41" s="51">
        <v>0</v>
      </c>
      <c r="J41" s="51">
        <v>0</v>
      </c>
      <c r="K41" s="51">
        <v>0</v>
      </c>
      <c r="L41" s="51">
        <v>0</v>
      </c>
      <c r="M41" s="99"/>
    </row>
    <row r="42" spans="1:13" s="10" customFormat="1" ht="87.75" customHeight="1" thickBot="1">
      <c r="A42" s="76"/>
      <c r="B42" s="76"/>
      <c r="C42" s="124"/>
      <c r="D42" s="124"/>
      <c r="E42" s="76"/>
      <c r="F42" s="50" t="s">
        <v>8</v>
      </c>
      <c r="G42" s="48">
        <f>H42+I42+J42+K42+L42</f>
        <v>250000</v>
      </c>
      <c r="H42" s="48">
        <v>50000</v>
      </c>
      <c r="I42" s="48">
        <v>50000</v>
      </c>
      <c r="J42" s="51">
        <v>50000</v>
      </c>
      <c r="K42" s="48">
        <v>50000</v>
      </c>
      <c r="L42" s="51">
        <v>50000</v>
      </c>
      <c r="M42" s="100"/>
    </row>
    <row r="43" spans="1:13" s="10" customFormat="1" ht="23.25" customHeight="1" thickBot="1">
      <c r="A43" s="136" t="s">
        <v>85</v>
      </c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8"/>
    </row>
    <row r="44" spans="1:13" s="10" customFormat="1" ht="24.75" customHeight="1" thickBot="1">
      <c r="A44" s="77" t="s">
        <v>109</v>
      </c>
      <c r="B44" s="77" t="s">
        <v>86</v>
      </c>
      <c r="C44" s="77" t="s">
        <v>27</v>
      </c>
      <c r="D44" s="77" t="s">
        <v>83</v>
      </c>
      <c r="E44" s="77" t="s">
        <v>12</v>
      </c>
      <c r="F44" s="11" t="s">
        <v>5</v>
      </c>
      <c r="G44" s="9">
        <f>SUM(H44:L44)</f>
        <v>180950.77</v>
      </c>
      <c r="H44" s="9">
        <f t="shared" ref="H44:L44" si="9">SUM(H47:H49)</f>
        <v>180950.77</v>
      </c>
      <c r="I44" s="9">
        <f t="shared" si="9"/>
        <v>0</v>
      </c>
      <c r="J44" s="12">
        <f t="shared" si="9"/>
        <v>0</v>
      </c>
      <c r="K44" s="9">
        <f t="shared" si="9"/>
        <v>0</v>
      </c>
      <c r="L44" s="12">
        <f t="shared" si="9"/>
        <v>0</v>
      </c>
      <c r="M44" s="125" t="s">
        <v>93</v>
      </c>
    </row>
    <row r="45" spans="1:13" s="10" customFormat="1" ht="15.75" thickBot="1">
      <c r="A45" s="78"/>
      <c r="B45" s="78"/>
      <c r="C45" s="78"/>
      <c r="D45" s="78"/>
      <c r="E45" s="78"/>
      <c r="F45" s="11" t="s">
        <v>6</v>
      </c>
      <c r="G45" s="9"/>
      <c r="H45" s="9"/>
      <c r="I45" s="9"/>
      <c r="J45" s="12"/>
      <c r="K45" s="9"/>
      <c r="L45" s="12"/>
      <c r="M45" s="126"/>
    </row>
    <row r="46" spans="1:13" s="10" customFormat="1" ht="27.75" customHeight="1" thickBot="1">
      <c r="A46" s="78"/>
      <c r="B46" s="78"/>
      <c r="C46" s="78"/>
      <c r="D46" s="78"/>
      <c r="E46" s="78"/>
      <c r="F46" s="11" t="s">
        <v>21</v>
      </c>
      <c r="G46" s="4">
        <v>0</v>
      </c>
      <c r="H46" s="4">
        <v>0</v>
      </c>
      <c r="I46" s="4">
        <v>0</v>
      </c>
      <c r="J46" s="13">
        <v>0</v>
      </c>
      <c r="K46" s="4">
        <v>0</v>
      </c>
      <c r="L46" s="13">
        <v>0</v>
      </c>
      <c r="M46" s="126"/>
    </row>
    <row r="47" spans="1:13" s="10" customFormat="1" ht="24.75" thickBot="1">
      <c r="A47" s="78"/>
      <c r="B47" s="78"/>
      <c r="C47" s="78"/>
      <c r="D47" s="78"/>
      <c r="E47" s="78"/>
      <c r="F47" s="11" t="s">
        <v>7</v>
      </c>
      <c r="G47" s="9">
        <f>SUM(H47:J47)</f>
        <v>0</v>
      </c>
      <c r="H47" s="9">
        <v>0</v>
      </c>
      <c r="I47" s="9">
        <v>0</v>
      </c>
      <c r="J47" s="12">
        <v>0</v>
      </c>
      <c r="K47" s="9">
        <v>0</v>
      </c>
      <c r="L47" s="12">
        <v>0</v>
      </c>
      <c r="M47" s="126"/>
    </row>
    <row r="48" spans="1:13" s="10" customFormat="1" ht="24.75" thickBot="1">
      <c r="A48" s="78"/>
      <c r="B48" s="78"/>
      <c r="C48" s="78"/>
      <c r="D48" s="78"/>
      <c r="E48" s="78"/>
      <c r="F48" s="11" t="s">
        <v>14</v>
      </c>
      <c r="G48" s="9">
        <f>SUM(H48:L48)</f>
        <v>180950.77</v>
      </c>
      <c r="H48" s="63">
        <f>219900-38949.23</f>
        <v>180950.77</v>
      </c>
      <c r="I48" s="9">
        <v>0</v>
      </c>
      <c r="J48" s="9">
        <v>0</v>
      </c>
      <c r="K48" s="9">
        <v>0</v>
      </c>
      <c r="L48" s="9">
        <v>0</v>
      </c>
      <c r="M48" s="126"/>
    </row>
    <row r="49" spans="1:13" s="10" customFormat="1" ht="30" customHeight="1" thickBot="1">
      <c r="A49" s="79"/>
      <c r="B49" s="79"/>
      <c r="C49" s="79"/>
      <c r="D49" s="79"/>
      <c r="E49" s="79"/>
      <c r="F49" s="11" t="s">
        <v>8</v>
      </c>
      <c r="G49" s="9">
        <v>0</v>
      </c>
      <c r="H49" s="9">
        <v>0</v>
      </c>
      <c r="I49" s="9">
        <v>0</v>
      </c>
      <c r="J49" s="12">
        <v>0</v>
      </c>
      <c r="K49" s="9">
        <v>0</v>
      </c>
      <c r="L49" s="12">
        <v>0</v>
      </c>
      <c r="M49" s="127"/>
    </row>
    <row r="50" spans="1:13" s="10" customFormat="1" ht="24.75" customHeight="1" thickBot="1">
      <c r="A50" s="77" t="s">
        <v>110</v>
      </c>
      <c r="B50" s="77" t="s">
        <v>95</v>
      </c>
      <c r="C50" s="77" t="s">
        <v>101</v>
      </c>
      <c r="D50" s="77" t="s">
        <v>83</v>
      </c>
      <c r="E50" s="77" t="s">
        <v>12</v>
      </c>
      <c r="F50" s="11" t="s">
        <v>5</v>
      </c>
      <c r="G50" s="9">
        <f>SUM(H50:L50)</f>
        <v>208149.23</v>
      </c>
      <c r="H50" s="9">
        <f t="shared" ref="H50:L50" si="10">SUM(H53:H55)</f>
        <v>38949.230000000003</v>
      </c>
      <c r="I50" s="9">
        <f t="shared" si="10"/>
        <v>42300</v>
      </c>
      <c r="J50" s="68">
        <f t="shared" si="10"/>
        <v>42300</v>
      </c>
      <c r="K50" s="9">
        <f t="shared" si="10"/>
        <v>42300</v>
      </c>
      <c r="L50" s="12">
        <f t="shared" si="10"/>
        <v>42300</v>
      </c>
      <c r="M50" s="125" t="s">
        <v>96</v>
      </c>
    </row>
    <row r="51" spans="1:13" s="10" customFormat="1" ht="15.75" thickBot="1">
      <c r="A51" s="78"/>
      <c r="B51" s="78"/>
      <c r="C51" s="78"/>
      <c r="D51" s="78"/>
      <c r="E51" s="78"/>
      <c r="F51" s="11" t="s">
        <v>6</v>
      </c>
      <c r="G51" s="9"/>
      <c r="H51" s="9"/>
      <c r="I51" s="9"/>
      <c r="J51" s="12"/>
      <c r="K51" s="9"/>
      <c r="L51" s="12"/>
      <c r="M51" s="126"/>
    </row>
    <row r="52" spans="1:13" s="10" customFormat="1" ht="27.75" customHeight="1" thickBot="1">
      <c r="A52" s="78"/>
      <c r="B52" s="78"/>
      <c r="C52" s="78"/>
      <c r="D52" s="78"/>
      <c r="E52" s="78"/>
      <c r="F52" s="11" t="s">
        <v>21</v>
      </c>
      <c r="G52" s="4">
        <v>0</v>
      </c>
      <c r="H52" s="4">
        <v>0</v>
      </c>
      <c r="I52" s="4">
        <v>0</v>
      </c>
      <c r="J52" s="13">
        <v>0</v>
      </c>
      <c r="K52" s="4">
        <v>0</v>
      </c>
      <c r="L52" s="13">
        <v>0</v>
      </c>
      <c r="M52" s="126"/>
    </row>
    <row r="53" spans="1:13" s="10" customFormat="1" ht="24.75" thickBot="1">
      <c r="A53" s="78"/>
      <c r="B53" s="78"/>
      <c r="C53" s="78"/>
      <c r="D53" s="78"/>
      <c r="E53" s="78"/>
      <c r="F53" s="11" t="s">
        <v>7</v>
      </c>
      <c r="G53" s="9">
        <f>SUM(H53:J53)</f>
        <v>0</v>
      </c>
      <c r="H53" s="9">
        <v>0</v>
      </c>
      <c r="I53" s="9">
        <v>0</v>
      </c>
      <c r="J53" s="12">
        <v>0</v>
      </c>
      <c r="K53" s="9">
        <v>0</v>
      </c>
      <c r="L53" s="12">
        <v>0</v>
      </c>
      <c r="M53" s="126"/>
    </row>
    <row r="54" spans="1:13" s="10" customFormat="1" ht="24.75" thickBot="1">
      <c r="A54" s="78"/>
      <c r="B54" s="78"/>
      <c r="C54" s="78"/>
      <c r="D54" s="78"/>
      <c r="E54" s="78"/>
      <c r="F54" s="11" t="s">
        <v>14</v>
      </c>
      <c r="G54" s="9">
        <f>SUM(H54:L54)</f>
        <v>208149.23</v>
      </c>
      <c r="H54" s="63">
        <v>38949.230000000003</v>
      </c>
      <c r="I54" s="63">
        <v>42300</v>
      </c>
      <c r="J54" s="9">
        <v>42300</v>
      </c>
      <c r="K54" s="9">
        <v>42300</v>
      </c>
      <c r="L54" s="9">
        <v>42300</v>
      </c>
      <c r="M54" s="126"/>
    </row>
    <row r="55" spans="1:13" s="10" customFormat="1" ht="30" customHeight="1" thickBot="1">
      <c r="A55" s="79"/>
      <c r="B55" s="79"/>
      <c r="C55" s="79"/>
      <c r="D55" s="79"/>
      <c r="E55" s="79"/>
      <c r="F55" s="11" t="s">
        <v>8</v>
      </c>
      <c r="G55" s="9">
        <v>0</v>
      </c>
      <c r="H55" s="9">
        <v>0</v>
      </c>
      <c r="I55" s="9">
        <v>0</v>
      </c>
      <c r="J55" s="12">
        <v>0</v>
      </c>
      <c r="K55" s="9">
        <v>0</v>
      </c>
      <c r="L55" s="12">
        <v>0</v>
      </c>
      <c r="M55" s="127"/>
    </row>
    <row r="56" spans="1:13" s="10" customFormat="1" ht="23.25" customHeight="1" thickBot="1">
      <c r="A56" s="136" t="s">
        <v>84</v>
      </c>
      <c r="B56" s="137"/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8"/>
    </row>
    <row r="57" spans="1:13" s="10" customFormat="1" ht="27.75" customHeight="1" thickBot="1">
      <c r="A57" s="139" t="s">
        <v>111</v>
      </c>
      <c r="B57" s="74" t="s">
        <v>57</v>
      </c>
      <c r="C57" s="74" t="s">
        <v>101</v>
      </c>
      <c r="D57" s="122" t="s">
        <v>31</v>
      </c>
      <c r="E57" s="74" t="s">
        <v>12</v>
      </c>
      <c r="F57" s="50" t="s">
        <v>5</v>
      </c>
      <c r="G57" s="48">
        <f>SUM(H57:L57)</f>
        <v>41531160.969999999</v>
      </c>
      <c r="H57" s="48">
        <f t="shared" ref="H57:I57" si="11">SUM(H59:H62)</f>
        <v>2886050</v>
      </c>
      <c r="I57" s="48">
        <f t="shared" si="11"/>
        <v>7937891.1100000003</v>
      </c>
      <c r="J57" s="66">
        <f>SUM(J59:J62)</f>
        <v>30094649.859999999</v>
      </c>
      <c r="K57" s="48">
        <f t="shared" ref="K57:L57" si="12">SUM(K59:K62)</f>
        <v>612570</v>
      </c>
      <c r="L57" s="51">
        <f t="shared" si="12"/>
        <v>0</v>
      </c>
      <c r="M57" s="128" t="s">
        <v>82</v>
      </c>
    </row>
    <row r="58" spans="1:13" s="10" customFormat="1" ht="15.75" thickBot="1">
      <c r="A58" s="75"/>
      <c r="B58" s="75"/>
      <c r="C58" s="75"/>
      <c r="D58" s="123"/>
      <c r="E58" s="75"/>
      <c r="F58" s="50" t="s">
        <v>6</v>
      </c>
      <c r="G58" s="48"/>
      <c r="H58" s="48"/>
      <c r="I58" s="48"/>
      <c r="J58" s="60"/>
      <c r="K58" s="48"/>
      <c r="L58" s="51"/>
      <c r="M58" s="129"/>
    </row>
    <row r="59" spans="1:13" s="10" customFormat="1" ht="28.5" customHeight="1" thickBot="1">
      <c r="A59" s="75"/>
      <c r="B59" s="75"/>
      <c r="C59" s="75"/>
      <c r="D59" s="123"/>
      <c r="E59" s="75"/>
      <c r="F59" s="50" t="s">
        <v>21</v>
      </c>
      <c r="G59" s="49">
        <f>SUM(H59:J59)</f>
        <v>18504118.440000001</v>
      </c>
      <c r="H59" s="49">
        <v>0</v>
      </c>
      <c r="I59" s="62">
        <v>5568032.6900000004</v>
      </c>
      <c r="J59" s="62">
        <f>3208939.06+9727146.69</f>
        <v>12936085.75</v>
      </c>
      <c r="K59" s="62">
        <v>0</v>
      </c>
      <c r="L59" s="62">
        <v>0</v>
      </c>
      <c r="M59" s="129"/>
    </row>
    <row r="60" spans="1:13" s="10" customFormat="1" ht="24.75" thickBot="1">
      <c r="A60" s="75"/>
      <c r="B60" s="75"/>
      <c r="C60" s="75"/>
      <c r="D60" s="123"/>
      <c r="E60" s="75"/>
      <c r="F60" s="50" t="s">
        <v>7</v>
      </c>
      <c r="G60" s="48">
        <f>SUM(H60:L60)</f>
        <v>14470700.83</v>
      </c>
      <c r="H60" s="48">
        <v>0</v>
      </c>
      <c r="I60" s="60">
        <v>618670.30000000005</v>
      </c>
      <c r="J60" s="60">
        <f>1080795.29+12000000+771235.24</f>
        <v>13852030.529999999</v>
      </c>
      <c r="K60" s="60">
        <v>0</v>
      </c>
      <c r="L60" s="60">
        <v>0</v>
      </c>
      <c r="M60" s="129"/>
    </row>
    <row r="61" spans="1:13" s="10" customFormat="1" ht="24.75" thickBot="1">
      <c r="A61" s="75"/>
      <c r="B61" s="75"/>
      <c r="C61" s="75"/>
      <c r="D61" s="123"/>
      <c r="E61" s="75"/>
      <c r="F61" s="50" t="s">
        <v>14</v>
      </c>
      <c r="G61" s="48">
        <f>SUM(H61:L61)</f>
        <v>8556341.6999999993</v>
      </c>
      <c r="H61" s="60">
        <f>2886050</f>
        <v>2886050</v>
      </c>
      <c r="I61" s="60">
        <f>1091771.12+659417</f>
        <v>1751188.12</v>
      </c>
      <c r="J61" s="60">
        <f>1907283.88+702383.7+341866+155000+200000</f>
        <v>3306533.58</v>
      </c>
      <c r="K61" s="60">
        <f>150000+462570</f>
        <v>612570</v>
      </c>
      <c r="L61" s="60">
        <v>0</v>
      </c>
      <c r="M61" s="129"/>
    </row>
    <row r="62" spans="1:13" s="10" customFormat="1" ht="43.5" customHeight="1" thickBot="1">
      <c r="A62" s="76"/>
      <c r="B62" s="76"/>
      <c r="C62" s="76"/>
      <c r="D62" s="124"/>
      <c r="E62" s="76"/>
      <c r="F62" s="50" t="s">
        <v>8</v>
      </c>
      <c r="G62" s="48">
        <f>SUM(H62:J62)</f>
        <v>0</v>
      </c>
      <c r="H62" s="48">
        <v>0</v>
      </c>
      <c r="I62" s="60">
        <v>0</v>
      </c>
      <c r="J62" s="60">
        <v>0</v>
      </c>
      <c r="K62" s="60"/>
      <c r="L62" s="60">
        <v>0</v>
      </c>
      <c r="M62" s="130"/>
    </row>
    <row r="63" spans="1:13" s="10" customFormat="1" ht="24.75" hidden="1" customHeight="1" thickBot="1">
      <c r="A63" s="77" t="s">
        <v>60</v>
      </c>
      <c r="B63" s="77" t="s">
        <v>77</v>
      </c>
      <c r="C63" s="77" t="s">
        <v>27</v>
      </c>
      <c r="D63" s="131" t="s">
        <v>31</v>
      </c>
      <c r="E63" s="77" t="s">
        <v>12</v>
      </c>
      <c r="F63" s="11" t="s">
        <v>5</v>
      </c>
      <c r="G63" s="9">
        <f>SUM(H63:L63)</f>
        <v>0</v>
      </c>
      <c r="H63" s="9">
        <f t="shared" ref="H63:J63" si="13">SUM(H66:H68)</f>
        <v>0</v>
      </c>
      <c r="I63" s="63">
        <f t="shared" si="13"/>
        <v>0</v>
      </c>
      <c r="J63" s="63">
        <f t="shared" si="13"/>
        <v>0</v>
      </c>
      <c r="K63" s="63">
        <f t="shared" ref="K63:L63" si="14">SUM(K66:K68)</f>
        <v>0</v>
      </c>
      <c r="L63" s="63">
        <f t="shared" si="14"/>
        <v>0</v>
      </c>
      <c r="M63" s="125"/>
    </row>
    <row r="64" spans="1:13" s="10" customFormat="1" ht="15.75" hidden="1" thickBot="1">
      <c r="A64" s="78"/>
      <c r="B64" s="78"/>
      <c r="C64" s="78"/>
      <c r="D64" s="132"/>
      <c r="E64" s="78"/>
      <c r="F64" s="11" t="s">
        <v>6</v>
      </c>
      <c r="G64" s="9"/>
      <c r="H64" s="9"/>
      <c r="I64" s="63"/>
      <c r="J64" s="63"/>
      <c r="K64" s="63"/>
      <c r="L64" s="63"/>
      <c r="M64" s="126"/>
    </row>
    <row r="65" spans="1:13" s="10" customFormat="1" ht="28.5" hidden="1" customHeight="1" thickBot="1">
      <c r="A65" s="78"/>
      <c r="B65" s="78"/>
      <c r="C65" s="78"/>
      <c r="D65" s="132"/>
      <c r="E65" s="78"/>
      <c r="F65" s="11" t="s">
        <v>21</v>
      </c>
      <c r="G65" s="4">
        <v>0</v>
      </c>
      <c r="H65" s="4">
        <v>0</v>
      </c>
      <c r="I65" s="64">
        <v>0</v>
      </c>
      <c r="J65" s="64">
        <v>0</v>
      </c>
      <c r="K65" s="64">
        <v>0</v>
      </c>
      <c r="L65" s="64">
        <v>0</v>
      </c>
      <c r="M65" s="126"/>
    </row>
    <row r="66" spans="1:13" s="10" customFormat="1" ht="24.75" hidden="1" thickBot="1">
      <c r="A66" s="78"/>
      <c r="B66" s="78"/>
      <c r="C66" s="78"/>
      <c r="D66" s="132"/>
      <c r="E66" s="78"/>
      <c r="F66" s="11" t="s">
        <v>7</v>
      </c>
      <c r="G66" s="9">
        <f>SUM(H66:J66)</f>
        <v>0</v>
      </c>
      <c r="H66" s="9">
        <v>0</v>
      </c>
      <c r="I66" s="63">
        <v>0</v>
      </c>
      <c r="J66" s="63">
        <v>0</v>
      </c>
      <c r="K66" s="63">
        <v>0</v>
      </c>
      <c r="L66" s="63">
        <v>0</v>
      </c>
      <c r="M66" s="126"/>
    </row>
    <row r="67" spans="1:13" s="10" customFormat="1" ht="24.75" hidden="1" thickBot="1">
      <c r="A67" s="78"/>
      <c r="B67" s="78"/>
      <c r="C67" s="78"/>
      <c r="D67" s="132"/>
      <c r="E67" s="78"/>
      <c r="F67" s="11" t="s">
        <v>14</v>
      </c>
      <c r="G67" s="9">
        <f>SUM(H67:L67)</f>
        <v>0</v>
      </c>
      <c r="H67" s="9">
        <v>0</v>
      </c>
      <c r="I67" s="63">
        <v>0</v>
      </c>
      <c r="J67" s="63">
        <v>0</v>
      </c>
      <c r="K67" s="63">
        <v>0</v>
      </c>
      <c r="L67" s="63">
        <v>0</v>
      </c>
      <c r="M67" s="126"/>
    </row>
    <row r="68" spans="1:13" s="10" customFormat="1" ht="50.25" hidden="1" customHeight="1" thickBot="1">
      <c r="A68" s="79"/>
      <c r="B68" s="79"/>
      <c r="C68" s="79"/>
      <c r="D68" s="133"/>
      <c r="E68" s="79"/>
      <c r="F68" s="11" t="s">
        <v>8</v>
      </c>
      <c r="G68" s="9">
        <f>SUM(H68:L68)</f>
        <v>0</v>
      </c>
      <c r="H68" s="9">
        <v>0</v>
      </c>
      <c r="I68" s="63">
        <v>0</v>
      </c>
      <c r="J68" s="63">
        <v>0</v>
      </c>
      <c r="K68" s="63">
        <v>0</v>
      </c>
      <c r="L68" s="63">
        <v>0</v>
      </c>
      <c r="M68" s="127"/>
    </row>
    <row r="69" spans="1:13" s="10" customFormat="1" ht="24.75" customHeight="1" thickBot="1">
      <c r="A69" s="74" t="s">
        <v>119</v>
      </c>
      <c r="B69" s="74" t="s">
        <v>80</v>
      </c>
      <c r="C69" s="122" t="s">
        <v>101</v>
      </c>
      <c r="D69" s="122" t="s">
        <v>31</v>
      </c>
      <c r="E69" s="74" t="s">
        <v>12</v>
      </c>
      <c r="F69" s="50" t="s">
        <v>5</v>
      </c>
      <c r="G69" s="48">
        <f>H69+I69+J69+K69+L69</f>
        <v>13867984.68</v>
      </c>
      <c r="H69" s="48">
        <f>H72+H73+H74</f>
        <v>550699.05000000005</v>
      </c>
      <c r="I69" s="60">
        <f>I72+I73+I74+I71</f>
        <v>5436027.0700000003</v>
      </c>
      <c r="J69" s="70">
        <f>J72+J73+J74+J71</f>
        <v>849008.69</v>
      </c>
      <c r="K69" s="60">
        <f>K71+K72+K73+K74</f>
        <v>7032249.8699999992</v>
      </c>
      <c r="L69" s="60">
        <f t="shared" ref="L69" si="15">L72+L73+L74</f>
        <v>0</v>
      </c>
      <c r="M69" s="128" t="s">
        <v>94</v>
      </c>
    </row>
    <row r="70" spans="1:13" s="10" customFormat="1" ht="15.75" thickBot="1">
      <c r="A70" s="75"/>
      <c r="B70" s="75"/>
      <c r="C70" s="123"/>
      <c r="D70" s="123"/>
      <c r="E70" s="75"/>
      <c r="F70" s="50" t="s">
        <v>6</v>
      </c>
      <c r="G70" s="48"/>
      <c r="H70" s="48"/>
      <c r="I70" s="60"/>
      <c r="J70" s="60"/>
      <c r="K70" s="60"/>
      <c r="L70" s="60"/>
      <c r="M70" s="129"/>
    </row>
    <row r="71" spans="1:13" s="10" customFormat="1" ht="24.75" thickBot="1">
      <c r="A71" s="75"/>
      <c r="B71" s="75"/>
      <c r="C71" s="123"/>
      <c r="D71" s="123"/>
      <c r="E71" s="75"/>
      <c r="F71" s="50" t="s">
        <v>21</v>
      </c>
      <c r="G71" s="49">
        <f>H71+I71+J71+K71+L71</f>
        <v>9308723.6999999993</v>
      </c>
      <c r="H71" s="49">
        <v>0</v>
      </c>
      <c r="I71" s="62">
        <f>3149225.51+1125000-115664.81</f>
        <v>4158560.6999999997</v>
      </c>
      <c r="J71" s="62">
        <v>0</v>
      </c>
      <c r="K71" s="62">
        <f>4025163+1125000</f>
        <v>5150163</v>
      </c>
      <c r="L71" s="62">
        <v>0</v>
      </c>
      <c r="M71" s="129"/>
    </row>
    <row r="72" spans="1:13" s="10" customFormat="1" ht="24.75" thickBot="1">
      <c r="A72" s="75"/>
      <c r="B72" s="75"/>
      <c r="C72" s="123"/>
      <c r="D72" s="123"/>
      <c r="E72" s="75"/>
      <c r="F72" s="50" t="s">
        <v>7</v>
      </c>
      <c r="G72" s="48">
        <f>H72+I72+J72+K72+L72</f>
        <v>1497921.7000000002</v>
      </c>
      <c r="H72" s="48">
        <v>463620</v>
      </c>
      <c r="I72" s="60">
        <f>349913.96+112148.35</f>
        <v>462062.31000000006</v>
      </c>
      <c r="J72" s="60"/>
      <c r="K72" s="60">
        <f>447239.39+125000</f>
        <v>572239.39</v>
      </c>
      <c r="L72" s="60">
        <v>0</v>
      </c>
      <c r="M72" s="129"/>
    </row>
    <row r="73" spans="1:13" s="10" customFormat="1" ht="24.75" thickBot="1">
      <c r="A73" s="75"/>
      <c r="B73" s="75"/>
      <c r="C73" s="123"/>
      <c r="D73" s="123"/>
      <c r="E73" s="75"/>
      <c r="F73" s="50" t="s">
        <v>15</v>
      </c>
      <c r="G73" s="48">
        <f>H73+I73+J73+K73+L73</f>
        <v>3061339.28</v>
      </c>
      <c r="H73" s="48">
        <v>87079.05</v>
      </c>
      <c r="I73" s="60">
        <f>617495.2+197908.86</f>
        <v>815404.05999999994</v>
      </c>
      <c r="J73" s="60">
        <f>211040+32000+33000+227000+249623.69+10000+76345+10000</f>
        <v>849008.69</v>
      </c>
      <c r="K73" s="66">
        <f>220600+789247.48+300000</f>
        <v>1309847.48</v>
      </c>
      <c r="L73" s="60">
        <v>0</v>
      </c>
      <c r="M73" s="129"/>
    </row>
    <row r="74" spans="1:13" s="10" customFormat="1" ht="198" customHeight="1" thickBot="1">
      <c r="A74" s="76"/>
      <c r="B74" s="76"/>
      <c r="C74" s="124"/>
      <c r="D74" s="124"/>
      <c r="E74" s="76"/>
      <c r="F74" s="50" t="s">
        <v>8</v>
      </c>
      <c r="G74" s="55">
        <f>H74+I74+J74</f>
        <v>0</v>
      </c>
      <c r="H74" s="48">
        <v>0</v>
      </c>
      <c r="I74" s="48">
        <v>0</v>
      </c>
      <c r="J74" s="51">
        <v>0</v>
      </c>
      <c r="K74" s="48">
        <v>0</v>
      </c>
      <c r="L74" s="51">
        <v>0</v>
      </c>
      <c r="M74" s="130"/>
    </row>
    <row r="75" spans="1:13">
      <c r="A75" s="104" t="s">
        <v>112</v>
      </c>
      <c r="B75" s="105"/>
      <c r="C75" s="105"/>
      <c r="D75" s="105"/>
      <c r="E75" s="105"/>
      <c r="F75" s="105"/>
      <c r="G75" s="105"/>
      <c r="H75" s="105"/>
      <c r="I75" s="105"/>
      <c r="J75" s="105"/>
      <c r="K75" s="105"/>
      <c r="L75" s="105"/>
      <c r="M75" s="106"/>
    </row>
    <row r="76" spans="1:13" ht="24.75" customHeight="1" thickBot="1">
      <c r="A76" s="107"/>
      <c r="B76" s="108"/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9"/>
    </row>
    <row r="77" spans="1:13" s="10" customFormat="1" ht="26.25" customHeight="1" thickBot="1">
      <c r="A77" s="77" t="s">
        <v>113</v>
      </c>
      <c r="B77" s="77" t="s">
        <v>18</v>
      </c>
      <c r="C77" s="77" t="s">
        <v>101</v>
      </c>
      <c r="D77" s="77" t="s">
        <v>30</v>
      </c>
      <c r="E77" s="77" t="s">
        <v>12</v>
      </c>
      <c r="F77" s="11" t="s">
        <v>5</v>
      </c>
      <c r="G77" s="9">
        <f>H77+I77+K77+J77+L77</f>
        <v>706093663.42000008</v>
      </c>
      <c r="H77" s="9">
        <f>H80+H81+H84</f>
        <v>123648138.95</v>
      </c>
      <c r="I77" s="9">
        <f t="shared" ref="I77:J77" si="16">I80+I81+I84</f>
        <v>134178203.34999999</v>
      </c>
      <c r="J77" s="68">
        <f t="shared" si="16"/>
        <v>140874386.72</v>
      </c>
      <c r="K77" s="9">
        <f t="shared" ref="K77:L77" si="17">K80+K81+K84</f>
        <v>152545639.16</v>
      </c>
      <c r="L77" s="9">
        <f t="shared" si="17"/>
        <v>154847295.24000001</v>
      </c>
      <c r="M77" s="119" t="s">
        <v>22</v>
      </c>
    </row>
    <row r="78" spans="1:13" s="10" customFormat="1" ht="15.75" thickBot="1">
      <c r="A78" s="78"/>
      <c r="B78" s="78"/>
      <c r="C78" s="80"/>
      <c r="D78" s="80"/>
      <c r="E78" s="78"/>
      <c r="F78" s="11" t="s">
        <v>6</v>
      </c>
      <c r="G78" s="9"/>
      <c r="H78" s="9"/>
      <c r="I78" s="9"/>
      <c r="J78" s="63"/>
      <c r="K78" s="9"/>
      <c r="L78" s="12"/>
      <c r="M78" s="120"/>
    </row>
    <row r="79" spans="1:13" s="10" customFormat="1" ht="27" customHeight="1" thickBot="1">
      <c r="A79" s="78"/>
      <c r="B79" s="78"/>
      <c r="C79" s="80"/>
      <c r="D79" s="80"/>
      <c r="E79" s="78"/>
      <c r="F79" s="11" t="s">
        <v>21</v>
      </c>
      <c r="G79" s="4">
        <v>0</v>
      </c>
      <c r="H79" s="4">
        <v>0</v>
      </c>
      <c r="I79" s="4">
        <v>0</v>
      </c>
      <c r="J79" s="64">
        <v>0</v>
      </c>
      <c r="K79" s="4">
        <v>0</v>
      </c>
      <c r="L79" s="13">
        <v>0</v>
      </c>
      <c r="M79" s="120"/>
    </row>
    <row r="80" spans="1:13" s="10" customFormat="1" ht="24.75" thickBot="1">
      <c r="A80" s="78"/>
      <c r="B80" s="78"/>
      <c r="C80" s="80"/>
      <c r="D80" s="80"/>
      <c r="E80" s="78"/>
      <c r="F80" s="11" t="s">
        <v>7</v>
      </c>
      <c r="G80" s="9">
        <f>H80+I80+J80</f>
        <v>0</v>
      </c>
      <c r="H80" s="9">
        <v>0</v>
      </c>
      <c r="I80" s="9">
        <v>0</v>
      </c>
      <c r="J80" s="63">
        <v>0</v>
      </c>
      <c r="K80" s="9">
        <v>0</v>
      </c>
      <c r="L80" s="12">
        <v>0</v>
      </c>
      <c r="M80" s="120"/>
    </row>
    <row r="81" spans="1:14" s="10" customFormat="1" ht="24.75" thickBot="1">
      <c r="A81" s="78"/>
      <c r="B81" s="78"/>
      <c r="C81" s="80"/>
      <c r="D81" s="80"/>
      <c r="E81" s="78"/>
      <c r="F81" s="11" t="s">
        <v>15</v>
      </c>
      <c r="G81" s="9">
        <f>H81+I81+J81+L81+K81</f>
        <v>706093663.41999996</v>
      </c>
      <c r="H81" s="9">
        <v>123648138.95</v>
      </c>
      <c r="I81" s="9">
        <f>134833208.35-655005</f>
        <v>134178203.34999999</v>
      </c>
      <c r="J81" s="63">
        <f>40307651.82+14131057.7+50823108.76+7927812.86+11780026.44+15904729.14</f>
        <v>140874386.72</v>
      </c>
      <c r="K81" s="63">
        <f>70368222.38+9186412.28+45400329.39+27590675.11</f>
        <v>152545639.16</v>
      </c>
      <c r="L81" s="63">
        <f>70616774.01+9777575.25+45387746.92+29065199.06</f>
        <v>154847295.24000001</v>
      </c>
      <c r="M81" s="120"/>
    </row>
    <row r="82" spans="1:14" s="10" customFormat="1" ht="15.75" thickBot="1">
      <c r="A82" s="78"/>
      <c r="B82" s="78"/>
      <c r="C82" s="80"/>
      <c r="D82" s="80"/>
      <c r="E82" s="78"/>
      <c r="F82" s="11" t="s">
        <v>6</v>
      </c>
      <c r="G82" s="9"/>
      <c r="H82" s="9"/>
      <c r="I82" s="9"/>
      <c r="J82" s="63"/>
      <c r="K82" s="63"/>
      <c r="L82" s="63"/>
      <c r="M82" s="120"/>
    </row>
    <row r="83" spans="1:14" s="10" customFormat="1" ht="24.75" thickBot="1">
      <c r="A83" s="78"/>
      <c r="B83" s="78"/>
      <c r="C83" s="80"/>
      <c r="D83" s="80"/>
      <c r="E83" s="78"/>
      <c r="F83" s="11" t="s">
        <v>19</v>
      </c>
      <c r="G83" s="9">
        <f>SUM(H83:L83)</f>
        <v>131313860.75</v>
      </c>
      <c r="H83" s="12">
        <v>22482558</v>
      </c>
      <c r="I83" s="12">
        <v>24490673</v>
      </c>
      <c r="J83" s="63">
        <v>27684755.579999998</v>
      </c>
      <c r="K83" s="63">
        <v>27590675.109999999</v>
      </c>
      <c r="L83" s="63">
        <v>29065199.059999999</v>
      </c>
      <c r="M83" s="120"/>
    </row>
    <row r="84" spans="1:14" s="10" customFormat="1" ht="26.25" customHeight="1" thickBot="1">
      <c r="A84" s="79"/>
      <c r="B84" s="79"/>
      <c r="C84" s="81"/>
      <c r="D84" s="81"/>
      <c r="E84" s="79"/>
      <c r="F84" s="11" t="s">
        <v>8</v>
      </c>
      <c r="G84" s="9">
        <f>H84+I84+J84</f>
        <v>0</v>
      </c>
      <c r="H84" s="9">
        <v>0</v>
      </c>
      <c r="I84" s="9">
        <v>0</v>
      </c>
      <c r="J84" s="12">
        <v>0</v>
      </c>
      <c r="K84" s="9">
        <v>0</v>
      </c>
      <c r="L84" s="12">
        <v>0</v>
      </c>
      <c r="M84" s="121"/>
    </row>
    <row r="85" spans="1:14" s="10" customFormat="1" ht="26.25" hidden="1" customHeight="1" thickBot="1">
      <c r="A85" s="74" t="s">
        <v>62</v>
      </c>
      <c r="B85" s="74" t="s">
        <v>56</v>
      </c>
      <c r="C85" s="74" t="s">
        <v>27</v>
      </c>
      <c r="D85" s="74" t="s">
        <v>33</v>
      </c>
      <c r="E85" s="74" t="s">
        <v>12</v>
      </c>
      <c r="F85" s="50" t="s">
        <v>5</v>
      </c>
      <c r="G85" s="48">
        <f>H85+I85+J85</f>
        <v>0</v>
      </c>
      <c r="H85" s="48">
        <f t="shared" ref="H85:J85" si="18">H88+H89+H90</f>
        <v>0</v>
      </c>
      <c r="I85" s="48">
        <f t="shared" si="18"/>
        <v>0</v>
      </c>
      <c r="J85" s="48">
        <f t="shared" si="18"/>
        <v>0</v>
      </c>
      <c r="K85" s="48">
        <f t="shared" ref="K85:L85" si="19">K88+K89+K90</f>
        <v>0</v>
      </c>
      <c r="L85" s="48">
        <f t="shared" si="19"/>
        <v>0</v>
      </c>
      <c r="M85" s="98" t="s">
        <v>73</v>
      </c>
    </row>
    <row r="86" spans="1:14" s="10" customFormat="1" ht="15.75" hidden="1" thickBot="1">
      <c r="A86" s="75"/>
      <c r="B86" s="75"/>
      <c r="C86" s="94"/>
      <c r="D86" s="94"/>
      <c r="E86" s="75"/>
      <c r="F86" s="50" t="s">
        <v>6</v>
      </c>
      <c r="G86" s="48"/>
      <c r="H86" s="48"/>
      <c r="I86" s="48"/>
      <c r="J86" s="51"/>
      <c r="K86" s="48"/>
      <c r="L86" s="51"/>
      <c r="M86" s="99"/>
    </row>
    <row r="87" spans="1:14" s="10" customFormat="1" ht="27" hidden="1" customHeight="1" thickBot="1">
      <c r="A87" s="75"/>
      <c r="B87" s="75"/>
      <c r="C87" s="94"/>
      <c r="D87" s="94"/>
      <c r="E87" s="75"/>
      <c r="F87" s="50" t="s">
        <v>21</v>
      </c>
      <c r="G87" s="49">
        <v>0</v>
      </c>
      <c r="H87" s="49">
        <v>0</v>
      </c>
      <c r="I87" s="49">
        <v>0</v>
      </c>
      <c r="J87" s="52">
        <v>0</v>
      </c>
      <c r="K87" s="49">
        <v>0</v>
      </c>
      <c r="L87" s="52">
        <v>0</v>
      </c>
      <c r="M87" s="99"/>
    </row>
    <row r="88" spans="1:14" s="10" customFormat="1" ht="24.75" hidden="1" thickBot="1">
      <c r="A88" s="75"/>
      <c r="B88" s="75"/>
      <c r="C88" s="94"/>
      <c r="D88" s="94"/>
      <c r="E88" s="75"/>
      <c r="F88" s="50" t="s">
        <v>7</v>
      </c>
      <c r="G88" s="48">
        <v>0</v>
      </c>
      <c r="H88" s="48">
        <v>0</v>
      </c>
      <c r="I88" s="48">
        <v>0</v>
      </c>
      <c r="J88" s="51">
        <v>0</v>
      </c>
      <c r="K88" s="48">
        <v>0</v>
      </c>
      <c r="L88" s="51">
        <v>0</v>
      </c>
      <c r="M88" s="99"/>
    </row>
    <row r="89" spans="1:14" s="10" customFormat="1" ht="24.75" hidden="1" thickBot="1">
      <c r="A89" s="75"/>
      <c r="B89" s="75"/>
      <c r="C89" s="94"/>
      <c r="D89" s="94"/>
      <c r="E89" s="75"/>
      <c r="F89" s="50" t="s">
        <v>15</v>
      </c>
      <c r="G89" s="48">
        <v>0</v>
      </c>
      <c r="H89" s="48">
        <v>0</v>
      </c>
      <c r="I89" s="48">
        <v>0</v>
      </c>
      <c r="J89" s="51">
        <v>0</v>
      </c>
      <c r="K89" s="48">
        <v>0</v>
      </c>
      <c r="L89" s="51">
        <v>0</v>
      </c>
      <c r="M89" s="99"/>
    </row>
    <row r="90" spans="1:14" s="10" customFormat="1" ht="48" hidden="1" customHeight="1" thickBot="1">
      <c r="A90" s="76"/>
      <c r="B90" s="76"/>
      <c r="C90" s="95"/>
      <c r="D90" s="95"/>
      <c r="E90" s="76"/>
      <c r="F90" s="50" t="s">
        <v>8</v>
      </c>
      <c r="G90" s="48">
        <f>H90+I90+J90</f>
        <v>0</v>
      </c>
      <c r="H90" s="48">
        <v>0</v>
      </c>
      <c r="I90" s="48">
        <v>0</v>
      </c>
      <c r="J90" s="51">
        <v>0</v>
      </c>
      <c r="K90" s="48">
        <v>0</v>
      </c>
      <c r="L90" s="51">
        <v>0</v>
      </c>
      <c r="M90" s="100"/>
    </row>
    <row r="91" spans="1:14" s="24" customFormat="1" ht="26.25" hidden="1" customHeight="1" thickBot="1">
      <c r="A91" s="91" t="s">
        <v>16</v>
      </c>
      <c r="B91" s="91" t="s">
        <v>29</v>
      </c>
      <c r="C91" s="91" t="s">
        <v>27</v>
      </c>
      <c r="D91" s="91" t="s">
        <v>32</v>
      </c>
      <c r="E91" s="91" t="s">
        <v>12</v>
      </c>
      <c r="F91" s="53" t="s">
        <v>5</v>
      </c>
      <c r="G91" s="51">
        <f>H91+I91+J91</f>
        <v>0</v>
      </c>
      <c r="H91" s="51">
        <f t="shared" ref="H91:J91" si="20">H94+H95+H96</f>
        <v>0</v>
      </c>
      <c r="I91" s="51">
        <f t="shared" si="20"/>
        <v>0</v>
      </c>
      <c r="J91" s="51">
        <f t="shared" si="20"/>
        <v>0</v>
      </c>
      <c r="K91" s="51">
        <f t="shared" ref="K91:L91" si="21">K94+K95+K96</f>
        <v>0</v>
      </c>
      <c r="L91" s="51">
        <f t="shared" si="21"/>
        <v>0</v>
      </c>
      <c r="M91" s="98" t="s">
        <v>76</v>
      </c>
    </row>
    <row r="92" spans="1:14" s="24" customFormat="1" ht="15.75" hidden="1" thickBot="1">
      <c r="A92" s="92"/>
      <c r="B92" s="92"/>
      <c r="C92" s="134"/>
      <c r="D92" s="134"/>
      <c r="E92" s="92"/>
      <c r="F92" s="53" t="s">
        <v>6</v>
      </c>
      <c r="G92" s="51"/>
      <c r="H92" s="51"/>
      <c r="I92" s="51"/>
      <c r="J92" s="51"/>
      <c r="K92" s="51"/>
      <c r="L92" s="51"/>
      <c r="M92" s="99"/>
    </row>
    <row r="93" spans="1:14" s="24" customFormat="1" ht="27" hidden="1" customHeight="1" thickBot="1">
      <c r="A93" s="92"/>
      <c r="B93" s="92"/>
      <c r="C93" s="134"/>
      <c r="D93" s="134"/>
      <c r="E93" s="92"/>
      <c r="F93" s="53" t="s">
        <v>21</v>
      </c>
      <c r="G93" s="52">
        <v>0</v>
      </c>
      <c r="H93" s="52">
        <v>0</v>
      </c>
      <c r="I93" s="52">
        <v>0</v>
      </c>
      <c r="J93" s="52">
        <v>0</v>
      </c>
      <c r="K93" s="52">
        <v>0</v>
      </c>
      <c r="L93" s="52">
        <v>0</v>
      </c>
      <c r="M93" s="99"/>
    </row>
    <row r="94" spans="1:14" s="24" customFormat="1" ht="24.75" hidden="1" thickBot="1">
      <c r="A94" s="92"/>
      <c r="B94" s="92"/>
      <c r="C94" s="134"/>
      <c r="D94" s="134"/>
      <c r="E94" s="92"/>
      <c r="F94" s="53" t="s">
        <v>7</v>
      </c>
      <c r="G94" s="51">
        <f>H94+I94+J94</f>
        <v>0</v>
      </c>
      <c r="H94" s="51">
        <v>0</v>
      </c>
      <c r="I94" s="51">
        <v>0</v>
      </c>
      <c r="J94" s="51">
        <v>0</v>
      </c>
      <c r="K94" s="51">
        <v>0</v>
      </c>
      <c r="L94" s="51">
        <v>0</v>
      </c>
      <c r="M94" s="99"/>
      <c r="N94" s="47" t="e">
        <f>#REF!+#REF!+#REF!+#REF!+#REF!</f>
        <v>#REF!</v>
      </c>
    </row>
    <row r="95" spans="1:14" s="24" customFormat="1" ht="24.75" hidden="1" thickBot="1">
      <c r="A95" s="92"/>
      <c r="B95" s="92"/>
      <c r="C95" s="134"/>
      <c r="D95" s="134"/>
      <c r="E95" s="92"/>
      <c r="F95" s="53" t="s">
        <v>15</v>
      </c>
      <c r="G95" s="51">
        <f>H95+I95+J95</f>
        <v>0</v>
      </c>
      <c r="H95" s="51">
        <v>0</v>
      </c>
      <c r="I95" s="51">
        <v>0</v>
      </c>
      <c r="J95" s="51">
        <v>0</v>
      </c>
      <c r="K95" s="51">
        <v>0</v>
      </c>
      <c r="L95" s="51">
        <v>0</v>
      </c>
      <c r="M95" s="99"/>
      <c r="N95" s="24">
        <v>98085660.420000002</v>
      </c>
    </row>
    <row r="96" spans="1:14" s="24" customFormat="1" ht="53.45" hidden="1" customHeight="1" thickBot="1">
      <c r="A96" s="93"/>
      <c r="B96" s="93"/>
      <c r="C96" s="135"/>
      <c r="D96" s="135"/>
      <c r="E96" s="93"/>
      <c r="F96" s="53" t="s">
        <v>8</v>
      </c>
      <c r="G96" s="51">
        <f>H96+I96+J96</f>
        <v>0</v>
      </c>
      <c r="H96" s="51">
        <v>0</v>
      </c>
      <c r="I96" s="51">
        <v>0</v>
      </c>
      <c r="J96" s="51">
        <v>0</v>
      </c>
      <c r="K96" s="51">
        <v>0</v>
      </c>
      <c r="L96" s="51">
        <v>0</v>
      </c>
      <c r="M96" s="100"/>
      <c r="N96" s="47" t="e">
        <f>N95-N94</f>
        <v>#REF!</v>
      </c>
    </row>
    <row r="97" spans="1:14" s="24" customFormat="1" ht="26.25" customHeight="1" thickBot="1">
      <c r="A97" s="82" t="s">
        <v>114</v>
      </c>
      <c r="B97" s="82" t="s">
        <v>29</v>
      </c>
      <c r="C97" s="82" t="s">
        <v>101</v>
      </c>
      <c r="D97" s="82" t="s">
        <v>32</v>
      </c>
      <c r="E97" s="82" t="s">
        <v>12</v>
      </c>
      <c r="F97" s="61" t="s">
        <v>5</v>
      </c>
      <c r="G97" s="12">
        <f>H97+I97+J97+K97+L97</f>
        <v>5136750.5200000005</v>
      </c>
      <c r="H97" s="12">
        <f>H100+H101+H102</f>
        <v>2029659.09</v>
      </c>
      <c r="I97" s="12">
        <f>I100+I101+I102</f>
        <v>2981791.43</v>
      </c>
      <c r="J97" s="68">
        <f>J100+J101+J102</f>
        <v>125300</v>
      </c>
      <c r="K97" s="12">
        <f>K100+K101+K102</f>
        <v>0</v>
      </c>
      <c r="L97" s="12">
        <f>L100+L101+L102</f>
        <v>0</v>
      </c>
      <c r="M97" s="85" t="s">
        <v>100</v>
      </c>
    </row>
    <row r="98" spans="1:14" s="24" customFormat="1" ht="15.75" thickBot="1">
      <c r="A98" s="83"/>
      <c r="B98" s="83"/>
      <c r="C98" s="96"/>
      <c r="D98" s="96"/>
      <c r="E98" s="83"/>
      <c r="F98" s="61" t="s">
        <v>6</v>
      </c>
      <c r="G98" s="12"/>
      <c r="H98" s="12"/>
      <c r="I98" s="12"/>
      <c r="J98" s="12"/>
      <c r="K98" s="12"/>
      <c r="L98" s="12"/>
      <c r="M98" s="86"/>
    </row>
    <row r="99" spans="1:14" s="24" customFormat="1" ht="27" customHeight="1" thickBot="1">
      <c r="A99" s="83"/>
      <c r="B99" s="83"/>
      <c r="C99" s="96"/>
      <c r="D99" s="96"/>
      <c r="E99" s="83"/>
      <c r="F99" s="61" t="s">
        <v>21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86"/>
    </row>
    <row r="100" spans="1:14" s="24" customFormat="1" ht="24.75" thickBot="1">
      <c r="A100" s="83"/>
      <c r="B100" s="83"/>
      <c r="C100" s="96"/>
      <c r="D100" s="96"/>
      <c r="E100" s="83"/>
      <c r="F100" s="61" t="s">
        <v>7</v>
      </c>
      <c r="G100" s="12">
        <f>H100+I100+J100+K100+L100</f>
        <v>3873354</v>
      </c>
      <c r="H100" s="12">
        <v>1786100</v>
      </c>
      <c r="I100" s="12">
        <v>2087254</v>
      </c>
      <c r="J100" s="12">
        <v>0</v>
      </c>
      <c r="K100" s="12">
        <v>0</v>
      </c>
      <c r="L100" s="12">
        <v>0</v>
      </c>
      <c r="M100" s="86"/>
      <c r="N100" s="47">
        <f>K101+K100+K95+K94+K87</f>
        <v>0</v>
      </c>
    </row>
    <row r="101" spans="1:14" s="24" customFormat="1" ht="24.75" thickBot="1">
      <c r="A101" s="83"/>
      <c r="B101" s="83"/>
      <c r="C101" s="96"/>
      <c r="D101" s="96"/>
      <c r="E101" s="83"/>
      <c r="F101" s="61" t="s">
        <v>15</v>
      </c>
      <c r="G101" s="12">
        <f>H101+I101+J101+K101+L101</f>
        <v>1263396.52</v>
      </c>
      <c r="H101" s="12">
        <v>243559.09</v>
      </c>
      <c r="I101" s="12">
        <v>894537.43</v>
      </c>
      <c r="J101" s="12">
        <v>125300</v>
      </c>
      <c r="K101" s="12">
        <v>0</v>
      </c>
      <c r="L101" s="12">
        <v>0</v>
      </c>
      <c r="M101" s="86"/>
      <c r="N101" s="24">
        <v>98085660.420000002</v>
      </c>
    </row>
    <row r="102" spans="1:14" s="24" customFormat="1" ht="74.25" customHeight="1" thickBot="1">
      <c r="A102" s="84"/>
      <c r="B102" s="84"/>
      <c r="C102" s="97"/>
      <c r="D102" s="97"/>
      <c r="E102" s="84"/>
      <c r="F102" s="61" t="s">
        <v>8</v>
      </c>
      <c r="G102" s="12">
        <f>H102+I102+J102+K102+L102</f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87"/>
      <c r="N102" s="47">
        <f>N101-N100</f>
        <v>98085660.420000002</v>
      </c>
    </row>
    <row r="103" spans="1:14" s="24" customFormat="1" ht="26.25" customHeight="1" thickBot="1">
      <c r="A103" s="82" t="s">
        <v>115</v>
      </c>
      <c r="B103" s="82" t="s">
        <v>88</v>
      </c>
      <c r="C103" s="82" t="s">
        <v>101</v>
      </c>
      <c r="D103" s="82" t="s">
        <v>87</v>
      </c>
      <c r="E103" s="82" t="s">
        <v>12</v>
      </c>
      <c r="F103" s="61" t="s">
        <v>5</v>
      </c>
      <c r="G103" s="12">
        <f>H103+I103+J103+K103+L103</f>
        <v>18572664.259999998</v>
      </c>
      <c r="H103" s="12">
        <f>H106+H107+H108</f>
        <v>5458000</v>
      </c>
      <c r="I103" s="12">
        <f>I106+I107+I108</f>
        <v>4349748.6099999994</v>
      </c>
      <c r="J103" s="68">
        <f>J106+J107+J108</f>
        <v>8764915.6500000004</v>
      </c>
      <c r="K103" s="12">
        <f>K106+K107+K108</f>
        <v>0</v>
      </c>
      <c r="L103" s="12">
        <f>L106+L107+L108</f>
        <v>0</v>
      </c>
      <c r="M103" s="85" t="s">
        <v>99</v>
      </c>
    </row>
    <row r="104" spans="1:14" s="24" customFormat="1" ht="15.75" thickBot="1">
      <c r="A104" s="83"/>
      <c r="B104" s="83"/>
      <c r="C104" s="96"/>
      <c r="D104" s="96"/>
      <c r="E104" s="83"/>
      <c r="F104" s="61" t="s">
        <v>6</v>
      </c>
      <c r="G104" s="12"/>
      <c r="H104" s="12"/>
      <c r="I104" s="12"/>
      <c r="J104" s="12"/>
      <c r="K104" s="12"/>
      <c r="L104" s="12"/>
      <c r="M104" s="86"/>
    </row>
    <row r="105" spans="1:14" s="24" customFormat="1" ht="27" customHeight="1" thickBot="1">
      <c r="A105" s="83"/>
      <c r="B105" s="83"/>
      <c r="C105" s="96"/>
      <c r="D105" s="96"/>
      <c r="E105" s="83"/>
      <c r="F105" s="61" t="s">
        <v>21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86"/>
    </row>
    <row r="106" spans="1:14" s="24" customFormat="1" ht="24.75" thickBot="1">
      <c r="A106" s="83"/>
      <c r="B106" s="83"/>
      <c r="C106" s="96"/>
      <c r="D106" s="96"/>
      <c r="E106" s="83"/>
      <c r="F106" s="61" t="s">
        <v>7</v>
      </c>
      <c r="G106" s="12">
        <f>H106+I106+J106+K106+L106</f>
        <v>16439069.609999999</v>
      </c>
      <c r="H106" s="12">
        <v>5185100</v>
      </c>
      <c r="I106" s="12">
        <v>3697286.3</v>
      </c>
      <c r="J106" s="12">
        <v>7556683.3099999996</v>
      </c>
      <c r="K106" s="12">
        <v>0</v>
      </c>
      <c r="L106" s="12">
        <v>0</v>
      </c>
      <c r="M106" s="86"/>
      <c r="N106" s="47">
        <f>K107+K106+K101+K100+K93</f>
        <v>0</v>
      </c>
    </row>
    <row r="107" spans="1:14" s="24" customFormat="1" ht="24.75" thickBot="1">
      <c r="A107" s="83"/>
      <c r="B107" s="83"/>
      <c r="C107" s="96"/>
      <c r="D107" s="96"/>
      <c r="E107" s="83"/>
      <c r="F107" s="61" t="s">
        <v>15</v>
      </c>
      <c r="G107" s="12">
        <f>H107+I107+J107+K107+L107</f>
        <v>2133594.6500000004</v>
      </c>
      <c r="H107" s="12">
        <v>272900</v>
      </c>
      <c r="I107" s="12">
        <v>652462.31000000006</v>
      </c>
      <c r="J107" s="12">
        <v>1208232.3400000001</v>
      </c>
      <c r="K107" s="12">
        <v>0</v>
      </c>
      <c r="L107" s="12">
        <v>0</v>
      </c>
      <c r="M107" s="86"/>
      <c r="N107" s="24">
        <v>98085660.420000002</v>
      </c>
    </row>
    <row r="108" spans="1:14" s="24" customFormat="1" ht="74.25" customHeight="1" thickBot="1">
      <c r="A108" s="84"/>
      <c r="B108" s="84"/>
      <c r="C108" s="97"/>
      <c r="D108" s="97"/>
      <c r="E108" s="84"/>
      <c r="F108" s="61" t="s">
        <v>8</v>
      </c>
      <c r="G108" s="12">
        <f>H108+I108+J108+K108+L108</f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87"/>
      <c r="N108" s="47">
        <f>N107-N106</f>
        <v>98085660.420000002</v>
      </c>
    </row>
    <row r="109" spans="1:14" s="10" customFormat="1" ht="26.25" customHeight="1" thickBot="1">
      <c r="A109" s="74" t="s">
        <v>116</v>
      </c>
      <c r="B109" s="74" t="s">
        <v>20</v>
      </c>
      <c r="C109" s="74" t="s">
        <v>101</v>
      </c>
      <c r="D109" s="74" t="s">
        <v>30</v>
      </c>
      <c r="E109" s="74" t="s">
        <v>12</v>
      </c>
      <c r="F109" s="50" t="s">
        <v>5</v>
      </c>
      <c r="G109" s="48">
        <f>H109+I109+J109+K109+L109</f>
        <v>10083673.32</v>
      </c>
      <c r="H109" s="51">
        <f>H112+H113+H115+H116+H111</f>
        <v>2164772.7600000002</v>
      </c>
      <c r="I109" s="51">
        <f>I112+I113+I115+I116+I111</f>
        <v>1157335</v>
      </c>
      <c r="J109" s="66">
        <f>J112+J113+J115+J116+J111</f>
        <v>1737895.98</v>
      </c>
      <c r="K109" s="51">
        <f>K112+K113+K115+K116+K111</f>
        <v>2471334.79</v>
      </c>
      <c r="L109" s="51">
        <f>L112+L113+L115+L116+L111</f>
        <v>2552334.79</v>
      </c>
      <c r="M109" s="98" t="s">
        <v>98</v>
      </c>
    </row>
    <row r="110" spans="1:14" s="10" customFormat="1" ht="15.75" thickBot="1">
      <c r="A110" s="75"/>
      <c r="B110" s="75"/>
      <c r="C110" s="94"/>
      <c r="D110" s="94"/>
      <c r="E110" s="75"/>
      <c r="F110" s="50" t="s">
        <v>6</v>
      </c>
      <c r="G110" s="48"/>
      <c r="H110" s="48"/>
      <c r="I110" s="48"/>
      <c r="J110" s="51"/>
      <c r="K110" s="48"/>
      <c r="L110" s="51"/>
      <c r="M110" s="99"/>
    </row>
    <row r="111" spans="1:14" s="10" customFormat="1" ht="26.25" customHeight="1" thickBot="1">
      <c r="A111" s="75"/>
      <c r="B111" s="75"/>
      <c r="C111" s="94"/>
      <c r="D111" s="94"/>
      <c r="E111" s="75"/>
      <c r="F111" s="50" t="s">
        <v>21</v>
      </c>
      <c r="G111" s="49">
        <f>SUM(H111:J111)</f>
        <v>50000</v>
      </c>
      <c r="H111" s="49">
        <v>0</v>
      </c>
      <c r="I111" s="49">
        <v>0</v>
      </c>
      <c r="J111" s="52">
        <v>50000</v>
      </c>
      <c r="K111" s="49">
        <v>0</v>
      </c>
      <c r="L111" s="52">
        <v>0</v>
      </c>
      <c r="M111" s="99"/>
    </row>
    <row r="112" spans="1:14" s="10" customFormat="1" ht="24.75" thickBot="1">
      <c r="A112" s="75"/>
      <c r="B112" s="75"/>
      <c r="C112" s="94"/>
      <c r="D112" s="94"/>
      <c r="E112" s="75"/>
      <c r="F112" s="50" t="s">
        <v>7</v>
      </c>
      <c r="G112" s="60">
        <f>H112+I112+J112+K112+L112</f>
        <v>76473.399999999994</v>
      </c>
      <c r="H112" s="60">
        <v>23518.66</v>
      </c>
      <c r="I112" s="60">
        <v>23737.45</v>
      </c>
      <c r="J112" s="60">
        <f>23661.73+ 5555.56</f>
        <v>29217.29</v>
      </c>
      <c r="K112" s="60">
        <v>0</v>
      </c>
      <c r="L112" s="60">
        <v>0</v>
      </c>
      <c r="M112" s="99"/>
    </row>
    <row r="113" spans="1:13" s="10" customFormat="1" ht="24.75" thickBot="1">
      <c r="A113" s="75"/>
      <c r="B113" s="75"/>
      <c r="C113" s="94"/>
      <c r="D113" s="94"/>
      <c r="E113" s="75"/>
      <c r="F113" s="50" t="s">
        <v>15</v>
      </c>
      <c r="G113" s="48">
        <f>H113+I113+J113+K113+L113</f>
        <v>9957199.9199999999</v>
      </c>
      <c r="H113" s="48">
        <v>2141254.1</v>
      </c>
      <c r="I113" s="60">
        <f>1157335-23737.45</f>
        <v>1133597.55</v>
      </c>
      <c r="J113" s="60">
        <f>1156984.27+207110.5+183800+9803.92+40000+60980</f>
        <v>1658678.69</v>
      </c>
      <c r="K113" s="60">
        <f>1157334.79+1053000+261000</f>
        <v>2471334.79</v>
      </c>
      <c r="L113" s="60">
        <f>1157334.79+1179000+216000</f>
        <v>2552334.79</v>
      </c>
      <c r="M113" s="99"/>
    </row>
    <row r="114" spans="1:13" s="10" customFormat="1" ht="15.75" thickBot="1">
      <c r="A114" s="75"/>
      <c r="B114" s="75"/>
      <c r="C114" s="94"/>
      <c r="D114" s="94"/>
      <c r="E114" s="75"/>
      <c r="F114" s="50" t="s">
        <v>6</v>
      </c>
      <c r="G114" s="48"/>
      <c r="H114" s="48"/>
      <c r="I114" s="48"/>
      <c r="J114" s="51"/>
      <c r="K114" s="48"/>
      <c r="L114" s="51"/>
      <c r="M114" s="99"/>
    </row>
    <row r="115" spans="1:13" s="10" customFormat="1" ht="24.75" thickBot="1">
      <c r="A115" s="75"/>
      <c r="B115" s="75"/>
      <c r="C115" s="94"/>
      <c r="D115" s="94"/>
      <c r="E115" s="75"/>
      <c r="F115" s="50" t="s">
        <v>19</v>
      </c>
      <c r="G115" s="48">
        <f>SUM(H115:J115)</f>
        <v>0</v>
      </c>
      <c r="H115" s="48">
        <v>0</v>
      </c>
      <c r="I115" s="48">
        <v>0</v>
      </c>
      <c r="J115" s="51">
        <v>0</v>
      </c>
      <c r="K115" s="48">
        <v>0</v>
      </c>
      <c r="L115" s="51">
        <v>0</v>
      </c>
      <c r="M115" s="99"/>
    </row>
    <row r="116" spans="1:13" s="10" customFormat="1" ht="26.25" customHeight="1" thickBot="1">
      <c r="A116" s="76"/>
      <c r="B116" s="76"/>
      <c r="C116" s="95"/>
      <c r="D116" s="95"/>
      <c r="E116" s="76"/>
      <c r="F116" s="50" t="s">
        <v>8</v>
      </c>
      <c r="G116" s="48">
        <f>H116+I116+J116</f>
        <v>0</v>
      </c>
      <c r="H116" s="48">
        <v>0</v>
      </c>
      <c r="I116" s="48">
        <v>0</v>
      </c>
      <c r="J116" s="51">
        <v>0</v>
      </c>
      <c r="K116" s="48">
        <v>0</v>
      </c>
      <c r="L116" s="51">
        <v>0</v>
      </c>
      <c r="M116" s="100"/>
    </row>
    <row r="117" spans="1:13" s="6" customFormat="1" ht="24.75" customHeight="1" thickBot="1">
      <c r="A117" s="88" t="s">
        <v>117</v>
      </c>
      <c r="B117" s="89"/>
      <c r="C117" s="89"/>
      <c r="D117" s="89"/>
      <c r="E117" s="89"/>
      <c r="F117" s="89"/>
      <c r="G117" s="89"/>
      <c r="H117" s="89"/>
      <c r="I117" s="89"/>
      <c r="J117" s="89"/>
      <c r="K117" s="89"/>
      <c r="L117" s="89"/>
      <c r="M117" s="90"/>
    </row>
    <row r="118" spans="1:13" ht="26.25" customHeight="1" thickBot="1">
      <c r="A118" s="71" t="s">
        <v>118</v>
      </c>
      <c r="B118" s="74" t="s">
        <v>17</v>
      </c>
      <c r="C118" s="74" t="s">
        <v>102</v>
      </c>
      <c r="D118" s="113"/>
      <c r="E118" s="71" t="s">
        <v>12</v>
      </c>
      <c r="F118" s="54" t="s">
        <v>5</v>
      </c>
      <c r="G118" s="49">
        <f>H118+L118+K118+I118+J118</f>
        <v>32375544.52</v>
      </c>
      <c r="H118" s="49">
        <f>H121+H122+H123+H120</f>
        <v>8140269</v>
      </c>
      <c r="I118" s="49">
        <f t="shared" ref="I118:J118" si="22">I121+I122+I123+I120</f>
        <v>8051018.5199999996</v>
      </c>
      <c r="J118" s="67">
        <f t="shared" si="22"/>
        <v>5335539</v>
      </c>
      <c r="K118" s="49">
        <f t="shared" ref="K118:L118" si="23">K121+K122+K123+K120</f>
        <v>5399005</v>
      </c>
      <c r="L118" s="49">
        <f t="shared" si="23"/>
        <v>5449713</v>
      </c>
      <c r="M118" s="98" t="s">
        <v>23</v>
      </c>
    </row>
    <row r="119" spans="1:13" ht="16.5" thickBot="1">
      <c r="A119" s="72"/>
      <c r="B119" s="75"/>
      <c r="C119" s="72"/>
      <c r="D119" s="114"/>
      <c r="E119" s="72"/>
      <c r="F119" s="54" t="s">
        <v>6</v>
      </c>
      <c r="G119" s="49"/>
      <c r="H119" s="49"/>
      <c r="I119" s="49"/>
      <c r="J119" s="52"/>
      <c r="K119" s="49"/>
      <c r="L119" s="52"/>
      <c r="M119" s="99"/>
    </row>
    <row r="120" spans="1:13" ht="26.25" thickBot="1">
      <c r="A120" s="72"/>
      <c r="B120" s="75"/>
      <c r="C120" s="72"/>
      <c r="D120" s="114"/>
      <c r="E120" s="72"/>
      <c r="F120" s="54" t="s">
        <v>21</v>
      </c>
      <c r="G120" s="49">
        <v>0</v>
      </c>
      <c r="H120" s="49">
        <v>0</v>
      </c>
      <c r="I120" s="49">
        <v>0</v>
      </c>
      <c r="J120" s="52">
        <v>0</v>
      </c>
      <c r="K120" s="49">
        <v>0</v>
      </c>
      <c r="L120" s="52">
        <v>0</v>
      </c>
      <c r="M120" s="99"/>
    </row>
    <row r="121" spans="1:13" ht="26.25" thickBot="1">
      <c r="A121" s="72"/>
      <c r="B121" s="75"/>
      <c r="C121" s="72"/>
      <c r="D121" s="114"/>
      <c r="E121" s="72"/>
      <c r="F121" s="54" t="s">
        <v>7</v>
      </c>
      <c r="G121" s="49">
        <f>H121+I121+J121</f>
        <v>0</v>
      </c>
      <c r="H121" s="49">
        <v>0</v>
      </c>
      <c r="I121" s="49">
        <v>0</v>
      </c>
      <c r="J121" s="52">
        <v>0</v>
      </c>
      <c r="K121" s="49">
        <v>0</v>
      </c>
      <c r="L121" s="52">
        <v>0</v>
      </c>
      <c r="M121" s="99"/>
    </row>
    <row r="122" spans="1:13" ht="26.25" thickBot="1">
      <c r="A122" s="72"/>
      <c r="B122" s="75"/>
      <c r="C122" s="72"/>
      <c r="D122" s="114"/>
      <c r="E122" s="72"/>
      <c r="F122" s="54" t="s">
        <v>15</v>
      </c>
      <c r="G122" s="49">
        <f>H122+I122+J122+L122+K122</f>
        <v>32375544.52</v>
      </c>
      <c r="H122" s="49">
        <v>8140269</v>
      </c>
      <c r="I122" s="52">
        <v>8051018.5199999996</v>
      </c>
      <c r="J122" s="62">
        <v>5335539</v>
      </c>
      <c r="K122" s="52">
        <v>5399005</v>
      </c>
      <c r="L122" s="52">
        <v>5449713</v>
      </c>
      <c r="M122" s="99"/>
    </row>
    <row r="123" spans="1:13" ht="29.25" customHeight="1" thickBot="1">
      <c r="A123" s="73"/>
      <c r="B123" s="76"/>
      <c r="C123" s="73"/>
      <c r="D123" s="115"/>
      <c r="E123" s="73"/>
      <c r="F123" s="54" t="s">
        <v>8</v>
      </c>
      <c r="G123" s="49">
        <f>H123+I123+J123</f>
        <v>0</v>
      </c>
      <c r="H123" s="49">
        <v>0</v>
      </c>
      <c r="I123" s="52">
        <v>0</v>
      </c>
      <c r="J123" s="52">
        <v>0</v>
      </c>
      <c r="K123" s="52">
        <v>0</v>
      </c>
      <c r="L123" s="52">
        <v>0</v>
      </c>
      <c r="M123" s="100"/>
    </row>
    <row r="124" spans="1:13" s="8" customFormat="1" ht="26.25" thickBot="1">
      <c r="A124" s="101"/>
      <c r="B124" s="110" t="s">
        <v>13</v>
      </c>
      <c r="C124" s="101"/>
      <c r="D124" s="101"/>
      <c r="E124" s="101"/>
      <c r="F124" s="7" t="s">
        <v>5</v>
      </c>
      <c r="G124" s="20">
        <f>G69+G103+G63+G44+G57+G13+G19+G7+G118+G31+G77+G109+G85+G91+G37+G25+G97+G50</f>
        <v>836769053.50000012</v>
      </c>
      <c r="H124" s="20">
        <f>H7+H13+H19+H25+H31+H37+H44+H50+H57+H69+H77+H97+H103+H109+H118</f>
        <v>146924003.22</v>
      </c>
      <c r="I124" s="20">
        <f>I69+I63+I57+I13+I19+I7+I118+I31+I77+I109+I85+I91+I37+I25+I97+I50+I103</f>
        <v>165568025.97000003</v>
      </c>
      <c r="J124" s="20">
        <f>J7+J13+J19+J25+J31+J37+J44+J50+J57+J69+J77+J97+J103+J109+J118</f>
        <v>189347811.06999999</v>
      </c>
      <c r="K124" s="20">
        <f>K69+K63+K57+K13+K19+K7+K118+K31+K77+K109+K85+K91+K37+K25+K97+K50</f>
        <v>170068093.13</v>
      </c>
      <c r="L124" s="20">
        <f>L69+L63+L57+L13+L19+L7+L118+L31+L77+L109+L85+L91+L37+L25+L97+L50</f>
        <v>164861120.11000001</v>
      </c>
      <c r="M124" s="116"/>
    </row>
    <row r="125" spans="1:13" s="8" customFormat="1" ht="16.5" thickBot="1">
      <c r="A125" s="102"/>
      <c r="B125" s="111"/>
      <c r="C125" s="102"/>
      <c r="D125" s="102"/>
      <c r="E125" s="102"/>
      <c r="F125" s="7" t="s">
        <v>6</v>
      </c>
      <c r="G125" s="20"/>
      <c r="H125" s="20"/>
      <c r="I125" s="20"/>
      <c r="J125" s="20"/>
      <c r="K125" s="20"/>
      <c r="L125" s="20"/>
      <c r="M125" s="117"/>
    </row>
    <row r="126" spans="1:13" s="8" customFormat="1" ht="26.25" thickBot="1">
      <c r="A126" s="102"/>
      <c r="B126" s="111"/>
      <c r="C126" s="102"/>
      <c r="D126" s="102"/>
      <c r="E126" s="102"/>
      <c r="F126" s="7" t="s">
        <v>21</v>
      </c>
      <c r="G126" s="20">
        <f>G9+G15+G21+G27+G33+G39+G46+G52+G59+G71+G79+G99+G105+G111+G120</f>
        <v>29254616.800000001</v>
      </c>
      <c r="H126" s="20">
        <f>H120+H111+H105+H99+H79+H71+H59+H46+H39+H33+H27+H21+H15+H9</f>
        <v>200000</v>
      </c>
      <c r="I126" s="20">
        <f>I9+I15+I21+I27+I33+I39+I46+I52+I59+I71+I79+I99+I105+I111+I120</f>
        <v>9726593.3900000006</v>
      </c>
      <c r="J126" s="20">
        <f>J9+J15+J21+J27+J33+J39+J46+J52+J59+J71+J79+J99+J105+J111+J120</f>
        <v>13383343.970000001</v>
      </c>
      <c r="K126" s="20">
        <f>K9+K15+K21+K27+K33+K39+K46+K59+K71+K79+K99+K105+K111+K120</f>
        <v>5547421.2199999997</v>
      </c>
      <c r="L126" s="20">
        <f t="shared" ref="L126" si="24">L71+L65+L59+L15+L21+L9+L120+L33+L79+L111+L87+L93+L39+L27+L99</f>
        <v>397258.22</v>
      </c>
      <c r="M126" s="117"/>
    </row>
    <row r="127" spans="1:13" s="8" customFormat="1" ht="26.25" thickBot="1">
      <c r="A127" s="102"/>
      <c r="B127" s="111"/>
      <c r="C127" s="102"/>
      <c r="D127" s="102"/>
      <c r="E127" s="102"/>
      <c r="F127" s="7" t="s">
        <v>7</v>
      </c>
      <c r="G127" s="20">
        <f>G72+G47+G106+G66+G60+G16+G22+G10+G121+G34+G80+G112+G88+G94+G40+G28+G100</f>
        <v>37689804.859999999</v>
      </c>
      <c r="H127" s="20">
        <f>H72+H66+H106+H47+H60+H16+H22+H10+H121+H34+H80+H112+H88+H94+H40+H28+H100</f>
        <v>8014960.8799999999</v>
      </c>
      <c r="I127" s="20">
        <f>I72+I66+I60+I16+I22+I10+I121+I34+I80+I112+I88+I94+I40+I28+I100+I53+I106</f>
        <v>7423410.3599999994</v>
      </c>
      <c r="J127" s="20">
        <f>J10+J16+J22+J28+J34+J40+J47+J53+J60+J72+J80+J100+J106+J112+J121</f>
        <v>21590914.509999998</v>
      </c>
      <c r="K127" s="20">
        <f t="shared" ref="J127:L129" si="25">K72+K66+K60+K16+K22+K10+K121+K34+K80+K112+K88+K94+K40+K28+K100</f>
        <v>616379.25</v>
      </c>
      <c r="L127" s="20">
        <f t="shared" si="25"/>
        <v>44139.86</v>
      </c>
      <c r="M127" s="117"/>
    </row>
    <row r="128" spans="1:13" s="8" customFormat="1" ht="26.25" thickBot="1">
      <c r="A128" s="102"/>
      <c r="B128" s="111"/>
      <c r="C128" s="102"/>
      <c r="D128" s="102"/>
      <c r="E128" s="102"/>
      <c r="F128" s="7" t="s">
        <v>15</v>
      </c>
      <c r="G128" s="20">
        <f>G73+G48+G107+G67+G61+G17+G23+G11+G122+G35+G81+G113+G89+G95+G41+G29+G101+G54</f>
        <v>769074631.83999991</v>
      </c>
      <c r="H128" s="20">
        <f>H73+H67+H107+H48+H61+H17+H23+H11+H122+H35+H81+H113+H89+H95+H41+H29+H101+H54</f>
        <v>138559042.34</v>
      </c>
      <c r="I128" s="20">
        <f>I73+I67+I61+I17+I23+I11+I122+I35+I81+I113+I89+I95+I41+I29+I101+I54+I107</f>
        <v>148268022.22000003</v>
      </c>
      <c r="J128" s="20">
        <f>J11+J17+J23+J29+J35+J41+J48+J54+J61+J73+J81+J101+J107+J113+J122</f>
        <v>154223552.59</v>
      </c>
      <c r="K128" s="20">
        <f>K73+K67+K61+K17+K23+K11+K122+K35+K81+K113+K89+K95+K41+K29+K101+K54</f>
        <v>163754292.66</v>
      </c>
      <c r="L128" s="20">
        <f>L73+L67+L61+L17+L23+L11+L122+L35+L81+L113+L89+L95+L41+L29+L101+L54</f>
        <v>164269722.03</v>
      </c>
      <c r="M128" s="117"/>
    </row>
    <row r="129" spans="1:13" s="8" customFormat="1" ht="26.25" thickBot="1">
      <c r="A129" s="103"/>
      <c r="B129" s="112"/>
      <c r="C129" s="103"/>
      <c r="D129" s="103"/>
      <c r="E129" s="103"/>
      <c r="F129" s="7" t="s">
        <v>8</v>
      </c>
      <c r="G129" s="20">
        <f>G74+G68+G62+G18+G24+G12+G123+G36+G82+G114+G90+G96+G42+G30+G102</f>
        <v>750000</v>
      </c>
      <c r="H129" s="20">
        <f>H74+H68+H62+H18+H24+H12+H123+H36+H82+H114+H90+H96+H42+H30+H102</f>
        <v>150000</v>
      </c>
      <c r="I129" s="20">
        <f>I74+I68+I62+I18+I24+I12+I123+I36+I82+I114+I90+I96+I42+I30+I102</f>
        <v>150000</v>
      </c>
      <c r="J129" s="20">
        <f t="shared" si="25"/>
        <v>150000</v>
      </c>
      <c r="K129" s="20">
        <f t="shared" si="25"/>
        <v>150000</v>
      </c>
      <c r="L129" s="20">
        <f t="shared" si="25"/>
        <v>150000</v>
      </c>
      <c r="M129" s="118"/>
    </row>
    <row r="130" spans="1:13">
      <c r="G130" s="14"/>
      <c r="H130" s="14">
        <f>H124-H129</f>
        <v>146774003.22</v>
      </c>
      <c r="I130" s="14">
        <f>I124-I129</f>
        <v>165418025.97000003</v>
      </c>
      <c r="J130" s="14">
        <f t="shared" ref="J130:K130" si="26">J124-J129</f>
        <v>189197811.06999999</v>
      </c>
      <c r="K130" s="14">
        <f t="shared" si="26"/>
        <v>169918093.13</v>
      </c>
      <c r="L130" s="21">
        <f>L124-L129</f>
        <v>164711120.11000001</v>
      </c>
    </row>
    <row r="131" spans="1:13">
      <c r="H131" s="14">
        <v>143996283.22</v>
      </c>
      <c r="I131" s="14">
        <v>161220632.59999999</v>
      </c>
      <c r="J131" s="14">
        <v>179359553.44</v>
      </c>
      <c r="K131" s="14">
        <v>147497275.75</v>
      </c>
      <c r="L131" s="21">
        <f>L127+L128+L126</f>
        <v>164711120.11000001</v>
      </c>
    </row>
    <row r="132" spans="1:13">
      <c r="H132" s="14">
        <f>H130-H131</f>
        <v>2777720</v>
      </c>
      <c r="I132" s="14">
        <f>I131-I130</f>
        <v>-4197393.3700000346</v>
      </c>
      <c r="J132" s="14">
        <f t="shared" ref="J132:K132" si="27">J131-J130</f>
        <v>-9838257.6299999952</v>
      </c>
      <c r="K132" s="14">
        <f t="shared" si="27"/>
        <v>-22420817.379999995</v>
      </c>
      <c r="L132" s="23">
        <v>88258286.189999998</v>
      </c>
    </row>
    <row r="133" spans="1:13">
      <c r="J133" s="21"/>
      <c r="L133" s="21">
        <f>L131-L132</f>
        <v>76452833.920000017</v>
      </c>
    </row>
    <row r="134" spans="1:13">
      <c r="I134" s="14">
        <v>165418025.97</v>
      </c>
      <c r="J134" s="21">
        <f>J132-128051.2</f>
        <v>-9966308.8299999945</v>
      </c>
      <c r="K134" s="14"/>
    </row>
    <row r="135" spans="1:13">
      <c r="I135" s="14">
        <f>I134-I130</f>
        <v>0</v>
      </c>
    </row>
  </sheetData>
  <mergeCells count="122">
    <mergeCell ref="J1:M1"/>
    <mergeCell ref="M7:M12"/>
    <mergeCell ref="A6:M6"/>
    <mergeCell ref="A63:A68"/>
    <mergeCell ref="B63:B68"/>
    <mergeCell ref="C63:C68"/>
    <mergeCell ref="E57:E62"/>
    <mergeCell ref="A31:A36"/>
    <mergeCell ref="B31:B36"/>
    <mergeCell ref="E7:E12"/>
    <mergeCell ref="A7:A12"/>
    <mergeCell ref="B57:B62"/>
    <mergeCell ref="B13:B18"/>
    <mergeCell ref="A13:A18"/>
    <mergeCell ref="A19:A24"/>
    <mergeCell ref="M63:M68"/>
    <mergeCell ref="A2:M2"/>
    <mergeCell ref="D31:D36"/>
    <mergeCell ref="A25:A30"/>
    <mergeCell ref="A1:B1"/>
    <mergeCell ref="B7:B12"/>
    <mergeCell ref="B19:B24"/>
    <mergeCell ref="D13:D18"/>
    <mergeCell ref="C13:C18"/>
    <mergeCell ref="D7:D12"/>
    <mergeCell ref="C7:C12"/>
    <mergeCell ref="C19:C24"/>
    <mergeCell ref="C57:C62"/>
    <mergeCell ref="B50:B55"/>
    <mergeCell ref="C50:C55"/>
    <mergeCell ref="A56:M56"/>
    <mergeCell ref="A50:A55"/>
    <mergeCell ref="D57:D62"/>
    <mergeCell ref="A57:A62"/>
    <mergeCell ref="M13:M18"/>
    <mergeCell ref="M31:M36"/>
    <mergeCell ref="D19:D24"/>
    <mergeCell ref="A44:A49"/>
    <mergeCell ref="M44:M49"/>
    <mergeCell ref="A43:M43"/>
    <mergeCell ref="M37:M42"/>
    <mergeCell ref="D37:D42"/>
    <mergeCell ref="A37:A42"/>
    <mergeCell ref="E31:E36"/>
    <mergeCell ref="B44:B49"/>
    <mergeCell ref="C44:C49"/>
    <mergeCell ref="E13:E18"/>
    <mergeCell ref="E19:E24"/>
    <mergeCell ref="M69:M74"/>
    <mergeCell ref="A103:A108"/>
    <mergeCell ref="B103:B108"/>
    <mergeCell ref="C103:C108"/>
    <mergeCell ref="D50:D55"/>
    <mergeCell ref="E50:E55"/>
    <mergeCell ref="M50:M55"/>
    <mergeCell ref="E63:E68"/>
    <mergeCell ref="D63:D68"/>
    <mergeCell ref="M57:M62"/>
    <mergeCell ref="A69:A74"/>
    <mergeCell ref="D69:D74"/>
    <mergeCell ref="B69:B74"/>
    <mergeCell ref="C69:C74"/>
    <mergeCell ref="E69:E74"/>
    <mergeCell ref="B91:B96"/>
    <mergeCell ref="C91:C96"/>
    <mergeCell ref="D91:D96"/>
    <mergeCell ref="E37:E42"/>
    <mergeCell ref="C31:C36"/>
    <mergeCell ref="M25:M30"/>
    <mergeCell ref="B37:B42"/>
    <mergeCell ref="M19:M24"/>
    <mergeCell ref="C37:C42"/>
    <mergeCell ref="D44:D49"/>
    <mergeCell ref="E44:E49"/>
    <mergeCell ref="B25:B30"/>
    <mergeCell ref="C25:C30"/>
    <mergeCell ref="D25:D30"/>
    <mergeCell ref="E25:E30"/>
    <mergeCell ref="A124:A129"/>
    <mergeCell ref="A75:M76"/>
    <mergeCell ref="B124:B129"/>
    <mergeCell ref="C124:C129"/>
    <mergeCell ref="E124:E129"/>
    <mergeCell ref="D124:D129"/>
    <mergeCell ref="C118:C123"/>
    <mergeCell ref="E118:E123"/>
    <mergeCell ref="D118:D123"/>
    <mergeCell ref="M124:M129"/>
    <mergeCell ref="M109:M116"/>
    <mergeCell ref="M77:M84"/>
    <mergeCell ref="M97:M102"/>
    <mergeCell ref="A97:A102"/>
    <mergeCell ref="B97:B102"/>
    <mergeCell ref="C97:C102"/>
    <mergeCell ref="D97:D102"/>
    <mergeCell ref="E97:E102"/>
    <mergeCell ref="D85:D90"/>
    <mergeCell ref="E85:E90"/>
    <mergeCell ref="B109:B116"/>
    <mergeCell ref="A77:A84"/>
    <mergeCell ref="D109:D116"/>
    <mergeCell ref="M118:M123"/>
    <mergeCell ref="A118:A123"/>
    <mergeCell ref="B118:B123"/>
    <mergeCell ref="B77:B84"/>
    <mergeCell ref="D77:D84"/>
    <mergeCell ref="E103:E108"/>
    <mergeCell ref="M103:M108"/>
    <mergeCell ref="A117:M117"/>
    <mergeCell ref="E91:E96"/>
    <mergeCell ref="B85:B90"/>
    <mergeCell ref="C85:C90"/>
    <mergeCell ref="D103:D108"/>
    <mergeCell ref="M91:M96"/>
    <mergeCell ref="A91:A96"/>
    <mergeCell ref="M85:M90"/>
    <mergeCell ref="A85:A90"/>
    <mergeCell ref="C77:C84"/>
    <mergeCell ref="E77:E84"/>
    <mergeCell ref="A109:A116"/>
    <mergeCell ref="C109:C116"/>
    <mergeCell ref="E109:E116"/>
  </mergeCells>
  <phoneticPr fontId="5" type="noConversion"/>
  <pageMargins left="0.59055118110236227" right="0.31496062992125984" top="0.59055118110236227" bottom="0.19685039370078741" header="0.94488188976377963" footer="0.51181102362204722"/>
  <pageSetup paperSize="9" scale="55" fitToHeight="3" orientation="landscape" r:id="rId1"/>
  <headerFooter alignWithMargins="0"/>
  <rowBreaks count="3" manualBreakCount="3">
    <brk id="30" max="12" man="1"/>
    <brk id="62" max="12" man="1"/>
    <brk id="108" max="1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67"/>
  <sheetViews>
    <sheetView zoomScaleSheetLayoutView="75" workbookViewId="0">
      <selection activeCell="I4" sqref="I4"/>
    </sheetView>
  </sheetViews>
  <sheetFormatPr defaultRowHeight="12.75"/>
  <cols>
    <col min="1" max="1" width="10.5703125" style="45" customWidth="1"/>
    <col min="2" max="2" width="35.140625" style="45" customWidth="1"/>
    <col min="3" max="3" width="20.5703125" style="45" customWidth="1"/>
    <col min="4" max="4" width="16" style="45" customWidth="1"/>
    <col min="5" max="5" width="19" style="45" customWidth="1"/>
    <col min="6" max="7" width="18.28515625" style="45" customWidth="1"/>
    <col min="8" max="8" width="11.5703125" style="45" customWidth="1"/>
    <col min="9" max="9" width="24" style="45" customWidth="1"/>
    <col min="10" max="10" width="11.5703125" style="45" customWidth="1"/>
    <col min="11" max="11" width="10.85546875" style="45" customWidth="1"/>
    <col min="12" max="12" width="49.140625" style="45" customWidth="1"/>
    <col min="13" max="256" width="8.85546875" style="45"/>
    <col min="257" max="257" width="10.5703125" style="45" customWidth="1"/>
    <col min="258" max="258" width="35.140625" style="45" customWidth="1"/>
    <col min="259" max="259" width="20.5703125" style="45" customWidth="1"/>
    <col min="260" max="260" width="16" style="45" customWidth="1"/>
    <col min="261" max="261" width="19" style="45" customWidth="1"/>
    <col min="262" max="263" width="18.28515625" style="45" customWidth="1"/>
    <col min="264" max="264" width="11.5703125" style="45" customWidth="1"/>
    <col min="265" max="265" width="24" style="45" customWidth="1"/>
    <col min="266" max="266" width="11.5703125" style="45" customWidth="1"/>
    <col min="267" max="267" width="10.85546875" style="45" customWidth="1"/>
    <col min="268" max="268" width="49.140625" style="45" customWidth="1"/>
    <col min="269" max="512" width="8.85546875" style="45"/>
    <col min="513" max="513" width="10.5703125" style="45" customWidth="1"/>
    <col min="514" max="514" width="35.140625" style="45" customWidth="1"/>
    <col min="515" max="515" width="20.5703125" style="45" customWidth="1"/>
    <col min="516" max="516" width="16" style="45" customWidth="1"/>
    <col min="517" max="517" width="19" style="45" customWidth="1"/>
    <col min="518" max="519" width="18.28515625" style="45" customWidth="1"/>
    <col min="520" max="520" width="11.5703125" style="45" customWidth="1"/>
    <col min="521" max="521" width="24" style="45" customWidth="1"/>
    <col min="522" max="522" width="11.5703125" style="45" customWidth="1"/>
    <col min="523" max="523" width="10.85546875" style="45" customWidth="1"/>
    <col min="524" max="524" width="49.140625" style="45" customWidth="1"/>
    <col min="525" max="768" width="8.85546875" style="45"/>
    <col min="769" max="769" width="10.5703125" style="45" customWidth="1"/>
    <col min="770" max="770" width="35.140625" style="45" customWidth="1"/>
    <col min="771" max="771" width="20.5703125" style="45" customWidth="1"/>
    <col min="772" max="772" width="16" style="45" customWidth="1"/>
    <col min="773" max="773" width="19" style="45" customWidth="1"/>
    <col min="774" max="775" width="18.28515625" style="45" customWidth="1"/>
    <col min="776" max="776" width="11.5703125" style="45" customWidth="1"/>
    <col min="777" max="777" width="24" style="45" customWidth="1"/>
    <col min="778" max="778" width="11.5703125" style="45" customWidth="1"/>
    <col min="779" max="779" width="10.85546875" style="45" customWidth="1"/>
    <col min="780" max="780" width="49.140625" style="45" customWidth="1"/>
    <col min="781" max="1024" width="8.85546875" style="45"/>
    <col min="1025" max="1025" width="10.5703125" style="45" customWidth="1"/>
    <col min="1026" max="1026" width="35.140625" style="45" customWidth="1"/>
    <col min="1027" max="1027" width="20.5703125" style="45" customWidth="1"/>
    <col min="1028" max="1028" width="16" style="45" customWidth="1"/>
    <col min="1029" max="1029" width="19" style="45" customWidth="1"/>
    <col min="1030" max="1031" width="18.28515625" style="45" customWidth="1"/>
    <col min="1032" max="1032" width="11.5703125" style="45" customWidth="1"/>
    <col min="1033" max="1033" width="24" style="45" customWidth="1"/>
    <col min="1034" max="1034" width="11.5703125" style="45" customWidth="1"/>
    <col min="1035" max="1035" width="10.85546875" style="45" customWidth="1"/>
    <col min="1036" max="1036" width="49.140625" style="45" customWidth="1"/>
    <col min="1037" max="1280" width="8.85546875" style="45"/>
    <col min="1281" max="1281" width="10.5703125" style="45" customWidth="1"/>
    <col min="1282" max="1282" width="35.140625" style="45" customWidth="1"/>
    <col min="1283" max="1283" width="20.5703125" style="45" customWidth="1"/>
    <col min="1284" max="1284" width="16" style="45" customWidth="1"/>
    <col min="1285" max="1285" width="19" style="45" customWidth="1"/>
    <col min="1286" max="1287" width="18.28515625" style="45" customWidth="1"/>
    <col min="1288" max="1288" width="11.5703125" style="45" customWidth="1"/>
    <col min="1289" max="1289" width="24" style="45" customWidth="1"/>
    <col min="1290" max="1290" width="11.5703125" style="45" customWidth="1"/>
    <col min="1291" max="1291" width="10.85546875" style="45" customWidth="1"/>
    <col min="1292" max="1292" width="49.140625" style="45" customWidth="1"/>
    <col min="1293" max="1536" width="8.85546875" style="45"/>
    <col min="1537" max="1537" width="10.5703125" style="45" customWidth="1"/>
    <col min="1538" max="1538" width="35.140625" style="45" customWidth="1"/>
    <col min="1539" max="1539" width="20.5703125" style="45" customWidth="1"/>
    <col min="1540" max="1540" width="16" style="45" customWidth="1"/>
    <col min="1541" max="1541" width="19" style="45" customWidth="1"/>
    <col min="1542" max="1543" width="18.28515625" style="45" customWidth="1"/>
    <col min="1544" max="1544" width="11.5703125" style="45" customWidth="1"/>
    <col min="1545" max="1545" width="24" style="45" customWidth="1"/>
    <col min="1546" max="1546" width="11.5703125" style="45" customWidth="1"/>
    <col min="1547" max="1547" width="10.85546875" style="45" customWidth="1"/>
    <col min="1548" max="1548" width="49.140625" style="45" customWidth="1"/>
    <col min="1549" max="1792" width="8.85546875" style="45"/>
    <col min="1793" max="1793" width="10.5703125" style="45" customWidth="1"/>
    <col min="1794" max="1794" width="35.140625" style="45" customWidth="1"/>
    <col min="1795" max="1795" width="20.5703125" style="45" customWidth="1"/>
    <col min="1796" max="1796" width="16" style="45" customWidth="1"/>
    <col min="1797" max="1797" width="19" style="45" customWidth="1"/>
    <col min="1798" max="1799" width="18.28515625" style="45" customWidth="1"/>
    <col min="1800" max="1800" width="11.5703125" style="45" customWidth="1"/>
    <col min="1801" max="1801" width="24" style="45" customWidth="1"/>
    <col min="1802" max="1802" width="11.5703125" style="45" customWidth="1"/>
    <col min="1803" max="1803" width="10.85546875" style="45" customWidth="1"/>
    <col min="1804" max="1804" width="49.140625" style="45" customWidth="1"/>
    <col min="1805" max="2048" width="8.85546875" style="45"/>
    <col min="2049" max="2049" width="10.5703125" style="45" customWidth="1"/>
    <col min="2050" max="2050" width="35.140625" style="45" customWidth="1"/>
    <col min="2051" max="2051" width="20.5703125" style="45" customWidth="1"/>
    <col min="2052" max="2052" width="16" style="45" customWidth="1"/>
    <col min="2053" max="2053" width="19" style="45" customWidth="1"/>
    <col min="2054" max="2055" width="18.28515625" style="45" customWidth="1"/>
    <col min="2056" max="2056" width="11.5703125" style="45" customWidth="1"/>
    <col min="2057" max="2057" width="24" style="45" customWidth="1"/>
    <col min="2058" max="2058" width="11.5703125" style="45" customWidth="1"/>
    <col min="2059" max="2059" width="10.85546875" style="45" customWidth="1"/>
    <col min="2060" max="2060" width="49.140625" style="45" customWidth="1"/>
    <col min="2061" max="2304" width="8.85546875" style="45"/>
    <col min="2305" max="2305" width="10.5703125" style="45" customWidth="1"/>
    <col min="2306" max="2306" width="35.140625" style="45" customWidth="1"/>
    <col min="2307" max="2307" width="20.5703125" style="45" customWidth="1"/>
    <col min="2308" max="2308" width="16" style="45" customWidth="1"/>
    <col min="2309" max="2309" width="19" style="45" customWidth="1"/>
    <col min="2310" max="2311" width="18.28515625" style="45" customWidth="1"/>
    <col min="2312" max="2312" width="11.5703125" style="45" customWidth="1"/>
    <col min="2313" max="2313" width="24" style="45" customWidth="1"/>
    <col min="2314" max="2314" width="11.5703125" style="45" customWidth="1"/>
    <col min="2315" max="2315" width="10.85546875" style="45" customWidth="1"/>
    <col min="2316" max="2316" width="49.140625" style="45" customWidth="1"/>
    <col min="2317" max="2560" width="8.85546875" style="45"/>
    <col min="2561" max="2561" width="10.5703125" style="45" customWidth="1"/>
    <col min="2562" max="2562" width="35.140625" style="45" customWidth="1"/>
    <col min="2563" max="2563" width="20.5703125" style="45" customWidth="1"/>
    <col min="2564" max="2564" width="16" style="45" customWidth="1"/>
    <col min="2565" max="2565" width="19" style="45" customWidth="1"/>
    <col min="2566" max="2567" width="18.28515625" style="45" customWidth="1"/>
    <col min="2568" max="2568" width="11.5703125" style="45" customWidth="1"/>
    <col min="2569" max="2569" width="24" style="45" customWidth="1"/>
    <col min="2570" max="2570" width="11.5703125" style="45" customWidth="1"/>
    <col min="2571" max="2571" width="10.85546875" style="45" customWidth="1"/>
    <col min="2572" max="2572" width="49.140625" style="45" customWidth="1"/>
    <col min="2573" max="2816" width="8.85546875" style="45"/>
    <col min="2817" max="2817" width="10.5703125" style="45" customWidth="1"/>
    <col min="2818" max="2818" width="35.140625" style="45" customWidth="1"/>
    <col min="2819" max="2819" width="20.5703125" style="45" customWidth="1"/>
    <col min="2820" max="2820" width="16" style="45" customWidth="1"/>
    <col min="2821" max="2821" width="19" style="45" customWidth="1"/>
    <col min="2822" max="2823" width="18.28515625" style="45" customWidth="1"/>
    <col min="2824" max="2824" width="11.5703125" style="45" customWidth="1"/>
    <col min="2825" max="2825" width="24" style="45" customWidth="1"/>
    <col min="2826" max="2826" width="11.5703125" style="45" customWidth="1"/>
    <col min="2827" max="2827" width="10.85546875" style="45" customWidth="1"/>
    <col min="2828" max="2828" width="49.140625" style="45" customWidth="1"/>
    <col min="2829" max="3072" width="8.85546875" style="45"/>
    <col min="3073" max="3073" width="10.5703125" style="45" customWidth="1"/>
    <col min="3074" max="3074" width="35.140625" style="45" customWidth="1"/>
    <col min="3075" max="3075" width="20.5703125" style="45" customWidth="1"/>
    <col min="3076" max="3076" width="16" style="45" customWidth="1"/>
    <col min="3077" max="3077" width="19" style="45" customWidth="1"/>
    <col min="3078" max="3079" width="18.28515625" style="45" customWidth="1"/>
    <col min="3080" max="3080" width="11.5703125" style="45" customWidth="1"/>
    <col min="3081" max="3081" width="24" style="45" customWidth="1"/>
    <col min="3082" max="3082" width="11.5703125" style="45" customWidth="1"/>
    <col min="3083" max="3083" width="10.85546875" style="45" customWidth="1"/>
    <col min="3084" max="3084" width="49.140625" style="45" customWidth="1"/>
    <col min="3085" max="3328" width="8.85546875" style="45"/>
    <col min="3329" max="3329" width="10.5703125" style="45" customWidth="1"/>
    <col min="3330" max="3330" width="35.140625" style="45" customWidth="1"/>
    <col min="3331" max="3331" width="20.5703125" style="45" customWidth="1"/>
    <col min="3332" max="3332" width="16" style="45" customWidth="1"/>
    <col min="3333" max="3333" width="19" style="45" customWidth="1"/>
    <col min="3334" max="3335" width="18.28515625" style="45" customWidth="1"/>
    <col min="3336" max="3336" width="11.5703125" style="45" customWidth="1"/>
    <col min="3337" max="3337" width="24" style="45" customWidth="1"/>
    <col min="3338" max="3338" width="11.5703125" style="45" customWidth="1"/>
    <col min="3339" max="3339" width="10.85546875" style="45" customWidth="1"/>
    <col min="3340" max="3340" width="49.140625" style="45" customWidth="1"/>
    <col min="3341" max="3584" width="8.85546875" style="45"/>
    <col min="3585" max="3585" width="10.5703125" style="45" customWidth="1"/>
    <col min="3586" max="3586" width="35.140625" style="45" customWidth="1"/>
    <col min="3587" max="3587" width="20.5703125" style="45" customWidth="1"/>
    <col min="3588" max="3588" width="16" style="45" customWidth="1"/>
    <col min="3589" max="3589" width="19" style="45" customWidth="1"/>
    <col min="3590" max="3591" width="18.28515625" style="45" customWidth="1"/>
    <col min="3592" max="3592" width="11.5703125" style="45" customWidth="1"/>
    <col min="3593" max="3593" width="24" style="45" customWidth="1"/>
    <col min="3594" max="3594" width="11.5703125" style="45" customWidth="1"/>
    <col min="3595" max="3595" width="10.85546875" style="45" customWidth="1"/>
    <col min="3596" max="3596" width="49.140625" style="45" customWidth="1"/>
    <col min="3597" max="3840" width="8.85546875" style="45"/>
    <col min="3841" max="3841" width="10.5703125" style="45" customWidth="1"/>
    <col min="3842" max="3842" width="35.140625" style="45" customWidth="1"/>
    <col min="3843" max="3843" width="20.5703125" style="45" customWidth="1"/>
    <col min="3844" max="3844" width="16" style="45" customWidth="1"/>
    <col min="3845" max="3845" width="19" style="45" customWidth="1"/>
    <col min="3846" max="3847" width="18.28515625" style="45" customWidth="1"/>
    <col min="3848" max="3848" width="11.5703125" style="45" customWidth="1"/>
    <col min="3849" max="3849" width="24" style="45" customWidth="1"/>
    <col min="3850" max="3850" width="11.5703125" style="45" customWidth="1"/>
    <col min="3851" max="3851" width="10.85546875" style="45" customWidth="1"/>
    <col min="3852" max="3852" width="49.140625" style="45" customWidth="1"/>
    <col min="3853" max="4096" width="8.85546875" style="45"/>
    <col min="4097" max="4097" width="10.5703125" style="45" customWidth="1"/>
    <col min="4098" max="4098" width="35.140625" style="45" customWidth="1"/>
    <col min="4099" max="4099" width="20.5703125" style="45" customWidth="1"/>
    <col min="4100" max="4100" width="16" style="45" customWidth="1"/>
    <col min="4101" max="4101" width="19" style="45" customWidth="1"/>
    <col min="4102" max="4103" width="18.28515625" style="45" customWidth="1"/>
    <col min="4104" max="4104" width="11.5703125" style="45" customWidth="1"/>
    <col min="4105" max="4105" width="24" style="45" customWidth="1"/>
    <col min="4106" max="4106" width="11.5703125" style="45" customWidth="1"/>
    <col min="4107" max="4107" width="10.85546875" style="45" customWidth="1"/>
    <col min="4108" max="4108" width="49.140625" style="45" customWidth="1"/>
    <col min="4109" max="4352" width="8.85546875" style="45"/>
    <col min="4353" max="4353" width="10.5703125" style="45" customWidth="1"/>
    <col min="4354" max="4354" width="35.140625" style="45" customWidth="1"/>
    <col min="4355" max="4355" width="20.5703125" style="45" customWidth="1"/>
    <col min="4356" max="4356" width="16" style="45" customWidth="1"/>
    <col min="4357" max="4357" width="19" style="45" customWidth="1"/>
    <col min="4358" max="4359" width="18.28515625" style="45" customWidth="1"/>
    <col min="4360" max="4360" width="11.5703125" style="45" customWidth="1"/>
    <col min="4361" max="4361" width="24" style="45" customWidth="1"/>
    <col min="4362" max="4362" width="11.5703125" style="45" customWidth="1"/>
    <col min="4363" max="4363" width="10.85546875" style="45" customWidth="1"/>
    <col min="4364" max="4364" width="49.140625" style="45" customWidth="1"/>
    <col min="4365" max="4608" width="8.85546875" style="45"/>
    <col min="4609" max="4609" width="10.5703125" style="45" customWidth="1"/>
    <col min="4610" max="4610" width="35.140625" style="45" customWidth="1"/>
    <col min="4611" max="4611" width="20.5703125" style="45" customWidth="1"/>
    <col min="4612" max="4612" width="16" style="45" customWidth="1"/>
    <col min="4613" max="4613" width="19" style="45" customWidth="1"/>
    <col min="4614" max="4615" width="18.28515625" style="45" customWidth="1"/>
    <col min="4616" max="4616" width="11.5703125" style="45" customWidth="1"/>
    <col min="4617" max="4617" width="24" style="45" customWidth="1"/>
    <col min="4618" max="4618" width="11.5703125" style="45" customWidth="1"/>
    <col min="4619" max="4619" width="10.85546875" style="45" customWidth="1"/>
    <col min="4620" max="4620" width="49.140625" style="45" customWidth="1"/>
    <col min="4621" max="4864" width="8.85546875" style="45"/>
    <col min="4865" max="4865" width="10.5703125" style="45" customWidth="1"/>
    <col min="4866" max="4866" width="35.140625" style="45" customWidth="1"/>
    <col min="4867" max="4867" width="20.5703125" style="45" customWidth="1"/>
    <col min="4868" max="4868" width="16" style="45" customWidth="1"/>
    <col min="4869" max="4869" width="19" style="45" customWidth="1"/>
    <col min="4870" max="4871" width="18.28515625" style="45" customWidth="1"/>
    <col min="4872" max="4872" width="11.5703125" style="45" customWidth="1"/>
    <col min="4873" max="4873" width="24" style="45" customWidth="1"/>
    <col min="4874" max="4874" width="11.5703125" style="45" customWidth="1"/>
    <col min="4875" max="4875" width="10.85546875" style="45" customWidth="1"/>
    <col min="4876" max="4876" width="49.140625" style="45" customWidth="1"/>
    <col min="4877" max="5120" width="8.85546875" style="45"/>
    <col min="5121" max="5121" width="10.5703125" style="45" customWidth="1"/>
    <col min="5122" max="5122" width="35.140625" style="45" customWidth="1"/>
    <col min="5123" max="5123" width="20.5703125" style="45" customWidth="1"/>
    <col min="5124" max="5124" width="16" style="45" customWidth="1"/>
    <col min="5125" max="5125" width="19" style="45" customWidth="1"/>
    <col min="5126" max="5127" width="18.28515625" style="45" customWidth="1"/>
    <col min="5128" max="5128" width="11.5703125" style="45" customWidth="1"/>
    <col min="5129" max="5129" width="24" style="45" customWidth="1"/>
    <col min="5130" max="5130" width="11.5703125" style="45" customWidth="1"/>
    <col min="5131" max="5131" width="10.85546875" style="45" customWidth="1"/>
    <col min="5132" max="5132" width="49.140625" style="45" customWidth="1"/>
    <col min="5133" max="5376" width="8.85546875" style="45"/>
    <col min="5377" max="5377" width="10.5703125" style="45" customWidth="1"/>
    <col min="5378" max="5378" width="35.140625" style="45" customWidth="1"/>
    <col min="5379" max="5379" width="20.5703125" style="45" customWidth="1"/>
    <col min="5380" max="5380" width="16" style="45" customWidth="1"/>
    <col min="5381" max="5381" width="19" style="45" customWidth="1"/>
    <col min="5382" max="5383" width="18.28515625" style="45" customWidth="1"/>
    <col min="5384" max="5384" width="11.5703125" style="45" customWidth="1"/>
    <col min="5385" max="5385" width="24" style="45" customWidth="1"/>
    <col min="5386" max="5386" width="11.5703125" style="45" customWidth="1"/>
    <col min="5387" max="5387" width="10.85546875" style="45" customWidth="1"/>
    <col min="5388" max="5388" width="49.140625" style="45" customWidth="1"/>
    <col min="5389" max="5632" width="8.85546875" style="45"/>
    <col min="5633" max="5633" width="10.5703125" style="45" customWidth="1"/>
    <col min="5634" max="5634" width="35.140625" style="45" customWidth="1"/>
    <col min="5635" max="5635" width="20.5703125" style="45" customWidth="1"/>
    <col min="5636" max="5636" width="16" style="45" customWidth="1"/>
    <col min="5637" max="5637" width="19" style="45" customWidth="1"/>
    <col min="5638" max="5639" width="18.28515625" style="45" customWidth="1"/>
    <col min="5640" max="5640" width="11.5703125" style="45" customWidth="1"/>
    <col min="5641" max="5641" width="24" style="45" customWidth="1"/>
    <col min="5642" max="5642" width="11.5703125" style="45" customWidth="1"/>
    <col min="5643" max="5643" width="10.85546875" style="45" customWidth="1"/>
    <col min="5644" max="5644" width="49.140625" style="45" customWidth="1"/>
    <col min="5645" max="5888" width="8.85546875" style="45"/>
    <col min="5889" max="5889" width="10.5703125" style="45" customWidth="1"/>
    <col min="5890" max="5890" width="35.140625" style="45" customWidth="1"/>
    <col min="5891" max="5891" width="20.5703125" style="45" customWidth="1"/>
    <col min="5892" max="5892" width="16" style="45" customWidth="1"/>
    <col min="5893" max="5893" width="19" style="45" customWidth="1"/>
    <col min="5894" max="5895" width="18.28515625" style="45" customWidth="1"/>
    <col min="5896" max="5896" width="11.5703125" style="45" customWidth="1"/>
    <col min="5897" max="5897" width="24" style="45" customWidth="1"/>
    <col min="5898" max="5898" width="11.5703125" style="45" customWidth="1"/>
    <col min="5899" max="5899" width="10.85546875" style="45" customWidth="1"/>
    <col min="5900" max="5900" width="49.140625" style="45" customWidth="1"/>
    <col min="5901" max="6144" width="8.85546875" style="45"/>
    <col min="6145" max="6145" width="10.5703125" style="45" customWidth="1"/>
    <col min="6146" max="6146" width="35.140625" style="45" customWidth="1"/>
    <col min="6147" max="6147" width="20.5703125" style="45" customWidth="1"/>
    <col min="6148" max="6148" width="16" style="45" customWidth="1"/>
    <col min="6149" max="6149" width="19" style="45" customWidth="1"/>
    <col min="6150" max="6151" width="18.28515625" style="45" customWidth="1"/>
    <col min="6152" max="6152" width="11.5703125" style="45" customWidth="1"/>
    <col min="6153" max="6153" width="24" style="45" customWidth="1"/>
    <col min="6154" max="6154" width="11.5703125" style="45" customWidth="1"/>
    <col min="6155" max="6155" width="10.85546875" style="45" customWidth="1"/>
    <col min="6156" max="6156" width="49.140625" style="45" customWidth="1"/>
    <col min="6157" max="6400" width="8.85546875" style="45"/>
    <col min="6401" max="6401" width="10.5703125" style="45" customWidth="1"/>
    <col min="6402" max="6402" width="35.140625" style="45" customWidth="1"/>
    <col min="6403" max="6403" width="20.5703125" style="45" customWidth="1"/>
    <col min="6404" max="6404" width="16" style="45" customWidth="1"/>
    <col min="6405" max="6405" width="19" style="45" customWidth="1"/>
    <col min="6406" max="6407" width="18.28515625" style="45" customWidth="1"/>
    <col min="6408" max="6408" width="11.5703125" style="45" customWidth="1"/>
    <col min="6409" max="6409" width="24" style="45" customWidth="1"/>
    <col min="6410" max="6410" width="11.5703125" style="45" customWidth="1"/>
    <col min="6411" max="6411" width="10.85546875" style="45" customWidth="1"/>
    <col min="6412" max="6412" width="49.140625" style="45" customWidth="1"/>
    <col min="6413" max="6656" width="8.85546875" style="45"/>
    <col min="6657" max="6657" width="10.5703125" style="45" customWidth="1"/>
    <col min="6658" max="6658" width="35.140625" style="45" customWidth="1"/>
    <col min="6659" max="6659" width="20.5703125" style="45" customWidth="1"/>
    <col min="6660" max="6660" width="16" style="45" customWidth="1"/>
    <col min="6661" max="6661" width="19" style="45" customWidth="1"/>
    <col min="6662" max="6663" width="18.28515625" style="45" customWidth="1"/>
    <col min="6664" max="6664" width="11.5703125" style="45" customWidth="1"/>
    <col min="6665" max="6665" width="24" style="45" customWidth="1"/>
    <col min="6666" max="6666" width="11.5703125" style="45" customWidth="1"/>
    <col min="6667" max="6667" width="10.85546875" style="45" customWidth="1"/>
    <col min="6668" max="6668" width="49.140625" style="45" customWidth="1"/>
    <col min="6669" max="6912" width="8.85546875" style="45"/>
    <col min="6913" max="6913" width="10.5703125" style="45" customWidth="1"/>
    <col min="6914" max="6914" width="35.140625" style="45" customWidth="1"/>
    <col min="6915" max="6915" width="20.5703125" style="45" customWidth="1"/>
    <col min="6916" max="6916" width="16" style="45" customWidth="1"/>
    <col min="6917" max="6917" width="19" style="45" customWidth="1"/>
    <col min="6918" max="6919" width="18.28515625" style="45" customWidth="1"/>
    <col min="6920" max="6920" width="11.5703125" style="45" customWidth="1"/>
    <col min="6921" max="6921" width="24" style="45" customWidth="1"/>
    <col min="6922" max="6922" width="11.5703125" style="45" customWidth="1"/>
    <col min="6923" max="6923" width="10.85546875" style="45" customWidth="1"/>
    <col min="6924" max="6924" width="49.140625" style="45" customWidth="1"/>
    <col min="6925" max="7168" width="8.85546875" style="45"/>
    <col min="7169" max="7169" width="10.5703125" style="45" customWidth="1"/>
    <col min="7170" max="7170" width="35.140625" style="45" customWidth="1"/>
    <col min="7171" max="7171" width="20.5703125" style="45" customWidth="1"/>
    <col min="7172" max="7172" width="16" style="45" customWidth="1"/>
    <col min="7173" max="7173" width="19" style="45" customWidth="1"/>
    <col min="7174" max="7175" width="18.28515625" style="45" customWidth="1"/>
    <col min="7176" max="7176" width="11.5703125" style="45" customWidth="1"/>
    <col min="7177" max="7177" width="24" style="45" customWidth="1"/>
    <col min="7178" max="7178" width="11.5703125" style="45" customWidth="1"/>
    <col min="7179" max="7179" width="10.85546875" style="45" customWidth="1"/>
    <col min="7180" max="7180" width="49.140625" style="45" customWidth="1"/>
    <col min="7181" max="7424" width="8.85546875" style="45"/>
    <col min="7425" max="7425" width="10.5703125" style="45" customWidth="1"/>
    <col min="7426" max="7426" width="35.140625" style="45" customWidth="1"/>
    <col min="7427" max="7427" width="20.5703125" style="45" customWidth="1"/>
    <col min="7428" max="7428" width="16" style="45" customWidth="1"/>
    <col min="7429" max="7429" width="19" style="45" customWidth="1"/>
    <col min="7430" max="7431" width="18.28515625" style="45" customWidth="1"/>
    <col min="7432" max="7432" width="11.5703125" style="45" customWidth="1"/>
    <col min="7433" max="7433" width="24" style="45" customWidth="1"/>
    <col min="7434" max="7434" width="11.5703125" style="45" customWidth="1"/>
    <col min="7435" max="7435" width="10.85546875" style="45" customWidth="1"/>
    <col min="7436" max="7436" width="49.140625" style="45" customWidth="1"/>
    <col min="7437" max="7680" width="8.85546875" style="45"/>
    <col min="7681" max="7681" width="10.5703125" style="45" customWidth="1"/>
    <col min="7682" max="7682" width="35.140625" style="45" customWidth="1"/>
    <col min="7683" max="7683" width="20.5703125" style="45" customWidth="1"/>
    <col min="7684" max="7684" width="16" style="45" customWidth="1"/>
    <col min="7685" max="7685" width="19" style="45" customWidth="1"/>
    <col min="7686" max="7687" width="18.28515625" style="45" customWidth="1"/>
    <col min="7688" max="7688" width="11.5703125" style="45" customWidth="1"/>
    <col min="7689" max="7689" width="24" style="45" customWidth="1"/>
    <col min="7690" max="7690" width="11.5703125" style="45" customWidth="1"/>
    <col min="7691" max="7691" width="10.85546875" style="45" customWidth="1"/>
    <col min="7692" max="7692" width="49.140625" style="45" customWidth="1"/>
    <col min="7693" max="7936" width="8.85546875" style="45"/>
    <col min="7937" max="7937" width="10.5703125" style="45" customWidth="1"/>
    <col min="7938" max="7938" width="35.140625" style="45" customWidth="1"/>
    <col min="7939" max="7939" width="20.5703125" style="45" customWidth="1"/>
    <col min="7940" max="7940" width="16" style="45" customWidth="1"/>
    <col min="7941" max="7941" width="19" style="45" customWidth="1"/>
    <col min="7942" max="7943" width="18.28515625" style="45" customWidth="1"/>
    <col min="7944" max="7944" width="11.5703125" style="45" customWidth="1"/>
    <col min="7945" max="7945" width="24" style="45" customWidth="1"/>
    <col min="7946" max="7946" width="11.5703125" style="45" customWidth="1"/>
    <col min="7947" max="7947" width="10.85546875" style="45" customWidth="1"/>
    <col min="7948" max="7948" width="49.140625" style="45" customWidth="1"/>
    <col min="7949" max="8192" width="8.85546875" style="45"/>
    <col min="8193" max="8193" width="10.5703125" style="45" customWidth="1"/>
    <col min="8194" max="8194" width="35.140625" style="45" customWidth="1"/>
    <col min="8195" max="8195" width="20.5703125" style="45" customWidth="1"/>
    <col min="8196" max="8196" width="16" style="45" customWidth="1"/>
    <col min="8197" max="8197" width="19" style="45" customWidth="1"/>
    <col min="8198" max="8199" width="18.28515625" style="45" customWidth="1"/>
    <col min="8200" max="8200" width="11.5703125" style="45" customWidth="1"/>
    <col min="8201" max="8201" width="24" style="45" customWidth="1"/>
    <col min="8202" max="8202" width="11.5703125" style="45" customWidth="1"/>
    <col min="8203" max="8203" width="10.85546875" style="45" customWidth="1"/>
    <col min="8204" max="8204" width="49.140625" style="45" customWidth="1"/>
    <col min="8205" max="8448" width="8.85546875" style="45"/>
    <col min="8449" max="8449" width="10.5703125" style="45" customWidth="1"/>
    <col min="8450" max="8450" width="35.140625" style="45" customWidth="1"/>
    <col min="8451" max="8451" width="20.5703125" style="45" customWidth="1"/>
    <col min="8452" max="8452" width="16" style="45" customWidth="1"/>
    <col min="8453" max="8453" width="19" style="45" customWidth="1"/>
    <col min="8454" max="8455" width="18.28515625" style="45" customWidth="1"/>
    <col min="8456" max="8456" width="11.5703125" style="45" customWidth="1"/>
    <col min="8457" max="8457" width="24" style="45" customWidth="1"/>
    <col min="8458" max="8458" width="11.5703125" style="45" customWidth="1"/>
    <col min="8459" max="8459" width="10.85546875" style="45" customWidth="1"/>
    <col min="8460" max="8460" width="49.140625" style="45" customWidth="1"/>
    <col min="8461" max="8704" width="8.85546875" style="45"/>
    <col min="8705" max="8705" width="10.5703125" style="45" customWidth="1"/>
    <col min="8706" max="8706" width="35.140625" style="45" customWidth="1"/>
    <col min="8707" max="8707" width="20.5703125" style="45" customWidth="1"/>
    <col min="8708" max="8708" width="16" style="45" customWidth="1"/>
    <col min="8709" max="8709" width="19" style="45" customWidth="1"/>
    <col min="8710" max="8711" width="18.28515625" style="45" customWidth="1"/>
    <col min="8712" max="8712" width="11.5703125" style="45" customWidth="1"/>
    <col min="8713" max="8713" width="24" style="45" customWidth="1"/>
    <col min="8714" max="8714" width="11.5703125" style="45" customWidth="1"/>
    <col min="8715" max="8715" width="10.85546875" style="45" customWidth="1"/>
    <col min="8716" max="8716" width="49.140625" style="45" customWidth="1"/>
    <col min="8717" max="8960" width="8.85546875" style="45"/>
    <col min="8961" max="8961" width="10.5703125" style="45" customWidth="1"/>
    <col min="8962" max="8962" width="35.140625" style="45" customWidth="1"/>
    <col min="8963" max="8963" width="20.5703125" style="45" customWidth="1"/>
    <col min="8964" max="8964" width="16" style="45" customWidth="1"/>
    <col min="8965" max="8965" width="19" style="45" customWidth="1"/>
    <col min="8966" max="8967" width="18.28515625" style="45" customWidth="1"/>
    <col min="8968" max="8968" width="11.5703125" style="45" customWidth="1"/>
    <col min="8969" max="8969" width="24" style="45" customWidth="1"/>
    <col min="8970" max="8970" width="11.5703125" style="45" customWidth="1"/>
    <col min="8971" max="8971" width="10.85546875" style="45" customWidth="1"/>
    <col min="8972" max="8972" width="49.140625" style="45" customWidth="1"/>
    <col min="8973" max="9216" width="8.85546875" style="45"/>
    <col min="9217" max="9217" width="10.5703125" style="45" customWidth="1"/>
    <col min="9218" max="9218" width="35.140625" style="45" customWidth="1"/>
    <col min="9219" max="9219" width="20.5703125" style="45" customWidth="1"/>
    <col min="9220" max="9220" width="16" style="45" customWidth="1"/>
    <col min="9221" max="9221" width="19" style="45" customWidth="1"/>
    <col min="9222" max="9223" width="18.28515625" style="45" customWidth="1"/>
    <col min="9224" max="9224" width="11.5703125" style="45" customWidth="1"/>
    <col min="9225" max="9225" width="24" style="45" customWidth="1"/>
    <col min="9226" max="9226" width="11.5703125" style="45" customWidth="1"/>
    <col min="9227" max="9227" width="10.85546875" style="45" customWidth="1"/>
    <col min="9228" max="9228" width="49.140625" style="45" customWidth="1"/>
    <col min="9229" max="9472" width="8.85546875" style="45"/>
    <col min="9473" max="9473" width="10.5703125" style="45" customWidth="1"/>
    <col min="9474" max="9474" width="35.140625" style="45" customWidth="1"/>
    <col min="9475" max="9475" width="20.5703125" style="45" customWidth="1"/>
    <col min="9476" max="9476" width="16" style="45" customWidth="1"/>
    <col min="9477" max="9477" width="19" style="45" customWidth="1"/>
    <col min="9478" max="9479" width="18.28515625" style="45" customWidth="1"/>
    <col min="9480" max="9480" width="11.5703125" style="45" customWidth="1"/>
    <col min="9481" max="9481" width="24" style="45" customWidth="1"/>
    <col min="9482" max="9482" width="11.5703125" style="45" customWidth="1"/>
    <col min="9483" max="9483" width="10.85546875" style="45" customWidth="1"/>
    <col min="9484" max="9484" width="49.140625" style="45" customWidth="1"/>
    <col min="9485" max="9728" width="8.85546875" style="45"/>
    <col min="9729" max="9729" width="10.5703125" style="45" customWidth="1"/>
    <col min="9730" max="9730" width="35.140625" style="45" customWidth="1"/>
    <col min="9731" max="9731" width="20.5703125" style="45" customWidth="1"/>
    <col min="9732" max="9732" width="16" style="45" customWidth="1"/>
    <col min="9733" max="9733" width="19" style="45" customWidth="1"/>
    <col min="9734" max="9735" width="18.28515625" style="45" customWidth="1"/>
    <col min="9736" max="9736" width="11.5703125" style="45" customWidth="1"/>
    <col min="9737" max="9737" width="24" style="45" customWidth="1"/>
    <col min="9738" max="9738" width="11.5703125" style="45" customWidth="1"/>
    <col min="9739" max="9739" width="10.85546875" style="45" customWidth="1"/>
    <col min="9740" max="9740" width="49.140625" style="45" customWidth="1"/>
    <col min="9741" max="9984" width="8.85546875" style="45"/>
    <col min="9985" max="9985" width="10.5703125" style="45" customWidth="1"/>
    <col min="9986" max="9986" width="35.140625" style="45" customWidth="1"/>
    <col min="9987" max="9987" width="20.5703125" style="45" customWidth="1"/>
    <col min="9988" max="9988" width="16" style="45" customWidth="1"/>
    <col min="9989" max="9989" width="19" style="45" customWidth="1"/>
    <col min="9990" max="9991" width="18.28515625" style="45" customWidth="1"/>
    <col min="9992" max="9992" width="11.5703125" style="45" customWidth="1"/>
    <col min="9993" max="9993" width="24" style="45" customWidth="1"/>
    <col min="9994" max="9994" width="11.5703125" style="45" customWidth="1"/>
    <col min="9995" max="9995" width="10.85546875" style="45" customWidth="1"/>
    <col min="9996" max="9996" width="49.140625" style="45" customWidth="1"/>
    <col min="9997" max="10240" width="8.85546875" style="45"/>
    <col min="10241" max="10241" width="10.5703125" style="45" customWidth="1"/>
    <col min="10242" max="10242" width="35.140625" style="45" customWidth="1"/>
    <col min="10243" max="10243" width="20.5703125" style="45" customWidth="1"/>
    <col min="10244" max="10244" width="16" style="45" customWidth="1"/>
    <col min="10245" max="10245" width="19" style="45" customWidth="1"/>
    <col min="10246" max="10247" width="18.28515625" style="45" customWidth="1"/>
    <col min="10248" max="10248" width="11.5703125" style="45" customWidth="1"/>
    <col min="10249" max="10249" width="24" style="45" customWidth="1"/>
    <col min="10250" max="10250" width="11.5703125" style="45" customWidth="1"/>
    <col min="10251" max="10251" width="10.85546875" style="45" customWidth="1"/>
    <col min="10252" max="10252" width="49.140625" style="45" customWidth="1"/>
    <col min="10253" max="10496" width="8.85546875" style="45"/>
    <col min="10497" max="10497" width="10.5703125" style="45" customWidth="1"/>
    <col min="10498" max="10498" width="35.140625" style="45" customWidth="1"/>
    <col min="10499" max="10499" width="20.5703125" style="45" customWidth="1"/>
    <col min="10500" max="10500" width="16" style="45" customWidth="1"/>
    <col min="10501" max="10501" width="19" style="45" customWidth="1"/>
    <col min="10502" max="10503" width="18.28515625" style="45" customWidth="1"/>
    <col min="10504" max="10504" width="11.5703125" style="45" customWidth="1"/>
    <col min="10505" max="10505" width="24" style="45" customWidth="1"/>
    <col min="10506" max="10506" width="11.5703125" style="45" customWidth="1"/>
    <col min="10507" max="10507" width="10.85546875" style="45" customWidth="1"/>
    <col min="10508" max="10508" width="49.140625" style="45" customWidth="1"/>
    <col min="10509" max="10752" width="8.85546875" style="45"/>
    <col min="10753" max="10753" width="10.5703125" style="45" customWidth="1"/>
    <col min="10754" max="10754" width="35.140625" style="45" customWidth="1"/>
    <col min="10755" max="10755" width="20.5703125" style="45" customWidth="1"/>
    <col min="10756" max="10756" width="16" style="45" customWidth="1"/>
    <col min="10757" max="10757" width="19" style="45" customWidth="1"/>
    <col min="10758" max="10759" width="18.28515625" style="45" customWidth="1"/>
    <col min="10760" max="10760" width="11.5703125" style="45" customWidth="1"/>
    <col min="10761" max="10761" width="24" style="45" customWidth="1"/>
    <col min="10762" max="10762" width="11.5703125" style="45" customWidth="1"/>
    <col min="10763" max="10763" width="10.85546875" style="45" customWidth="1"/>
    <col min="10764" max="10764" width="49.140625" style="45" customWidth="1"/>
    <col min="10765" max="11008" width="8.85546875" style="45"/>
    <col min="11009" max="11009" width="10.5703125" style="45" customWidth="1"/>
    <col min="11010" max="11010" width="35.140625" style="45" customWidth="1"/>
    <col min="11011" max="11011" width="20.5703125" style="45" customWidth="1"/>
    <col min="11012" max="11012" width="16" style="45" customWidth="1"/>
    <col min="11013" max="11013" width="19" style="45" customWidth="1"/>
    <col min="11014" max="11015" width="18.28515625" style="45" customWidth="1"/>
    <col min="11016" max="11016" width="11.5703125" style="45" customWidth="1"/>
    <col min="11017" max="11017" width="24" style="45" customWidth="1"/>
    <col min="11018" max="11018" width="11.5703125" style="45" customWidth="1"/>
    <col min="11019" max="11019" width="10.85546875" style="45" customWidth="1"/>
    <col min="11020" max="11020" width="49.140625" style="45" customWidth="1"/>
    <col min="11021" max="11264" width="8.85546875" style="45"/>
    <col min="11265" max="11265" width="10.5703125" style="45" customWidth="1"/>
    <col min="11266" max="11266" width="35.140625" style="45" customWidth="1"/>
    <col min="11267" max="11267" width="20.5703125" style="45" customWidth="1"/>
    <col min="11268" max="11268" width="16" style="45" customWidth="1"/>
    <col min="11269" max="11269" width="19" style="45" customWidth="1"/>
    <col min="11270" max="11271" width="18.28515625" style="45" customWidth="1"/>
    <col min="11272" max="11272" width="11.5703125" style="45" customWidth="1"/>
    <col min="11273" max="11273" width="24" style="45" customWidth="1"/>
    <col min="11274" max="11274" width="11.5703125" style="45" customWidth="1"/>
    <col min="11275" max="11275" width="10.85546875" style="45" customWidth="1"/>
    <col min="11276" max="11276" width="49.140625" style="45" customWidth="1"/>
    <col min="11277" max="11520" width="8.85546875" style="45"/>
    <col min="11521" max="11521" width="10.5703125" style="45" customWidth="1"/>
    <col min="11522" max="11522" width="35.140625" style="45" customWidth="1"/>
    <col min="11523" max="11523" width="20.5703125" style="45" customWidth="1"/>
    <col min="11524" max="11524" width="16" style="45" customWidth="1"/>
    <col min="11525" max="11525" width="19" style="45" customWidth="1"/>
    <col min="11526" max="11527" width="18.28515625" style="45" customWidth="1"/>
    <col min="11528" max="11528" width="11.5703125" style="45" customWidth="1"/>
    <col min="11529" max="11529" width="24" style="45" customWidth="1"/>
    <col min="11530" max="11530" width="11.5703125" style="45" customWidth="1"/>
    <col min="11531" max="11531" width="10.85546875" style="45" customWidth="1"/>
    <col min="11532" max="11532" width="49.140625" style="45" customWidth="1"/>
    <col min="11533" max="11776" width="8.85546875" style="45"/>
    <col min="11777" max="11777" width="10.5703125" style="45" customWidth="1"/>
    <col min="11778" max="11778" width="35.140625" style="45" customWidth="1"/>
    <col min="11779" max="11779" width="20.5703125" style="45" customWidth="1"/>
    <col min="11780" max="11780" width="16" style="45" customWidth="1"/>
    <col min="11781" max="11781" width="19" style="45" customWidth="1"/>
    <col min="11782" max="11783" width="18.28515625" style="45" customWidth="1"/>
    <col min="11784" max="11784" width="11.5703125" style="45" customWidth="1"/>
    <col min="11785" max="11785" width="24" style="45" customWidth="1"/>
    <col min="11786" max="11786" width="11.5703125" style="45" customWidth="1"/>
    <col min="11787" max="11787" width="10.85546875" style="45" customWidth="1"/>
    <col min="11788" max="11788" width="49.140625" style="45" customWidth="1"/>
    <col min="11789" max="12032" width="8.85546875" style="45"/>
    <col min="12033" max="12033" width="10.5703125" style="45" customWidth="1"/>
    <col min="12034" max="12034" width="35.140625" style="45" customWidth="1"/>
    <col min="12035" max="12035" width="20.5703125" style="45" customWidth="1"/>
    <col min="12036" max="12036" width="16" style="45" customWidth="1"/>
    <col min="12037" max="12037" width="19" style="45" customWidth="1"/>
    <col min="12038" max="12039" width="18.28515625" style="45" customWidth="1"/>
    <col min="12040" max="12040" width="11.5703125" style="45" customWidth="1"/>
    <col min="12041" max="12041" width="24" style="45" customWidth="1"/>
    <col min="12042" max="12042" width="11.5703125" style="45" customWidth="1"/>
    <col min="12043" max="12043" width="10.85546875" style="45" customWidth="1"/>
    <col min="12044" max="12044" width="49.140625" style="45" customWidth="1"/>
    <col min="12045" max="12288" width="8.85546875" style="45"/>
    <col min="12289" max="12289" width="10.5703125" style="45" customWidth="1"/>
    <col min="12290" max="12290" width="35.140625" style="45" customWidth="1"/>
    <col min="12291" max="12291" width="20.5703125" style="45" customWidth="1"/>
    <col min="12292" max="12292" width="16" style="45" customWidth="1"/>
    <col min="12293" max="12293" width="19" style="45" customWidth="1"/>
    <col min="12294" max="12295" width="18.28515625" style="45" customWidth="1"/>
    <col min="12296" max="12296" width="11.5703125" style="45" customWidth="1"/>
    <col min="12297" max="12297" width="24" style="45" customWidth="1"/>
    <col min="12298" max="12298" width="11.5703125" style="45" customWidth="1"/>
    <col min="12299" max="12299" width="10.85546875" style="45" customWidth="1"/>
    <col min="12300" max="12300" width="49.140625" style="45" customWidth="1"/>
    <col min="12301" max="12544" width="8.85546875" style="45"/>
    <col min="12545" max="12545" width="10.5703125" style="45" customWidth="1"/>
    <col min="12546" max="12546" width="35.140625" style="45" customWidth="1"/>
    <col min="12547" max="12547" width="20.5703125" style="45" customWidth="1"/>
    <col min="12548" max="12548" width="16" style="45" customWidth="1"/>
    <col min="12549" max="12549" width="19" style="45" customWidth="1"/>
    <col min="12550" max="12551" width="18.28515625" style="45" customWidth="1"/>
    <col min="12552" max="12552" width="11.5703125" style="45" customWidth="1"/>
    <col min="12553" max="12553" width="24" style="45" customWidth="1"/>
    <col min="12554" max="12554" width="11.5703125" style="45" customWidth="1"/>
    <col min="12555" max="12555" width="10.85546875" style="45" customWidth="1"/>
    <col min="12556" max="12556" width="49.140625" style="45" customWidth="1"/>
    <col min="12557" max="12800" width="8.85546875" style="45"/>
    <col min="12801" max="12801" width="10.5703125" style="45" customWidth="1"/>
    <col min="12802" max="12802" width="35.140625" style="45" customWidth="1"/>
    <col min="12803" max="12803" width="20.5703125" style="45" customWidth="1"/>
    <col min="12804" max="12804" width="16" style="45" customWidth="1"/>
    <col min="12805" max="12805" width="19" style="45" customWidth="1"/>
    <col min="12806" max="12807" width="18.28515625" style="45" customWidth="1"/>
    <col min="12808" max="12808" width="11.5703125" style="45" customWidth="1"/>
    <col min="12809" max="12809" width="24" style="45" customWidth="1"/>
    <col min="12810" max="12810" width="11.5703125" style="45" customWidth="1"/>
    <col min="12811" max="12811" width="10.85546875" style="45" customWidth="1"/>
    <col min="12812" max="12812" width="49.140625" style="45" customWidth="1"/>
    <col min="12813" max="13056" width="8.85546875" style="45"/>
    <col min="13057" max="13057" width="10.5703125" style="45" customWidth="1"/>
    <col min="13058" max="13058" width="35.140625" style="45" customWidth="1"/>
    <col min="13059" max="13059" width="20.5703125" style="45" customWidth="1"/>
    <col min="13060" max="13060" width="16" style="45" customWidth="1"/>
    <col min="13061" max="13061" width="19" style="45" customWidth="1"/>
    <col min="13062" max="13063" width="18.28515625" style="45" customWidth="1"/>
    <col min="13064" max="13064" width="11.5703125" style="45" customWidth="1"/>
    <col min="13065" max="13065" width="24" style="45" customWidth="1"/>
    <col min="13066" max="13066" width="11.5703125" style="45" customWidth="1"/>
    <col min="13067" max="13067" width="10.85546875" style="45" customWidth="1"/>
    <col min="13068" max="13068" width="49.140625" style="45" customWidth="1"/>
    <col min="13069" max="13312" width="8.85546875" style="45"/>
    <col min="13313" max="13313" width="10.5703125" style="45" customWidth="1"/>
    <col min="13314" max="13314" width="35.140625" style="45" customWidth="1"/>
    <col min="13315" max="13315" width="20.5703125" style="45" customWidth="1"/>
    <col min="13316" max="13316" width="16" style="45" customWidth="1"/>
    <col min="13317" max="13317" width="19" style="45" customWidth="1"/>
    <col min="13318" max="13319" width="18.28515625" style="45" customWidth="1"/>
    <col min="13320" max="13320" width="11.5703125" style="45" customWidth="1"/>
    <col min="13321" max="13321" width="24" style="45" customWidth="1"/>
    <col min="13322" max="13322" width="11.5703125" style="45" customWidth="1"/>
    <col min="13323" max="13323" width="10.85546875" style="45" customWidth="1"/>
    <col min="13324" max="13324" width="49.140625" style="45" customWidth="1"/>
    <col min="13325" max="13568" width="8.85546875" style="45"/>
    <col min="13569" max="13569" width="10.5703125" style="45" customWidth="1"/>
    <col min="13570" max="13570" width="35.140625" style="45" customWidth="1"/>
    <col min="13571" max="13571" width="20.5703125" style="45" customWidth="1"/>
    <col min="13572" max="13572" width="16" style="45" customWidth="1"/>
    <col min="13573" max="13573" width="19" style="45" customWidth="1"/>
    <col min="13574" max="13575" width="18.28515625" style="45" customWidth="1"/>
    <col min="13576" max="13576" width="11.5703125" style="45" customWidth="1"/>
    <col min="13577" max="13577" width="24" style="45" customWidth="1"/>
    <col min="13578" max="13578" width="11.5703125" style="45" customWidth="1"/>
    <col min="13579" max="13579" width="10.85546875" style="45" customWidth="1"/>
    <col min="13580" max="13580" width="49.140625" style="45" customWidth="1"/>
    <col min="13581" max="13824" width="8.85546875" style="45"/>
    <col min="13825" max="13825" width="10.5703125" style="45" customWidth="1"/>
    <col min="13826" max="13826" width="35.140625" style="45" customWidth="1"/>
    <col min="13827" max="13827" width="20.5703125" style="45" customWidth="1"/>
    <col min="13828" max="13828" width="16" style="45" customWidth="1"/>
    <col min="13829" max="13829" width="19" style="45" customWidth="1"/>
    <col min="13830" max="13831" width="18.28515625" style="45" customWidth="1"/>
    <col min="13832" max="13832" width="11.5703125" style="45" customWidth="1"/>
    <col min="13833" max="13833" width="24" style="45" customWidth="1"/>
    <col min="13834" max="13834" width="11.5703125" style="45" customWidth="1"/>
    <col min="13835" max="13835" width="10.85546875" style="45" customWidth="1"/>
    <col min="13836" max="13836" width="49.140625" style="45" customWidth="1"/>
    <col min="13837" max="14080" width="8.85546875" style="45"/>
    <col min="14081" max="14081" width="10.5703125" style="45" customWidth="1"/>
    <col min="14082" max="14082" width="35.140625" style="45" customWidth="1"/>
    <col min="14083" max="14083" width="20.5703125" style="45" customWidth="1"/>
    <col min="14084" max="14084" width="16" style="45" customWidth="1"/>
    <col min="14085" max="14085" width="19" style="45" customWidth="1"/>
    <col min="14086" max="14087" width="18.28515625" style="45" customWidth="1"/>
    <col min="14088" max="14088" width="11.5703125" style="45" customWidth="1"/>
    <col min="14089" max="14089" width="24" style="45" customWidth="1"/>
    <col min="14090" max="14090" width="11.5703125" style="45" customWidth="1"/>
    <col min="14091" max="14091" width="10.85546875" style="45" customWidth="1"/>
    <col min="14092" max="14092" width="49.140625" style="45" customWidth="1"/>
    <col min="14093" max="14336" width="8.85546875" style="45"/>
    <col min="14337" max="14337" width="10.5703125" style="45" customWidth="1"/>
    <col min="14338" max="14338" width="35.140625" style="45" customWidth="1"/>
    <col min="14339" max="14339" width="20.5703125" style="45" customWidth="1"/>
    <col min="14340" max="14340" width="16" style="45" customWidth="1"/>
    <col min="14341" max="14341" width="19" style="45" customWidth="1"/>
    <col min="14342" max="14343" width="18.28515625" style="45" customWidth="1"/>
    <col min="14344" max="14344" width="11.5703125" style="45" customWidth="1"/>
    <col min="14345" max="14345" width="24" style="45" customWidth="1"/>
    <col min="14346" max="14346" width="11.5703125" style="45" customWidth="1"/>
    <col min="14347" max="14347" width="10.85546875" style="45" customWidth="1"/>
    <col min="14348" max="14348" width="49.140625" style="45" customWidth="1"/>
    <col min="14349" max="14592" width="8.85546875" style="45"/>
    <col min="14593" max="14593" width="10.5703125" style="45" customWidth="1"/>
    <col min="14594" max="14594" width="35.140625" style="45" customWidth="1"/>
    <col min="14595" max="14595" width="20.5703125" style="45" customWidth="1"/>
    <col min="14596" max="14596" width="16" style="45" customWidth="1"/>
    <col min="14597" max="14597" width="19" style="45" customWidth="1"/>
    <col min="14598" max="14599" width="18.28515625" style="45" customWidth="1"/>
    <col min="14600" max="14600" width="11.5703125" style="45" customWidth="1"/>
    <col min="14601" max="14601" width="24" style="45" customWidth="1"/>
    <col min="14602" max="14602" width="11.5703125" style="45" customWidth="1"/>
    <col min="14603" max="14603" width="10.85546875" style="45" customWidth="1"/>
    <col min="14604" max="14604" width="49.140625" style="45" customWidth="1"/>
    <col min="14605" max="14848" width="8.85546875" style="45"/>
    <col min="14849" max="14849" width="10.5703125" style="45" customWidth="1"/>
    <col min="14850" max="14850" width="35.140625" style="45" customWidth="1"/>
    <col min="14851" max="14851" width="20.5703125" style="45" customWidth="1"/>
    <col min="14852" max="14852" width="16" style="45" customWidth="1"/>
    <col min="14853" max="14853" width="19" style="45" customWidth="1"/>
    <col min="14854" max="14855" width="18.28515625" style="45" customWidth="1"/>
    <col min="14856" max="14856" width="11.5703125" style="45" customWidth="1"/>
    <col min="14857" max="14857" width="24" style="45" customWidth="1"/>
    <col min="14858" max="14858" width="11.5703125" style="45" customWidth="1"/>
    <col min="14859" max="14859" width="10.85546875" style="45" customWidth="1"/>
    <col min="14860" max="14860" width="49.140625" style="45" customWidth="1"/>
    <col min="14861" max="15104" width="8.85546875" style="45"/>
    <col min="15105" max="15105" width="10.5703125" style="45" customWidth="1"/>
    <col min="15106" max="15106" width="35.140625" style="45" customWidth="1"/>
    <col min="15107" max="15107" width="20.5703125" style="45" customWidth="1"/>
    <col min="15108" max="15108" width="16" style="45" customWidth="1"/>
    <col min="15109" max="15109" width="19" style="45" customWidth="1"/>
    <col min="15110" max="15111" width="18.28515625" style="45" customWidth="1"/>
    <col min="15112" max="15112" width="11.5703125" style="45" customWidth="1"/>
    <col min="15113" max="15113" width="24" style="45" customWidth="1"/>
    <col min="15114" max="15114" width="11.5703125" style="45" customWidth="1"/>
    <col min="15115" max="15115" width="10.85546875" style="45" customWidth="1"/>
    <col min="15116" max="15116" width="49.140625" style="45" customWidth="1"/>
    <col min="15117" max="15360" width="8.85546875" style="45"/>
    <col min="15361" max="15361" width="10.5703125" style="45" customWidth="1"/>
    <col min="15362" max="15362" width="35.140625" style="45" customWidth="1"/>
    <col min="15363" max="15363" width="20.5703125" style="45" customWidth="1"/>
    <col min="15364" max="15364" width="16" style="45" customWidth="1"/>
    <col min="15365" max="15365" width="19" style="45" customWidth="1"/>
    <col min="15366" max="15367" width="18.28515625" style="45" customWidth="1"/>
    <col min="15368" max="15368" width="11.5703125" style="45" customWidth="1"/>
    <col min="15369" max="15369" width="24" style="45" customWidth="1"/>
    <col min="15370" max="15370" width="11.5703125" style="45" customWidth="1"/>
    <col min="15371" max="15371" width="10.85546875" style="45" customWidth="1"/>
    <col min="15372" max="15372" width="49.140625" style="45" customWidth="1"/>
    <col min="15373" max="15616" width="8.85546875" style="45"/>
    <col min="15617" max="15617" width="10.5703125" style="45" customWidth="1"/>
    <col min="15618" max="15618" width="35.140625" style="45" customWidth="1"/>
    <col min="15619" max="15619" width="20.5703125" style="45" customWidth="1"/>
    <col min="15620" max="15620" width="16" style="45" customWidth="1"/>
    <col min="15621" max="15621" width="19" style="45" customWidth="1"/>
    <col min="15622" max="15623" width="18.28515625" style="45" customWidth="1"/>
    <col min="15624" max="15624" width="11.5703125" style="45" customWidth="1"/>
    <col min="15625" max="15625" width="24" style="45" customWidth="1"/>
    <col min="15626" max="15626" width="11.5703125" style="45" customWidth="1"/>
    <col min="15627" max="15627" width="10.85546875" style="45" customWidth="1"/>
    <col min="15628" max="15628" width="49.140625" style="45" customWidth="1"/>
    <col min="15629" max="15872" width="8.85546875" style="45"/>
    <col min="15873" max="15873" width="10.5703125" style="45" customWidth="1"/>
    <col min="15874" max="15874" width="35.140625" style="45" customWidth="1"/>
    <col min="15875" max="15875" width="20.5703125" style="45" customWidth="1"/>
    <col min="15876" max="15876" width="16" style="45" customWidth="1"/>
    <col min="15877" max="15877" width="19" style="45" customWidth="1"/>
    <col min="15878" max="15879" width="18.28515625" style="45" customWidth="1"/>
    <col min="15880" max="15880" width="11.5703125" style="45" customWidth="1"/>
    <col min="15881" max="15881" width="24" style="45" customWidth="1"/>
    <col min="15882" max="15882" width="11.5703125" style="45" customWidth="1"/>
    <col min="15883" max="15883" width="10.85546875" style="45" customWidth="1"/>
    <col min="15884" max="15884" width="49.140625" style="45" customWidth="1"/>
    <col min="15885" max="16128" width="8.85546875" style="45"/>
    <col min="16129" max="16129" width="10.5703125" style="45" customWidth="1"/>
    <col min="16130" max="16130" width="35.140625" style="45" customWidth="1"/>
    <col min="16131" max="16131" width="20.5703125" style="45" customWidth="1"/>
    <col min="16132" max="16132" width="16" style="45" customWidth="1"/>
    <col min="16133" max="16133" width="19" style="45" customWidth="1"/>
    <col min="16134" max="16135" width="18.28515625" style="45" customWidth="1"/>
    <col min="16136" max="16136" width="11.5703125" style="45" customWidth="1"/>
    <col min="16137" max="16137" width="24" style="45" customWidth="1"/>
    <col min="16138" max="16138" width="11.5703125" style="45" customWidth="1"/>
    <col min="16139" max="16139" width="10.85546875" style="45" customWidth="1"/>
    <col min="16140" max="16140" width="49.140625" style="45" customWidth="1"/>
    <col min="16141" max="16384" width="8.85546875" style="45"/>
  </cols>
  <sheetData>
    <row r="1" spans="1:13" s="26" customFormat="1" ht="27.75" customHeight="1">
      <c r="A1" s="160" t="s">
        <v>61</v>
      </c>
      <c r="B1" s="160"/>
      <c r="C1" s="160"/>
      <c r="D1" s="160"/>
      <c r="E1" s="160"/>
      <c r="F1" s="160"/>
      <c r="G1" s="160"/>
      <c r="H1" s="25"/>
      <c r="I1" s="25"/>
    </row>
    <row r="2" spans="1:13" s="26" customFormat="1" ht="99.6" customHeight="1">
      <c r="A2" s="160"/>
      <c r="B2" s="160"/>
      <c r="C2" s="160"/>
      <c r="D2" s="160"/>
      <c r="E2" s="160"/>
      <c r="F2" s="160"/>
      <c r="G2" s="160"/>
      <c r="H2" s="25"/>
      <c r="I2" s="25"/>
    </row>
    <row r="3" spans="1:13" s="26" customFormat="1" ht="20.25" customHeight="1">
      <c r="A3" s="161" t="s">
        <v>34</v>
      </c>
      <c r="B3" s="161"/>
      <c r="C3" s="161"/>
      <c r="D3" s="161"/>
      <c r="E3" s="161"/>
      <c r="F3" s="161"/>
      <c r="G3" s="161"/>
      <c r="H3" s="27"/>
      <c r="I3" s="27"/>
      <c r="J3" s="27"/>
      <c r="K3" s="27"/>
      <c r="L3" s="27"/>
      <c r="M3" s="27"/>
    </row>
    <row r="4" spans="1:13" s="26" customFormat="1" ht="37.5" customHeight="1">
      <c r="A4" s="162" t="s">
        <v>75</v>
      </c>
      <c r="B4" s="162"/>
      <c r="C4" s="162"/>
      <c r="D4" s="162"/>
      <c r="E4" s="162"/>
      <c r="F4" s="162"/>
      <c r="G4" s="162"/>
      <c r="H4" s="28"/>
      <c r="I4" s="28"/>
      <c r="J4" s="27"/>
      <c r="K4" s="27"/>
      <c r="L4" s="27"/>
      <c r="M4" s="27"/>
    </row>
    <row r="5" spans="1:13" s="26" customFormat="1" ht="15.75">
      <c r="A5" s="29"/>
    </row>
    <row r="6" spans="1:13" s="26" customFormat="1" ht="31.5" customHeight="1">
      <c r="A6" s="163" t="s">
        <v>0</v>
      </c>
      <c r="B6" s="163" t="s">
        <v>35</v>
      </c>
      <c r="C6" s="163" t="s">
        <v>36</v>
      </c>
      <c r="D6" s="163" t="s">
        <v>37</v>
      </c>
      <c r="E6" s="163" t="s">
        <v>2</v>
      </c>
      <c r="F6" s="165" t="s">
        <v>38</v>
      </c>
      <c r="G6" s="165"/>
      <c r="H6" s="163" t="s">
        <v>3</v>
      </c>
      <c r="I6" s="166"/>
    </row>
    <row r="7" spans="1:13" s="26" customFormat="1" ht="15" customHeight="1">
      <c r="A7" s="163"/>
      <c r="B7" s="163"/>
      <c r="C7" s="164"/>
      <c r="D7" s="163"/>
      <c r="E7" s="164"/>
      <c r="F7" s="30" t="s">
        <v>4</v>
      </c>
      <c r="G7" s="30">
        <v>2019</v>
      </c>
      <c r="H7" s="166"/>
      <c r="I7" s="166"/>
    </row>
    <row r="8" spans="1:13" s="33" customFormat="1" ht="40.5" customHeight="1">
      <c r="A8" s="167">
        <v>1</v>
      </c>
      <c r="B8" s="168" t="s">
        <v>39</v>
      </c>
      <c r="C8" s="168" t="s">
        <v>40</v>
      </c>
      <c r="D8" s="168" t="s">
        <v>41</v>
      </c>
      <c r="E8" s="31" t="s">
        <v>5</v>
      </c>
      <c r="F8" s="32">
        <f>F10+F11+F12</f>
        <v>550000</v>
      </c>
      <c r="G8" s="32">
        <f>G10+G11+G12</f>
        <v>550000</v>
      </c>
      <c r="H8" s="168" t="s">
        <v>42</v>
      </c>
      <c r="I8" s="169"/>
    </row>
    <row r="9" spans="1:13" s="33" customFormat="1" ht="13.5" customHeight="1">
      <c r="A9" s="167"/>
      <c r="B9" s="168"/>
      <c r="C9" s="168"/>
      <c r="D9" s="168"/>
      <c r="E9" s="31" t="s">
        <v>6</v>
      </c>
      <c r="F9" s="32"/>
      <c r="G9" s="32"/>
      <c r="H9" s="169"/>
      <c r="I9" s="169"/>
    </row>
    <row r="10" spans="1:13" s="33" customFormat="1" ht="13.5" customHeight="1">
      <c r="A10" s="167"/>
      <c r="B10" s="168"/>
      <c r="C10" s="168"/>
      <c r="D10" s="168"/>
      <c r="E10" s="31" t="s">
        <v>43</v>
      </c>
      <c r="F10" s="32">
        <v>0</v>
      </c>
      <c r="G10" s="32">
        <v>0</v>
      </c>
      <c r="H10" s="169"/>
      <c r="I10" s="169"/>
    </row>
    <row r="11" spans="1:13" s="33" customFormat="1" ht="14.25" customHeight="1">
      <c r="A11" s="167"/>
      <c r="B11" s="168"/>
      <c r="C11" s="168"/>
      <c r="D11" s="168"/>
      <c r="E11" s="31" t="s">
        <v>44</v>
      </c>
      <c r="F11" s="32">
        <v>300000</v>
      </c>
      <c r="G11" s="32">
        <v>300000</v>
      </c>
      <c r="H11" s="169"/>
      <c r="I11" s="169"/>
    </row>
    <row r="12" spans="1:13" s="33" customFormat="1" ht="28.5" customHeight="1">
      <c r="A12" s="167"/>
      <c r="B12" s="168"/>
      <c r="C12" s="168"/>
      <c r="D12" s="168"/>
      <c r="E12" s="31" t="s">
        <v>45</v>
      </c>
      <c r="F12" s="32">
        <v>250000</v>
      </c>
      <c r="G12" s="32">
        <v>250000</v>
      </c>
      <c r="H12" s="169"/>
      <c r="I12" s="169"/>
    </row>
    <row r="13" spans="1:13" s="33" customFormat="1" ht="29.25" hidden="1" customHeight="1">
      <c r="A13" s="148">
        <v>2</v>
      </c>
      <c r="B13" s="151" t="s">
        <v>46</v>
      </c>
      <c r="C13" s="151" t="s">
        <v>47</v>
      </c>
      <c r="D13" s="151" t="s">
        <v>12</v>
      </c>
      <c r="E13" s="31" t="s">
        <v>5</v>
      </c>
      <c r="F13" s="32">
        <f>F15+F16</f>
        <v>0</v>
      </c>
      <c r="G13" s="32">
        <f>G15+G16</f>
        <v>0</v>
      </c>
      <c r="H13" s="154" t="s">
        <v>48</v>
      </c>
      <c r="I13" s="155"/>
    </row>
    <row r="14" spans="1:13" s="33" customFormat="1" ht="16.5" hidden="1" customHeight="1">
      <c r="A14" s="149"/>
      <c r="B14" s="152"/>
      <c r="C14" s="152"/>
      <c r="D14" s="152"/>
      <c r="E14" s="31" t="s">
        <v>6</v>
      </c>
      <c r="F14" s="32"/>
      <c r="G14" s="32"/>
      <c r="H14" s="156"/>
      <c r="I14" s="157"/>
    </row>
    <row r="15" spans="1:13" s="33" customFormat="1" ht="16.5" hidden="1" customHeight="1">
      <c r="A15" s="149"/>
      <c r="B15" s="152"/>
      <c r="C15" s="152"/>
      <c r="D15" s="152"/>
      <c r="E15" s="31" t="s">
        <v>28</v>
      </c>
      <c r="F15" s="32">
        <v>0</v>
      </c>
      <c r="G15" s="32">
        <v>0</v>
      </c>
      <c r="H15" s="156"/>
      <c r="I15" s="157"/>
    </row>
    <row r="16" spans="1:13" s="33" customFormat="1" ht="16.5" hidden="1" customHeight="1">
      <c r="A16" s="149"/>
      <c r="B16" s="152"/>
      <c r="C16" s="152"/>
      <c r="D16" s="152"/>
      <c r="E16" s="31" t="s">
        <v>44</v>
      </c>
      <c r="F16" s="32">
        <v>0</v>
      </c>
      <c r="G16" s="32">
        <v>0</v>
      </c>
      <c r="H16" s="156"/>
      <c r="I16" s="157"/>
    </row>
    <row r="17" spans="1:9" s="33" customFormat="1" ht="29.25" hidden="1" customHeight="1">
      <c r="A17" s="150"/>
      <c r="B17" s="153"/>
      <c r="C17" s="153"/>
      <c r="D17" s="153"/>
      <c r="E17" s="31" t="s">
        <v>45</v>
      </c>
      <c r="F17" s="32">
        <v>0</v>
      </c>
      <c r="G17" s="32">
        <v>0</v>
      </c>
      <c r="H17" s="158"/>
      <c r="I17" s="159"/>
    </row>
    <row r="18" spans="1:9" s="33" customFormat="1" ht="29.25" hidden="1" customHeight="1">
      <c r="A18" s="148">
        <v>3</v>
      </c>
      <c r="B18" s="151" t="s">
        <v>49</v>
      </c>
      <c r="C18" s="151" t="s">
        <v>47</v>
      </c>
      <c r="D18" s="151" t="s">
        <v>12</v>
      </c>
      <c r="E18" s="31" t="s">
        <v>5</v>
      </c>
      <c r="F18" s="32">
        <f>F20+F21+F22</f>
        <v>0</v>
      </c>
      <c r="G18" s="32">
        <f>G20+G21+G22</f>
        <v>0</v>
      </c>
      <c r="H18" s="154" t="s">
        <v>50</v>
      </c>
      <c r="I18" s="155"/>
    </row>
    <row r="19" spans="1:9" s="33" customFormat="1" ht="16.5" hidden="1" customHeight="1">
      <c r="A19" s="149"/>
      <c r="B19" s="152"/>
      <c r="C19" s="152"/>
      <c r="D19" s="152"/>
      <c r="E19" s="31" t="s">
        <v>6</v>
      </c>
      <c r="F19" s="32"/>
      <c r="G19" s="32"/>
      <c r="H19" s="156"/>
      <c r="I19" s="157"/>
    </row>
    <row r="20" spans="1:9" s="33" customFormat="1" ht="16.5" hidden="1" customHeight="1">
      <c r="A20" s="149"/>
      <c r="B20" s="152"/>
      <c r="C20" s="152"/>
      <c r="D20" s="152"/>
      <c r="E20" s="31" t="s">
        <v>51</v>
      </c>
      <c r="F20" s="32">
        <v>0</v>
      </c>
      <c r="G20" s="32">
        <v>0</v>
      </c>
      <c r="H20" s="156"/>
      <c r="I20" s="157"/>
    </row>
    <row r="21" spans="1:9" s="33" customFormat="1" ht="16.5" hidden="1" customHeight="1">
      <c r="A21" s="149"/>
      <c r="B21" s="152"/>
      <c r="C21" s="152"/>
      <c r="D21" s="152"/>
      <c r="E21" s="31" t="s">
        <v>44</v>
      </c>
      <c r="F21" s="32">
        <v>0</v>
      </c>
      <c r="G21" s="32">
        <v>0</v>
      </c>
      <c r="H21" s="156"/>
      <c r="I21" s="157"/>
    </row>
    <row r="22" spans="1:9" s="33" customFormat="1" ht="29.25" hidden="1" customHeight="1">
      <c r="A22" s="150"/>
      <c r="B22" s="153"/>
      <c r="C22" s="153"/>
      <c r="D22" s="153"/>
      <c r="E22" s="31" t="s">
        <v>45</v>
      </c>
      <c r="F22" s="32">
        <v>0</v>
      </c>
      <c r="G22" s="32">
        <v>0</v>
      </c>
      <c r="H22" s="158"/>
      <c r="I22" s="159"/>
    </row>
    <row r="23" spans="1:9" s="34" customFormat="1" ht="29.25" customHeight="1">
      <c r="A23" s="148">
        <v>2</v>
      </c>
      <c r="B23" s="151" t="s">
        <v>52</v>
      </c>
      <c r="C23" s="151" t="s">
        <v>55</v>
      </c>
      <c r="D23" s="151" t="s">
        <v>53</v>
      </c>
      <c r="E23" s="31" t="s">
        <v>5</v>
      </c>
      <c r="F23" s="32">
        <f>F25+F26+F27</f>
        <v>40000</v>
      </c>
      <c r="G23" s="32">
        <f>G25+G26+G27</f>
        <v>40000</v>
      </c>
      <c r="H23" s="154" t="s">
        <v>68</v>
      </c>
      <c r="I23" s="155"/>
    </row>
    <row r="24" spans="1:9" s="34" customFormat="1" ht="16.5" customHeight="1">
      <c r="A24" s="149"/>
      <c r="B24" s="152"/>
      <c r="C24" s="152"/>
      <c r="D24" s="152"/>
      <c r="E24" s="31" t="s">
        <v>6</v>
      </c>
      <c r="F24" s="32"/>
      <c r="G24" s="32"/>
      <c r="H24" s="156"/>
      <c r="I24" s="157"/>
    </row>
    <row r="25" spans="1:9" s="34" customFormat="1" ht="17.45" customHeight="1">
      <c r="A25" s="149"/>
      <c r="B25" s="152"/>
      <c r="C25" s="152"/>
      <c r="D25" s="152"/>
      <c r="E25" s="56" t="s">
        <v>28</v>
      </c>
      <c r="F25" s="32">
        <v>0</v>
      </c>
      <c r="G25" s="32">
        <v>0</v>
      </c>
      <c r="H25" s="156"/>
      <c r="I25" s="157"/>
    </row>
    <row r="26" spans="1:9" s="34" customFormat="1" ht="16.5" customHeight="1">
      <c r="A26" s="149"/>
      <c r="B26" s="152"/>
      <c r="C26" s="152"/>
      <c r="D26" s="152"/>
      <c r="E26" s="31" t="s">
        <v>44</v>
      </c>
      <c r="F26" s="32">
        <v>40000</v>
      </c>
      <c r="G26" s="32">
        <v>40000</v>
      </c>
      <c r="H26" s="156"/>
      <c r="I26" s="157"/>
    </row>
    <row r="27" spans="1:9" s="34" customFormat="1" ht="29.25" customHeight="1">
      <c r="A27" s="150"/>
      <c r="B27" s="153"/>
      <c r="C27" s="153"/>
      <c r="D27" s="153"/>
      <c r="E27" s="31" t="s">
        <v>45</v>
      </c>
      <c r="F27" s="32">
        <v>0</v>
      </c>
      <c r="G27" s="32">
        <v>0</v>
      </c>
      <c r="H27" s="158"/>
      <c r="I27" s="159"/>
    </row>
    <row r="28" spans="1:9" s="33" customFormat="1" ht="29.25" customHeight="1">
      <c r="A28" s="148">
        <v>3</v>
      </c>
      <c r="B28" s="151" t="s">
        <v>46</v>
      </c>
      <c r="C28" s="151" t="s">
        <v>47</v>
      </c>
      <c r="D28" s="151" t="s">
        <v>12</v>
      </c>
      <c r="E28" s="59" t="s">
        <v>5</v>
      </c>
      <c r="F28" s="32">
        <f>F30+F31</f>
        <v>50000</v>
      </c>
      <c r="G28" s="32">
        <f>G30+G31</f>
        <v>50000</v>
      </c>
      <c r="H28" s="154" t="s">
        <v>48</v>
      </c>
      <c r="I28" s="155"/>
    </row>
    <row r="29" spans="1:9" s="33" customFormat="1" ht="16.5" customHeight="1">
      <c r="A29" s="149"/>
      <c r="B29" s="152"/>
      <c r="C29" s="152"/>
      <c r="D29" s="152"/>
      <c r="E29" s="59" t="s">
        <v>6</v>
      </c>
      <c r="F29" s="32"/>
      <c r="G29" s="32"/>
      <c r="H29" s="156"/>
      <c r="I29" s="157"/>
    </row>
    <row r="30" spans="1:9" s="33" customFormat="1" ht="16.5" customHeight="1">
      <c r="A30" s="149"/>
      <c r="B30" s="152"/>
      <c r="C30" s="152"/>
      <c r="D30" s="152"/>
      <c r="E30" s="59" t="s">
        <v>28</v>
      </c>
      <c r="F30" s="32">
        <v>0</v>
      </c>
      <c r="G30" s="32">
        <v>0</v>
      </c>
      <c r="H30" s="156"/>
      <c r="I30" s="157"/>
    </row>
    <row r="31" spans="1:9" s="33" customFormat="1" ht="16.5" customHeight="1">
      <c r="A31" s="149"/>
      <c r="B31" s="152"/>
      <c r="C31" s="152"/>
      <c r="D31" s="152"/>
      <c r="E31" s="59" t="s">
        <v>44</v>
      </c>
      <c r="F31" s="32">
        <v>50000</v>
      </c>
      <c r="G31" s="32">
        <v>50000</v>
      </c>
      <c r="H31" s="156"/>
      <c r="I31" s="157"/>
    </row>
    <row r="32" spans="1:9" s="33" customFormat="1" ht="29.25" customHeight="1">
      <c r="A32" s="150"/>
      <c r="B32" s="153"/>
      <c r="C32" s="153"/>
      <c r="D32" s="153"/>
      <c r="E32" s="59" t="s">
        <v>45</v>
      </c>
      <c r="F32" s="32">
        <v>0</v>
      </c>
      <c r="G32" s="32">
        <v>0</v>
      </c>
      <c r="H32" s="158"/>
      <c r="I32" s="159"/>
    </row>
    <row r="33" spans="1:9" s="33" customFormat="1" ht="29.25" customHeight="1">
      <c r="A33" s="148">
        <v>4</v>
      </c>
      <c r="B33" s="151" t="s">
        <v>49</v>
      </c>
      <c r="C33" s="151" t="s">
        <v>47</v>
      </c>
      <c r="D33" s="151" t="s">
        <v>12</v>
      </c>
      <c r="E33" s="59" t="s">
        <v>5</v>
      </c>
      <c r="F33" s="32">
        <f>F35+F36+F37</f>
        <v>20000</v>
      </c>
      <c r="G33" s="32">
        <f>G35+G36+G37</f>
        <v>20000</v>
      </c>
      <c r="H33" s="154" t="s">
        <v>50</v>
      </c>
      <c r="I33" s="155"/>
    </row>
    <row r="34" spans="1:9" s="33" customFormat="1" ht="16.5" customHeight="1">
      <c r="A34" s="149"/>
      <c r="B34" s="152"/>
      <c r="C34" s="152"/>
      <c r="D34" s="152"/>
      <c r="E34" s="59" t="s">
        <v>6</v>
      </c>
      <c r="F34" s="32"/>
      <c r="G34" s="32"/>
      <c r="H34" s="156"/>
      <c r="I34" s="157"/>
    </row>
    <row r="35" spans="1:9" s="33" customFormat="1" ht="16.5" customHeight="1">
      <c r="A35" s="149"/>
      <c r="B35" s="152"/>
      <c r="C35" s="152"/>
      <c r="D35" s="152"/>
      <c r="E35" s="59" t="s">
        <v>51</v>
      </c>
      <c r="F35" s="32">
        <v>0</v>
      </c>
      <c r="G35" s="32">
        <v>0</v>
      </c>
      <c r="H35" s="156"/>
      <c r="I35" s="157"/>
    </row>
    <row r="36" spans="1:9" s="33" customFormat="1" ht="16.5" customHeight="1">
      <c r="A36" s="149"/>
      <c r="B36" s="152"/>
      <c r="C36" s="152"/>
      <c r="D36" s="152"/>
      <c r="E36" s="59" t="s">
        <v>44</v>
      </c>
      <c r="F36" s="32">
        <v>20000</v>
      </c>
      <c r="G36" s="32">
        <v>20000</v>
      </c>
      <c r="H36" s="156"/>
      <c r="I36" s="157"/>
    </row>
    <row r="37" spans="1:9" s="33" customFormat="1" ht="29.25" customHeight="1">
      <c r="A37" s="150"/>
      <c r="B37" s="153"/>
      <c r="C37" s="153"/>
      <c r="D37" s="153"/>
      <c r="E37" s="59" t="s">
        <v>45</v>
      </c>
      <c r="F37" s="32">
        <v>0</v>
      </c>
      <c r="G37" s="32">
        <v>0</v>
      </c>
      <c r="H37" s="158"/>
      <c r="I37" s="159"/>
    </row>
    <row r="38" spans="1:9" s="33" customFormat="1" ht="29.25" customHeight="1">
      <c r="A38" s="148">
        <v>5</v>
      </c>
      <c r="B38" s="151" t="s">
        <v>65</v>
      </c>
      <c r="C38" s="151" t="s">
        <v>47</v>
      </c>
      <c r="D38" s="151" t="s">
        <v>12</v>
      </c>
      <c r="E38" s="59" t="s">
        <v>5</v>
      </c>
      <c r="F38" s="32">
        <f>F40+F41</f>
        <v>20000</v>
      </c>
      <c r="G38" s="32">
        <f>G40+G41</f>
        <v>20000</v>
      </c>
      <c r="H38" s="154" t="s">
        <v>70</v>
      </c>
      <c r="I38" s="155"/>
    </row>
    <row r="39" spans="1:9" s="33" customFormat="1" ht="16.5" customHeight="1">
      <c r="A39" s="149"/>
      <c r="B39" s="152"/>
      <c r="C39" s="152"/>
      <c r="D39" s="152"/>
      <c r="E39" s="59" t="s">
        <v>6</v>
      </c>
      <c r="F39" s="32"/>
      <c r="G39" s="32"/>
      <c r="H39" s="156"/>
      <c r="I39" s="157"/>
    </row>
    <row r="40" spans="1:9" s="33" customFormat="1" ht="16.5" customHeight="1">
      <c r="A40" s="149"/>
      <c r="B40" s="152"/>
      <c r="C40" s="152"/>
      <c r="D40" s="152"/>
      <c r="E40" s="59" t="s">
        <v>28</v>
      </c>
      <c r="F40" s="32">
        <v>0</v>
      </c>
      <c r="G40" s="32">
        <v>0</v>
      </c>
      <c r="H40" s="156"/>
      <c r="I40" s="157"/>
    </row>
    <row r="41" spans="1:9" s="33" customFormat="1" ht="16.5" customHeight="1">
      <c r="A41" s="149"/>
      <c r="B41" s="152"/>
      <c r="C41" s="152"/>
      <c r="D41" s="152"/>
      <c r="E41" s="59" t="s">
        <v>44</v>
      </c>
      <c r="F41" s="32">
        <v>20000</v>
      </c>
      <c r="G41" s="32">
        <v>20000</v>
      </c>
      <c r="H41" s="156"/>
      <c r="I41" s="157"/>
    </row>
    <row r="42" spans="1:9" s="33" customFormat="1" ht="29.25" customHeight="1">
      <c r="A42" s="150"/>
      <c r="B42" s="153"/>
      <c r="C42" s="153"/>
      <c r="D42" s="153"/>
      <c r="E42" s="59" t="s">
        <v>45</v>
      </c>
      <c r="F42" s="32">
        <v>0</v>
      </c>
      <c r="G42" s="32">
        <v>0</v>
      </c>
      <c r="H42" s="158"/>
      <c r="I42" s="159"/>
    </row>
    <row r="43" spans="1:9" s="33" customFormat="1" ht="29.25" customHeight="1">
      <c r="A43" s="148">
        <v>6</v>
      </c>
      <c r="B43" s="151" t="s">
        <v>67</v>
      </c>
      <c r="C43" s="151" t="s">
        <v>47</v>
      </c>
      <c r="D43" s="151" t="s">
        <v>12</v>
      </c>
      <c r="E43" s="59" t="s">
        <v>5</v>
      </c>
      <c r="F43" s="32">
        <f>F45+F46+F47</f>
        <v>10000</v>
      </c>
      <c r="G43" s="32">
        <f>G45+G46+G47</f>
        <v>10000</v>
      </c>
      <c r="H43" s="154" t="s">
        <v>69</v>
      </c>
      <c r="I43" s="155"/>
    </row>
    <row r="44" spans="1:9" s="33" customFormat="1" ht="16.5" customHeight="1">
      <c r="A44" s="149"/>
      <c r="B44" s="152"/>
      <c r="C44" s="152"/>
      <c r="D44" s="152"/>
      <c r="E44" s="59" t="s">
        <v>6</v>
      </c>
      <c r="F44" s="32"/>
      <c r="G44" s="32"/>
      <c r="H44" s="156"/>
      <c r="I44" s="157"/>
    </row>
    <row r="45" spans="1:9" s="33" customFormat="1" ht="16.5" customHeight="1">
      <c r="A45" s="149"/>
      <c r="B45" s="152"/>
      <c r="C45" s="152"/>
      <c r="D45" s="152"/>
      <c r="E45" s="59" t="s">
        <v>51</v>
      </c>
      <c r="F45" s="32">
        <v>0</v>
      </c>
      <c r="G45" s="32">
        <v>0</v>
      </c>
      <c r="H45" s="156"/>
      <c r="I45" s="157"/>
    </row>
    <row r="46" spans="1:9" s="33" customFormat="1" ht="16.5" customHeight="1">
      <c r="A46" s="149"/>
      <c r="B46" s="152"/>
      <c r="C46" s="152"/>
      <c r="D46" s="152"/>
      <c r="E46" s="59" t="s">
        <v>44</v>
      </c>
      <c r="F46" s="32">
        <v>10000</v>
      </c>
      <c r="G46" s="32">
        <v>10000</v>
      </c>
      <c r="H46" s="156"/>
      <c r="I46" s="157"/>
    </row>
    <row r="47" spans="1:9" s="33" customFormat="1" ht="29.25" customHeight="1">
      <c r="A47" s="150"/>
      <c r="B47" s="153"/>
      <c r="C47" s="153"/>
      <c r="D47" s="153"/>
      <c r="E47" s="59" t="s">
        <v>45</v>
      </c>
      <c r="F47" s="32">
        <v>0</v>
      </c>
      <c r="G47" s="32">
        <v>0</v>
      </c>
      <c r="H47" s="158"/>
      <c r="I47" s="159"/>
    </row>
    <row r="48" spans="1:9" s="33" customFormat="1" ht="29.25" customHeight="1">
      <c r="A48" s="148">
        <v>7</v>
      </c>
      <c r="B48" s="151" t="s">
        <v>66</v>
      </c>
      <c r="C48" s="151" t="s">
        <v>47</v>
      </c>
      <c r="D48" s="151" t="s">
        <v>12</v>
      </c>
      <c r="E48" s="59" t="s">
        <v>5</v>
      </c>
      <c r="F48" s="32">
        <f>F50+F51+F52</f>
        <v>10000</v>
      </c>
      <c r="G48" s="32">
        <f>G50+G51+G52</f>
        <v>10000</v>
      </c>
      <c r="H48" s="154" t="s">
        <v>70</v>
      </c>
      <c r="I48" s="155"/>
    </row>
    <row r="49" spans="1:9" s="33" customFormat="1" ht="16.5" customHeight="1">
      <c r="A49" s="149"/>
      <c r="B49" s="152"/>
      <c r="C49" s="152"/>
      <c r="D49" s="152"/>
      <c r="E49" s="59" t="s">
        <v>6</v>
      </c>
      <c r="F49" s="32"/>
      <c r="G49" s="32"/>
      <c r="H49" s="156"/>
      <c r="I49" s="157"/>
    </row>
    <row r="50" spans="1:9" s="33" customFormat="1" ht="16.5" customHeight="1">
      <c r="A50" s="149"/>
      <c r="B50" s="152"/>
      <c r="C50" s="152"/>
      <c r="D50" s="152"/>
      <c r="E50" s="59" t="s">
        <v>51</v>
      </c>
      <c r="F50" s="32">
        <v>0</v>
      </c>
      <c r="G50" s="32">
        <v>0</v>
      </c>
      <c r="H50" s="156"/>
      <c r="I50" s="157"/>
    </row>
    <row r="51" spans="1:9" s="33" customFormat="1" ht="16.5" customHeight="1">
      <c r="A51" s="149"/>
      <c r="B51" s="152"/>
      <c r="C51" s="152"/>
      <c r="D51" s="152"/>
      <c r="E51" s="59" t="s">
        <v>44</v>
      </c>
      <c r="F51" s="32">
        <v>10000</v>
      </c>
      <c r="G51" s="32">
        <v>10000</v>
      </c>
      <c r="H51" s="156"/>
      <c r="I51" s="157"/>
    </row>
    <row r="52" spans="1:9" s="33" customFormat="1" ht="29.25" customHeight="1">
      <c r="A52" s="150"/>
      <c r="B52" s="153"/>
      <c r="C52" s="153"/>
      <c r="D52" s="153"/>
      <c r="E52" s="59" t="s">
        <v>45</v>
      </c>
      <c r="F52" s="32">
        <v>0</v>
      </c>
      <c r="G52" s="32">
        <v>0</v>
      </c>
      <c r="H52" s="158"/>
      <c r="I52" s="159"/>
    </row>
    <row r="53" spans="1:9" s="34" customFormat="1" ht="29.25" customHeight="1">
      <c r="A53" s="148">
        <v>8</v>
      </c>
      <c r="B53" s="151" t="s">
        <v>64</v>
      </c>
      <c r="C53" s="151" t="s">
        <v>47</v>
      </c>
      <c r="D53" s="151" t="s">
        <v>12</v>
      </c>
      <c r="E53" s="31" t="s">
        <v>5</v>
      </c>
      <c r="F53" s="32">
        <f>F55+F56+F57</f>
        <v>100000</v>
      </c>
      <c r="G53" s="32">
        <f>G55+G56+G57</f>
        <v>100000</v>
      </c>
      <c r="H53" s="154"/>
      <c r="I53" s="155"/>
    </row>
    <row r="54" spans="1:9" s="34" customFormat="1" ht="16.5" customHeight="1">
      <c r="A54" s="149"/>
      <c r="B54" s="152"/>
      <c r="C54" s="152"/>
      <c r="D54" s="152"/>
      <c r="E54" s="31" t="s">
        <v>6</v>
      </c>
      <c r="F54" s="32"/>
      <c r="G54" s="32"/>
      <c r="H54" s="156"/>
      <c r="I54" s="157"/>
    </row>
    <row r="55" spans="1:9" s="34" customFormat="1" ht="17.45" customHeight="1">
      <c r="A55" s="149"/>
      <c r="B55" s="152"/>
      <c r="C55" s="152"/>
      <c r="D55" s="152"/>
      <c r="E55" s="56" t="s">
        <v>28</v>
      </c>
      <c r="F55" s="32">
        <v>0</v>
      </c>
      <c r="G55" s="32">
        <v>0</v>
      </c>
      <c r="H55" s="156"/>
      <c r="I55" s="157"/>
    </row>
    <row r="56" spans="1:9" s="34" customFormat="1" ht="16.5" customHeight="1">
      <c r="A56" s="149"/>
      <c r="B56" s="152"/>
      <c r="C56" s="152"/>
      <c r="D56" s="152"/>
      <c r="E56" s="31" t="s">
        <v>44</v>
      </c>
      <c r="F56" s="32">
        <v>100000</v>
      </c>
      <c r="G56" s="32">
        <v>100000</v>
      </c>
      <c r="H56" s="156"/>
      <c r="I56" s="157"/>
    </row>
    <row r="57" spans="1:9" s="34" customFormat="1" ht="29.25" customHeight="1">
      <c r="A57" s="150"/>
      <c r="B57" s="153"/>
      <c r="C57" s="153"/>
      <c r="D57" s="153"/>
      <c r="E57" s="31" t="s">
        <v>45</v>
      </c>
      <c r="F57" s="32">
        <v>0</v>
      </c>
      <c r="G57" s="32">
        <v>0</v>
      </c>
      <c r="H57" s="158"/>
      <c r="I57" s="159"/>
    </row>
    <row r="58" spans="1:9" s="37" customFormat="1" ht="21" customHeight="1">
      <c r="A58" s="170"/>
      <c r="B58" s="173" t="s">
        <v>54</v>
      </c>
      <c r="C58" s="173"/>
      <c r="D58" s="173"/>
      <c r="E58" s="35" t="s">
        <v>5</v>
      </c>
      <c r="F58" s="36">
        <f>F60+F61+F62</f>
        <v>800000</v>
      </c>
      <c r="G58" s="36">
        <f>G60+G61+G62</f>
        <v>800000</v>
      </c>
      <c r="H58" s="176"/>
      <c r="I58" s="177"/>
    </row>
    <row r="59" spans="1:9" s="37" customFormat="1" ht="15.75">
      <c r="A59" s="171"/>
      <c r="B59" s="174"/>
      <c r="C59" s="174"/>
      <c r="D59" s="174"/>
      <c r="E59" s="35" t="s">
        <v>6</v>
      </c>
      <c r="F59" s="36"/>
      <c r="G59" s="36"/>
      <c r="H59" s="178"/>
      <c r="I59" s="179"/>
    </row>
    <row r="60" spans="1:9" s="37" customFormat="1" ht="31.5">
      <c r="A60" s="171"/>
      <c r="B60" s="174"/>
      <c r="C60" s="174"/>
      <c r="D60" s="174"/>
      <c r="E60" s="35" t="s">
        <v>28</v>
      </c>
      <c r="F60" s="36">
        <f>F10+F15+F20+F25+F55</f>
        <v>0</v>
      </c>
      <c r="G60" s="36">
        <f>G10+G15+G20+G25+G55</f>
        <v>0</v>
      </c>
      <c r="H60" s="178"/>
      <c r="I60" s="179"/>
    </row>
    <row r="61" spans="1:9" s="37" customFormat="1" ht="31.5">
      <c r="A61" s="171"/>
      <c r="B61" s="174"/>
      <c r="C61" s="174"/>
      <c r="D61" s="174"/>
      <c r="E61" s="35" t="s">
        <v>44</v>
      </c>
      <c r="F61" s="36">
        <f>F56+F51+F46+F41+F36+F31+F26+F11</f>
        <v>550000</v>
      </c>
      <c r="G61" s="36">
        <f>G11+G16+G51+G46+G41+G36+G31+G21+G26+G56</f>
        <v>550000</v>
      </c>
      <c r="H61" s="178"/>
      <c r="I61" s="179"/>
    </row>
    <row r="62" spans="1:9" s="38" customFormat="1" ht="31.5">
      <c r="A62" s="172"/>
      <c r="B62" s="175"/>
      <c r="C62" s="175"/>
      <c r="D62" s="175"/>
      <c r="E62" s="35" t="s">
        <v>45</v>
      </c>
      <c r="F62" s="36">
        <f>F12+F17+F22+F27+F57</f>
        <v>250000</v>
      </c>
      <c r="G62" s="36">
        <f>G12+G17+G22+G27+G57</f>
        <v>250000</v>
      </c>
      <c r="H62" s="180"/>
      <c r="I62" s="181"/>
    </row>
    <row r="63" spans="1:9" ht="15.75">
      <c r="A63" s="39"/>
      <c r="B63" s="40"/>
      <c r="C63" s="40"/>
      <c r="D63" s="40"/>
      <c r="E63" s="41"/>
      <c r="F63" s="42"/>
      <c r="G63" s="42"/>
      <c r="H63" s="43"/>
      <c r="I63" s="44"/>
    </row>
    <row r="64" spans="1:9" ht="15.75">
      <c r="A64" s="39"/>
      <c r="B64" s="40"/>
      <c r="C64" s="40"/>
      <c r="D64" s="40"/>
      <c r="E64" s="41"/>
      <c r="F64" s="42"/>
      <c r="G64" s="40"/>
      <c r="H64" s="43"/>
      <c r="I64" s="44"/>
    </row>
    <row r="65" spans="1:9" ht="15.75">
      <c r="A65" s="39"/>
      <c r="B65" s="40"/>
      <c r="C65" s="40"/>
      <c r="D65" s="40"/>
      <c r="E65" s="41"/>
      <c r="F65" s="40"/>
      <c r="G65" s="40"/>
      <c r="H65" s="43"/>
      <c r="I65" s="44"/>
    </row>
    <row r="66" spans="1:9" ht="15.75">
      <c r="A66" s="39"/>
      <c r="B66" s="40"/>
      <c r="C66" s="40"/>
      <c r="D66" s="40"/>
      <c r="E66" s="41"/>
      <c r="F66" s="40"/>
      <c r="G66" s="40"/>
      <c r="H66" s="43"/>
      <c r="I66" s="44"/>
    </row>
    <row r="67" spans="1:9" ht="18.75">
      <c r="A67" s="46" t="s">
        <v>63</v>
      </c>
      <c r="B67" s="46"/>
      <c r="C67" s="46"/>
      <c r="D67" s="46"/>
      <c r="E67" s="46"/>
      <c r="F67" s="46"/>
      <c r="G67" s="46"/>
      <c r="H67" s="46"/>
      <c r="I67" s="46"/>
    </row>
  </sheetData>
  <mergeCells count="65">
    <mergeCell ref="A58:A62"/>
    <mergeCell ref="B58:B62"/>
    <mergeCell ref="C58:C62"/>
    <mergeCell ref="D58:D62"/>
    <mergeCell ref="H58:I62"/>
    <mergeCell ref="A23:A27"/>
    <mergeCell ref="B23:B27"/>
    <mergeCell ref="C23:C27"/>
    <mergeCell ref="D23:D27"/>
    <mergeCell ref="H23:I27"/>
    <mergeCell ref="A53:A57"/>
    <mergeCell ref="B53:B57"/>
    <mergeCell ref="C53:C57"/>
    <mergeCell ref="D53:D57"/>
    <mergeCell ref="H53:I57"/>
    <mergeCell ref="A13:A17"/>
    <mergeCell ref="B13:B17"/>
    <mergeCell ref="C13:C17"/>
    <mergeCell ref="D13:D17"/>
    <mergeCell ref="H13:I17"/>
    <mergeCell ref="A18:A22"/>
    <mergeCell ref="B18:B22"/>
    <mergeCell ref="C18:C22"/>
    <mergeCell ref="D18:D22"/>
    <mergeCell ref="H18:I22"/>
    <mergeCell ref="H6:I7"/>
    <mergeCell ref="A8:A12"/>
    <mergeCell ref="B8:B12"/>
    <mergeCell ref="C8:C12"/>
    <mergeCell ref="D8:D12"/>
    <mergeCell ref="H8:I12"/>
    <mergeCell ref="A1:G2"/>
    <mergeCell ref="A3:G3"/>
    <mergeCell ref="A4:G4"/>
    <mergeCell ref="A6:A7"/>
    <mergeCell ref="B6:B7"/>
    <mergeCell ref="C6:C7"/>
    <mergeCell ref="D6:D7"/>
    <mergeCell ref="E6:E7"/>
    <mergeCell ref="F6:G6"/>
    <mergeCell ref="A28:A32"/>
    <mergeCell ref="B28:B32"/>
    <mergeCell ref="C28:C32"/>
    <mergeCell ref="D28:D32"/>
    <mergeCell ref="H28:I32"/>
    <mergeCell ref="A33:A37"/>
    <mergeCell ref="B33:B37"/>
    <mergeCell ref="C33:C37"/>
    <mergeCell ref="D33:D37"/>
    <mergeCell ref="H33:I37"/>
    <mergeCell ref="A38:A42"/>
    <mergeCell ref="B38:B42"/>
    <mergeCell ref="C38:C42"/>
    <mergeCell ref="D38:D42"/>
    <mergeCell ref="H38:I42"/>
    <mergeCell ref="A43:A47"/>
    <mergeCell ref="B43:B47"/>
    <mergeCell ref="C43:C47"/>
    <mergeCell ref="D43:D47"/>
    <mergeCell ref="H43:I47"/>
    <mergeCell ref="A48:A52"/>
    <mergeCell ref="B48:B52"/>
    <mergeCell ref="C48:C52"/>
    <mergeCell ref="D48:D52"/>
    <mergeCell ref="H48:I52"/>
  </mergeCells>
  <pageMargins left="0.78740157480314965" right="0.19685039370078741" top="0.23622047244094491" bottom="0.23622047244094491" header="0.15748031496062992" footer="0.15748031496062992"/>
  <pageSetup paperSize="9" scale="68" fitToHeight="3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№1</vt:lpstr>
      <vt:lpstr>приложение 3</vt:lpstr>
      <vt:lpstr>'приложение 3'!Область_печати</vt:lpstr>
      <vt:lpstr>'приложение №1'!Область_печати</vt:lpstr>
    </vt:vector>
  </TitlesOfParts>
  <Company>Организация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RePack by SPecialiST</cp:lastModifiedBy>
  <cp:lastPrinted>2022-12-13T09:14:02Z</cp:lastPrinted>
  <dcterms:created xsi:type="dcterms:W3CDTF">2013-09-19T05:29:29Z</dcterms:created>
  <dcterms:modified xsi:type="dcterms:W3CDTF">2022-12-13T09:14:05Z</dcterms:modified>
</cp:coreProperties>
</file>