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135" windowWidth="15480" windowHeight="9180"/>
  </bookViews>
  <sheets>
    <sheet name="приложение №1" sheetId="4" r:id="rId1"/>
    <sheet name="приложение 3" sheetId="10" state="hidden" r:id="rId2"/>
  </sheets>
  <definedNames>
    <definedName name="_xlnm.Print_Area" localSheetId="1">'приложение 3'!$A$1:$G$64</definedName>
    <definedName name="_xlnm.Print_Area" localSheetId="0">'приложение №1'!$A$1:$O$297</definedName>
  </definedNames>
  <calcPr calcId="125725"/>
</workbook>
</file>

<file path=xl/calcChain.xml><?xml version="1.0" encoding="utf-8"?>
<calcChain xmlns="http://schemas.openxmlformats.org/spreadsheetml/2006/main">
  <c r="L145" i="4"/>
  <c r="L144"/>
  <c r="L143"/>
  <c r="H229"/>
  <c r="H228"/>
  <c r="H227"/>
  <c r="H226"/>
  <c r="H225" s="1"/>
  <c r="K225"/>
  <c r="J225"/>
  <c r="I225"/>
  <c r="K220"/>
  <c r="J220"/>
  <c r="I220"/>
  <c r="H224"/>
  <c r="H223"/>
  <c r="H222"/>
  <c r="H221"/>
  <c r="H220" s="1"/>
  <c r="H219"/>
  <c r="H218"/>
  <c r="H217"/>
  <c r="H216"/>
  <c r="K215"/>
  <c r="J215"/>
  <c r="I215"/>
  <c r="H214"/>
  <c r="H213"/>
  <c r="H212"/>
  <c r="H211"/>
  <c r="K210"/>
  <c r="J210"/>
  <c r="I210"/>
  <c r="H284"/>
  <c r="H283"/>
  <c r="H282"/>
  <c r="H281"/>
  <c r="H280" s="1"/>
  <c r="I280"/>
  <c r="J280"/>
  <c r="K280"/>
  <c r="H279"/>
  <c r="H278"/>
  <c r="H277"/>
  <c r="H276"/>
  <c r="I275"/>
  <c r="J275"/>
  <c r="K275"/>
  <c r="H273"/>
  <c r="H274"/>
  <c r="H272"/>
  <c r="H271"/>
  <c r="I270"/>
  <c r="J270"/>
  <c r="K270"/>
  <c r="H269"/>
  <c r="H268"/>
  <c r="H267"/>
  <c r="H266"/>
  <c r="I265"/>
  <c r="J265"/>
  <c r="K265"/>
  <c r="H264"/>
  <c r="H263"/>
  <c r="H262"/>
  <c r="H261"/>
  <c r="I260"/>
  <c r="J260"/>
  <c r="K260"/>
  <c r="H259"/>
  <c r="H258"/>
  <c r="H257"/>
  <c r="H256"/>
  <c r="K255"/>
  <c r="J255"/>
  <c r="I255"/>
  <c r="H254"/>
  <c r="H253"/>
  <c r="H252"/>
  <c r="H251"/>
  <c r="K250"/>
  <c r="J250"/>
  <c r="I250"/>
  <c r="H187"/>
  <c r="H186"/>
  <c r="H185"/>
  <c r="I183"/>
  <c r="J184"/>
  <c r="H184" s="1"/>
  <c r="K183"/>
  <c r="H182"/>
  <c r="H181"/>
  <c r="H180"/>
  <c r="H179"/>
  <c r="K178"/>
  <c r="J178"/>
  <c r="I178"/>
  <c r="H177"/>
  <c r="H176"/>
  <c r="H175"/>
  <c r="H174"/>
  <c r="I173"/>
  <c r="J173"/>
  <c r="K173"/>
  <c r="I168"/>
  <c r="J168"/>
  <c r="K168"/>
  <c r="H169"/>
  <c r="H170"/>
  <c r="H171"/>
  <c r="H172"/>
  <c r="H167"/>
  <c r="H165"/>
  <c r="H164"/>
  <c r="H163"/>
  <c r="H162" s="1"/>
  <c r="I162"/>
  <c r="J162"/>
  <c r="K162"/>
  <c r="I157"/>
  <c r="J157"/>
  <c r="K157"/>
  <c r="H158"/>
  <c r="H159"/>
  <c r="H160"/>
  <c r="H161"/>
  <c r="H156"/>
  <c r="H155"/>
  <c r="H154"/>
  <c r="H153"/>
  <c r="I152"/>
  <c r="J152"/>
  <c r="K152"/>
  <c r="H151"/>
  <c r="H150"/>
  <c r="H149"/>
  <c r="H148"/>
  <c r="K147"/>
  <c r="J147"/>
  <c r="I147"/>
  <c r="K136"/>
  <c r="J136"/>
  <c r="I136"/>
  <c r="H137"/>
  <c r="H138"/>
  <c r="H139"/>
  <c r="H140"/>
  <c r="I131"/>
  <c r="J131"/>
  <c r="K131"/>
  <c r="H132"/>
  <c r="H133"/>
  <c r="H134"/>
  <c r="H135"/>
  <c r="H130"/>
  <c r="H129"/>
  <c r="H128"/>
  <c r="H127"/>
  <c r="H126" s="1"/>
  <c r="I126"/>
  <c r="J126"/>
  <c r="K126"/>
  <c r="H125"/>
  <c r="H124"/>
  <c r="H123"/>
  <c r="H122"/>
  <c r="I121"/>
  <c r="J121"/>
  <c r="K121"/>
  <c r="I116"/>
  <c r="J116"/>
  <c r="K116"/>
  <c r="H117"/>
  <c r="H118"/>
  <c r="H119"/>
  <c r="H120"/>
  <c r="H115"/>
  <c r="H114"/>
  <c r="H113"/>
  <c r="H112"/>
  <c r="I111"/>
  <c r="J111"/>
  <c r="K111"/>
  <c r="H110"/>
  <c r="H109"/>
  <c r="H108"/>
  <c r="H107"/>
  <c r="H106" s="1"/>
  <c r="I106"/>
  <c r="J106"/>
  <c r="K106"/>
  <c r="H105"/>
  <c r="H104"/>
  <c r="H103"/>
  <c r="H102"/>
  <c r="I101"/>
  <c r="J101"/>
  <c r="K101"/>
  <c r="H100"/>
  <c r="H99"/>
  <c r="H98"/>
  <c r="H97"/>
  <c r="H96" s="1"/>
  <c r="I96"/>
  <c r="J96"/>
  <c r="K96"/>
  <c r="K91"/>
  <c r="J91"/>
  <c r="I91"/>
  <c r="H92"/>
  <c r="H93"/>
  <c r="H94"/>
  <c r="H95"/>
  <c r="N91"/>
  <c r="M91"/>
  <c r="H90"/>
  <c r="H89"/>
  <c r="H88"/>
  <c r="H87"/>
  <c r="H86" s="1"/>
  <c r="I86"/>
  <c r="J86"/>
  <c r="K86"/>
  <c r="H53"/>
  <c r="H52"/>
  <c r="H51"/>
  <c r="H50"/>
  <c r="I49"/>
  <c r="J49"/>
  <c r="K49"/>
  <c r="I43"/>
  <c r="J43"/>
  <c r="H29"/>
  <c r="H28"/>
  <c r="H27"/>
  <c r="H26"/>
  <c r="I25"/>
  <c r="J25"/>
  <c r="K25"/>
  <c r="N183"/>
  <c r="M183"/>
  <c r="L183"/>
  <c r="L178"/>
  <c r="M178"/>
  <c r="N178"/>
  <c r="M196"/>
  <c r="L246"/>
  <c r="L244"/>
  <c r="H116" l="1"/>
  <c r="H49"/>
  <c r="H91"/>
  <c r="H101"/>
  <c r="H131"/>
  <c r="H147"/>
  <c r="H157"/>
  <c r="H168"/>
  <c r="H265"/>
  <c r="H210"/>
  <c r="H136"/>
  <c r="H250"/>
  <c r="J183"/>
  <c r="H270"/>
  <c r="M173"/>
  <c r="N173"/>
  <c r="N162"/>
  <c r="M162"/>
  <c r="L173"/>
  <c r="L162"/>
  <c r="N19"/>
  <c r="N16"/>
  <c r="M19"/>
  <c r="M17"/>
  <c r="M295" s="1"/>
  <c r="M16"/>
  <c r="M294" s="1"/>
  <c r="L19"/>
  <c r="L16"/>
  <c r="H21"/>
  <c r="N22"/>
  <c r="N17" s="1"/>
  <c r="N295" s="1"/>
  <c r="L22"/>
  <c r="L17" s="1"/>
  <c r="K22"/>
  <c r="N23"/>
  <c r="N18" s="1"/>
  <c r="M20"/>
  <c r="L23"/>
  <c r="L18" s="1"/>
  <c r="K23"/>
  <c r="H24"/>
  <c r="L25"/>
  <c r="M25"/>
  <c r="I30"/>
  <c r="J30"/>
  <c r="K30"/>
  <c r="L30"/>
  <c r="M30"/>
  <c r="M47"/>
  <c r="N47"/>
  <c r="H22" l="1"/>
  <c r="L13"/>
  <c r="N13"/>
  <c r="L20"/>
  <c r="N20"/>
  <c r="M18"/>
  <c r="N294"/>
  <c r="H30"/>
  <c r="H23"/>
  <c r="N230"/>
  <c r="L245"/>
  <c r="N280"/>
  <c r="M280"/>
  <c r="L280"/>
  <c r="L275"/>
  <c r="M275"/>
  <c r="N275"/>
  <c r="N270"/>
  <c r="M270"/>
  <c r="L270"/>
  <c r="N265"/>
  <c r="M265"/>
  <c r="L265"/>
  <c r="N260"/>
  <c r="M260"/>
  <c r="L260"/>
  <c r="N255"/>
  <c r="M255"/>
  <c r="L255"/>
  <c r="N250"/>
  <c r="M250"/>
  <c r="L250"/>
  <c r="M13" l="1"/>
  <c r="N225"/>
  <c r="M225"/>
  <c r="L225"/>
  <c r="L196" s="1"/>
  <c r="L220"/>
  <c r="M220"/>
  <c r="N220"/>
  <c r="N215"/>
  <c r="M215"/>
  <c r="L215"/>
  <c r="N210"/>
  <c r="M210"/>
  <c r="L210"/>
  <c r="L294"/>
  <c r="N168"/>
  <c r="M168"/>
  <c r="L168"/>
  <c r="N157"/>
  <c r="M157"/>
  <c r="L157"/>
  <c r="N152"/>
  <c r="M152"/>
  <c r="L152"/>
  <c r="N147"/>
  <c r="M147"/>
  <c r="L147"/>
  <c r="L141" s="1"/>
  <c r="N136"/>
  <c r="M136"/>
  <c r="L136"/>
  <c r="N131"/>
  <c r="M131"/>
  <c r="L131"/>
  <c r="N126"/>
  <c r="M126"/>
  <c r="L126"/>
  <c r="L121"/>
  <c r="L116"/>
  <c r="L78" l="1"/>
  <c r="L194"/>
  <c r="N111"/>
  <c r="M111"/>
  <c r="L111"/>
  <c r="N106"/>
  <c r="M106"/>
  <c r="L106"/>
  <c r="N101"/>
  <c r="M101"/>
  <c r="L101"/>
  <c r="N96"/>
  <c r="M96"/>
  <c r="L96"/>
  <c r="L91"/>
  <c r="N86"/>
  <c r="M86"/>
  <c r="L86"/>
  <c r="L77" l="1"/>
  <c r="L295" s="1"/>
  <c r="N43"/>
  <c r="N49"/>
  <c r="M43"/>
  <c r="M49"/>
  <c r="L47"/>
  <c r="L43" s="1"/>
  <c r="L49"/>
  <c r="N25"/>
  <c r="H19"/>
  <c r="K145"/>
  <c r="K47"/>
  <c r="K43" s="1"/>
  <c r="N297"/>
  <c r="N286"/>
  <c r="N246"/>
  <c r="N296" s="1"/>
  <c r="N236"/>
  <c r="N190"/>
  <c r="N141"/>
  <c r="N74"/>
  <c r="N67"/>
  <c r="N61"/>
  <c r="N54"/>
  <c r="N36"/>
  <c r="M246"/>
  <c r="M296" s="1"/>
  <c r="K18"/>
  <c r="K78"/>
  <c r="K77"/>
  <c r="K76"/>
  <c r="K294" s="1"/>
  <c r="K17"/>
  <c r="K245"/>
  <c r="L296" l="1"/>
  <c r="N292"/>
  <c r="M42"/>
  <c r="L42"/>
  <c r="N42"/>
  <c r="K296"/>
  <c r="K295"/>
  <c r="N242"/>
  <c r="K141"/>
  <c r="K74"/>
  <c r="K42"/>
  <c r="N298" l="1"/>
  <c r="H16"/>
  <c r="I294"/>
  <c r="K242"/>
  <c r="J144"/>
  <c r="J143"/>
  <c r="J294" s="1"/>
  <c r="J194"/>
  <c r="J145"/>
  <c r="H294" l="1"/>
  <c r="J246"/>
  <c r="J78" l="1"/>
  <c r="J296" s="1"/>
  <c r="J295"/>
  <c r="J242"/>
  <c r="I295"/>
  <c r="I78"/>
  <c r="H295" l="1"/>
  <c r="I65"/>
  <c r="I296" s="1"/>
  <c r="H296" s="1"/>
  <c r="H71"/>
  <c r="H70"/>
  <c r="M67"/>
  <c r="L67"/>
  <c r="K67"/>
  <c r="J67"/>
  <c r="I67"/>
  <c r="H241"/>
  <c r="H240"/>
  <c r="P239"/>
  <c r="P241" s="1"/>
  <c r="H239"/>
  <c r="M236"/>
  <c r="L236"/>
  <c r="K236"/>
  <c r="J236"/>
  <c r="I236"/>
  <c r="H64"/>
  <c r="M61"/>
  <c r="L61"/>
  <c r="K61"/>
  <c r="J61"/>
  <c r="I297"/>
  <c r="J297"/>
  <c r="K297"/>
  <c r="L297"/>
  <c r="L292" s="1"/>
  <c r="L298" s="1"/>
  <c r="M297"/>
  <c r="M292" s="1"/>
  <c r="H235"/>
  <c r="H234"/>
  <c r="P233"/>
  <c r="P235" s="1"/>
  <c r="H233"/>
  <c r="M230"/>
  <c r="L230"/>
  <c r="K230"/>
  <c r="J230"/>
  <c r="I230"/>
  <c r="H297" l="1"/>
  <c r="I61"/>
  <c r="H65"/>
  <c r="H236"/>
  <c r="H67"/>
  <c r="H61"/>
  <c r="H230"/>
  <c r="H143" l="1"/>
  <c r="J141" l="1"/>
  <c r="I242"/>
  <c r="H246"/>
  <c r="H77"/>
  <c r="H144"/>
  <c r="H145"/>
  <c r="H58"/>
  <c r="H290"/>
  <c r="H196"/>
  <c r="H245"/>
  <c r="L190"/>
  <c r="J190"/>
  <c r="I190"/>
  <c r="H85"/>
  <c r="H84"/>
  <c r="H59"/>
  <c r="H48"/>
  <c r="H47"/>
  <c r="H46"/>
  <c r="J42"/>
  <c r="I42"/>
  <c r="H40"/>
  <c r="H35"/>
  <c r="H34"/>
  <c r="H18"/>
  <c r="H17"/>
  <c r="H11"/>
  <c r="K190"/>
  <c r="M190"/>
  <c r="H78" l="1"/>
  <c r="H42"/>
  <c r="H194"/>
  <c r="H190"/>
  <c r="H10"/>
  <c r="H41"/>
  <c r="H39"/>
  <c r="M36"/>
  <c r="L36"/>
  <c r="K36"/>
  <c r="J36"/>
  <c r="I36"/>
  <c r="H12"/>
  <c r="M286"/>
  <c r="L286"/>
  <c r="M242"/>
  <c r="L242"/>
  <c r="M204"/>
  <c r="L204"/>
  <c r="M198"/>
  <c r="L198"/>
  <c r="M141"/>
  <c r="M80"/>
  <c r="L80"/>
  <c r="M74"/>
  <c r="L74"/>
  <c r="M54"/>
  <c r="L54"/>
  <c r="M7"/>
  <c r="L7"/>
  <c r="G61" i="10"/>
  <c r="F61"/>
  <c r="G48"/>
  <c r="F48"/>
  <c r="G43"/>
  <c r="F43"/>
  <c r="G38"/>
  <c r="F38"/>
  <c r="M298" i="4" l="1"/>
  <c r="H36"/>
  <c r="M299"/>
  <c r="M301" s="1"/>
  <c r="G33" i="10"/>
  <c r="F33"/>
  <c r="G28"/>
  <c r="F28"/>
  <c r="H193" i="4"/>
  <c r="H291"/>
  <c r="H289"/>
  <c r="H249"/>
  <c r="H209"/>
  <c r="H208"/>
  <c r="H207"/>
  <c r="H203"/>
  <c r="H197"/>
  <c r="H146"/>
  <c r="H57"/>
  <c r="H56"/>
  <c r="K54"/>
  <c r="J54"/>
  <c r="I54"/>
  <c r="L300" l="1"/>
  <c r="H54"/>
  <c r="H242"/>
  <c r="F13" i="10"/>
  <c r="G13"/>
  <c r="F18"/>
  <c r="G18"/>
  <c r="G62" l="1"/>
  <c r="F62"/>
  <c r="G60"/>
  <c r="F60"/>
  <c r="G53"/>
  <c r="F53"/>
  <c r="G23"/>
  <c r="F23"/>
  <c r="G8"/>
  <c r="F8"/>
  <c r="F58" l="1"/>
  <c r="P207" i="4"/>
  <c r="P209" s="1"/>
  <c r="G58" i="10"/>
  <c r="K204" i="4" l="1"/>
  <c r="J204"/>
  <c r="I204"/>
  <c r="H204" l="1"/>
  <c r="K198"/>
  <c r="J198"/>
  <c r="I198"/>
  <c r="H45"/>
  <c r="H76"/>
  <c r="I141"/>
  <c r="H141" l="1"/>
  <c r="H198"/>
  <c r="H248" l="1"/>
  <c r="H244"/>
  <c r="I80"/>
  <c r="J80"/>
  <c r="K80"/>
  <c r="I74"/>
  <c r="J74"/>
  <c r="I13"/>
  <c r="J13"/>
  <c r="K13"/>
  <c r="I7"/>
  <c r="J7"/>
  <c r="K7"/>
  <c r="H83"/>
  <c r="H33"/>
  <c r="H79"/>
  <c r="H74" l="1"/>
  <c r="H80"/>
  <c r="H7"/>
  <c r="H13"/>
  <c r="J286"/>
  <c r="J292" s="1"/>
  <c r="I286"/>
  <c r="I292" s="1"/>
  <c r="K286"/>
  <c r="K292" l="1"/>
  <c r="H292" s="1"/>
  <c r="J298"/>
  <c r="I298"/>
  <c r="I300" s="1"/>
  <c r="H286"/>
  <c r="K298" l="1"/>
  <c r="K300" s="1"/>
  <c r="K302" s="1"/>
  <c r="J300"/>
  <c r="J303"/>
</calcChain>
</file>

<file path=xl/comments1.xml><?xml version="1.0" encoding="utf-8"?>
<comments xmlns="http://schemas.openxmlformats.org/spreadsheetml/2006/main">
  <authors>
    <author>nameX</author>
  </authors>
  <commentList>
    <comment ref="J40" authorId="0">
      <text>
        <r>
          <rPr>
            <b/>
            <sz val="9"/>
            <color indexed="81"/>
            <rFont val="Tahoma"/>
            <family val="2"/>
            <charset val="204"/>
          </rPr>
          <t>nameX:</t>
        </r>
        <r>
          <rPr>
            <sz val="9"/>
            <color indexed="81"/>
            <rFont val="Tahoma"/>
            <family val="2"/>
            <charset val="204"/>
          </rPr>
          <t xml:space="preserve">
105 музей книга и 18 архивный справочник</t>
        </r>
      </text>
    </comment>
  </commentList>
</comments>
</file>

<file path=xl/sharedStrings.xml><?xml version="1.0" encoding="utf-8"?>
<sst xmlns="http://schemas.openxmlformats.org/spreadsheetml/2006/main" count="672" uniqueCount="200">
  <si>
    <t>№ п/п</t>
  </si>
  <si>
    <t>Наименование мероприятия программы</t>
  </si>
  <si>
    <t>Источники финансирования</t>
  </si>
  <si>
    <t>Ожидаемые результаты реализации мероприятий</t>
  </si>
  <si>
    <t>Всего</t>
  </si>
  <si>
    <t>Общий объем средств</t>
  </si>
  <si>
    <t>в том числе:</t>
  </si>
  <si>
    <t>Областной бюджет</t>
  </si>
  <si>
    <t>Внебюджетные источники</t>
  </si>
  <si>
    <t xml:space="preserve">Развитие музейного дела     </t>
  </si>
  <si>
    <t>МБУК "УМЦРБ"</t>
  </si>
  <si>
    <t>МБУК "Устьянский краеведческий музей"</t>
  </si>
  <si>
    <t>в течение года</t>
  </si>
  <si>
    <t>Итого по программе</t>
  </si>
  <si>
    <t>Районный бюджет</t>
  </si>
  <si>
    <t>районный бюджет</t>
  </si>
  <si>
    <t>11.</t>
  </si>
  <si>
    <t>Финансовое обеспечение муниципального задания на оказание муниципальных услуг (выполнение работ)</t>
  </si>
  <si>
    <t>детские школы искусств</t>
  </si>
  <si>
    <t>Финансовое обеспечение учреждений на иные цели</t>
  </si>
  <si>
    <t>Федеральный бюджет</t>
  </si>
  <si>
    <t xml:space="preserve">Выполнение муниципальными бюджетыми учреждениями культуры  и учреждениями дополнительного образования детей (в том числе ДШИ) муниципальных заданий (100%)
</t>
  </si>
  <si>
    <t xml:space="preserve">      Осуществление функций органов местного самоуправления в сфере культуры (100%).    
</t>
  </si>
  <si>
    <t>Ответственный исполнитель</t>
  </si>
  <si>
    <t>Соисполнители</t>
  </si>
  <si>
    <t>Срок реализации</t>
  </si>
  <si>
    <t>УКСТиМ</t>
  </si>
  <si>
    <t>областной бюджет</t>
  </si>
  <si>
    <t>Финансовое обеспечение муниципального задания на Повышение средней заработной платы педагогических  работников муниципальных учреждений дополнительного образования в целях реализации Указа Президента Российской Федерации от 01 июня 2012 года № 761 "О национальной стратегии действий в интересах детей на 2012-2017 годы"</t>
  </si>
  <si>
    <t xml:space="preserve"> МБУК "Устьянский краеведческий музей",  МБУК "УМЦРБ", МБУК "УЦНТ", МБУК "Устьяны", МБУ ДО ДШИ "Радуга", МБУ ДО УДШИ</t>
  </si>
  <si>
    <t>МБУК "Устьянский краеведческий музей",  МБУК "УМЦРБ", МБУК "УЦНТ", МБУК "Устьяны", МБУК "ОЦДк", МАУ "БЦКиТ" МБУ ДО ДШИ "Радуга", МБУ ДО УДШИ</t>
  </si>
  <si>
    <t>МБУ ДО ДШИ "Радуга", МБУ ДО УДШИ</t>
  </si>
  <si>
    <t xml:space="preserve"> МБУК "Устьянский краеведческий музей",  МБУК "УМЦРБ", МБУК "УЦНТ", МБУК "Устьяны", МБУК "ОЦДк", МАУ "БЦКиТ", МБУ ДО ДШИ "Радуга", МБУ ДО УДШИ</t>
  </si>
  <si>
    <t xml:space="preserve">ПЕРЕЧЕНЬ </t>
  </si>
  <si>
    <t>Название мероприятия программы</t>
  </si>
  <si>
    <t>Исполнители</t>
  </si>
  <si>
    <t>Срок начала/окончания работ</t>
  </si>
  <si>
    <t>Объём финансирования (руб.)</t>
  </si>
  <si>
    <t>Международный фестиваль народного творчества «Устьянская ссыпчина»</t>
  </si>
  <si>
    <t>МБУК «Устьянский центр народного творчества»</t>
  </si>
  <si>
    <t xml:space="preserve"> июль</t>
  </si>
  <si>
    <t>Увеличение количества населения района, вовлеченного в сохранение исторического наследия и культурно-досуговую деятельность.</t>
  </si>
  <si>
    <t>облстной бюджет</t>
  </si>
  <si>
    <t>местный бюджет</t>
  </si>
  <si>
    <t>внебюджетные источники</t>
  </si>
  <si>
    <t>Участие в  областном конкурсе "Государственная поддержка муниципальных учреждений культуры, находящихся на территории сельских поселений"</t>
  </si>
  <si>
    <t>МБУК «Устьяны»</t>
  </si>
  <si>
    <t>Увеличение количества сельских учреждений культуры, повысивших качественный уровень предоставления культурно-досуговых услуг населению</t>
  </si>
  <si>
    <t>Участие в  областном конкурсе "Государственная поддержка лучших работников муниципальных учреждений культуры, находящихся на территории сельских поселений"</t>
  </si>
  <si>
    <t>Увеличение количества работников сельских учреждений культуры, получивших поддержку за реализацию проектов, направленных на развитие учреждений культуры</t>
  </si>
  <si>
    <t>оьластной бюджет</t>
  </si>
  <si>
    <t>Участие в Маргаритинской ярмарке</t>
  </si>
  <si>
    <t>сентябрь</t>
  </si>
  <si>
    <t>ИТОГО</t>
  </si>
  <si>
    <t>МБУК «Устьянский краеведческий музей»</t>
  </si>
  <si>
    <t xml:space="preserve">Финансовое обеспечение муниципального задания на Повышение средней заработной платы работников муниципальных учреждений культуры в целях реализации Указа Президента Российской Федерации от 07 мая 2018 года № 204 "О национальных целях и стратегических задачах развития Российской Федерации на период до 2024 года"; </t>
  </si>
  <si>
    <t xml:space="preserve">                                                                                                    Капитальный ремонт, реконструкция и строительство объектов культуры и образования в сфере культуры и искусства.</t>
  </si>
  <si>
    <t>Проведение мероприятий по  повышению уровня квалификации специалистов сферы культуры</t>
  </si>
  <si>
    <t>8.</t>
  </si>
  <si>
    <t xml:space="preserve">Приложение №3
к муниципальной программе
"Развитие культуры Устьянского района"
на 2019-2021 годы
</t>
  </si>
  <si>
    <t>10.</t>
  </si>
  <si>
    <t xml:space="preserve">    </t>
  </si>
  <si>
    <t>Мероприятия  посвященные 90-летию Устьянского района</t>
  </si>
  <si>
    <t>Районный фестиваль "Играй, устьянская гармонь!"</t>
  </si>
  <si>
    <t>Районный конкурс «Таланты Устьи»</t>
  </si>
  <si>
    <t>Районный конкурс "Лучший мастер художественных промыслов"</t>
  </si>
  <si>
    <t>Презентация муниципального образования "Устьянский муниципальный район", участие в гала-концерте, деловых площадках.</t>
  </si>
  <si>
    <t>Сохранение и поддержка  развитие народных художественных промыслов и ремесел на территории МО "Устьянский муниципальный район"</t>
  </si>
  <si>
    <t>Поддержка и развитие профессионального и самодеятельного народного творчества, создания эффективной среды обмена опытом.</t>
  </si>
  <si>
    <t xml:space="preserve">Издательская деятельность     </t>
  </si>
  <si>
    <t xml:space="preserve">
Созданы условия для повышения уровня квалицфикации специалистов сферы культуры (161 специалист к 2024 г.)
</t>
  </si>
  <si>
    <r>
      <t xml:space="preserve"> культурно-массовых мероприятий муниципальной программы                                                                 "Развитие культуры Устьянского района" на 2019-2021 годы на</t>
    </r>
    <r>
      <rPr>
        <b/>
        <u/>
        <sz val="14"/>
        <rFont val="Times New Roman"/>
        <family val="1"/>
        <charset val="204"/>
      </rPr>
      <t xml:space="preserve"> 2020 год</t>
    </r>
  </si>
  <si>
    <t>Проведение мероприятий по повышению безопасности эксплуатации зданий и условий труда специалистов муниципальных учреждений культуры, учреждений дополнительного образования в сфере культуры  (</t>
  </si>
  <si>
    <t xml:space="preserve">Развитие библиотечного дела 
        </t>
  </si>
  <si>
    <t>Модернизация  и текущий ремонт муниципальных бюджетных учреждений культуры, муниципальных образовательных учреждений дополнительного образования детей(детских школ искусств по видам искусств)</t>
  </si>
  <si>
    <t>1. Создание условий для повышения качества и многообразия услуг, предоставляемых муниципальными учреждениями культуры, учреждениями дополнительного образования в сфере культуры</t>
  </si>
  <si>
    <t xml:space="preserve">Созданы 5 объектов культуры
 Отремонтированы 12 учреждений к 2024 году Приложение №4
</t>
  </si>
  <si>
    <t>Администрация муниципального образования "Устьянский муниципальный район"</t>
  </si>
  <si>
    <t>3. Создание благоприятных условий для устойчивого развития учреждений культуры и учреждений дополнительного образования в сфере культуры.</t>
  </si>
  <si>
    <t>2. Обеспечение сохранности документов архивного фонда муниципального архива.</t>
  </si>
  <si>
    <t>Создание электронного фонда пользования</t>
  </si>
  <si>
    <t xml:space="preserve"> МБУК "Устьянский краеведческий музей",  МБУК "УМЦРБ", МБУК "УЦНТ", МБУК "Устьяны"</t>
  </si>
  <si>
    <t>Финансовое обеспечение муниципального задания на 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</si>
  <si>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Число новых поступлений в библиотечные фонды на тысячу жителей - от 90- до130 книг ( всего 14355 книг).
 (Участие в КОНКУРСЕ НА ПРЕДОСТАВЛЕНИЕ
СУБСИДИЙ БЮДЖЕТАМ МУНИЦИПАЛЬНЫХ РАЙОНОВ И ГОРОДСКИХ ОКРУГОВ
АРХАНГЕЛЬСКОЙ ОБЛАСТИ НА ПОДДЕРЖКУ ОТРАСЛИ КУЛЬТУРЫ В ЧАСТИ
КОМПЛЕКТОВАНИЯ КНИЖНЫХ ФОНДОВ ОБЩЕДОСТУПНЫХ БИБЛИОТЕК
МУНИЦИПАЛЬНЫХ ОБРАЗОВАНИЙ АРХАНГЕЛЬСКОЙ ОБЛАСТИ 
Пополнение книжного фонда согласно ПЛАНА
МЕРОПРИЯТИЙ ("ДОРОЖНАЯ КАРТА") ПО ПЕРСПЕКТИВНОМУ РАЗВИТИЮ
ОБЩЕДОСТУПНЫХ БИБЛИОТЕК РОССИЙСКОЙ ФЕДЕРАЦИИ НА 2017 - 2021 ГОДЫ</t>
  </si>
  <si>
    <t>Создание условий для выпуска литературы (10 изданий к 2024 году )</t>
  </si>
  <si>
    <t xml:space="preserve">Создание условий для увеличения посещаемости библиотечной сети,  повышения доступности к ресурсам Национальной электронной библиотеки.
Проведение районых семинаров.   Увеличение посещений библиотечной сети к 2024 до 139130  человек в год.   Увеличение количества записей в электронном каталоге к 2024 года до 34000 экземпляров в год. Увеличение доли библиотек, оказывающих услуги, как центры ЦО ЕСИА до 19 библиотек к 2024 году. Увеличение количества библиотек подключенных к НЭБ до 9 библиотек к 2024 году .                                              Приложение №4                                                                                                              </t>
  </si>
  <si>
    <t>Создание условия для повышения посещаемости музейных мероприятий к 2024 году - 9970 человек в год, ежегодное увеличение музейных фондов - 0,5% от фонда на 01.01.2024 года),ежегодное увеличение числа музейных предметов представленных зрителю - 8,5% от общего количества на 01.01.2024 )</t>
  </si>
  <si>
    <t xml:space="preserve">Создание условий для внесения архивных документов в электронную базу данных:                               Доля электронного научно-справочного аппарата (описей) к документам муниципального архива, доступного пользователям архивной информацией (80% к 2024 году);
Количество созданных электронных копий наиболее востребованных архивных документов                (30875 ед.в год  к 2024 году);
</t>
  </si>
  <si>
    <t xml:space="preserve"> Увеличение количества учреждений культуры, дополнительного образования    детей в сфере искусства (детских школ искусств по видам искусств), обновивших музыкальные инструменты и улучшивших материально-техническую базу (16 учреждений к концу 2024 года ) Создание двух модельных библиотек к 2024 г. и появление одного автоклуба к 2024г.  Приложение №4 </t>
  </si>
  <si>
    <t>Обеспечение нормативных условий хранения архивных документов</t>
  </si>
  <si>
    <t xml:space="preserve">Доля архивных документов размещенных в нормативные средства хранения  (100% к 2024 году);
</t>
  </si>
  <si>
    <t>Доведение средней заработной платы  работников учреждений культуры
 до 47010,50 рублей в 2022 году, а к 2024 г. - 100%</t>
  </si>
  <si>
    <t>1.2.</t>
  </si>
  <si>
    <t>1.1.</t>
  </si>
  <si>
    <t>1.3.</t>
  </si>
  <si>
    <t>1.4.</t>
  </si>
  <si>
    <t>1.5.</t>
  </si>
  <si>
    <t>1.6.</t>
  </si>
  <si>
    <t>2.1.</t>
  </si>
  <si>
    <t>2.2.</t>
  </si>
  <si>
    <t>3.1.</t>
  </si>
  <si>
    <t>4. Выполнение показателей плана мероприятий («дорожной карты») «Изменения в отраслях социальной сферы, 
направленные на повышение эффективности сферы культуры Устьянского района».</t>
  </si>
  <si>
    <t>4.1.</t>
  </si>
  <si>
    <t>4.2.</t>
  </si>
  <si>
    <t>4.3.</t>
  </si>
  <si>
    <t>4.4.</t>
  </si>
  <si>
    <t>5. Осуществление функций органов местного самоуправления в сфере культуры</t>
  </si>
  <si>
    <t>5.1.</t>
  </si>
  <si>
    <t>3.2.</t>
  </si>
  <si>
    <t xml:space="preserve">УКСТиМ     </t>
  </si>
  <si>
    <t xml:space="preserve">Перечень мероприятий муниципальной программы  «Развитие культуры  Устьянского муниципального округа" </t>
  </si>
  <si>
    <t>Местный бюджет</t>
  </si>
  <si>
    <t>Местный  бюджет</t>
  </si>
  <si>
    <t>Доведение средней заработной платы  педагогических работников
 до 58 747,00рублей в 2022 году, а к 2024 г. - 100%</t>
  </si>
  <si>
    <t xml:space="preserve">Исполнение органами местного самоуправления полномочий по созданию условий для организации досуга и обеспечения жителей Устьянского района услугами организаций культуры ( Приложение 3)
-Увеличение количества посещений культурно-массовых мероприятий, к 2024 до 87196  человек в год;
-Увеличение количества культурно-массовых мероприятий районного и областного значения до 15 мероприятий в год  к 2024 г.;
-Увеличение количества участников клубных формирований - до 3100 в год  к 2024 году;
-Увеличение количества конкурсов и мероприятий, направленных на поддержку сохранение, возрождение и развитие народных художественных промыслов и ремесел - до 2 ежегодно.
</t>
  </si>
  <si>
    <r>
      <t>Выплата работникам соцподдержки</t>
    </r>
    <r>
      <rPr>
        <b/>
        <sz val="10"/>
        <color theme="3" tint="0.3999755851924192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и оплата проезда к месту отдыха и обратно (100%) Спец.оценка условий труда -205400,00 ( 2022 год - 183800,00; 2023 год 21600,00)</t>
    </r>
  </si>
  <si>
    <t>1.2.1.</t>
  </si>
  <si>
    <t>Государственная поддержка отрасли культуры (реализация мероприятяий по модернизации библиотек в части комплектования книжных фондов муниципальных библиотек</t>
  </si>
  <si>
    <t>1.5.1.</t>
  </si>
  <si>
    <t>Оплата проезда одаренных детей для участия в конкурсах, мероприятиях, фестивалях</t>
  </si>
  <si>
    <t>МБУК "УЦНТ"МБУ ДО ДШИ "Радуга", МБУ ДО УДШИ</t>
  </si>
  <si>
    <t>3.1.2.</t>
  </si>
  <si>
    <t>МБУ ДО ДШИ "Радуга"</t>
  </si>
  <si>
    <t>3.1.1.</t>
  </si>
  <si>
    <t>3.1.3.</t>
  </si>
  <si>
    <t>Реализация мероприятий по социально -экономическому развитию мун.округов (капитальный ремонт здания мирновского дома культуры СП "Мирновское" МБУК "Устьяны", п. Мирный)</t>
  </si>
  <si>
    <t>МБУК "Устьяны" СП Мирновское"</t>
  </si>
  <si>
    <t>3.1.4.</t>
  </si>
  <si>
    <t>МБУК "Устьянская МЦРБ"</t>
  </si>
  <si>
    <t>3.1.5.</t>
  </si>
  <si>
    <t>МБУК "Устьяны" СП "Синицкое"</t>
  </si>
  <si>
    <t>3.1.6.</t>
  </si>
  <si>
    <t>Реализация мероприятий по социально -экономическому развитию мун.округов (Установка системы видеонаблюдения в здании МБУК "Устьянский краеведческий музей")</t>
  </si>
  <si>
    <t>МБУК "Усьянский краеведческий музей"</t>
  </si>
  <si>
    <t>Субсидия на оплату услуг по обработке огнезащитным составом деревянных конструкций</t>
  </si>
  <si>
    <t>3.1.7.</t>
  </si>
  <si>
    <t>МБУК "УЦНТ"</t>
  </si>
  <si>
    <t>3.1.8.</t>
  </si>
  <si>
    <t>Проведение экспертизы проектно- сметной документации объектов капитального ремонта</t>
  </si>
  <si>
    <t>3.1.9.</t>
  </si>
  <si>
    <t>3.1.10.</t>
  </si>
  <si>
    <t>Текущий ремонт учреждений культуры</t>
  </si>
  <si>
    <t>3.1.11.</t>
  </si>
  <si>
    <t>3.2.1.</t>
  </si>
  <si>
    <t>Техническое оснащение региональных и муниципальных музеев (в части муниципальных музеев)</t>
  </si>
  <si>
    <t>МБУК "Устьяны"</t>
  </si>
  <si>
    <t>3.2.2.</t>
  </si>
  <si>
    <t>Обеспечение учреждений культуры автотранспортом для обслуживания населения</t>
  </si>
  <si>
    <t>3.2.3.</t>
  </si>
  <si>
    <t>3.2.4.</t>
  </si>
  <si>
    <t xml:space="preserve"> МБУ ДО ДШИ "Радуга"</t>
  </si>
  <si>
    <t>Укрепление МТБ учреждений культуры</t>
  </si>
  <si>
    <t>3.2.5.</t>
  </si>
  <si>
    <t>4.1.1.</t>
  </si>
  <si>
    <t>Организхация музейного обслуживания</t>
  </si>
  <si>
    <t>4.1.2.</t>
  </si>
  <si>
    <t>Организация библиотечного обслуживания</t>
  </si>
  <si>
    <t xml:space="preserve">МБУК "УМЦРБ", </t>
  </si>
  <si>
    <t>4.1.3.</t>
  </si>
  <si>
    <t>Обеспечение населения услугами учреждений культуры</t>
  </si>
  <si>
    <t>МБУК "Устьяны", МБУК "УЦНТ", МБУК "ОЦДК", МАУ "Березницкий ЦКиТ"</t>
  </si>
  <si>
    <t>4.1.4.</t>
  </si>
  <si>
    <t>Расходы на обеспечение деятельности учреждений по внешкольной работе с детьми</t>
  </si>
  <si>
    <t>4.4.1.</t>
  </si>
  <si>
    <t>4.4.2.</t>
  </si>
  <si>
    <t>Оплата проезда к месту отдыха и обратно</t>
  </si>
  <si>
    <t>МБУК "Устьянский краеведческий музей",  МБУК "УМЦРБ", МБУК "УЦНТ", МБУК "Устьяны", МБУ ДО ДШИ "Радуга", МБУ ДО УДШИ</t>
  </si>
  <si>
    <t>Услуги проведения специальной оценки условий труда, производственного контроля и оценки проф. Рисков на рабочих местах</t>
  </si>
  <si>
    <t>4.4.3.</t>
  </si>
  <si>
    <t>Взносы в Фонд капитального ремонта формируемый на специальном счете УК</t>
  </si>
  <si>
    <t>4.4.4.</t>
  </si>
  <si>
    <t>4.4.5.</t>
  </si>
  <si>
    <t>Услуги по изготовлению технического паспорта и плана помещений для РДБ</t>
  </si>
  <si>
    <t>4.4.6.</t>
  </si>
  <si>
    <t>Субсидия на приобретение, установку оборудования и подключение моб.интернета для МБУК "УМЦРБ"</t>
  </si>
  <si>
    <t>Обеспечение развития и укрепления материально -технической базы домов культуры в населенных пунктах с числом жителей до 50 тыс. чел.</t>
  </si>
  <si>
    <t>4.4.7.</t>
  </si>
  <si>
    <t>Расходы органов местного самоуправления в сфере культуры (расходы на содержание муниципальных органов и обеспечение их функций)</t>
  </si>
  <si>
    <t>Частичное возмещение расходов по предоствлению мер социальной поддержки квалифиц.специалистов уч.культуры и об. Организация</t>
  </si>
  <si>
    <t>Комплектование книжных фондов библиотек муниципальных образований Архангельской области и подписка на переодическую печать</t>
  </si>
  <si>
    <t>Создание дизайн - пректа основной экспозиции музея</t>
  </si>
  <si>
    <t>Проведение культурных мероприятий  на территории Устьянского муниципального округа</t>
  </si>
  <si>
    <t>Реализация мероприятий по социально -экономическому развитию мун.округов (капитальный ремонт помещения СП Малодорская библиотека МБУК "УМЦРБ", расположенног по адресу: Архангельская обл. Устьянский район, с. Малодоры, ул. Школьная, д.8)</t>
  </si>
  <si>
    <t>Реализация мероприятий по социально -экономическому развитию мун.округов (капитальный ремонт здания Синицкого дома культуры СП "Синицкое" МБУК "Устьяны", пос. Кидюга)</t>
  </si>
  <si>
    <t>1.2.2.</t>
  </si>
  <si>
    <t xml:space="preserve">Комплектование книжных фондов библиотек 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</si>
  <si>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 ( мероприятие - приобретение и установка окна в здании МБУ ДО "ДШИ "Радуга"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</si>
  <si>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 (мероприятие - приобретение оборудования и монтаж узла тепловой энергии)</t>
  </si>
  <si>
    <t xml:space="preserve"> МАУ "Березницкий ЦКиТ"</t>
  </si>
  <si>
    <t>3.2.6.</t>
  </si>
  <si>
    <t>3.2.7.</t>
  </si>
  <si>
    <t>Оплата услуг проверки узла учета тепловой энергии</t>
  </si>
  <si>
    <t>Реализация мероприятий по социально -экономическому развитию мун.округов (капитальный ремонт теплового узла и системы отопления в здании МБУ ДО ДШИ "Радуга", расположенного по адресу: дер. Юрятинская, д.45)</t>
  </si>
  <si>
    <t>Реализация мероприятий по социально -экономическому развитию мун.округов (капитальный ремонт кровли, чердачного перекрытия здания МБУ ДО ДШИ "Радуга",расположенного по адресу: дер. Юрятинская, д.45)</t>
  </si>
  <si>
    <t>Текущий ремонт учреждений дополнительного образования</t>
  </si>
  <si>
    <t>МБУК "УРКЦ"</t>
  </si>
  <si>
    <t>3.2.8.</t>
  </si>
  <si>
    <t>Субсидия на услугу по изготовлению одежды сцены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</si>
  <si>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и муниципальных районов Архангельской области (мероприятие - приобретение и установка отопительного электрокотла в СП "Синицкое" п. Кидюга)</t>
  </si>
  <si>
    <t xml:space="preserve">         Приложение №1 к муниципальной программе 
 "Развитие культуры Устьянского муниципального округа"  от 5 декабря 2023 года №2879
</t>
  </si>
</sst>
</file>

<file path=xl/styles.xml><?xml version="1.0" encoding="utf-8"?>
<styleSheet xmlns="http://schemas.openxmlformats.org/spreadsheetml/2006/main">
  <fonts count="28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Arial Cyr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10"/>
      <color rgb="FFFF0000"/>
      <name val="Arial Cyr"/>
      <charset val="204"/>
    </font>
    <font>
      <sz val="10"/>
      <name val="Arial"/>
      <family val="2"/>
      <charset val="204"/>
    </font>
    <font>
      <b/>
      <u/>
      <sz val="14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name val="Arial Cyr"/>
      <charset val="204"/>
    </font>
    <font>
      <b/>
      <sz val="11"/>
      <color theme="1"/>
      <name val="Arial Cyr"/>
      <charset val="204"/>
    </font>
    <font>
      <b/>
      <sz val="10"/>
      <color theme="3" tint="0.3999755851924192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25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Fill="1"/>
    <xf numFmtId="0" fontId="9" fillId="0" borderId="0" xfId="0" applyFont="1"/>
    <xf numFmtId="0" fontId="10" fillId="0" borderId="0" xfId="0" applyFont="1"/>
    <xf numFmtId="4" fontId="0" fillId="0" borderId="0" xfId="0" applyNumberFormat="1"/>
    <xf numFmtId="0" fontId="2" fillId="0" borderId="0" xfId="0" applyFont="1" applyFill="1"/>
    <xf numFmtId="4" fontId="0" fillId="0" borderId="0" xfId="0" applyNumberFormat="1" applyFill="1"/>
    <xf numFmtId="0" fontId="2" fillId="0" borderId="0" xfId="0" applyFont="1" applyAlignment="1">
      <alignment horizontal="right"/>
    </xf>
    <xf numFmtId="4" fontId="12" fillId="0" borderId="0" xfId="0" applyNumberFormat="1" applyFont="1" applyFill="1"/>
    <xf numFmtId="0" fontId="10" fillId="0" borderId="0" xfId="0" applyFont="1" applyFill="1"/>
    <xf numFmtId="0" fontId="1" fillId="0" borderId="0" xfId="1" applyFont="1" applyFill="1" applyAlignment="1"/>
    <xf numFmtId="0" fontId="13" fillId="0" borderId="0" xfId="1" applyFill="1"/>
    <xf numFmtId="0" fontId="7" fillId="0" borderId="0" xfId="1" applyFont="1" applyFill="1" applyAlignment="1"/>
    <xf numFmtId="0" fontId="7" fillId="0" borderId="0" xfId="1" applyFont="1" applyFill="1" applyAlignment="1">
      <alignment vertical="justify" wrapText="1"/>
    </xf>
    <xf numFmtId="0" fontId="1" fillId="0" borderId="0" xfId="1" applyFont="1" applyFill="1"/>
    <xf numFmtId="0" fontId="3" fillId="0" borderId="1" xfId="1" applyFont="1" applyFill="1" applyBorder="1" applyAlignment="1">
      <alignment horizontal="center" vertical="top" wrapText="1"/>
    </xf>
    <xf numFmtId="0" fontId="1" fillId="0" borderId="1" xfId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vertical="top" wrapText="1"/>
    </xf>
    <xf numFmtId="0" fontId="15" fillId="0" borderId="0" xfId="1" applyFont="1" applyFill="1"/>
    <xf numFmtId="0" fontId="16" fillId="0" borderId="0" xfId="1" applyFont="1" applyFill="1"/>
    <xf numFmtId="0" fontId="4" fillId="0" borderId="1" xfId="1" applyFont="1" applyFill="1" applyBorder="1" applyAlignment="1">
      <alignment vertical="top" wrapText="1"/>
    </xf>
    <xf numFmtId="4" fontId="4" fillId="0" borderId="1" xfId="1" applyNumberFormat="1" applyFont="1" applyFill="1" applyBorder="1" applyAlignment="1">
      <alignment vertical="top" wrapText="1"/>
    </xf>
    <xf numFmtId="0" fontId="15" fillId="0" borderId="0" xfId="1" applyFont="1"/>
    <xf numFmtId="0" fontId="4" fillId="0" borderId="0" xfId="1" applyFont="1"/>
    <xf numFmtId="0" fontId="1" fillId="0" borderId="0" xfId="1" applyFont="1" applyBorder="1" applyAlignment="1">
      <alignment horizontal="center" vertical="top" wrapText="1"/>
    </xf>
    <xf numFmtId="0" fontId="4" fillId="0" borderId="0" xfId="1" applyFont="1" applyBorder="1" applyAlignment="1">
      <alignment vertical="top" wrapText="1"/>
    </xf>
    <xf numFmtId="0" fontId="6" fillId="0" borderId="0" xfId="1" applyFont="1" applyBorder="1" applyAlignment="1">
      <alignment vertical="top" wrapText="1"/>
    </xf>
    <xf numFmtId="4" fontId="4" fillId="0" borderId="0" xfId="1" applyNumberFormat="1" applyFont="1" applyBorder="1" applyAlignment="1">
      <alignment vertical="top" wrapText="1"/>
    </xf>
    <xf numFmtId="0" fontId="3" fillId="0" borderId="0" xfId="1" applyFont="1" applyBorder="1" applyAlignment="1">
      <alignment horizontal="left" vertical="top" wrapText="1"/>
    </xf>
    <xf numFmtId="0" fontId="17" fillId="0" borderId="0" xfId="1" applyFont="1" applyBorder="1" applyAlignment="1"/>
    <xf numFmtId="0" fontId="13" fillId="0" borderId="0" xfId="1"/>
    <xf numFmtId="0" fontId="7" fillId="0" borderId="0" xfId="1" applyFont="1"/>
    <xf numFmtId="4" fontId="10" fillId="0" borderId="0" xfId="0" applyNumberFormat="1" applyFont="1" applyFill="1"/>
    <xf numFmtId="0" fontId="1" fillId="0" borderId="1" xfId="1" applyFont="1" applyFill="1" applyBorder="1" applyAlignment="1">
      <alignment vertical="top" wrapText="1"/>
    </xf>
    <xf numFmtId="0" fontId="1" fillId="0" borderId="1" xfId="1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23" fillId="0" borderId="1" xfId="0" applyFont="1" applyBorder="1" applyAlignment="1">
      <alignment vertical="top" wrapText="1"/>
    </xf>
    <xf numFmtId="4" fontId="11" fillId="0" borderId="1" xfId="0" applyNumberFormat="1" applyFont="1" applyBorder="1" applyAlignment="1">
      <alignment horizontal="center" vertical="top" wrapText="1"/>
    </xf>
    <xf numFmtId="4" fontId="11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11" fillId="2" borderId="1" xfId="0" applyNumberFormat="1" applyFont="1" applyFill="1" applyBorder="1" applyAlignment="1">
      <alignment horizontal="center" vertical="top" wrapText="1"/>
    </xf>
    <xf numFmtId="0" fontId="24" fillId="0" borderId="1" xfId="0" applyFont="1" applyBorder="1" applyAlignment="1">
      <alignment vertical="top" wrapText="1"/>
    </xf>
    <xf numFmtId="4" fontId="19" fillId="0" borderId="1" xfId="0" applyNumberFormat="1" applyFont="1" applyBorder="1" applyAlignment="1">
      <alignment horizontal="center" vertical="top" wrapText="1"/>
    </xf>
    <xf numFmtId="4" fontId="19" fillId="2" borderId="1" xfId="0" applyNumberFormat="1" applyFont="1" applyFill="1" applyBorder="1" applyAlignment="1">
      <alignment horizontal="center" vertical="top" wrapText="1"/>
    </xf>
    <xf numFmtId="4" fontId="18" fillId="0" borderId="1" xfId="0" applyNumberFormat="1" applyFont="1" applyBorder="1" applyAlignment="1">
      <alignment horizontal="center" vertical="top" wrapText="1"/>
    </xf>
    <xf numFmtId="4" fontId="18" fillId="2" borderId="1" xfId="0" applyNumberFormat="1" applyFont="1" applyFill="1" applyBorder="1" applyAlignment="1">
      <alignment horizontal="center" vertical="top" wrapText="1"/>
    </xf>
    <xf numFmtId="4" fontId="19" fillId="0" borderId="1" xfId="0" applyNumberFormat="1" applyFont="1" applyFill="1" applyBorder="1" applyAlignment="1">
      <alignment horizontal="center" vertical="top" wrapText="1"/>
    </xf>
    <xf numFmtId="4" fontId="19" fillId="3" borderId="1" xfId="0" applyNumberFormat="1" applyFont="1" applyFill="1" applyBorder="1" applyAlignment="1">
      <alignment horizontal="center" vertical="top" wrapText="1"/>
    </xf>
    <xf numFmtId="4" fontId="18" fillId="0" borderId="1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4" fontId="19" fillId="0" borderId="1" xfId="0" applyNumberFormat="1" applyFont="1" applyBorder="1" applyAlignment="1">
      <alignment horizontal="center" vertical="top"/>
    </xf>
    <xf numFmtId="4" fontId="11" fillId="3" borderId="1" xfId="0" applyNumberFormat="1" applyFont="1" applyFill="1" applyBorder="1" applyAlignment="1">
      <alignment horizontal="center" vertical="top" wrapText="1"/>
    </xf>
    <xf numFmtId="0" fontId="24" fillId="0" borderId="1" xfId="0" applyFont="1" applyFill="1" applyBorder="1" applyAlignment="1">
      <alignment vertical="top" wrapText="1"/>
    </xf>
    <xf numFmtId="0" fontId="23" fillId="0" borderId="1" xfId="0" applyFont="1" applyFill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4" fontId="18" fillId="3" borderId="1" xfId="0" applyNumberFormat="1" applyFont="1" applyFill="1" applyBorder="1" applyAlignment="1">
      <alignment horizontal="center" vertical="top" wrapText="1"/>
    </xf>
    <xf numFmtId="4" fontId="9" fillId="0" borderId="0" xfId="0" applyNumberFormat="1" applyFont="1"/>
    <xf numFmtId="4" fontId="9" fillId="0" borderId="0" xfId="0" applyNumberFormat="1" applyFont="1" applyFill="1"/>
    <xf numFmtId="4" fontId="19" fillId="4" borderId="1" xfId="0" applyNumberFormat="1" applyFont="1" applyFill="1" applyBorder="1" applyAlignment="1">
      <alignment horizontal="center" vertical="top" wrapText="1"/>
    </xf>
    <xf numFmtId="4" fontId="11" fillId="4" borderId="1" xfId="0" applyNumberFormat="1" applyFont="1" applyFill="1" applyBorder="1" applyAlignment="1">
      <alignment horizontal="center" vertical="top" wrapText="1"/>
    </xf>
    <xf numFmtId="4" fontId="18" fillId="4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/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0" fillId="0" borderId="1" xfId="0" applyFont="1" applyBorder="1"/>
    <xf numFmtId="0" fontId="10" fillId="0" borderId="1" xfId="0" applyFont="1" applyFill="1" applyBorder="1"/>
    <xf numFmtId="0" fontId="0" fillId="0" borderId="1" xfId="0" applyFill="1" applyBorder="1"/>
    <xf numFmtId="0" fontId="9" fillId="0" borderId="1" xfId="0" applyFont="1" applyBorder="1"/>
    <xf numFmtId="4" fontId="11" fillId="5" borderId="1" xfId="0" applyNumberFormat="1" applyFont="1" applyFill="1" applyBorder="1" applyAlignment="1">
      <alignment horizontal="center" vertical="top" wrapText="1"/>
    </xf>
    <xf numFmtId="4" fontId="19" fillId="0" borderId="8" xfId="0" applyNumberFormat="1" applyFont="1" applyBorder="1" applyAlignment="1">
      <alignment horizontal="center" vertical="top"/>
    </xf>
    <xf numFmtId="4" fontId="19" fillId="0" borderId="8" xfId="0" applyNumberFormat="1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top" wrapText="1"/>
    </xf>
    <xf numFmtId="0" fontId="22" fillId="0" borderId="8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4" fontId="19" fillId="0" borderId="8" xfId="0" applyNumberFormat="1" applyFont="1" applyBorder="1" applyAlignment="1">
      <alignment horizontal="center" vertical="top" wrapText="1"/>
    </xf>
    <xf numFmtId="0" fontId="19" fillId="2" borderId="5" xfId="0" applyFont="1" applyFill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top" wrapText="1"/>
    </xf>
    <xf numFmtId="0" fontId="24" fillId="0" borderId="8" xfId="0" applyFont="1" applyBorder="1" applyAlignment="1">
      <alignment horizontal="center" vertical="top" wrapText="1"/>
    </xf>
    <xf numFmtId="4" fontId="19" fillId="0" borderId="2" xfId="0" applyNumberFormat="1" applyFont="1" applyBorder="1" applyAlignment="1">
      <alignment horizontal="center" vertical="top" wrapText="1"/>
    </xf>
    <xf numFmtId="4" fontId="19" fillId="0" borderId="8" xfId="0" applyNumberFormat="1" applyFont="1" applyBorder="1" applyAlignment="1">
      <alignment horizontal="center" vertical="top" wrapText="1"/>
    </xf>
    <xf numFmtId="4" fontId="19" fillId="2" borderId="2" xfId="0" applyNumberFormat="1" applyFont="1" applyFill="1" applyBorder="1" applyAlignment="1">
      <alignment horizontal="center" vertical="top" wrapText="1"/>
    </xf>
    <xf numFmtId="4" fontId="19" fillId="2" borderId="8" xfId="0" applyNumberFormat="1" applyFont="1" applyFill="1" applyBorder="1" applyAlignment="1">
      <alignment horizontal="center" vertical="top" wrapText="1"/>
    </xf>
    <xf numFmtId="4" fontId="19" fillId="3" borderId="2" xfId="0" applyNumberFormat="1" applyFont="1" applyFill="1" applyBorder="1" applyAlignment="1">
      <alignment horizontal="center" vertical="top" wrapText="1"/>
    </xf>
    <xf numFmtId="4" fontId="19" fillId="3" borderId="8" xfId="0" applyNumberFormat="1" applyFont="1" applyFill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top" wrapText="1"/>
    </xf>
    <xf numFmtId="0" fontId="19" fillId="0" borderId="5" xfId="0" applyFont="1" applyFill="1" applyBorder="1" applyAlignment="1">
      <alignment horizontal="center" vertical="top" wrapText="1"/>
    </xf>
    <xf numFmtId="0" fontId="19" fillId="0" borderId="8" xfId="0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top"/>
    </xf>
    <xf numFmtId="0" fontId="19" fillId="0" borderId="5" xfId="0" applyFont="1" applyFill="1" applyBorder="1" applyAlignment="1">
      <alignment horizontal="center" vertical="top"/>
    </xf>
    <xf numFmtId="0" fontId="19" fillId="0" borderId="8" xfId="0" applyFont="1" applyFill="1" applyBorder="1" applyAlignment="1">
      <alignment horizontal="center" vertical="top"/>
    </xf>
    <xf numFmtId="0" fontId="19" fillId="0" borderId="3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top" wrapText="1"/>
    </xf>
    <xf numFmtId="0" fontId="19" fillId="0" borderId="7" xfId="0" applyFont="1" applyBorder="1" applyAlignment="1">
      <alignment horizontal="center" vertical="top" wrapText="1"/>
    </xf>
    <xf numFmtId="0" fontId="19" fillId="0" borderId="9" xfId="0" applyFont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top" wrapText="1"/>
    </xf>
    <xf numFmtId="0" fontId="22" fillId="0" borderId="5" xfId="0" applyFont="1" applyBorder="1" applyAlignment="1">
      <alignment horizontal="center" vertical="top" wrapText="1"/>
    </xf>
    <xf numFmtId="0" fontId="22" fillId="0" borderId="8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top" wrapText="1"/>
    </xf>
    <xf numFmtId="0" fontId="19" fillId="2" borderId="5" xfId="0" applyFont="1" applyFill="1" applyBorder="1" applyAlignment="1">
      <alignment horizontal="center" vertical="top" wrapText="1"/>
    </xf>
    <xf numFmtId="0" fontId="19" fillId="2" borderId="8" xfId="0" applyFont="1" applyFill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5" fillId="0" borderId="1" xfId="0" applyFont="1" applyBorder="1"/>
    <xf numFmtId="0" fontId="4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 wrapText="1"/>
    </xf>
    <xf numFmtId="0" fontId="26" fillId="0" borderId="1" xfId="0" applyFont="1" applyBorder="1"/>
    <xf numFmtId="0" fontId="11" fillId="0" borderId="1" xfId="0" applyFont="1" applyFill="1" applyBorder="1" applyAlignment="1">
      <alignment horizontal="center" vertical="top" wrapText="1"/>
    </xf>
    <xf numFmtId="0" fontId="25" fillId="0" borderId="1" xfId="0" applyFont="1" applyFill="1" applyBorder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 wrapText="1"/>
    </xf>
    <xf numFmtId="0" fontId="22" fillId="0" borderId="5" xfId="0" applyFont="1" applyBorder="1" applyAlignment="1">
      <alignment horizontal="center" wrapText="1"/>
    </xf>
    <xf numFmtId="0" fontId="22" fillId="0" borderId="8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/>
    <xf numFmtId="0" fontId="2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top" wrapText="1"/>
    </xf>
    <xf numFmtId="0" fontId="19" fillId="0" borderId="13" xfId="0" applyFont="1" applyBorder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16" fontId="11" fillId="0" borderId="3" xfId="0" applyNumberFormat="1" applyFont="1" applyBorder="1" applyAlignment="1">
      <alignment horizontal="center" vertical="top" wrapText="1"/>
    </xf>
    <xf numFmtId="16" fontId="11" fillId="0" borderId="4" xfId="0" applyNumberFormat="1" applyFont="1" applyBorder="1" applyAlignment="1">
      <alignment horizontal="center" vertical="top" wrapText="1"/>
    </xf>
    <xf numFmtId="16" fontId="11" fillId="0" borderId="6" xfId="0" applyNumberFormat="1" applyFont="1" applyBorder="1" applyAlignment="1">
      <alignment horizontal="center" vertical="top" wrapText="1"/>
    </xf>
    <xf numFmtId="16" fontId="11" fillId="0" borderId="7" xfId="0" applyNumberFormat="1" applyFont="1" applyBorder="1" applyAlignment="1">
      <alignment horizontal="center" vertical="top" wrapText="1"/>
    </xf>
    <xf numFmtId="16" fontId="11" fillId="0" borderId="9" xfId="0" applyNumberFormat="1" applyFont="1" applyBorder="1" applyAlignment="1">
      <alignment horizontal="center" vertical="top" wrapText="1"/>
    </xf>
    <xf numFmtId="16" fontId="11" fillId="0" borderId="10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wrapText="1"/>
    </xf>
    <xf numFmtId="0" fontId="19" fillId="0" borderId="1" xfId="0" applyNumberFormat="1" applyFont="1" applyBorder="1" applyAlignment="1">
      <alignment horizontal="center" vertical="center" wrapText="1"/>
    </xf>
    <xf numFmtId="16" fontId="19" fillId="0" borderId="3" xfId="0" applyNumberFormat="1" applyFont="1" applyBorder="1" applyAlignment="1">
      <alignment horizontal="center" vertical="top" wrapText="1"/>
    </xf>
    <xf numFmtId="16" fontId="19" fillId="0" borderId="4" xfId="0" applyNumberFormat="1" applyFont="1" applyBorder="1" applyAlignment="1">
      <alignment horizontal="center" vertical="top" wrapText="1"/>
    </xf>
    <xf numFmtId="16" fontId="19" fillId="0" borderId="6" xfId="0" applyNumberFormat="1" applyFont="1" applyBorder="1" applyAlignment="1">
      <alignment horizontal="center" vertical="top" wrapText="1"/>
    </xf>
    <xf numFmtId="16" fontId="19" fillId="0" borderId="7" xfId="0" applyNumberFormat="1" applyFont="1" applyBorder="1" applyAlignment="1">
      <alignment horizontal="center" vertical="top" wrapText="1"/>
    </xf>
    <xf numFmtId="16" fontId="19" fillId="0" borderId="9" xfId="0" applyNumberFormat="1" applyFont="1" applyBorder="1" applyAlignment="1">
      <alignment horizontal="center" vertical="top" wrapText="1"/>
    </xf>
    <xf numFmtId="16" fontId="19" fillId="0" borderId="10" xfId="0" applyNumberFormat="1" applyFont="1" applyBorder="1" applyAlignment="1">
      <alignment horizontal="center" vertical="top" wrapText="1"/>
    </xf>
    <xf numFmtId="0" fontId="22" fillId="0" borderId="8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top" wrapText="1"/>
    </xf>
    <xf numFmtId="0" fontId="11" fillId="0" borderId="7" xfId="0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horizontal="center" vertical="top" wrapText="1"/>
    </xf>
    <xf numFmtId="0" fontId="19" fillId="0" borderId="2" xfId="0" applyFont="1" applyBorder="1" applyAlignment="1">
      <alignment horizontal="center" wrapText="1"/>
    </xf>
    <xf numFmtId="0" fontId="19" fillId="0" borderId="5" xfId="0" applyFont="1" applyBorder="1" applyAlignment="1">
      <alignment horizontal="center" wrapText="1"/>
    </xf>
    <xf numFmtId="0" fontId="19" fillId="0" borderId="8" xfId="0" applyFont="1" applyBorder="1" applyAlignment="1">
      <alignment horizontal="center" wrapText="1"/>
    </xf>
    <xf numFmtId="0" fontId="19" fillId="0" borderId="2" xfId="0" applyFont="1" applyBorder="1" applyAlignment="1">
      <alignment horizontal="center" vertical="top"/>
    </xf>
    <xf numFmtId="0" fontId="19" fillId="0" borderId="5" xfId="0" applyFont="1" applyBorder="1" applyAlignment="1">
      <alignment horizontal="center" vertical="top"/>
    </xf>
    <xf numFmtId="0" fontId="19" fillId="0" borderId="8" xfId="0" applyFont="1" applyBorder="1" applyAlignment="1">
      <alignment horizontal="center" vertical="top"/>
    </xf>
    <xf numFmtId="0" fontId="22" fillId="0" borderId="2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/>
    </xf>
    <xf numFmtId="0" fontId="11" fillId="0" borderId="5" xfId="0" applyFont="1" applyBorder="1" applyAlignment="1">
      <alignment horizontal="center" vertical="top"/>
    </xf>
    <xf numFmtId="0" fontId="11" fillId="0" borderId="8" xfId="0" applyFont="1" applyBorder="1" applyAlignment="1">
      <alignment horizontal="center" vertical="top"/>
    </xf>
    <xf numFmtId="0" fontId="1" fillId="0" borderId="2" xfId="1" applyFont="1" applyFill="1" applyBorder="1" applyAlignment="1">
      <alignment horizontal="center" vertical="top" wrapText="1"/>
    </xf>
    <xf numFmtId="0" fontId="1" fillId="0" borderId="5" xfId="1" applyFont="1" applyFill="1" applyBorder="1" applyAlignment="1">
      <alignment horizontal="center" vertical="top" wrapText="1"/>
    </xf>
    <xf numFmtId="0" fontId="1" fillId="0" borderId="8" xfId="1" applyFont="1" applyFill="1" applyBorder="1" applyAlignment="1">
      <alignment horizontal="center" vertical="top" wrapText="1"/>
    </xf>
    <xf numFmtId="0" fontId="1" fillId="0" borderId="2" xfId="1" applyFont="1" applyFill="1" applyBorder="1" applyAlignment="1">
      <alignment vertical="top" wrapText="1"/>
    </xf>
    <xf numFmtId="0" fontId="1" fillId="0" borderId="5" xfId="1" applyFont="1" applyFill="1" applyBorder="1" applyAlignment="1">
      <alignment vertical="top" wrapText="1"/>
    </xf>
    <xf numFmtId="0" fontId="1" fillId="0" borderId="8" xfId="1" applyFont="1" applyFill="1" applyBorder="1" applyAlignment="1">
      <alignment vertical="top" wrapText="1"/>
    </xf>
    <xf numFmtId="0" fontId="1" fillId="0" borderId="3" xfId="1" applyFont="1" applyFill="1" applyBorder="1" applyAlignment="1">
      <alignment vertical="top" wrapText="1"/>
    </xf>
    <xf numFmtId="0" fontId="1" fillId="0" borderId="4" xfId="1" applyFont="1" applyFill="1" applyBorder="1" applyAlignment="1">
      <alignment vertical="top" wrapText="1"/>
    </xf>
    <xf numFmtId="0" fontId="1" fillId="0" borderId="6" xfId="1" applyFont="1" applyFill="1" applyBorder="1" applyAlignment="1">
      <alignment vertical="top" wrapText="1"/>
    </xf>
    <xf numFmtId="0" fontId="1" fillId="0" borderId="7" xfId="1" applyFont="1" applyFill="1" applyBorder="1" applyAlignment="1">
      <alignment vertical="top" wrapText="1"/>
    </xf>
    <xf numFmtId="0" fontId="1" fillId="0" borderId="9" xfId="1" applyFont="1" applyFill="1" applyBorder="1" applyAlignment="1">
      <alignment vertical="top" wrapText="1"/>
    </xf>
    <xf numFmtId="0" fontId="1" fillId="0" borderId="10" xfId="1" applyFont="1" applyFill="1" applyBorder="1" applyAlignment="1">
      <alignment vertical="top" wrapText="1"/>
    </xf>
    <xf numFmtId="0" fontId="1" fillId="0" borderId="0" xfId="1" applyFont="1" applyFill="1" applyAlignment="1">
      <alignment horizontal="right" wrapText="1"/>
    </xf>
    <xf numFmtId="0" fontId="7" fillId="0" borderId="0" xfId="1" applyFont="1" applyFill="1" applyAlignment="1">
      <alignment horizontal="center"/>
    </xf>
    <xf numFmtId="0" fontId="7" fillId="0" borderId="0" xfId="1" applyFont="1" applyFill="1" applyAlignment="1">
      <alignment horizontal="center" vertical="justify" wrapText="1"/>
    </xf>
    <xf numFmtId="0" fontId="4" fillId="0" borderId="1" xfId="1" applyFont="1" applyFill="1" applyBorder="1" applyAlignment="1">
      <alignment horizontal="center" vertical="top" wrapText="1"/>
    </xf>
    <xf numFmtId="0" fontId="13" fillId="0" borderId="1" xfId="1" applyFill="1" applyBorder="1" applyAlignment="1">
      <alignment horizontal="center" vertical="top" wrapText="1"/>
    </xf>
    <xf numFmtId="0" fontId="11" fillId="0" borderId="1" xfId="1" applyFont="1" applyFill="1" applyBorder="1" applyAlignment="1">
      <alignment horizontal="center" vertical="top" wrapText="1"/>
    </xf>
    <xf numFmtId="0" fontId="13" fillId="0" borderId="1" xfId="1" applyFill="1" applyBorder="1"/>
    <xf numFmtId="0" fontId="1" fillId="0" borderId="1" xfId="1" applyFont="1" applyFill="1" applyBorder="1" applyAlignment="1">
      <alignment horizontal="center" vertical="top" wrapText="1"/>
    </xf>
    <xf numFmtId="0" fontId="1" fillId="0" borderId="1" xfId="1" applyFont="1" applyFill="1" applyBorder="1" applyAlignment="1">
      <alignment vertical="top" wrapText="1"/>
    </xf>
    <xf numFmtId="0" fontId="15" fillId="0" borderId="1" xfId="1" applyFont="1" applyFill="1" applyBorder="1" applyAlignment="1"/>
    <xf numFmtId="0" fontId="4" fillId="0" borderId="2" xfId="1" applyFont="1" applyFill="1" applyBorder="1" applyAlignment="1">
      <alignment horizontal="center" vertical="top" wrapText="1"/>
    </xf>
    <xf numFmtId="0" fontId="4" fillId="0" borderId="5" xfId="1" applyFont="1" applyFill="1" applyBorder="1" applyAlignment="1">
      <alignment horizontal="center" vertical="top" wrapText="1"/>
    </xf>
    <xf numFmtId="0" fontId="4" fillId="0" borderId="8" xfId="1" applyFont="1" applyFill="1" applyBorder="1" applyAlignment="1">
      <alignment horizontal="center" vertical="top" wrapText="1"/>
    </xf>
    <xf numFmtId="0" fontId="4" fillId="0" borderId="2" xfId="1" applyFont="1" applyFill="1" applyBorder="1" applyAlignment="1">
      <alignment vertical="top" wrapText="1"/>
    </xf>
    <xf numFmtId="0" fontId="4" fillId="0" borderId="5" xfId="1" applyFont="1" applyFill="1" applyBorder="1" applyAlignment="1">
      <alignment vertical="top" wrapText="1"/>
    </xf>
    <xf numFmtId="0" fontId="4" fillId="0" borderId="8" xfId="1" applyFont="1" applyFill="1" applyBorder="1" applyAlignment="1">
      <alignment vertical="top" wrapText="1"/>
    </xf>
    <xf numFmtId="0" fontId="4" fillId="0" borderId="3" xfId="1" applyFont="1" applyFill="1" applyBorder="1" applyAlignment="1">
      <alignment vertical="top" wrapText="1"/>
    </xf>
    <xf numFmtId="0" fontId="4" fillId="0" borderId="4" xfId="1" applyFont="1" applyFill="1" applyBorder="1" applyAlignment="1">
      <alignment vertical="top" wrapText="1"/>
    </xf>
    <xf numFmtId="0" fontId="4" fillId="0" borderId="6" xfId="1" applyFont="1" applyFill="1" applyBorder="1" applyAlignment="1">
      <alignment vertical="top" wrapText="1"/>
    </xf>
    <xf numFmtId="0" fontId="4" fillId="0" borderId="7" xfId="1" applyFont="1" applyFill="1" applyBorder="1" applyAlignment="1">
      <alignment vertical="top" wrapText="1"/>
    </xf>
    <xf numFmtId="0" fontId="4" fillId="0" borderId="9" xfId="1" applyFont="1" applyFill="1" applyBorder="1" applyAlignment="1">
      <alignment vertical="top" wrapText="1"/>
    </xf>
    <xf numFmtId="0" fontId="4" fillId="0" borderId="10" xfId="1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03"/>
  <sheetViews>
    <sheetView tabSelected="1" view="pageBreakPreview" zoomScale="75" zoomScaleNormal="75" zoomScaleSheetLayoutView="75" workbookViewId="0">
      <pane xSplit="7" ySplit="5" topLeftCell="H6" activePane="bottomRight" state="frozen"/>
      <selection pane="topRight" activeCell="G1" sqref="G1"/>
      <selection pane="bottomLeft" activeCell="A8" sqref="A8"/>
      <selection pane="bottomRight" activeCell="M4" sqref="M4"/>
    </sheetView>
  </sheetViews>
  <sheetFormatPr defaultRowHeight="12.75"/>
  <cols>
    <col min="1" max="1" width="3.140625" customWidth="1"/>
    <col min="2" max="2" width="9.140625" customWidth="1"/>
    <col min="3" max="3" width="27.7109375" customWidth="1"/>
    <col min="4" max="4" width="12.42578125" customWidth="1"/>
    <col min="5" max="5" width="14.5703125" customWidth="1"/>
    <col min="6" max="6" width="9.7109375" customWidth="1"/>
    <col min="7" max="7" width="13.140625" customWidth="1"/>
    <col min="8" max="8" width="19" customWidth="1"/>
    <col min="9" max="9" width="18.7109375" customWidth="1"/>
    <col min="10" max="10" width="17.5703125" customWidth="1"/>
    <col min="11" max="11" width="17.5703125" style="3" customWidth="1"/>
    <col min="12" max="12" width="17.42578125" customWidth="1"/>
    <col min="13" max="14" width="17" style="3" customWidth="1"/>
    <col min="15" max="15" width="44.7109375" customWidth="1"/>
    <col min="16" max="16" width="18.5703125" customWidth="1"/>
  </cols>
  <sheetData>
    <row r="1" spans="1:15" ht="87" customHeight="1">
      <c r="B1" s="178"/>
      <c r="C1" s="178"/>
      <c r="D1" s="2"/>
      <c r="E1" s="2"/>
      <c r="F1" s="2"/>
      <c r="G1" s="2"/>
      <c r="H1" s="2"/>
      <c r="I1" s="2"/>
      <c r="J1" s="2"/>
      <c r="K1" s="174" t="s">
        <v>199</v>
      </c>
      <c r="L1" s="174"/>
      <c r="M1" s="174"/>
      <c r="N1" s="174"/>
      <c r="O1" s="175"/>
    </row>
    <row r="2" spans="1:15" ht="18.75">
      <c r="B2" s="177" t="s">
        <v>110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</row>
    <row r="3" spans="1:15" ht="15.75">
      <c r="B3" s="1"/>
      <c r="C3" s="2"/>
      <c r="D3" s="2"/>
      <c r="E3" s="2"/>
      <c r="F3" s="2"/>
      <c r="G3" s="2"/>
      <c r="H3" s="2"/>
      <c r="I3" s="2"/>
      <c r="J3" s="2"/>
      <c r="K3" s="7"/>
      <c r="L3" s="2"/>
      <c r="M3" s="7"/>
      <c r="N3" s="7"/>
      <c r="O3" s="9"/>
    </row>
    <row r="4" spans="1:15" ht="38.25">
      <c r="A4" s="179" t="s">
        <v>0</v>
      </c>
      <c r="B4" s="180"/>
      <c r="C4" s="37" t="s">
        <v>1</v>
      </c>
      <c r="D4" s="37" t="s">
        <v>23</v>
      </c>
      <c r="E4" s="37" t="s">
        <v>24</v>
      </c>
      <c r="F4" s="37" t="s">
        <v>25</v>
      </c>
      <c r="G4" s="37" t="s">
        <v>2</v>
      </c>
      <c r="H4" s="64" t="s">
        <v>4</v>
      </c>
      <c r="I4" s="64">
        <v>2020</v>
      </c>
      <c r="J4" s="64">
        <v>2021</v>
      </c>
      <c r="K4" s="66">
        <v>2022</v>
      </c>
      <c r="L4" s="64">
        <v>2023</v>
      </c>
      <c r="M4" s="66">
        <v>2024</v>
      </c>
      <c r="N4" s="66">
        <v>2025</v>
      </c>
      <c r="O4" s="37" t="s">
        <v>3</v>
      </c>
    </row>
    <row r="5" spans="1:15">
      <c r="A5" s="181">
        <v>1</v>
      </c>
      <c r="B5" s="182"/>
      <c r="C5" s="67">
        <v>2</v>
      </c>
      <c r="D5" s="67">
        <v>3</v>
      </c>
      <c r="E5" s="67">
        <v>4</v>
      </c>
      <c r="F5" s="67">
        <v>5</v>
      </c>
      <c r="G5" s="67">
        <v>6</v>
      </c>
      <c r="H5" s="67">
        <v>7</v>
      </c>
      <c r="I5" s="67">
        <v>8</v>
      </c>
      <c r="J5" s="67">
        <v>9</v>
      </c>
      <c r="K5" s="68">
        <v>10</v>
      </c>
      <c r="L5" s="67">
        <v>9</v>
      </c>
      <c r="M5" s="68">
        <v>10</v>
      </c>
      <c r="N5" s="68">
        <v>11</v>
      </c>
      <c r="O5" s="67">
        <v>13</v>
      </c>
    </row>
    <row r="6" spans="1:15" ht="48.75" customHeight="1">
      <c r="A6" s="183" t="s">
        <v>75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5"/>
    </row>
    <row r="7" spans="1:15" s="5" customFormat="1" ht="24.6" customHeight="1">
      <c r="A7" s="186" t="s">
        <v>93</v>
      </c>
      <c r="B7" s="187"/>
      <c r="C7" s="126" t="s">
        <v>73</v>
      </c>
      <c r="D7" s="126" t="s">
        <v>26</v>
      </c>
      <c r="E7" s="126" t="s">
        <v>10</v>
      </c>
      <c r="F7" s="126" t="s">
        <v>12</v>
      </c>
      <c r="G7" s="39" t="s">
        <v>5</v>
      </c>
      <c r="H7" s="40">
        <f>SUM(I7:M7)</f>
        <v>70000</v>
      </c>
      <c r="I7" s="40">
        <f>SUM(I10:I12)</f>
        <v>70000</v>
      </c>
      <c r="J7" s="40">
        <f>SUM(J10:J12)</f>
        <v>0</v>
      </c>
      <c r="K7" s="41">
        <f>SUM(K10:K12)</f>
        <v>0</v>
      </c>
      <c r="L7" s="43">
        <f>SUM(L10:L12)</f>
        <v>0</v>
      </c>
      <c r="M7" s="41">
        <f>SUM(M10:M12)</f>
        <v>0</v>
      </c>
      <c r="N7" s="41">
        <v>0</v>
      </c>
      <c r="O7" s="176" t="s">
        <v>85</v>
      </c>
    </row>
    <row r="8" spans="1:15" s="5" customFormat="1" ht="14.25">
      <c r="A8" s="188"/>
      <c r="B8" s="189"/>
      <c r="C8" s="126"/>
      <c r="D8" s="126"/>
      <c r="E8" s="126"/>
      <c r="F8" s="126"/>
      <c r="G8" s="39" t="s">
        <v>6</v>
      </c>
      <c r="H8" s="40"/>
      <c r="I8" s="40"/>
      <c r="J8" s="40"/>
      <c r="K8" s="41"/>
      <c r="L8" s="40"/>
      <c r="M8" s="41"/>
      <c r="N8" s="41"/>
      <c r="O8" s="176"/>
    </row>
    <row r="9" spans="1:15" s="5" customFormat="1" ht="25.5" customHeight="1">
      <c r="A9" s="188"/>
      <c r="B9" s="189"/>
      <c r="C9" s="126"/>
      <c r="D9" s="126"/>
      <c r="E9" s="126"/>
      <c r="F9" s="126"/>
      <c r="G9" s="39" t="s">
        <v>20</v>
      </c>
      <c r="H9" s="42">
        <v>0</v>
      </c>
      <c r="I9" s="42">
        <v>0</v>
      </c>
      <c r="J9" s="42">
        <v>0</v>
      </c>
      <c r="K9" s="38">
        <v>0</v>
      </c>
      <c r="L9" s="42">
        <v>0</v>
      </c>
      <c r="M9" s="38">
        <v>0</v>
      </c>
      <c r="N9" s="38">
        <v>0</v>
      </c>
      <c r="O9" s="176"/>
    </row>
    <row r="10" spans="1:15" s="5" customFormat="1" ht="24">
      <c r="A10" s="188"/>
      <c r="B10" s="189"/>
      <c r="C10" s="126"/>
      <c r="D10" s="126"/>
      <c r="E10" s="126"/>
      <c r="F10" s="126"/>
      <c r="G10" s="39" t="s">
        <v>7</v>
      </c>
      <c r="H10" s="40">
        <f>SUM(I10:M10)</f>
        <v>0</v>
      </c>
      <c r="I10" s="40">
        <v>0</v>
      </c>
      <c r="J10" s="40">
        <v>0</v>
      </c>
      <c r="K10" s="41">
        <v>0</v>
      </c>
      <c r="L10" s="40">
        <v>0</v>
      </c>
      <c r="M10" s="41">
        <v>0</v>
      </c>
      <c r="N10" s="41">
        <v>0</v>
      </c>
      <c r="O10" s="176"/>
    </row>
    <row r="11" spans="1:15" s="5" customFormat="1" ht="24">
      <c r="A11" s="188"/>
      <c r="B11" s="189"/>
      <c r="C11" s="126"/>
      <c r="D11" s="126"/>
      <c r="E11" s="126"/>
      <c r="F11" s="126"/>
      <c r="G11" s="39" t="s">
        <v>111</v>
      </c>
      <c r="H11" s="40">
        <f>SUM(I11:M11)</f>
        <v>70000</v>
      </c>
      <c r="I11" s="43">
        <v>70000</v>
      </c>
      <c r="J11" s="40">
        <v>0</v>
      </c>
      <c r="K11" s="41">
        <v>0</v>
      </c>
      <c r="L11" s="40">
        <v>0</v>
      </c>
      <c r="M11" s="41">
        <v>0</v>
      </c>
      <c r="N11" s="41">
        <v>0</v>
      </c>
      <c r="O11" s="176"/>
    </row>
    <row r="12" spans="1:15" s="5" customFormat="1" ht="35.25" customHeight="1">
      <c r="A12" s="190"/>
      <c r="B12" s="191"/>
      <c r="C12" s="126"/>
      <c r="D12" s="126"/>
      <c r="E12" s="126"/>
      <c r="F12" s="126"/>
      <c r="G12" s="39" t="s">
        <v>8</v>
      </c>
      <c r="H12" s="40">
        <f>SUM(I12:M12)</f>
        <v>0</v>
      </c>
      <c r="I12" s="40">
        <v>0</v>
      </c>
      <c r="J12" s="40">
        <v>0</v>
      </c>
      <c r="K12" s="41">
        <v>0</v>
      </c>
      <c r="L12" s="40">
        <v>0</v>
      </c>
      <c r="M12" s="41">
        <v>0</v>
      </c>
      <c r="N12" s="41">
        <v>0</v>
      </c>
      <c r="O12" s="176"/>
    </row>
    <row r="13" spans="1:15" s="5" customFormat="1" ht="24.6" customHeight="1">
      <c r="A13" s="104" t="s">
        <v>92</v>
      </c>
      <c r="B13" s="105"/>
      <c r="C13" s="134" t="s">
        <v>185</v>
      </c>
      <c r="D13" s="134" t="s">
        <v>26</v>
      </c>
      <c r="E13" s="134" t="s">
        <v>10</v>
      </c>
      <c r="F13" s="134" t="s">
        <v>12</v>
      </c>
      <c r="G13" s="82" t="s">
        <v>5</v>
      </c>
      <c r="H13" s="84">
        <f>SUM(I13:M13)</f>
        <v>3265523.0199999996</v>
      </c>
      <c r="I13" s="84">
        <f>SUM(I16:I19)</f>
        <v>712533.33</v>
      </c>
      <c r="J13" s="84">
        <f>SUM(J16:J19)</f>
        <v>628705.88</v>
      </c>
      <c r="K13" s="86">
        <f>SUM(K16:K19)</f>
        <v>647343.05999999994</v>
      </c>
      <c r="L13" s="88">
        <f>L16+L17+L18+L19</f>
        <v>718209.27999999991</v>
      </c>
      <c r="M13" s="88">
        <f>M16+M17+M18+M19</f>
        <v>558731.47</v>
      </c>
      <c r="N13" s="88">
        <f>N16+N17+N18+N19</f>
        <v>559243.94999999995</v>
      </c>
      <c r="O13" s="169" t="s">
        <v>83</v>
      </c>
    </row>
    <row r="14" spans="1:15" s="5" customFormat="1" ht="3.75" customHeight="1">
      <c r="A14" s="106"/>
      <c r="B14" s="107"/>
      <c r="C14" s="134"/>
      <c r="D14" s="134"/>
      <c r="E14" s="134"/>
      <c r="F14" s="134"/>
      <c r="G14" s="83"/>
      <c r="H14" s="85"/>
      <c r="I14" s="85"/>
      <c r="J14" s="85"/>
      <c r="K14" s="87"/>
      <c r="L14" s="89"/>
      <c r="M14" s="89"/>
      <c r="N14" s="89"/>
      <c r="O14" s="169"/>
    </row>
    <row r="15" spans="1:15" s="5" customFormat="1" ht="14.25">
      <c r="A15" s="106"/>
      <c r="B15" s="107"/>
      <c r="C15" s="134"/>
      <c r="D15" s="134"/>
      <c r="E15" s="134"/>
      <c r="F15" s="134"/>
      <c r="G15" s="44" t="s">
        <v>6</v>
      </c>
      <c r="H15" s="45"/>
      <c r="I15" s="45"/>
      <c r="J15" s="45"/>
      <c r="K15" s="46"/>
      <c r="L15" s="46"/>
      <c r="M15" s="46"/>
      <c r="N15" s="46"/>
      <c r="O15" s="169"/>
    </row>
    <row r="16" spans="1:15" s="5" customFormat="1" ht="25.5" customHeight="1">
      <c r="A16" s="106"/>
      <c r="B16" s="107"/>
      <c r="C16" s="134"/>
      <c r="D16" s="134"/>
      <c r="E16" s="134"/>
      <c r="F16" s="134"/>
      <c r="G16" s="44" t="s">
        <v>20</v>
      </c>
      <c r="H16" s="47">
        <f>I16+J16+K16+L16+M16</f>
        <v>1116542.0399999998</v>
      </c>
      <c r="I16" s="47">
        <v>0</v>
      </c>
      <c r="J16" s="45">
        <v>0</v>
      </c>
      <c r="K16" s="48">
        <v>397258.22</v>
      </c>
      <c r="L16" s="46">
        <f t="shared" ref="L16:N19" si="0">L21+L26</f>
        <v>359641.91</v>
      </c>
      <c r="M16" s="48">
        <f t="shared" si="0"/>
        <v>359641.91</v>
      </c>
      <c r="N16" s="48">
        <f t="shared" si="0"/>
        <v>356060.95</v>
      </c>
      <c r="O16" s="169"/>
    </row>
    <row r="17" spans="1:15" s="5" customFormat="1" ht="24">
      <c r="A17" s="106"/>
      <c r="B17" s="107"/>
      <c r="C17" s="134"/>
      <c r="D17" s="134"/>
      <c r="E17" s="134"/>
      <c r="F17" s="134"/>
      <c r="G17" s="44" t="s">
        <v>7</v>
      </c>
      <c r="H17" s="47">
        <f>SUM(I17:M17)</f>
        <v>1664515.64</v>
      </c>
      <c r="I17" s="45">
        <v>534400</v>
      </c>
      <c r="J17" s="45">
        <v>534400</v>
      </c>
      <c r="K17" s="46">
        <f>44139.86+108843.52</f>
        <v>152983.38</v>
      </c>
      <c r="L17" s="46">
        <f t="shared" si="0"/>
        <v>293928.53000000003</v>
      </c>
      <c r="M17" s="46">
        <f t="shared" si="0"/>
        <v>148803.73000000001</v>
      </c>
      <c r="N17" s="46">
        <f t="shared" si="0"/>
        <v>152851.04999999999</v>
      </c>
      <c r="O17" s="169"/>
    </row>
    <row r="18" spans="1:15" s="5" customFormat="1" ht="24">
      <c r="A18" s="106"/>
      <c r="B18" s="107"/>
      <c r="C18" s="134"/>
      <c r="D18" s="134"/>
      <c r="E18" s="134"/>
      <c r="F18" s="134"/>
      <c r="G18" s="44" t="s">
        <v>112</v>
      </c>
      <c r="H18" s="47">
        <f>SUM(I18:M18)</f>
        <v>484465.33999999991</v>
      </c>
      <c r="I18" s="46">
        <v>178133.33</v>
      </c>
      <c r="J18" s="45">
        <v>94305.88</v>
      </c>
      <c r="K18" s="46">
        <f>77893.78+19207.68</f>
        <v>97101.459999999992</v>
      </c>
      <c r="L18" s="46">
        <f t="shared" si="0"/>
        <v>64638.84</v>
      </c>
      <c r="M18" s="46">
        <f t="shared" si="0"/>
        <v>50285.829999999994</v>
      </c>
      <c r="N18" s="46">
        <f t="shared" si="0"/>
        <v>50331.95</v>
      </c>
      <c r="O18" s="169"/>
    </row>
    <row r="19" spans="1:15" s="5" customFormat="1" ht="27" customHeight="1">
      <c r="A19" s="108"/>
      <c r="B19" s="109"/>
      <c r="C19" s="134"/>
      <c r="D19" s="134"/>
      <c r="E19" s="134"/>
      <c r="F19" s="134"/>
      <c r="G19" s="44" t="s">
        <v>8</v>
      </c>
      <c r="H19" s="47">
        <f>SUM(I19:K19)</f>
        <v>0</v>
      </c>
      <c r="I19" s="45">
        <v>0</v>
      </c>
      <c r="J19" s="45">
        <v>0</v>
      </c>
      <c r="K19" s="49">
        <v>0</v>
      </c>
      <c r="L19" s="45">
        <f t="shared" si="0"/>
        <v>0</v>
      </c>
      <c r="M19" s="49">
        <f t="shared" si="0"/>
        <v>0</v>
      </c>
      <c r="N19" s="49">
        <f t="shared" si="0"/>
        <v>0</v>
      </c>
      <c r="O19" s="169"/>
    </row>
    <row r="20" spans="1:15" s="5" customFormat="1" ht="27" customHeight="1">
      <c r="A20" s="90"/>
      <c r="B20" s="90" t="s">
        <v>116</v>
      </c>
      <c r="C20" s="90" t="s">
        <v>179</v>
      </c>
      <c r="D20" s="90" t="s">
        <v>26</v>
      </c>
      <c r="E20" s="90" t="s">
        <v>10</v>
      </c>
      <c r="F20" s="90"/>
      <c r="G20" s="44" t="s">
        <v>53</v>
      </c>
      <c r="H20" s="45"/>
      <c r="I20" s="45"/>
      <c r="J20" s="45"/>
      <c r="K20" s="46"/>
      <c r="L20" s="46">
        <f>L21+L22+L23+L24</f>
        <v>279086.07</v>
      </c>
      <c r="M20" s="46">
        <f>M21+M22+M23+M24</f>
        <v>119608.26000000001</v>
      </c>
      <c r="N20" s="46">
        <f>N21+N22+N23+N24</f>
        <v>119608.26000000001</v>
      </c>
      <c r="O20" s="169"/>
    </row>
    <row r="21" spans="1:15" s="5" customFormat="1" ht="27" customHeight="1">
      <c r="A21" s="90"/>
      <c r="B21" s="90"/>
      <c r="C21" s="90"/>
      <c r="D21" s="90"/>
      <c r="E21" s="90"/>
      <c r="F21" s="90"/>
      <c r="G21" s="44" t="s">
        <v>20</v>
      </c>
      <c r="H21" s="47">
        <f>I21+J21+K21+L21+M21</f>
        <v>397258.22</v>
      </c>
      <c r="I21" s="47">
        <v>0</v>
      </c>
      <c r="J21" s="45">
        <v>0</v>
      </c>
      <c r="K21" s="48">
        <v>397258.22</v>
      </c>
      <c r="L21" s="46">
        <v>0</v>
      </c>
      <c r="M21" s="48">
        <v>0</v>
      </c>
      <c r="N21" s="48">
        <v>0</v>
      </c>
      <c r="O21" s="169"/>
    </row>
    <row r="22" spans="1:15" s="5" customFormat="1" ht="27" customHeight="1">
      <c r="A22" s="90"/>
      <c r="B22" s="90"/>
      <c r="C22" s="90"/>
      <c r="D22" s="90"/>
      <c r="E22" s="90"/>
      <c r="F22" s="90"/>
      <c r="G22" s="44" t="s">
        <v>7</v>
      </c>
      <c r="H22" s="47">
        <f>SUM(I22:M22)</f>
        <v>1584595.22</v>
      </c>
      <c r="I22" s="45">
        <v>534400</v>
      </c>
      <c r="J22" s="45">
        <v>534400</v>
      </c>
      <c r="K22" s="46">
        <f>44139.86+108843.52</f>
        <v>152983.38</v>
      </c>
      <c r="L22" s="46">
        <f>253968.32</f>
        <v>253968.32</v>
      </c>
      <c r="M22" s="46">
        <v>108843.52</v>
      </c>
      <c r="N22" s="46">
        <f>108843.52</f>
        <v>108843.52</v>
      </c>
      <c r="O22" s="169"/>
    </row>
    <row r="23" spans="1:15" s="5" customFormat="1" ht="27" customHeight="1">
      <c r="A23" s="90"/>
      <c r="B23" s="90"/>
      <c r="C23" s="90"/>
      <c r="D23" s="90"/>
      <c r="E23" s="90"/>
      <c r="F23" s="90"/>
      <c r="G23" s="44" t="s">
        <v>112</v>
      </c>
      <c r="H23" s="47">
        <f>SUM(I23:M23)</f>
        <v>405423.15999999992</v>
      </c>
      <c r="I23" s="46">
        <v>178133.33</v>
      </c>
      <c r="J23" s="45">
        <v>94305.88</v>
      </c>
      <c r="K23" s="46">
        <f>77893.78+19207.68</f>
        <v>97101.459999999992</v>
      </c>
      <c r="L23" s="46">
        <f>25117.75</f>
        <v>25117.75</v>
      </c>
      <c r="M23" s="46">
        <v>10764.74</v>
      </c>
      <c r="N23" s="46">
        <f>10764.74</f>
        <v>10764.74</v>
      </c>
      <c r="O23" s="169"/>
    </row>
    <row r="24" spans="1:15" s="5" customFormat="1" ht="27" customHeight="1">
      <c r="A24" s="91"/>
      <c r="B24" s="91"/>
      <c r="C24" s="91"/>
      <c r="D24" s="91"/>
      <c r="E24" s="91"/>
      <c r="F24" s="91"/>
      <c r="G24" s="44" t="s">
        <v>8</v>
      </c>
      <c r="H24" s="47">
        <f>SUM(I24:K24)</f>
        <v>0</v>
      </c>
      <c r="I24" s="45">
        <v>0</v>
      </c>
      <c r="J24" s="45">
        <v>0</v>
      </c>
      <c r="K24" s="49">
        <v>0</v>
      </c>
      <c r="L24" s="45">
        <v>0</v>
      </c>
      <c r="M24" s="49">
        <v>0</v>
      </c>
      <c r="N24" s="49">
        <v>0</v>
      </c>
      <c r="O24" s="169"/>
    </row>
    <row r="25" spans="1:15" s="5" customFormat="1" ht="27" customHeight="1">
      <c r="A25" s="140"/>
      <c r="B25" s="192" t="s">
        <v>184</v>
      </c>
      <c r="C25" s="134" t="s">
        <v>117</v>
      </c>
      <c r="D25" s="170" t="s">
        <v>26</v>
      </c>
      <c r="E25" s="170" t="s">
        <v>10</v>
      </c>
      <c r="F25" s="170" t="s">
        <v>12</v>
      </c>
      <c r="G25" s="44" t="s">
        <v>53</v>
      </c>
      <c r="H25" s="47"/>
      <c r="I25" s="45">
        <f>I26+I27+I28+I29</f>
        <v>0</v>
      </c>
      <c r="J25" s="45">
        <f>J26+J27+J28+J29</f>
        <v>0</v>
      </c>
      <c r="K25" s="49">
        <f>K26+K27+K28+K29</f>
        <v>0</v>
      </c>
      <c r="L25" s="45">
        <f>L26+L27+L28+L29</f>
        <v>439123.20999999996</v>
      </c>
      <c r="M25" s="49">
        <f>M26+M27+M28</f>
        <v>439123.20999999996</v>
      </c>
      <c r="N25" s="49">
        <f>N26+N27+N28+N29</f>
        <v>439635.69</v>
      </c>
      <c r="O25" s="169"/>
    </row>
    <row r="26" spans="1:15" s="5" customFormat="1" ht="27" customHeight="1">
      <c r="A26" s="141"/>
      <c r="B26" s="192"/>
      <c r="C26" s="134"/>
      <c r="D26" s="170"/>
      <c r="E26" s="170"/>
      <c r="F26" s="170"/>
      <c r="G26" s="44" t="s">
        <v>20</v>
      </c>
      <c r="H26" s="47">
        <f>I26+J26+K26+L26+M26+N26</f>
        <v>1075344.77</v>
      </c>
      <c r="I26" s="45">
        <v>0</v>
      </c>
      <c r="J26" s="45">
        <v>0</v>
      </c>
      <c r="K26" s="49">
        <v>0</v>
      </c>
      <c r="L26" s="45">
        <v>359641.91</v>
      </c>
      <c r="M26" s="49">
        <v>359641.91</v>
      </c>
      <c r="N26" s="49">
        <v>356060.95</v>
      </c>
      <c r="O26" s="169"/>
    </row>
    <row r="27" spans="1:15" s="5" customFormat="1" ht="27" customHeight="1">
      <c r="A27" s="141"/>
      <c r="B27" s="192"/>
      <c r="C27" s="134"/>
      <c r="D27" s="170"/>
      <c r="E27" s="170"/>
      <c r="F27" s="170"/>
      <c r="G27" s="44" t="s">
        <v>7</v>
      </c>
      <c r="H27" s="47">
        <f>I27+J27+K27+L27+M27+N27</f>
        <v>123927.95</v>
      </c>
      <c r="I27" s="45">
        <v>0</v>
      </c>
      <c r="J27" s="45">
        <v>0</v>
      </c>
      <c r="K27" s="49">
        <v>0</v>
      </c>
      <c r="L27" s="45">
        <v>39960.21</v>
      </c>
      <c r="M27" s="49">
        <v>39960.21</v>
      </c>
      <c r="N27" s="49">
        <v>44007.53</v>
      </c>
      <c r="O27" s="169"/>
    </row>
    <row r="28" spans="1:15" s="5" customFormat="1" ht="27" customHeight="1">
      <c r="A28" s="141"/>
      <c r="B28" s="192"/>
      <c r="C28" s="134"/>
      <c r="D28" s="170"/>
      <c r="E28" s="170"/>
      <c r="F28" s="170"/>
      <c r="G28" s="44" t="s">
        <v>112</v>
      </c>
      <c r="H28" s="47">
        <f>I28+J28+K28+L28+M28+N28</f>
        <v>118609.38999999998</v>
      </c>
      <c r="I28" s="45">
        <v>0</v>
      </c>
      <c r="J28" s="45">
        <v>0</v>
      </c>
      <c r="K28" s="49">
        <v>0</v>
      </c>
      <c r="L28" s="45">
        <v>39521.089999999997</v>
      </c>
      <c r="M28" s="49">
        <v>39521.089999999997</v>
      </c>
      <c r="N28" s="49">
        <v>39567.21</v>
      </c>
      <c r="O28" s="169"/>
    </row>
    <row r="29" spans="1:15" s="5" customFormat="1" ht="27" customHeight="1">
      <c r="A29" s="142"/>
      <c r="B29" s="192"/>
      <c r="C29" s="134"/>
      <c r="D29" s="170"/>
      <c r="E29" s="170"/>
      <c r="F29" s="170"/>
      <c r="G29" s="44" t="s">
        <v>8</v>
      </c>
      <c r="H29" s="47">
        <f>I29+J29+K29+L29+M29+N29</f>
        <v>0</v>
      </c>
      <c r="I29" s="45">
        <v>0</v>
      </c>
      <c r="J29" s="45">
        <v>0</v>
      </c>
      <c r="K29" s="49">
        <v>0</v>
      </c>
      <c r="L29" s="45">
        <v>0</v>
      </c>
      <c r="M29" s="49">
        <v>0</v>
      </c>
      <c r="N29" s="49">
        <v>0</v>
      </c>
      <c r="O29" s="169"/>
    </row>
    <row r="30" spans="1:15" s="5" customFormat="1" ht="24.75" customHeight="1">
      <c r="A30" s="120" t="s">
        <v>94</v>
      </c>
      <c r="B30" s="121"/>
      <c r="C30" s="126" t="s">
        <v>9</v>
      </c>
      <c r="D30" s="126" t="s">
        <v>26</v>
      </c>
      <c r="E30" s="126" t="s">
        <v>11</v>
      </c>
      <c r="F30" s="126" t="s">
        <v>12</v>
      </c>
      <c r="G30" s="39" t="s">
        <v>5</v>
      </c>
      <c r="H30" s="40">
        <f>SUM(I30:M30)</f>
        <v>0</v>
      </c>
      <c r="I30" s="40">
        <f t="shared" ref="I30:K30" si="1">SUM(I33:I35)</f>
        <v>0</v>
      </c>
      <c r="J30" s="40">
        <f t="shared" si="1"/>
        <v>0</v>
      </c>
      <c r="K30" s="41">
        <f t="shared" si="1"/>
        <v>0</v>
      </c>
      <c r="L30" s="54">
        <f>SUM(L33:L35)</f>
        <v>0</v>
      </c>
      <c r="M30" s="43">
        <f t="shared" ref="M30" si="2">SUM(M33:M35)</f>
        <v>0</v>
      </c>
      <c r="N30" s="43">
        <v>0</v>
      </c>
      <c r="O30" s="161" t="s">
        <v>86</v>
      </c>
    </row>
    <row r="31" spans="1:15" s="5" customFormat="1" ht="14.25">
      <c r="A31" s="122"/>
      <c r="B31" s="123"/>
      <c r="C31" s="126"/>
      <c r="D31" s="126"/>
      <c r="E31" s="126"/>
      <c r="F31" s="126"/>
      <c r="G31" s="39" t="s">
        <v>6</v>
      </c>
      <c r="H31" s="40"/>
      <c r="I31" s="40"/>
      <c r="J31" s="40"/>
      <c r="K31" s="41"/>
      <c r="L31" s="40"/>
      <c r="M31" s="41"/>
      <c r="N31" s="41"/>
      <c r="O31" s="161"/>
    </row>
    <row r="32" spans="1:15" s="5" customFormat="1" ht="27.75" customHeight="1">
      <c r="A32" s="122"/>
      <c r="B32" s="123"/>
      <c r="C32" s="126"/>
      <c r="D32" s="126"/>
      <c r="E32" s="126"/>
      <c r="F32" s="126"/>
      <c r="G32" s="39" t="s">
        <v>20</v>
      </c>
      <c r="H32" s="42">
        <v>0</v>
      </c>
      <c r="I32" s="42">
        <v>0</v>
      </c>
      <c r="J32" s="42">
        <v>0</v>
      </c>
      <c r="K32" s="38">
        <v>0</v>
      </c>
      <c r="L32" s="42">
        <v>0</v>
      </c>
      <c r="M32" s="38">
        <v>0</v>
      </c>
      <c r="N32" s="38">
        <v>0</v>
      </c>
      <c r="O32" s="161"/>
    </row>
    <row r="33" spans="1:15" s="5" customFormat="1" ht="24">
      <c r="A33" s="122"/>
      <c r="B33" s="123"/>
      <c r="C33" s="126"/>
      <c r="D33" s="126"/>
      <c r="E33" s="126"/>
      <c r="F33" s="126"/>
      <c r="G33" s="39" t="s">
        <v>7</v>
      </c>
      <c r="H33" s="40">
        <f>SUM(I33:K33)</f>
        <v>0</v>
      </c>
      <c r="I33" s="40">
        <v>0</v>
      </c>
      <c r="J33" s="40">
        <v>0</v>
      </c>
      <c r="K33" s="41">
        <v>0</v>
      </c>
      <c r="L33" s="40">
        <v>0</v>
      </c>
      <c r="M33" s="41">
        <v>0</v>
      </c>
      <c r="N33" s="41">
        <v>0</v>
      </c>
      <c r="O33" s="161"/>
    </row>
    <row r="34" spans="1:15" s="5" customFormat="1" ht="24">
      <c r="A34" s="122"/>
      <c r="B34" s="123"/>
      <c r="C34" s="126"/>
      <c r="D34" s="126"/>
      <c r="E34" s="126"/>
      <c r="F34" s="126"/>
      <c r="G34" s="39" t="s">
        <v>111</v>
      </c>
      <c r="H34" s="40">
        <f>SUM(I34:M34)</f>
        <v>0</v>
      </c>
      <c r="I34" s="40">
        <v>0</v>
      </c>
      <c r="J34" s="40">
        <v>0</v>
      </c>
      <c r="K34" s="41">
        <v>0</v>
      </c>
      <c r="L34" s="40">
        <v>0</v>
      </c>
      <c r="M34" s="41">
        <v>0</v>
      </c>
      <c r="N34" s="41">
        <v>0</v>
      </c>
      <c r="O34" s="161"/>
    </row>
    <row r="35" spans="1:15" s="5" customFormat="1" ht="30" customHeight="1">
      <c r="A35" s="124"/>
      <c r="B35" s="125"/>
      <c r="C35" s="126"/>
      <c r="D35" s="126"/>
      <c r="E35" s="126"/>
      <c r="F35" s="126"/>
      <c r="G35" s="39" t="s">
        <v>8</v>
      </c>
      <c r="H35" s="40">
        <f>SUM(I35:M35)</f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161"/>
    </row>
    <row r="36" spans="1:15" s="5" customFormat="1" ht="24.75" customHeight="1">
      <c r="A36" s="120" t="s">
        <v>95</v>
      </c>
      <c r="B36" s="121"/>
      <c r="C36" s="126" t="s">
        <v>69</v>
      </c>
      <c r="D36" s="126" t="s">
        <v>26</v>
      </c>
      <c r="E36" s="126" t="s">
        <v>11</v>
      </c>
      <c r="F36" s="126" t="s">
        <v>12</v>
      </c>
      <c r="G36" s="39" t="s">
        <v>5</v>
      </c>
      <c r="H36" s="40">
        <f>SUM(I36:M36)</f>
        <v>922320</v>
      </c>
      <c r="I36" s="40">
        <f t="shared" ref="I36:M36" si="3">SUM(I39:I41)</f>
        <v>100000</v>
      </c>
      <c r="J36" s="40">
        <f t="shared" si="3"/>
        <v>223000</v>
      </c>
      <c r="K36" s="43">
        <f t="shared" si="3"/>
        <v>100000</v>
      </c>
      <c r="L36" s="62">
        <f t="shared" si="3"/>
        <v>299320</v>
      </c>
      <c r="M36" s="43">
        <f t="shared" si="3"/>
        <v>200000</v>
      </c>
      <c r="N36" s="43">
        <f>N38+N39+N40+N41</f>
        <v>200000</v>
      </c>
      <c r="O36" s="161" t="s">
        <v>84</v>
      </c>
    </row>
    <row r="37" spans="1:15" s="5" customFormat="1" ht="14.25">
      <c r="A37" s="122"/>
      <c r="B37" s="123"/>
      <c r="C37" s="126"/>
      <c r="D37" s="126"/>
      <c r="E37" s="126"/>
      <c r="F37" s="126"/>
      <c r="G37" s="39" t="s">
        <v>6</v>
      </c>
      <c r="H37" s="40"/>
      <c r="I37" s="40"/>
      <c r="J37" s="40"/>
      <c r="K37" s="41"/>
      <c r="L37" s="40"/>
      <c r="M37" s="41"/>
      <c r="N37" s="41"/>
      <c r="O37" s="161"/>
    </row>
    <row r="38" spans="1:15" s="5" customFormat="1" ht="27.75" customHeight="1">
      <c r="A38" s="122"/>
      <c r="B38" s="123"/>
      <c r="C38" s="126"/>
      <c r="D38" s="126"/>
      <c r="E38" s="126"/>
      <c r="F38" s="126"/>
      <c r="G38" s="39" t="s">
        <v>20</v>
      </c>
      <c r="H38" s="42">
        <v>0</v>
      </c>
      <c r="I38" s="42">
        <v>0</v>
      </c>
      <c r="J38" s="42">
        <v>0</v>
      </c>
      <c r="K38" s="38">
        <v>0</v>
      </c>
      <c r="L38" s="42">
        <v>0</v>
      </c>
      <c r="M38" s="38">
        <v>0</v>
      </c>
      <c r="N38" s="38">
        <v>0</v>
      </c>
      <c r="O38" s="161"/>
    </row>
    <row r="39" spans="1:15" s="5" customFormat="1" ht="27.75" customHeight="1">
      <c r="A39" s="122"/>
      <c r="B39" s="123"/>
      <c r="C39" s="126"/>
      <c r="D39" s="126"/>
      <c r="E39" s="126"/>
      <c r="F39" s="126"/>
      <c r="G39" s="39" t="s">
        <v>7</v>
      </c>
      <c r="H39" s="40">
        <f>SUM(I39:K39)</f>
        <v>0</v>
      </c>
      <c r="I39" s="40">
        <v>0</v>
      </c>
      <c r="J39" s="40">
        <v>0</v>
      </c>
      <c r="K39" s="41">
        <v>0</v>
      </c>
      <c r="L39" s="40">
        <v>0</v>
      </c>
      <c r="M39" s="41">
        <v>0</v>
      </c>
      <c r="N39" s="41">
        <v>0</v>
      </c>
      <c r="O39" s="161"/>
    </row>
    <row r="40" spans="1:15" s="5" customFormat="1" ht="24">
      <c r="A40" s="122"/>
      <c r="B40" s="123"/>
      <c r="C40" s="126"/>
      <c r="D40" s="126"/>
      <c r="E40" s="126"/>
      <c r="F40" s="126"/>
      <c r="G40" s="39" t="s">
        <v>111</v>
      </c>
      <c r="H40" s="40">
        <f>SUM(I40:M40)</f>
        <v>422320</v>
      </c>
      <c r="I40" s="40">
        <v>0</v>
      </c>
      <c r="J40" s="40">
        <v>123000</v>
      </c>
      <c r="K40" s="43">
        <v>0</v>
      </c>
      <c r="L40" s="40">
        <v>199320</v>
      </c>
      <c r="M40" s="40">
        <v>100000</v>
      </c>
      <c r="N40" s="40">
        <v>100000</v>
      </c>
      <c r="O40" s="161"/>
    </row>
    <row r="41" spans="1:15" s="5" customFormat="1" ht="30" customHeight="1">
      <c r="A41" s="124"/>
      <c r="B41" s="125"/>
      <c r="C41" s="126"/>
      <c r="D41" s="126"/>
      <c r="E41" s="126"/>
      <c r="F41" s="126"/>
      <c r="G41" s="39" t="s">
        <v>8</v>
      </c>
      <c r="H41" s="40">
        <f>SUM(I41:M41)</f>
        <v>500000</v>
      </c>
      <c r="I41" s="40">
        <v>100000</v>
      </c>
      <c r="J41" s="40">
        <v>100000</v>
      </c>
      <c r="K41" s="41">
        <v>100000</v>
      </c>
      <c r="L41" s="40">
        <v>100000</v>
      </c>
      <c r="M41" s="41">
        <v>100000</v>
      </c>
      <c r="N41" s="41">
        <v>100000</v>
      </c>
      <c r="O41" s="161"/>
    </row>
    <row r="42" spans="1:15" s="5" customFormat="1" ht="24.75" customHeight="1">
      <c r="A42" s="104" t="s">
        <v>96</v>
      </c>
      <c r="B42" s="105"/>
      <c r="C42" s="170" t="s">
        <v>181</v>
      </c>
      <c r="D42" s="169" t="s">
        <v>26</v>
      </c>
      <c r="E42" s="169" t="s">
        <v>30</v>
      </c>
      <c r="F42" s="134" t="s">
        <v>12</v>
      </c>
      <c r="G42" s="44" t="s">
        <v>5</v>
      </c>
      <c r="H42" s="45">
        <f>I42+J42+L42+M42+K42</f>
        <v>3660366.1</v>
      </c>
      <c r="I42" s="45">
        <f>I46+I47+I48+I45</f>
        <v>893981.03999999992</v>
      </c>
      <c r="J42" s="45">
        <f>J46+J47+J48+J45</f>
        <v>532005</v>
      </c>
      <c r="K42" s="46">
        <f>K46+K47+K48+K45</f>
        <v>726472.11</v>
      </c>
      <c r="L42" s="50">
        <f>L43+L49</f>
        <v>635300</v>
      </c>
      <c r="M42" s="50">
        <f>M43+M49</f>
        <v>872607.95</v>
      </c>
      <c r="N42" s="50">
        <f>N43+N49</f>
        <v>805458.05</v>
      </c>
      <c r="O42" s="193" t="s">
        <v>114</v>
      </c>
    </row>
    <row r="43" spans="1:15" s="5" customFormat="1" ht="24.75" customHeight="1">
      <c r="A43" s="106"/>
      <c r="B43" s="107"/>
      <c r="C43" s="170"/>
      <c r="D43" s="169"/>
      <c r="E43" s="169"/>
      <c r="F43" s="134"/>
      <c r="G43" s="44" t="s">
        <v>53</v>
      </c>
      <c r="H43" s="45"/>
      <c r="I43" s="45">
        <f t="shared" ref="I43:N43" si="4">I45+I46+I47+I48</f>
        <v>893981.03999999992</v>
      </c>
      <c r="J43" s="45">
        <f t="shared" si="4"/>
        <v>532005</v>
      </c>
      <c r="K43" s="46">
        <f t="shared" si="4"/>
        <v>726472.11</v>
      </c>
      <c r="L43" s="46">
        <f t="shared" si="4"/>
        <v>497300</v>
      </c>
      <c r="M43" s="46">
        <f t="shared" si="4"/>
        <v>742607.95</v>
      </c>
      <c r="N43" s="46">
        <f t="shared" si="4"/>
        <v>675458.05</v>
      </c>
      <c r="O43" s="193"/>
    </row>
    <row r="44" spans="1:15" s="5" customFormat="1" ht="19.5" customHeight="1">
      <c r="A44" s="106"/>
      <c r="B44" s="107"/>
      <c r="C44" s="170"/>
      <c r="D44" s="169"/>
      <c r="E44" s="169"/>
      <c r="F44" s="134"/>
      <c r="G44" s="44" t="s">
        <v>6</v>
      </c>
      <c r="H44" s="45"/>
      <c r="I44" s="45"/>
      <c r="J44" s="45"/>
      <c r="K44" s="46"/>
      <c r="L44" s="46"/>
      <c r="M44" s="46"/>
      <c r="N44" s="46"/>
      <c r="O44" s="193"/>
    </row>
    <row r="45" spans="1:15" s="5" customFormat="1" ht="29.25" customHeight="1">
      <c r="A45" s="106"/>
      <c r="B45" s="107"/>
      <c r="C45" s="170"/>
      <c r="D45" s="169"/>
      <c r="E45" s="169"/>
      <c r="F45" s="134"/>
      <c r="G45" s="44" t="s">
        <v>20</v>
      </c>
      <c r="H45" s="47">
        <f>SUM(I45:K45)</f>
        <v>200000</v>
      </c>
      <c r="I45" s="47">
        <v>200000</v>
      </c>
      <c r="J45" s="47">
        <v>0</v>
      </c>
      <c r="K45" s="48">
        <v>0</v>
      </c>
      <c r="L45" s="48">
        <v>0</v>
      </c>
      <c r="M45" s="48">
        <v>0</v>
      </c>
      <c r="N45" s="48">
        <v>0</v>
      </c>
      <c r="O45" s="193"/>
    </row>
    <row r="46" spans="1:15" s="5" customFormat="1" ht="27.75" customHeight="1">
      <c r="A46" s="106"/>
      <c r="B46" s="107"/>
      <c r="C46" s="170"/>
      <c r="D46" s="169"/>
      <c r="E46" s="169"/>
      <c r="F46" s="134"/>
      <c r="G46" s="44" t="s">
        <v>7</v>
      </c>
      <c r="H46" s="45">
        <f>I46+J46+K46+L46+M46</f>
        <v>22222.22</v>
      </c>
      <c r="I46" s="45">
        <v>22222.22</v>
      </c>
      <c r="J46" s="45">
        <v>0</v>
      </c>
      <c r="K46" s="46">
        <v>0</v>
      </c>
      <c r="L46" s="46">
        <v>0</v>
      </c>
      <c r="M46" s="46">
        <v>0</v>
      </c>
      <c r="N46" s="46">
        <v>0</v>
      </c>
      <c r="O46" s="193"/>
    </row>
    <row r="47" spans="1:15" s="5" customFormat="1" ht="33" customHeight="1">
      <c r="A47" s="106"/>
      <c r="B47" s="107"/>
      <c r="C47" s="170"/>
      <c r="D47" s="169"/>
      <c r="E47" s="169"/>
      <c r="F47" s="134"/>
      <c r="G47" s="44" t="s">
        <v>111</v>
      </c>
      <c r="H47" s="45">
        <f>I47+J47+L47+M47+K47</f>
        <v>3170143.8799999994</v>
      </c>
      <c r="I47" s="45">
        <v>671758.82</v>
      </c>
      <c r="J47" s="49">
        <v>532005</v>
      </c>
      <c r="K47" s="46">
        <f>611472.11+115000</f>
        <v>726472.11</v>
      </c>
      <c r="L47" s="46">
        <f>497300</f>
        <v>497300</v>
      </c>
      <c r="M47" s="46">
        <f>742607.95</f>
        <v>742607.95</v>
      </c>
      <c r="N47" s="46">
        <f>675458.05</f>
        <v>675458.05</v>
      </c>
      <c r="O47" s="193"/>
    </row>
    <row r="48" spans="1:15" s="5" customFormat="1" ht="35.25" customHeight="1">
      <c r="A48" s="108"/>
      <c r="B48" s="109"/>
      <c r="C48" s="170"/>
      <c r="D48" s="169"/>
      <c r="E48" s="169"/>
      <c r="F48" s="134"/>
      <c r="G48" s="44" t="s">
        <v>8</v>
      </c>
      <c r="H48" s="45">
        <f>I48+J48+K48+L48+M48</f>
        <v>0</v>
      </c>
      <c r="I48" s="45">
        <v>0</v>
      </c>
      <c r="J48" s="45">
        <v>0</v>
      </c>
      <c r="K48" s="49">
        <v>0</v>
      </c>
      <c r="L48" s="45">
        <v>0</v>
      </c>
      <c r="M48" s="49">
        <v>0</v>
      </c>
      <c r="N48" s="49">
        <v>0</v>
      </c>
      <c r="O48" s="193"/>
    </row>
    <row r="49" spans="1:15" s="5" customFormat="1" ht="25.5" customHeight="1">
      <c r="A49" s="140"/>
      <c r="B49" s="194" t="s">
        <v>118</v>
      </c>
      <c r="C49" s="170" t="s">
        <v>119</v>
      </c>
      <c r="D49" s="169" t="s">
        <v>26</v>
      </c>
      <c r="E49" s="169" t="s">
        <v>120</v>
      </c>
      <c r="F49" s="170" t="s">
        <v>12</v>
      </c>
      <c r="G49" s="44" t="s">
        <v>53</v>
      </c>
      <c r="H49" s="45">
        <f>H50+H51+H52+H53</f>
        <v>398000</v>
      </c>
      <c r="I49" s="45">
        <f>I50+I51+I52+I53</f>
        <v>0</v>
      </c>
      <c r="J49" s="45">
        <f>J50+J51+J52+J53</f>
        <v>0</v>
      </c>
      <c r="K49" s="49">
        <f>K50+K51+K52+K53</f>
        <v>0</v>
      </c>
      <c r="L49" s="45">
        <f>L52+L53+L51+L50</f>
        <v>138000</v>
      </c>
      <c r="M49" s="49">
        <f>M50+M51+M52+M53</f>
        <v>130000</v>
      </c>
      <c r="N49" s="49">
        <f>N50+N51+N52+N53</f>
        <v>130000</v>
      </c>
      <c r="O49" s="193"/>
    </row>
    <row r="50" spans="1:15" s="5" customFormat="1" ht="25.5" customHeight="1">
      <c r="A50" s="141"/>
      <c r="B50" s="194"/>
      <c r="C50" s="170"/>
      <c r="D50" s="169"/>
      <c r="E50" s="169"/>
      <c r="F50" s="170"/>
      <c r="G50" s="44" t="s">
        <v>20</v>
      </c>
      <c r="H50" s="45">
        <f>I50+J50+K50+L50+M50+N50</f>
        <v>0</v>
      </c>
      <c r="I50" s="45">
        <v>0</v>
      </c>
      <c r="J50" s="45">
        <v>0</v>
      </c>
      <c r="K50" s="49">
        <v>0</v>
      </c>
      <c r="L50" s="45">
        <v>0</v>
      </c>
      <c r="M50" s="49">
        <v>0</v>
      </c>
      <c r="N50" s="49">
        <v>0</v>
      </c>
      <c r="O50" s="193"/>
    </row>
    <row r="51" spans="1:15" s="5" customFormat="1" ht="25.5" customHeight="1">
      <c r="A51" s="141"/>
      <c r="B51" s="194"/>
      <c r="C51" s="170"/>
      <c r="D51" s="169"/>
      <c r="E51" s="169"/>
      <c r="F51" s="170"/>
      <c r="G51" s="44" t="s">
        <v>7</v>
      </c>
      <c r="H51" s="45">
        <f>I51+J51+K51+L51+M51+N51</f>
        <v>0</v>
      </c>
      <c r="I51" s="45">
        <v>0</v>
      </c>
      <c r="J51" s="45">
        <v>0</v>
      </c>
      <c r="K51" s="49">
        <v>0</v>
      </c>
      <c r="L51" s="45">
        <v>0</v>
      </c>
      <c r="M51" s="49">
        <v>0</v>
      </c>
      <c r="N51" s="49">
        <v>0</v>
      </c>
      <c r="O51" s="193"/>
    </row>
    <row r="52" spans="1:15" s="5" customFormat="1" ht="25.5" customHeight="1">
      <c r="A52" s="141"/>
      <c r="B52" s="194"/>
      <c r="C52" s="170"/>
      <c r="D52" s="169"/>
      <c r="E52" s="169"/>
      <c r="F52" s="170"/>
      <c r="G52" s="44" t="s">
        <v>112</v>
      </c>
      <c r="H52" s="45">
        <f>I52+J52+K52+L52+M52+N52</f>
        <v>398000</v>
      </c>
      <c r="I52" s="45">
        <v>0</v>
      </c>
      <c r="J52" s="45">
        <v>0</v>
      </c>
      <c r="K52" s="49">
        <v>0</v>
      </c>
      <c r="L52" s="45">
        <v>138000</v>
      </c>
      <c r="M52" s="49">
        <v>130000</v>
      </c>
      <c r="N52" s="49">
        <v>130000</v>
      </c>
      <c r="O52" s="193"/>
    </row>
    <row r="53" spans="1:15" s="5" customFormat="1" ht="25.5" customHeight="1">
      <c r="A53" s="142"/>
      <c r="B53" s="194"/>
      <c r="C53" s="170"/>
      <c r="D53" s="169"/>
      <c r="E53" s="169"/>
      <c r="F53" s="170"/>
      <c r="G53" s="44" t="s">
        <v>8</v>
      </c>
      <c r="H53" s="45">
        <f>I53+J53+K53+L53+M53+N53</f>
        <v>0</v>
      </c>
      <c r="I53" s="45">
        <v>0</v>
      </c>
      <c r="J53" s="45">
        <v>0</v>
      </c>
      <c r="K53" s="49">
        <v>0</v>
      </c>
      <c r="L53" s="45">
        <v>0</v>
      </c>
      <c r="M53" s="49">
        <v>0</v>
      </c>
      <c r="N53" s="49">
        <v>0</v>
      </c>
      <c r="O53" s="193"/>
    </row>
    <row r="54" spans="1:15" s="5" customFormat="1" ht="24.75" customHeight="1">
      <c r="A54" s="104" t="s">
        <v>97</v>
      </c>
      <c r="B54" s="105"/>
      <c r="C54" s="134" t="s">
        <v>57</v>
      </c>
      <c r="D54" s="152" t="s">
        <v>26</v>
      </c>
      <c r="E54" s="152" t="s">
        <v>30</v>
      </c>
      <c r="F54" s="134" t="s">
        <v>12</v>
      </c>
      <c r="G54" s="44" t="s">
        <v>5</v>
      </c>
      <c r="H54" s="45">
        <f>I54+J54+K54+L54+M54</f>
        <v>250000</v>
      </c>
      <c r="I54" s="45">
        <f>I57+I58+I59+I56</f>
        <v>50000</v>
      </c>
      <c r="J54" s="45">
        <f t="shared" ref="J54:K54" si="5">J57+J58+J59+J56</f>
        <v>50000</v>
      </c>
      <c r="K54" s="50">
        <f t="shared" si="5"/>
        <v>50000</v>
      </c>
      <c r="L54" s="61">
        <f t="shared" ref="L54:M54" si="6">L57+L58+L59+L56</f>
        <v>50000</v>
      </c>
      <c r="M54" s="61">
        <f t="shared" si="6"/>
        <v>50000</v>
      </c>
      <c r="N54" s="61">
        <f>N56+N57+N58+N59</f>
        <v>50000</v>
      </c>
      <c r="O54" s="167" t="s">
        <v>70</v>
      </c>
    </row>
    <row r="55" spans="1:15" s="5" customFormat="1" ht="14.25">
      <c r="A55" s="106"/>
      <c r="B55" s="107"/>
      <c r="C55" s="134"/>
      <c r="D55" s="152"/>
      <c r="E55" s="152"/>
      <c r="F55" s="134"/>
      <c r="G55" s="44" t="s">
        <v>6</v>
      </c>
      <c r="H55" s="45"/>
      <c r="I55" s="45"/>
      <c r="J55" s="45"/>
      <c r="K55" s="49"/>
      <c r="L55" s="45"/>
      <c r="M55" s="49"/>
      <c r="N55" s="49"/>
      <c r="O55" s="167"/>
    </row>
    <row r="56" spans="1:15" s="5" customFormat="1" ht="25.5" customHeight="1">
      <c r="A56" s="106"/>
      <c r="B56" s="107"/>
      <c r="C56" s="134"/>
      <c r="D56" s="152"/>
      <c r="E56" s="152"/>
      <c r="F56" s="134"/>
      <c r="G56" s="44" t="s">
        <v>20</v>
      </c>
      <c r="H56" s="47">
        <f>SUM(I56:K56)</f>
        <v>0</v>
      </c>
      <c r="I56" s="47">
        <v>0</v>
      </c>
      <c r="J56" s="47">
        <v>0</v>
      </c>
      <c r="K56" s="51">
        <v>0</v>
      </c>
      <c r="L56" s="47">
        <v>0</v>
      </c>
      <c r="M56" s="51">
        <v>0</v>
      </c>
      <c r="N56" s="51">
        <v>0</v>
      </c>
      <c r="O56" s="167"/>
    </row>
    <row r="57" spans="1:15" s="5" customFormat="1" ht="24">
      <c r="A57" s="106"/>
      <c r="B57" s="107"/>
      <c r="C57" s="134"/>
      <c r="D57" s="152"/>
      <c r="E57" s="152"/>
      <c r="F57" s="134"/>
      <c r="G57" s="44" t="s">
        <v>7</v>
      </c>
      <c r="H57" s="45">
        <f>I57+J57+K57</f>
        <v>0</v>
      </c>
      <c r="I57" s="45">
        <v>0</v>
      </c>
      <c r="J57" s="45">
        <v>0</v>
      </c>
      <c r="K57" s="49">
        <v>0</v>
      </c>
      <c r="L57" s="45">
        <v>0</v>
      </c>
      <c r="M57" s="49">
        <v>0</v>
      </c>
      <c r="N57" s="49">
        <v>0</v>
      </c>
      <c r="O57" s="167"/>
    </row>
    <row r="58" spans="1:15" s="5" customFormat="1" ht="24">
      <c r="A58" s="106"/>
      <c r="B58" s="107"/>
      <c r="C58" s="134"/>
      <c r="D58" s="152"/>
      <c r="E58" s="152"/>
      <c r="F58" s="134"/>
      <c r="G58" s="44" t="s">
        <v>111</v>
      </c>
      <c r="H58" s="45">
        <f>I58+L58+M58+J58+K58</f>
        <v>0</v>
      </c>
      <c r="I58" s="45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167"/>
    </row>
    <row r="59" spans="1:15" s="5" customFormat="1" ht="87.75" customHeight="1">
      <c r="A59" s="108"/>
      <c r="B59" s="109"/>
      <c r="C59" s="134"/>
      <c r="D59" s="152"/>
      <c r="E59" s="152"/>
      <c r="F59" s="134"/>
      <c r="G59" s="44" t="s">
        <v>8</v>
      </c>
      <c r="H59" s="45">
        <f>I59+J59+K59+L59+M59</f>
        <v>250000</v>
      </c>
      <c r="I59" s="45">
        <v>50000</v>
      </c>
      <c r="J59" s="45">
        <v>50000</v>
      </c>
      <c r="K59" s="49">
        <v>50000</v>
      </c>
      <c r="L59" s="45">
        <v>50000</v>
      </c>
      <c r="M59" s="49">
        <v>50000</v>
      </c>
      <c r="N59" s="49">
        <v>50000</v>
      </c>
      <c r="O59" s="167"/>
    </row>
    <row r="60" spans="1:15" s="5" customFormat="1" ht="23.25" customHeight="1">
      <c r="A60" s="171" t="s">
        <v>79</v>
      </c>
      <c r="B60" s="172"/>
      <c r="C60" s="172"/>
      <c r="D60" s="172"/>
      <c r="E60" s="172"/>
      <c r="F60" s="172"/>
      <c r="G60" s="172"/>
      <c r="H60" s="172"/>
      <c r="I60" s="172"/>
      <c r="J60" s="172"/>
      <c r="K60" s="172"/>
      <c r="L60" s="172"/>
      <c r="M60" s="172"/>
      <c r="N60" s="172"/>
      <c r="O60" s="173"/>
    </row>
    <row r="61" spans="1:15" s="5" customFormat="1" ht="24.75" customHeight="1">
      <c r="A61" s="120" t="s">
        <v>98</v>
      </c>
      <c r="B61" s="121"/>
      <c r="C61" s="126" t="s">
        <v>80</v>
      </c>
      <c r="D61" s="126" t="s">
        <v>26</v>
      </c>
      <c r="E61" s="126" t="s">
        <v>77</v>
      </c>
      <c r="F61" s="126" t="s">
        <v>12</v>
      </c>
      <c r="G61" s="39" t="s">
        <v>5</v>
      </c>
      <c r="H61" s="40">
        <f>SUM(I61:M61)</f>
        <v>180950.77</v>
      </c>
      <c r="I61" s="40">
        <f t="shared" ref="I61:M61" si="7">SUM(I64:I66)</f>
        <v>180950.77</v>
      </c>
      <c r="J61" s="40">
        <f t="shared" si="7"/>
        <v>0</v>
      </c>
      <c r="K61" s="41">
        <f t="shared" si="7"/>
        <v>0</v>
      </c>
      <c r="L61" s="40">
        <f t="shared" si="7"/>
        <v>0</v>
      </c>
      <c r="M61" s="41">
        <f t="shared" si="7"/>
        <v>0</v>
      </c>
      <c r="N61" s="41">
        <f>N63+N64+N65+N66</f>
        <v>0</v>
      </c>
      <c r="O61" s="161" t="s">
        <v>87</v>
      </c>
    </row>
    <row r="62" spans="1:15" s="5" customFormat="1" ht="14.25">
      <c r="A62" s="122"/>
      <c r="B62" s="123"/>
      <c r="C62" s="126"/>
      <c r="D62" s="126"/>
      <c r="E62" s="126"/>
      <c r="F62" s="126"/>
      <c r="G62" s="39" t="s">
        <v>6</v>
      </c>
      <c r="H62" s="40"/>
      <c r="I62" s="40"/>
      <c r="J62" s="40"/>
      <c r="K62" s="41"/>
      <c r="L62" s="40"/>
      <c r="M62" s="41"/>
      <c r="N62" s="41"/>
      <c r="O62" s="161"/>
    </row>
    <row r="63" spans="1:15" s="5" customFormat="1" ht="27.75" customHeight="1">
      <c r="A63" s="122"/>
      <c r="B63" s="123"/>
      <c r="C63" s="126"/>
      <c r="D63" s="126"/>
      <c r="E63" s="126"/>
      <c r="F63" s="126"/>
      <c r="G63" s="39" t="s">
        <v>20</v>
      </c>
      <c r="H63" s="42">
        <v>0</v>
      </c>
      <c r="I63" s="42">
        <v>0</v>
      </c>
      <c r="J63" s="42">
        <v>0</v>
      </c>
      <c r="K63" s="38">
        <v>0</v>
      </c>
      <c r="L63" s="42">
        <v>0</v>
      </c>
      <c r="M63" s="38">
        <v>0</v>
      </c>
      <c r="N63" s="38">
        <v>0</v>
      </c>
      <c r="O63" s="161"/>
    </row>
    <row r="64" spans="1:15" s="5" customFormat="1" ht="24">
      <c r="A64" s="122"/>
      <c r="B64" s="123"/>
      <c r="C64" s="126"/>
      <c r="D64" s="126"/>
      <c r="E64" s="126"/>
      <c r="F64" s="126"/>
      <c r="G64" s="39" t="s">
        <v>7</v>
      </c>
      <c r="H64" s="40">
        <f>SUM(I64:K64)</f>
        <v>0</v>
      </c>
      <c r="I64" s="40">
        <v>0</v>
      </c>
      <c r="J64" s="40">
        <v>0</v>
      </c>
      <c r="K64" s="41">
        <v>0</v>
      </c>
      <c r="L64" s="40">
        <v>0</v>
      </c>
      <c r="M64" s="41">
        <v>0</v>
      </c>
      <c r="N64" s="41">
        <v>0</v>
      </c>
      <c r="O64" s="161"/>
    </row>
    <row r="65" spans="1:15" s="5" customFormat="1" ht="24">
      <c r="A65" s="122"/>
      <c r="B65" s="123"/>
      <c r="C65" s="126"/>
      <c r="D65" s="126"/>
      <c r="E65" s="126"/>
      <c r="F65" s="126"/>
      <c r="G65" s="39" t="s">
        <v>112</v>
      </c>
      <c r="H65" s="40">
        <f>SUM(I65:M65)</f>
        <v>180950.77</v>
      </c>
      <c r="I65" s="43">
        <f>219900-38949.23</f>
        <v>180950.77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161"/>
    </row>
    <row r="66" spans="1:15" s="5" customFormat="1" ht="30" customHeight="1">
      <c r="A66" s="124"/>
      <c r="B66" s="125"/>
      <c r="C66" s="126"/>
      <c r="D66" s="126"/>
      <c r="E66" s="126"/>
      <c r="F66" s="126"/>
      <c r="G66" s="39" t="s">
        <v>8</v>
      </c>
      <c r="H66" s="40">
        <v>0</v>
      </c>
      <c r="I66" s="40">
        <v>0</v>
      </c>
      <c r="J66" s="40">
        <v>0</v>
      </c>
      <c r="K66" s="41">
        <v>0</v>
      </c>
      <c r="L66" s="40">
        <v>0</v>
      </c>
      <c r="M66" s="41">
        <v>0</v>
      </c>
      <c r="N66" s="41">
        <v>0</v>
      </c>
      <c r="O66" s="161"/>
    </row>
    <row r="67" spans="1:15" s="5" customFormat="1" ht="24.75" customHeight="1">
      <c r="A67" s="120" t="s">
        <v>99</v>
      </c>
      <c r="B67" s="121"/>
      <c r="C67" s="126" t="s">
        <v>89</v>
      </c>
      <c r="D67" s="126" t="s">
        <v>26</v>
      </c>
      <c r="E67" s="126" t="s">
        <v>77</v>
      </c>
      <c r="F67" s="126" t="s">
        <v>12</v>
      </c>
      <c r="G67" s="39" t="s">
        <v>5</v>
      </c>
      <c r="H67" s="40">
        <f>SUM(I67:M67)</f>
        <v>208149.23</v>
      </c>
      <c r="I67" s="40">
        <f t="shared" ref="I67:M67" si="8">SUM(I70:I72)</f>
        <v>38949.230000000003</v>
      </c>
      <c r="J67" s="40">
        <f t="shared" si="8"/>
        <v>42300</v>
      </c>
      <c r="K67" s="54">
        <f t="shared" si="8"/>
        <v>42300</v>
      </c>
      <c r="L67" s="62">
        <f t="shared" si="8"/>
        <v>42300</v>
      </c>
      <c r="M67" s="62">
        <f t="shared" si="8"/>
        <v>42300</v>
      </c>
      <c r="N67" s="62">
        <f>N69+N70+N71+N72</f>
        <v>42300</v>
      </c>
      <c r="O67" s="161" t="s">
        <v>90</v>
      </c>
    </row>
    <row r="68" spans="1:15" s="5" customFormat="1" ht="14.25">
      <c r="A68" s="122"/>
      <c r="B68" s="123"/>
      <c r="C68" s="126"/>
      <c r="D68" s="126"/>
      <c r="E68" s="126"/>
      <c r="F68" s="126"/>
      <c r="G68" s="39" t="s">
        <v>6</v>
      </c>
      <c r="H68" s="40"/>
      <c r="I68" s="40"/>
      <c r="J68" s="40"/>
      <c r="K68" s="41"/>
      <c r="L68" s="40"/>
      <c r="M68" s="41"/>
      <c r="N68" s="41"/>
      <c r="O68" s="161"/>
    </row>
    <row r="69" spans="1:15" s="5" customFormat="1" ht="27.75" customHeight="1">
      <c r="A69" s="122"/>
      <c r="B69" s="123"/>
      <c r="C69" s="126"/>
      <c r="D69" s="126"/>
      <c r="E69" s="126"/>
      <c r="F69" s="126"/>
      <c r="G69" s="39" t="s">
        <v>20</v>
      </c>
      <c r="H69" s="42">
        <v>0</v>
      </c>
      <c r="I69" s="42">
        <v>0</v>
      </c>
      <c r="J69" s="42">
        <v>0</v>
      </c>
      <c r="K69" s="38">
        <v>0</v>
      </c>
      <c r="L69" s="42">
        <v>0</v>
      </c>
      <c r="M69" s="38">
        <v>0</v>
      </c>
      <c r="N69" s="38">
        <v>0</v>
      </c>
      <c r="O69" s="161"/>
    </row>
    <row r="70" spans="1:15" s="5" customFormat="1" ht="24">
      <c r="A70" s="122"/>
      <c r="B70" s="123"/>
      <c r="C70" s="126"/>
      <c r="D70" s="126"/>
      <c r="E70" s="126"/>
      <c r="F70" s="126"/>
      <c r="G70" s="39" t="s">
        <v>7</v>
      </c>
      <c r="H70" s="40">
        <f>SUM(I70:K70)</f>
        <v>0</v>
      </c>
      <c r="I70" s="40">
        <v>0</v>
      </c>
      <c r="J70" s="40">
        <v>0</v>
      </c>
      <c r="K70" s="41">
        <v>0</v>
      </c>
      <c r="L70" s="40">
        <v>0</v>
      </c>
      <c r="M70" s="41">
        <v>0</v>
      </c>
      <c r="N70" s="41">
        <v>0</v>
      </c>
      <c r="O70" s="161"/>
    </row>
    <row r="71" spans="1:15" s="5" customFormat="1" ht="24">
      <c r="A71" s="122"/>
      <c r="B71" s="123"/>
      <c r="C71" s="126"/>
      <c r="D71" s="126"/>
      <c r="E71" s="126"/>
      <c r="F71" s="126"/>
      <c r="G71" s="39" t="s">
        <v>111</v>
      </c>
      <c r="H71" s="40">
        <f>SUM(I71:M71)</f>
        <v>208149.23</v>
      </c>
      <c r="I71" s="43">
        <v>38949.230000000003</v>
      </c>
      <c r="J71" s="43">
        <v>42300</v>
      </c>
      <c r="K71" s="40">
        <v>42300</v>
      </c>
      <c r="L71" s="40">
        <v>42300</v>
      </c>
      <c r="M71" s="40">
        <v>42300</v>
      </c>
      <c r="N71" s="40">
        <v>42300</v>
      </c>
      <c r="O71" s="161"/>
    </row>
    <row r="72" spans="1:15" s="5" customFormat="1" ht="30" customHeight="1">
      <c r="A72" s="124"/>
      <c r="B72" s="125"/>
      <c r="C72" s="126"/>
      <c r="D72" s="126"/>
      <c r="E72" s="126"/>
      <c r="F72" s="126"/>
      <c r="G72" s="39" t="s">
        <v>8</v>
      </c>
      <c r="H72" s="40">
        <v>0</v>
      </c>
      <c r="I72" s="40">
        <v>0</v>
      </c>
      <c r="J72" s="40">
        <v>0</v>
      </c>
      <c r="K72" s="41">
        <v>0</v>
      </c>
      <c r="L72" s="40">
        <v>0</v>
      </c>
      <c r="M72" s="41">
        <v>0</v>
      </c>
      <c r="N72" s="41">
        <v>0</v>
      </c>
      <c r="O72" s="161"/>
    </row>
    <row r="73" spans="1:15" s="5" customFormat="1" ht="23.25" customHeight="1">
      <c r="A73" s="171" t="s">
        <v>78</v>
      </c>
      <c r="B73" s="172"/>
      <c r="C73" s="172"/>
      <c r="D73" s="172"/>
      <c r="E73" s="172"/>
      <c r="F73" s="172"/>
      <c r="G73" s="172"/>
      <c r="H73" s="172"/>
      <c r="I73" s="172"/>
      <c r="J73" s="172"/>
      <c r="K73" s="172"/>
      <c r="L73" s="172"/>
      <c r="M73" s="172"/>
      <c r="N73" s="172"/>
      <c r="O73" s="173"/>
    </row>
    <row r="74" spans="1:15" s="5" customFormat="1" ht="27.75" customHeight="1">
      <c r="A74" s="195" t="s">
        <v>100</v>
      </c>
      <c r="B74" s="196"/>
      <c r="C74" s="134" t="s">
        <v>56</v>
      </c>
      <c r="D74" s="134" t="s">
        <v>26</v>
      </c>
      <c r="E74" s="152" t="s">
        <v>30</v>
      </c>
      <c r="F74" s="134" t="s">
        <v>12</v>
      </c>
      <c r="G74" s="44" t="s">
        <v>5</v>
      </c>
      <c r="H74" s="45">
        <f>SUM(I74:M74)</f>
        <v>50091386.950000003</v>
      </c>
      <c r="I74" s="45">
        <f t="shared" ref="I74:J74" si="9">SUM(I76:I79)</f>
        <v>2886050</v>
      </c>
      <c r="J74" s="45">
        <f t="shared" si="9"/>
        <v>7937891.1100000003</v>
      </c>
      <c r="K74" s="50">
        <f>SUM(K76:K79)</f>
        <v>30094649.859999999</v>
      </c>
      <c r="L74" s="61">
        <f t="shared" ref="L74:M74" si="10">SUM(L76:L79)</f>
        <v>9152795.9800000004</v>
      </c>
      <c r="M74" s="61">
        <f t="shared" si="10"/>
        <v>20000</v>
      </c>
      <c r="N74" s="50">
        <f>N76+N77+N78+N79</f>
        <v>0</v>
      </c>
      <c r="O74" s="135" t="s">
        <v>76</v>
      </c>
    </row>
    <row r="75" spans="1:15" s="5" customFormat="1" ht="14.25">
      <c r="A75" s="197"/>
      <c r="B75" s="198"/>
      <c r="C75" s="134"/>
      <c r="D75" s="134"/>
      <c r="E75" s="152"/>
      <c r="F75" s="134"/>
      <c r="G75" s="44" t="s">
        <v>6</v>
      </c>
      <c r="H75" s="45"/>
      <c r="I75" s="45"/>
      <c r="J75" s="45"/>
      <c r="K75" s="46"/>
      <c r="L75" s="45"/>
      <c r="M75" s="49"/>
      <c r="N75" s="49"/>
      <c r="O75" s="136"/>
    </row>
    <row r="76" spans="1:15" s="5" customFormat="1" ht="28.5" customHeight="1">
      <c r="A76" s="197"/>
      <c r="B76" s="198"/>
      <c r="C76" s="134"/>
      <c r="D76" s="134"/>
      <c r="E76" s="152"/>
      <c r="F76" s="134"/>
      <c r="G76" s="44" t="s">
        <v>20</v>
      </c>
      <c r="H76" s="47">
        <f>SUM(I76:K76)</f>
        <v>18504118.440000001</v>
      </c>
      <c r="I76" s="47">
        <v>0</v>
      </c>
      <c r="J76" s="48">
        <v>5568032.6900000004</v>
      </c>
      <c r="K76" s="48">
        <f>3208939.06+9727146.69</f>
        <v>12936085.75</v>
      </c>
      <c r="L76" s="48">
        <v>0</v>
      </c>
      <c r="M76" s="48">
        <v>0</v>
      </c>
      <c r="N76" s="48">
        <v>0</v>
      </c>
      <c r="O76" s="136"/>
    </row>
    <row r="77" spans="1:15" s="5" customFormat="1" ht="24">
      <c r="A77" s="197"/>
      <c r="B77" s="198"/>
      <c r="C77" s="134"/>
      <c r="D77" s="134"/>
      <c r="E77" s="152"/>
      <c r="F77" s="134"/>
      <c r="G77" s="44" t="s">
        <v>7</v>
      </c>
      <c r="H77" s="45">
        <f>SUM(I77:M77)</f>
        <v>22525110.829999998</v>
      </c>
      <c r="I77" s="45">
        <v>0</v>
      </c>
      <c r="J77" s="46">
        <v>618670.30000000005</v>
      </c>
      <c r="K77" s="46">
        <f>1080795.29+12000000+771235.24</f>
        <v>13852030.529999999</v>
      </c>
      <c r="L77" s="46">
        <f>L86+L91+L96+L101+L106+L111</f>
        <v>8054410</v>
      </c>
      <c r="M77" s="46">
        <v>0</v>
      </c>
      <c r="N77" s="46">
        <v>0</v>
      </c>
      <c r="O77" s="136"/>
    </row>
    <row r="78" spans="1:15" s="5" customFormat="1" ht="24">
      <c r="A78" s="197"/>
      <c r="B78" s="198"/>
      <c r="C78" s="134"/>
      <c r="D78" s="134"/>
      <c r="E78" s="152"/>
      <c r="F78" s="134"/>
      <c r="G78" s="44" t="s">
        <v>111</v>
      </c>
      <c r="H78" s="45">
        <f>SUM(I78:M78)</f>
        <v>9062157.6799999997</v>
      </c>
      <c r="I78" s="46">
        <f>2886050</f>
        <v>2886050</v>
      </c>
      <c r="J78" s="46">
        <f>1091771.12+659417</f>
        <v>1751188.12</v>
      </c>
      <c r="K78" s="46">
        <f>1907283.88+702383.7+341866+155000+200000</f>
        <v>3306533.58</v>
      </c>
      <c r="L78" s="46">
        <f>L116+L121+L126+L131+L136</f>
        <v>1098385.98</v>
      </c>
      <c r="M78" s="46">
        <v>20000</v>
      </c>
      <c r="N78" s="46">
        <v>0</v>
      </c>
      <c r="O78" s="136"/>
    </row>
    <row r="79" spans="1:15" s="5" customFormat="1" ht="40.5" customHeight="1">
      <c r="A79" s="199"/>
      <c r="B79" s="200"/>
      <c r="C79" s="134"/>
      <c r="D79" s="134"/>
      <c r="E79" s="152"/>
      <c r="F79" s="134"/>
      <c r="G79" s="44" t="s">
        <v>8</v>
      </c>
      <c r="H79" s="45">
        <f>SUM(I79:K79)</f>
        <v>0</v>
      </c>
      <c r="I79" s="45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136"/>
    </row>
    <row r="80" spans="1:15" s="5" customFormat="1" ht="24.75" hidden="1" customHeight="1" thickBot="1">
      <c r="A80" s="69"/>
      <c r="B80" s="126" t="s">
        <v>58</v>
      </c>
      <c r="C80" s="126" t="s">
        <v>72</v>
      </c>
      <c r="D80" s="126" t="s">
        <v>26</v>
      </c>
      <c r="E80" s="176" t="s">
        <v>30</v>
      </c>
      <c r="F80" s="126" t="s">
        <v>12</v>
      </c>
      <c r="G80" s="39" t="s">
        <v>5</v>
      </c>
      <c r="H80" s="40">
        <f>SUM(I80:M80)</f>
        <v>0</v>
      </c>
      <c r="I80" s="40">
        <f t="shared" ref="I80:K80" si="11">SUM(I83:I85)</f>
        <v>0</v>
      </c>
      <c r="J80" s="43">
        <f t="shared" si="11"/>
        <v>0</v>
      </c>
      <c r="K80" s="43">
        <f t="shared" si="11"/>
        <v>0</v>
      </c>
      <c r="L80" s="43">
        <f t="shared" ref="L80:M80" si="12">SUM(L83:L85)</f>
        <v>0</v>
      </c>
      <c r="M80" s="43">
        <f t="shared" si="12"/>
        <v>0</v>
      </c>
      <c r="N80" s="43"/>
      <c r="O80" s="136"/>
    </row>
    <row r="81" spans="1:15" s="5" customFormat="1" ht="14.25" hidden="1" customHeight="1">
      <c r="A81" s="69"/>
      <c r="B81" s="126"/>
      <c r="C81" s="126"/>
      <c r="D81" s="126"/>
      <c r="E81" s="176"/>
      <c r="F81" s="126"/>
      <c r="G81" s="39" t="s">
        <v>6</v>
      </c>
      <c r="H81" s="40"/>
      <c r="I81" s="40"/>
      <c r="J81" s="43"/>
      <c r="K81" s="43"/>
      <c r="L81" s="43"/>
      <c r="M81" s="43"/>
      <c r="N81" s="43"/>
      <c r="O81" s="136"/>
    </row>
    <row r="82" spans="1:15" s="5" customFormat="1" ht="28.5" hidden="1" customHeight="1" thickBot="1">
      <c r="A82" s="69"/>
      <c r="B82" s="126"/>
      <c r="C82" s="126"/>
      <c r="D82" s="126"/>
      <c r="E82" s="176"/>
      <c r="F82" s="126"/>
      <c r="G82" s="39" t="s">
        <v>20</v>
      </c>
      <c r="H82" s="42">
        <v>0</v>
      </c>
      <c r="I82" s="42">
        <v>0</v>
      </c>
      <c r="J82" s="52">
        <v>0</v>
      </c>
      <c r="K82" s="52">
        <v>0</v>
      </c>
      <c r="L82" s="52">
        <v>0</v>
      </c>
      <c r="M82" s="52">
        <v>0</v>
      </c>
      <c r="N82" s="52"/>
      <c r="O82" s="136"/>
    </row>
    <row r="83" spans="1:15" s="5" customFormat="1" ht="24" hidden="1" customHeight="1">
      <c r="A83" s="69"/>
      <c r="B83" s="126"/>
      <c r="C83" s="126"/>
      <c r="D83" s="126"/>
      <c r="E83" s="176"/>
      <c r="F83" s="126"/>
      <c r="G83" s="39" t="s">
        <v>7</v>
      </c>
      <c r="H83" s="40">
        <f>SUM(I83:K83)</f>
        <v>0</v>
      </c>
      <c r="I83" s="40">
        <v>0</v>
      </c>
      <c r="J83" s="43">
        <v>0</v>
      </c>
      <c r="K83" s="43">
        <v>0</v>
      </c>
      <c r="L83" s="43">
        <v>0</v>
      </c>
      <c r="M83" s="43">
        <v>0</v>
      </c>
      <c r="N83" s="43"/>
      <c r="O83" s="136"/>
    </row>
    <row r="84" spans="1:15" s="5" customFormat="1" ht="24" hidden="1" customHeight="1">
      <c r="A84" s="69"/>
      <c r="B84" s="126"/>
      <c r="C84" s="126"/>
      <c r="D84" s="126"/>
      <c r="E84" s="176"/>
      <c r="F84" s="126"/>
      <c r="G84" s="39" t="s">
        <v>14</v>
      </c>
      <c r="H84" s="40">
        <f>SUM(I84:M84)</f>
        <v>0</v>
      </c>
      <c r="I84" s="40">
        <v>0</v>
      </c>
      <c r="J84" s="43">
        <v>0</v>
      </c>
      <c r="K84" s="43">
        <v>0</v>
      </c>
      <c r="L84" s="43">
        <v>0</v>
      </c>
      <c r="M84" s="43">
        <v>0</v>
      </c>
      <c r="N84" s="43"/>
      <c r="O84" s="136"/>
    </row>
    <row r="85" spans="1:15" s="5" customFormat="1" ht="50.25" hidden="1" customHeight="1" thickBot="1">
      <c r="A85" s="69"/>
      <c r="B85" s="126"/>
      <c r="C85" s="126"/>
      <c r="D85" s="126"/>
      <c r="E85" s="176"/>
      <c r="F85" s="126"/>
      <c r="G85" s="39" t="s">
        <v>8</v>
      </c>
      <c r="H85" s="40">
        <f>SUM(I85:M85)</f>
        <v>0</v>
      </c>
      <c r="I85" s="40">
        <v>0</v>
      </c>
      <c r="J85" s="43">
        <v>0</v>
      </c>
      <c r="K85" s="43">
        <v>0</v>
      </c>
      <c r="L85" s="43">
        <v>0</v>
      </c>
      <c r="M85" s="43">
        <v>0</v>
      </c>
      <c r="N85" s="43"/>
      <c r="O85" s="136"/>
    </row>
    <row r="86" spans="1:15" s="5" customFormat="1" ht="32.25" customHeight="1">
      <c r="A86" s="140"/>
      <c r="B86" s="143" t="s">
        <v>123</v>
      </c>
      <c r="C86" s="143" t="s">
        <v>192</v>
      </c>
      <c r="D86" s="146" t="s">
        <v>26</v>
      </c>
      <c r="E86" s="149" t="s">
        <v>122</v>
      </c>
      <c r="F86" s="146" t="s">
        <v>12</v>
      </c>
      <c r="G86" s="39" t="s">
        <v>53</v>
      </c>
      <c r="H86" s="40">
        <f t="shared" ref="H86:N86" si="13">H87+H88+H89+H90</f>
        <v>862950</v>
      </c>
      <c r="I86" s="40">
        <f t="shared" si="13"/>
        <v>0</v>
      </c>
      <c r="J86" s="43">
        <f t="shared" si="13"/>
        <v>0</v>
      </c>
      <c r="K86" s="43">
        <f t="shared" si="13"/>
        <v>0</v>
      </c>
      <c r="L86" s="73">
        <f t="shared" si="13"/>
        <v>862950</v>
      </c>
      <c r="M86" s="43">
        <f t="shared" si="13"/>
        <v>0</v>
      </c>
      <c r="N86" s="43">
        <f t="shared" si="13"/>
        <v>0</v>
      </c>
      <c r="O86" s="136"/>
    </row>
    <row r="87" spans="1:15" s="5" customFormat="1" ht="30" customHeight="1">
      <c r="A87" s="141"/>
      <c r="B87" s="144"/>
      <c r="C87" s="144"/>
      <c r="D87" s="147"/>
      <c r="E87" s="150"/>
      <c r="F87" s="147"/>
      <c r="G87" s="44" t="s">
        <v>20</v>
      </c>
      <c r="H87" s="40">
        <f>I87+J87+K87+L87+M87+N87</f>
        <v>0</v>
      </c>
      <c r="I87" s="40">
        <v>0</v>
      </c>
      <c r="J87" s="43">
        <v>0</v>
      </c>
      <c r="K87" s="43">
        <v>0</v>
      </c>
      <c r="L87" s="43">
        <v>0</v>
      </c>
      <c r="M87" s="43">
        <v>0</v>
      </c>
      <c r="N87" s="43">
        <v>0</v>
      </c>
      <c r="O87" s="136"/>
    </row>
    <row r="88" spans="1:15" s="5" customFormat="1" ht="23.25" customHeight="1">
      <c r="A88" s="141"/>
      <c r="B88" s="144"/>
      <c r="C88" s="144"/>
      <c r="D88" s="147"/>
      <c r="E88" s="150"/>
      <c r="F88" s="147"/>
      <c r="G88" s="44" t="s">
        <v>7</v>
      </c>
      <c r="H88" s="40">
        <f>I88+J88+K88+L88+M88+N88</f>
        <v>862950</v>
      </c>
      <c r="I88" s="40">
        <v>0</v>
      </c>
      <c r="J88" s="43">
        <v>0</v>
      </c>
      <c r="K88" s="43">
        <v>0</v>
      </c>
      <c r="L88" s="43">
        <v>862950</v>
      </c>
      <c r="M88" s="43">
        <v>0</v>
      </c>
      <c r="N88" s="43">
        <v>0</v>
      </c>
      <c r="O88" s="136"/>
    </row>
    <row r="89" spans="1:15" s="5" customFormat="1" ht="30" customHeight="1">
      <c r="A89" s="141"/>
      <c r="B89" s="144"/>
      <c r="C89" s="144"/>
      <c r="D89" s="147"/>
      <c r="E89" s="150"/>
      <c r="F89" s="147"/>
      <c r="G89" s="44" t="s">
        <v>111</v>
      </c>
      <c r="H89" s="40">
        <f>I89+J89+K89+L89+M89+N89</f>
        <v>0</v>
      </c>
      <c r="I89" s="40">
        <v>0</v>
      </c>
      <c r="J89" s="43">
        <v>0</v>
      </c>
      <c r="K89" s="43">
        <v>0</v>
      </c>
      <c r="L89" s="43">
        <v>0</v>
      </c>
      <c r="M89" s="43">
        <v>0</v>
      </c>
      <c r="N89" s="43">
        <v>0</v>
      </c>
      <c r="O89" s="136"/>
    </row>
    <row r="90" spans="1:15" s="5" customFormat="1" ht="38.25" customHeight="1">
      <c r="A90" s="142"/>
      <c r="B90" s="145"/>
      <c r="C90" s="145"/>
      <c r="D90" s="148"/>
      <c r="E90" s="151"/>
      <c r="F90" s="148"/>
      <c r="G90" s="44" t="s">
        <v>8</v>
      </c>
      <c r="H90" s="40">
        <f>I90+J90+K90+L90+M90+N90</f>
        <v>0</v>
      </c>
      <c r="I90" s="40">
        <v>0</v>
      </c>
      <c r="J90" s="43">
        <v>0</v>
      </c>
      <c r="K90" s="43">
        <v>0</v>
      </c>
      <c r="L90" s="43">
        <v>0</v>
      </c>
      <c r="M90" s="43">
        <v>0</v>
      </c>
      <c r="N90" s="43">
        <v>0</v>
      </c>
      <c r="O90" s="136"/>
    </row>
    <row r="91" spans="1:15" s="5" customFormat="1" ht="27" customHeight="1">
      <c r="A91" s="140"/>
      <c r="B91" s="143" t="s">
        <v>121</v>
      </c>
      <c r="C91" s="143" t="s">
        <v>193</v>
      </c>
      <c r="D91" s="146" t="s">
        <v>26</v>
      </c>
      <c r="E91" s="149" t="s">
        <v>122</v>
      </c>
      <c r="F91" s="146" t="s">
        <v>12</v>
      </c>
      <c r="G91" s="39" t="s">
        <v>53</v>
      </c>
      <c r="H91" s="40">
        <f t="shared" ref="H91:N91" si="14">H92+H93+H94+H95</f>
        <v>1506520</v>
      </c>
      <c r="I91" s="40">
        <f t="shared" si="14"/>
        <v>0</v>
      </c>
      <c r="J91" s="43">
        <f t="shared" si="14"/>
        <v>0</v>
      </c>
      <c r="K91" s="43">
        <f t="shared" si="14"/>
        <v>0</v>
      </c>
      <c r="L91" s="73">
        <f t="shared" si="14"/>
        <v>1506520</v>
      </c>
      <c r="M91" s="43">
        <f t="shared" si="14"/>
        <v>0</v>
      </c>
      <c r="N91" s="43">
        <f t="shared" si="14"/>
        <v>0</v>
      </c>
      <c r="O91" s="136"/>
    </row>
    <row r="92" spans="1:15" s="5" customFormat="1" ht="27" customHeight="1">
      <c r="A92" s="141"/>
      <c r="B92" s="144"/>
      <c r="C92" s="144"/>
      <c r="D92" s="147"/>
      <c r="E92" s="150"/>
      <c r="F92" s="147"/>
      <c r="G92" s="44" t="s">
        <v>20</v>
      </c>
      <c r="H92" s="40">
        <f>I92+J92+K92+L92+M92+N92</f>
        <v>0</v>
      </c>
      <c r="I92" s="40">
        <v>0</v>
      </c>
      <c r="J92" s="43">
        <v>0</v>
      </c>
      <c r="K92" s="43">
        <v>0</v>
      </c>
      <c r="L92" s="43">
        <v>0</v>
      </c>
      <c r="M92" s="43">
        <v>0</v>
      </c>
      <c r="N92" s="43">
        <v>0</v>
      </c>
      <c r="O92" s="136"/>
    </row>
    <row r="93" spans="1:15" s="5" customFormat="1" ht="27" customHeight="1">
      <c r="A93" s="141"/>
      <c r="B93" s="144"/>
      <c r="C93" s="144"/>
      <c r="D93" s="147"/>
      <c r="E93" s="150"/>
      <c r="F93" s="147"/>
      <c r="G93" s="44" t="s">
        <v>7</v>
      </c>
      <c r="H93" s="40">
        <f>I93+J93+K93+L93+M93+N93</f>
        <v>1506520</v>
      </c>
      <c r="I93" s="40">
        <v>0</v>
      </c>
      <c r="J93" s="43">
        <v>0</v>
      </c>
      <c r="K93" s="43">
        <v>0</v>
      </c>
      <c r="L93" s="43">
        <v>1506520</v>
      </c>
      <c r="M93" s="43">
        <v>0</v>
      </c>
      <c r="N93" s="43">
        <v>0</v>
      </c>
      <c r="O93" s="136"/>
    </row>
    <row r="94" spans="1:15" s="5" customFormat="1" ht="27" customHeight="1">
      <c r="A94" s="141"/>
      <c r="B94" s="144"/>
      <c r="C94" s="144"/>
      <c r="D94" s="147"/>
      <c r="E94" s="150"/>
      <c r="F94" s="147"/>
      <c r="G94" s="44" t="s">
        <v>111</v>
      </c>
      <c r="H94" s="40">
        <f>I94+J94+K94+L94+M94+N94</f>
        <v>0</v>
      </c>
      <c r="I94" s="40">
        <v>0</v>
      </c>
      <c r="J94" s="43">
        <v>0</v>
      </c>
      <c r="K94" s="43">
        <v>0</v>
      </c>
      <c r="L94" s="43">
        <v>0</v>
      </c>
      <c r="M94" s="43">
        <v>0</v>
      </c>
      <c r="N94" s="43">
        <v>0</v>
      </c>
      <c r="O94" s="136"/>
    </row>
    <row r="95" spans="1:15" s="5" customFormat="1" ht="42.75" customHeight="1">
      <c r="A95" s="142"/>
      <c r="B95" s="145"/>
      <c r="C95" s="145"/>
      <c r="D95" s="148"/>
      <c r="E95" s="151"/>
      <c r="F95" s="148"/>
      <c r="G95" s="44" t="s">
        <v>8</v>
      </c>
      <c r="H95" s="40">
        <f>I95+J95+K95+L95+M95+N95</f>
        <v>0</v>
      </c>
      <c r="I95" s="40">
        <v>0</v>
      </c>
      <c r="J95" s="43">
        <v>0</v>
      </c>
      <c r="K95" s="43">
        <v>0</v>
      </c>
      <c r="L95" s="43">
        <v>0</v>
      </c>
      <c r="M95" s="43">
        <v>0</v>
      </c>
      <c r="N95" s="43">
        <v>0</v>
      </c>
      <c r="O95" s="136"/>
    </row>
    <row r="96" spans="1:15" s="5" customFormat="1" ht="27" customHeight="1">
      <c r="A96" s="140"/>
      <c r="B96" s="143" t="s">
        <v>124</v>
      </c>
      <c r="C96" s="143" t="s">
        <v>125</v>
      </c>
      <c r="D96" s="146" t="s">
        <v>26</v>
      </c>
      <c r="E96" s="149" t="s">
        <v>126</v>
      </c>
      <c r="F96" s="146" t="s">
        <v>12</v>
      </c>
      <c r="G96" s="39" t="s">
        <v>53</v>
      </c>
      <c r="H96" s="40">
        <f t="shared" ref="H96:N96" si="15">H97+H98+H99+H100</f>
        <v>462570</v>
      </c>
      <c r="I96" s="40">
        <f t="shared" si="15"/>
        <v>0</v>
      </c>
      <c r="J96" s="43">
        <f t="shared" si="15"/>
        <v>0</v>
      </c>
      <c r="K96" s="43">
        <f t="shared" si="15"/>
        <v>0</v>
      </c>
      <c r="L96" s="73">
        <f t="shared" si="15"/>
        <v>462570</v>
      </c>
      <c r="M96" s="43">
        <f t="shared" si="15"/>
        <v>0</v>
      </c>
      <c r="N96" s="43">
        <f t="shared" si="15"/>
        <v>0</v>
      </c>
      <c r="O96" s="136"/>
    </row>
    <row r="97" spans="1:15" s="5" customFormat="1" ht="27" customHeight="1">
      <c r="A97" s="141"/>
      <c r="B97" s="144"/>
      <c r="C97" s="144"/>
      <c r="D97" s="147"/>
      <c r="E97" s="150"/>
      <c r="F97" s="147"/>
      <c r="G97" s="44" t="s">
        <v>20</v>
      </c>
      <c r="H97" s="40">
        <f>I97+J97+K97+L97+M97+N97</f>
        <v>0</v>
      </c>
      <c r="I97" s="40">
        <v>0</v>
      </c>
      <c r="J97" s="43">
        <v>0</v>
      </c>
      <c r="K97" s="43">
        <v>0</v>
      </c>
      <c r="L97" s="43">
        <v>0</v>
      </c>
      <c r="M97" s="43">
        <v>0</v>
      </c>
      <c r="N97" s="43">
        <v>0</v>
      </c>
      <c r="O97" s="136"/>
    </row>
    <row r="98" spans="1:15" s="5" customFormat="1" ht="27" customHeight="1">
      <c r="A98" s="141"/>
      <c r="B98" s="144"/>
      <c r="C98" s="144"/>
      <c r="D98" s="147"/>
      <c r="E98" s="150"/>
      <c r="F98" s="147"/>
      <c r="G98" s="44" t="s">
        <v>7</v>
      </c>
      <c r="H98" s="40">
        <f>I98+J98+K98+L98+M98+N98</f>
        <v>462570</v>
      </c>
      <c r="I98" s="40">
        <v>0</v>
      </c>
      <c r="J98" s="43">
        <v>0</v>
      </c>
      <c r="K98" s="43">
        <v>0</v>
      </c>
      <c r="L98" s="43">
        <v>462570</v>
      </c>
      <c r="M98" s="43">
        <v>0</v>
      </c>
      <c r="N98" s="43">
        <v>0</v>
      </c>
      <c r="O98" s="136"/>
    </row>
    <row r="99" spans="1:15" s="5" customFormat="1" ht="27" customHeight="1">
      <c r="A99" s="141"/>
      <c r="B99" s="144"/>
      <c r="C99" s="144"/>
      <c r="D99" s="147"/>
      <c r="E99" s="150"/>
      <c r="F99" s="147"/>
      <c r="G99" s="44" t="s">
        <v>111</v>
      </c>
      <c r="H99" s="40">
        <f>I99+J99+K99+L99+M99+N99</f>
        <v>0</v>
      </c>
      <c r="I99" s="40">
        <v>0</v>
      </c>
      <c r="J99" s="43">
        <v>0</v>
      </c>
      <c r="K99" s="43">
        <v>0</v>
      </c>
      <c r="L99" s="43">
        <v>0</v>
      </c>
      <c r="M99" s="43">
        <v>0</v>
      </c>
      <c r="N99" s="43">
        <v>0</v>
      </c>
      <c r="O99" s="136"/>
    </row>
    <row r="100" spans="1:15" s="5" customFormat="1" ht="54.75" customHeight="1">
      <c r="A100" s="142"/>
      <c r="B100" s="145"/>
      <c r="C100" s="145"/>
      <c r="D100" s="148"/>
      <c r="E100" s="151"/>
      <c r="F100" s="148"/>
      <c r="G100" s="44" t="s">
        <v>8</v>
      </c>
      <c r="H100" s="40">
        <f>I100+J100+K100+L100+M100+N100</f>
        <v>0</v>
      </c>
      <c r="I100" s="40">
        <v>0</v>
      </c>
      <c r="J100" s="43">
        <v>0</v>
      </c>
      <c r="K100" s="43">
        <v>0</v>
      </c>
      <c r="L100" s="43">
        <v>0</v>
      </c>
      <c r="M100" s="43">
        <v>0</v>
      </c>
      <c r="N100" s="43">
        <v>0</v>
      </c>
      <c r="O100" s="136"/>
    </row>
    <row r="101" spans="1:15" s="5" customFormat="1" ht="27" customHeight="1">
      <c r="A101" s="140"/>
      <c r="B101" s="143" t="s">
        <v>127</v>
      </c>
      <c r="C101" s="143" t="s">
        <v>182</v>
      </c>
      <c r="D101" s="146" t="s">
        <v>26</v>
      </c>
      <c r="E101" s="149" t="s">
        <v>128</v>
      </c>
      <c r="F101" s="146" t="s">
        <v>12</v>
      </c>
      <c r="G101" s="39" t="s">
        <v>53</v>
      </c>
      <c r="H101" s="40">
        <f t="shared" ref="H101:N101" si="16">H102+H103+H104+H105</f>
        <v>394500</v>
      </c>
      <c r="I101" s="40">
        <f t="shared" si="16"/>
        <v>0</v>
      </c>
      <c r="J101" s="43">
        <f t="shared" si="16"/>
        <v>0</v>
      </c>
      <c r="K101" s="43">
        <f t="shared" si="16"/>
        <v>0</v>
      </c>
      <c r="L101" s="73">
        <f t="shared" si="16"/>
        <v>394500</v>
      </c>
      <c r="M101" s="43">
        <f t="shared" si="16"/>
        <v>0</v>
      </c>
      <c r="N101" s="43">
        <f t="shared" si="16"/>
        <v>0</v>
      </c>
      <c r="O101" s="136"/>
    </row>
    <row r="102" spans="1:15" s="5" customFormat="1" ht="27" customHeight="1">
      <c r="A102" s="141"/>
      <c r="B102" s="144"/>
      <c r="C102" s="144"/>
      <c r="D102" s="147"/>
      <c r="E102" s="150"/>
      <c r="F102" s="147"/>
      <c r="G102" s="44" t="s">
        <v>20</v>
      </c>
      <c r="H102" s="40">
        <f>I102+J102+K102+L102+M102+N102</f>
        <v>0</v>
      </c>
      <c r="I102" s="40">
        <v>0</v>
      </c>
      <c r="J102" s="43">
        <v>0</v>
      </c>
      <c r="K102" s="43">
        <v>0</v>
      </c>
      <c r="L102" s="43">
        <v>0</v>
      </c>
      <c r="M102" s="43">
        <v>0</v>
      </c>
      <c r="N102" s="43">
        <v>0</v>
      </c>
      <c r="O102" s="136"/>
    </row>
    <row r="103" spans="1:15" s="5" customFormat="1" ht="27" customHeight="1">
      <c r="A103" s="141"/>
      <c r="B103" s="144"/>
      <c r="C103" s="144"/>
      <c r="D103" s="147"/>
      <c r="E103" s="150"/>
      <c r="F103" s="147"/>
      <c r="G103" s="44" t="s">
        <v>7</v>
      </c>
      <c r="H103" s="40">
        <f>I103+J103+K103+L103+M103+N103</f>
        <v>394500</v>
      </c>
      <c r="I103" s="40">
        <v>0</v>
      </c>
      <c r="J103" s="43">
        <v>0</v>
      </c>
      <c r="K103" s="43">
        <v>0</v>
      </c>
      <c r="L103" s="43">
        <v>394500</v>
      </c>
      <c r="M103" s="43">
        <v>0</v>
      </c>
      <c r="N103" s="43">
        <v>0</v>
      </c>
      <c r="O103" s="136"/>
    </row>
    <row r="104" spans="1:15" s="5" customFormat="1" ht="27" customHeight="1">
      <c r="A104" s="141"/>
      <c r="B104" s="144"/>
      <c r="C104" s="144"/>
      <c r="D104" s="147"/>
      <c r="E104" s="150"/>
      <c r="F104" s="147"/>
      <c r="G104" s="44" t="s">
        <v>111</v>
      </c>
      <c r="H104" s="40">
        <f>I104+J104+K104+L104+M104+N104</f>
        <v>0</v>
      </c>
      <c r="I104" s="40">
        <v>0</v>
      </c>
      <c r="J104" s="43">
        <v>0</v>
      </c>
      <c r="K104" s="43">
        <v>0</v>
      </c>
      <c r="L104" s="43">
        <v>0</v>
      </c>
      <c r="M104" s="43">
        <v>0</v>
      </c>
      <c r="N104" s="43">
        <v>0</v>
      </c>
      <c r="O104" s="136"/>
    </row>
    <row r="105" spans="1:15" s="5" customFormat="1" ht="75" customHeight="1">
      <c r="A105" s="142"/>
      <c r="B105" s="145"/>
      <c r="C105" s="145"/>
      <c r="D105" s="148"/>
      <c r="E105" s="151"/>
      <c r="F105" s="148"/>
      <c r="G105" s="44" t="s">
        <v>8</v>
      </c>
      <c r="H105" s="40">
        <f>I105+J105+K105+L105+M105+N105</f>
        <v>0</v>
      </c>
      <c r="I105" s="40">
        <v>0</v>
      </c>
      <c r="J105" s="43">
        <v>0</v>
      </c>
      <c r="K105" s="43">
        <v>0</v>
      </c>
      <c r="L105" s="43">
        <v>0</v>
      </c>
      <c r="M105" s="43">
        <v>0</v>
      </c>
      <c r="N105" s="43">
        <v>0</v>
      </c>
      <c r="O105" s="136"/>
    </row>
    <row r="106" spans="1:15" s="5" customFormat="1" ht="27" customHeight="1">
      <c r="A106" s="140"/>
      <c r="B106" s="143" t="s">
        <v>129</v>
      </c>
      <c r="C106" s="143" t="s">
        <v>183</v>
      </c>
      <c r="D106" s="146" t="s">
        <v>26</v>
      </c>
      <c r="E106" s="149" t="s">
        <v>130</v>
      </c>
      <c r="F106" s="146" t="s">
        <v>12</v>
      </c>
      <c r="G106" s="39" t="s">
        <v>53</v>
      </c>
      <c r="H106" s="40">
        <f t="shared" ref="H106:N106" si="17">H107+H108+H109+H110</f>
        <v>4577870</v>
      </c>
      <c r="I106" s="40">
        <f t="shared" si="17"/>
        <v>0</v>
      </c>
      <c r="J106" s="43">
        <f t="shared" si="17"/>
        <v>0</v>
      </c>
      <c r="K106" s="43">
        <f t="shared" si="17"/>
        <v>0</v>
      </c>
      <c r="L106" s="73">
        <f t="shared" si="17"/>
        <v>4577870</v>
      </c>
      <c r="M106" s="43">
        <f t="shared" si="17"/>
        <v>0</v>
      </c>
      <c r="N106" s="43">
        <f t="shared" si="17"/>
        <v>0</v>
      </c>
      <c r="O106" s="136"/>
    </row>
    <row r="107" spans="1:15" s="5" customFormat="1" ht="27" customHeight="1">
      <c r="A107" s="141"/>
      <c r="B107" s="144"/>
      <c r="C107" s="144"/>
      <c r="D107" s="147"/>
      <c r="E107" s="150"/>
      <c r="F107" s="147"/>
      <c r="G107" s="44" t="s">
        <v>20</v>
      </c>
      <c r="H107" s="40">
        <f>I107+J107+K107+L107+M107+N107</f>
        <v>0</v>
      </c>
      <c r="I107" s="40">
        <v>0</v>
      </c>
      <c r="J107" s="43">
        <v>0</v>
      </c>
      <c r="K107" s="43">
        <v>0</v>
      </c>
      <c r="L107" s="43">
        <v>0</v>
      </c>
      <c r="M107" s="43">
        <v>0</v>
      </c>
      <c r="N107" s="43">
        <v>0</v>
      </c>
      <c r="O107" s="136"/>
    </row>
    <row r="108" spans="1:15" s="5" customFormat="1" ht="27" customHeight="1">
      <c r="A108" s="141"/>
      <c r="B108" s="144"/>
      <c r="C108" s="144"/>
      <c r="D108" s="147"/>
      <c r="E108" s="150"/>
      <c r="F108" s="147"/>
      <c r="G108" s="44" t="s">
        <v>7</v>
      </c>
      <c r="H108" s="40">
        <f>I108+J108+K108+L108+M108+N108</f>
        <v>4577870</v>
      </c>
      <c r="I108" s="40">
        <v>0</v>
      </c>
      <c r="J108" s="43">
        <v>0</v>
      </c>
      <c r="K108" s="43">
        <v>0</v>
      </c>
      <c r="L108" s="43">
        <v>4577870</v>
      </c>
      <c r="M108" s="43">
        <v>0</v>
      </c>
      <c r="N108" s="43">
        <v>0</v>
      </c>
      <c r="O108" s="136"/>
    </row>
    <row r="109" spans="1:15" s="5" customFormat="1" ht="27" customHeight="1">
      <c r="A109" s="141"/>
      <c r="B109" s="144"/>
      <c r="C109" s="144"/>
      <c r="D109" s="147"/>
      <c r="E109" s="150"/>
      <c r="F109" s="147"/>
      <c r="G109" s="44" t="s">
        <v>111</v>
      </c>
      <c r="H109" s="40">
        <f>I109+J109+K109+L109+M109+N109</f>
        <v>0</v>
      </c>
      <c r="I109" s="40">
        <v>0</v>
      </c>
      <c r="J109" s="43">
        <v>0</v>
      </c>
      <c r="K109" s="43">
        <v>0</v>
      </c>
      <c r="L109" s="43">
        <v>0</v>
      </c>
      <c r="M109" s="43">
        <v>0</v>
      </c>
      <c r="N109" s="43">
        <v>0</v>
      </c>
      <c r="O109" s="136"/>
    </row>
    <row r="110" spans="1:15" s="5" customFormat="1" ht="27" customHeight="1">
      <c r="A110" s="142"/>
      <c r="B110" s="145"/>
      <c r="C110" s="144"/>
      <c r="D110" s="148"/>
      <c r="E110" s="151"/>
      <c r="F110" s="148"/>
      <c r="G110" s="44" t="s">
        <v>8</v>
      </c>
      <c r="H110" s="40">
        <f>I110+J110+K110+L110+M110+N110</f>
        <v>0</v>
      </c>
      <c r="I110" s="40">
        <v>0</v>
      </c>
      <c r="J110" s="43">
        <v>0</v>
      </c>
      <c r="K110" s="43">
        <v>0</v>
      </c>
      <c r="L110" s="43">
        <v>0</v>
      </c>
      <c r="M110" s="43">
        <v>0</v>
      </c>
      <c r="N110" s="43">
        <v>0</v>
      </c>
      <c r="O110" s="136"/>
    </row>
    <row r="111" spans="1:15" s="5" customFormat="1" ht="27" customHeight="1">
      <c r="A111" s="140"/>
      <c r="B111" s="143" t="s">
        <v>131</v>
      </c>
      <c r="C111" s="143" t="s">
        <v>132</v>
      </c>
      <c r="D111" s="146" t="s">
        <v>26</v>
      </c>
      <c r="E111" s="149" t="s">
        <v>133</v>
      </c>
      <c r="F111" s="146" t="s">
        <v>12</v>
      </c>
      <c r="G111" s="39" t="s">
        <v>53</v>
      </c>
      <c r="H111" s="40"/>
      <c r="I111" s="40">
        <f t="shared" ref="I111:N111" si="18">I112+I113+I114+I115</f>
        <v>0</v>
      </c>
      <c r="J111" s="43">
        <f t="shared" si="18"/>
        <v>0</v>
      </c>
      <c r="K111" s="43">
        <f t="shared" si="18"/>
        <v>0</v>
      </c>
      <c r="L111" s="73">
        <f t="shared" si="18"/>
        <v>250000</v>
      </c>
      <c r="M111" s="43">
        <f t="shared" si="18"/>
        <v>0</v>
      </c>
      <c r="N111" s="43">
        <f t="shared" si="18"/>
        <v>0</v>
      </c>
      <c r="O111" s="136"/>
    </row>
    <row r="112" spans="1:15" s="5" customFormat="1" ht="27" customHeight="1">
      <c r="A112" s="141"/>
      <c r="B112" s="144"/>
      <c r="C112" s="144"/>
      <c r="D112" s="147"/>
      <c r="E112" s="150"/>
      <c r="F112" s="147"/>
      <c r="G112" s="44" t="s">
        <v>20</v>
      </c>
      <c r="H112" s="40">
        <f>I112+J112+K112+L112+M112+N112</f>
        <v>0</v>
      </c>
      <c r="I112" s="40">
        <v>0</v>
      </c>
      <c r="J112" s="43">
        <v>0</v>
      </c>
      <c r="K112" s="43">
        <v>0</v>
      </c>
      <c r="L112" s="43">
        <v>0</v>
      </c>
      <c r="M112" s="43">
        <v>0</v>
      </c>
      <c r="N112" s="43">
        <v>0</v>
      </c>
      <c r="O112" s="136"/>
    </row>
    <row r="113" spans="1:15" s="5" customFormat="1" ht="27" customHeight="1">
      <c r="A113" s="141"/>
      <c r="B113" s="144"/>
      <c r="C113" s="144"/>
      <c r="D113" s="147"/>
      <c r="E113" s="150"/>
      <c r="F113" s="147"/>
      <c r="G113" s="44" t="s">
        <v>7</v>
      </c>
      <c r="H113" s="40">
        <f>I113+K113+L113+M113+N113</f>
        <v>250000</v>
      </c>
      <c r="I113" s="40">
        <v>0</v>
      </c>
      <c r="J113" s="43">
        <v>0</v>
      </c>
      <c r="K113" s="43">
        <v>0</v>
      </c>
      <c r="L113" s="43">
        <v>250000</v>
      </c>
      <c r="M113" s="43">
        <v>0</v>
      </c>
      <c r="N113" s="43">
        <v>0</v>
      </c>
      <c r="O113" s="136"/>
    </row>
    <row r="114" spans="1:15" s="5" customFormat="1" ht="27" customHeight="1">
      <c r="A114" s="141"/>
      <c r="B114" s="144"/>
      <c r="C114" s="144"/>
      <c r="D114" s="147"/>
      <c r="E114" s="150"/>
      <c r="F114" s="147"/>
      <c r="G114" s="44" t="s">
        <v>111</v>
      </c>
      <c r="H114" s="40">
        <f>I114+J114+K114+L114+M114+N114</f>
        <v>0</v>
      </c>
      <c r="I114" s="40">
        <v>0</v>
      </c>
      <c r="J114" s="43">
        <v>0</v>
      </c>
      <c r="K114" s="43">
        <v>0</v>
      </c>
      <c r="L114" s="43">
        <v>0</v>
      </c>
      <c r="M114" s="43">
        <v>0</v>
      </c>
      <c r="N114" s="43">
        <v>0</v>
      </c>
      <c r="O114" s="136"/>
    </row>
    <row r="115" spans="1:15" s="5" customFormat="1" ht="27" customHeight="1">
      <c r="A115" s="142"/>
      <c r="B115" s="145"/>
      <c r="C115" s="145"/>
      <c r="D115" s="148"/>
      <c r="E115" s="151"/>
      <c r="F115" s="148"/>
      <c r="G115" s="44" t="s">
        <v>8</v>
      </c>
      <c r="H115" s="40">
        <f>I115+J115+K115+L115+M115+N115</f>
        <v>0</v>
      </c>
      <c r="I115" s="40">
        <v>0</v>
      </c>
      <c r="J115" s="43">
        <v>0</v>
      </c>
      <c r="K115" s="43">
        <v>0</v>
      </c>
      <c r="L115" s="43">
        <v>0</v>
      </c>
      <c r="M115" s="43">
        <v>0</v>
      </c>
      <c r="N115" s="43">
        <v>0</v>
      </c>
      <c r="O115" s="136"/>
    </row>
    <row r="116" spans="1:15" s="5" customFormat="1" ht="27" customHeight="1">
      <c r="A116" s="140"/>
      <c r="B116" s="143" t="s">
        <v>135</v>
      </c>
      <c r="C116" s="143" t="s">
        <v>134</v>
      </c>
      <c r="D116" s="146" t="s">
        <v>26</v>
      </c>
      <c r="E116" s="149" t="s">
        <v>136</v>
      </c>
      <c r="F116" s="146" t="s">
        <v>12</v>
      </c>
      <c r="G116" s="39" t="s">
        <v>53</v>
      </c>
      <c r="H116" s="40">
        <f>H117+H118+H119+H120</f>
        <v>54976.22</v>
      </c>
      <c r="I116" s="40">
        <f>I117+I118+I119+I120</f>
        <v>0</v>
      </c>
      <c r="J116" s="43">
        <f>J117+J118+J120+J119</f>
        <v>0</v>
      </c>
      <c r="K116" s="43">
        <f>K117+K119+K120</f>
        <v>0</v>
      </c>
      <c r="L116" s="73">
        <f>L117+L118+L119+L120</f>
        <v>54976.22</v>
      </c>
      <c r="M116" s="43">
        <v>0</v>
      </c>
      <c r="N116" s="43">
        <v>0</v>
      </c>
      <c r="O116" s="136"/>
    </row>
    <row r="117" spans="1:15" s="5" customFormat="1" ht="27" customHeight="1">
      <c r="A117" s="141"/>
      <c r="B117" s="144"/>
      <c r="C117" s="144"/>
      <c r="D117" s="147"/>
      <c r="E117" s="150"/>
      <c r="F117" s="147"/>
      <c r="G117" s="44" t="s">
        <v>20</v>
      </c>
      <c r="H117" s="40">
        <f>I117+J117+K117+L117+M117+N117</f>
        <v>0</v>
      </c>
      <c r="I117" s="40">
        <v>0</v>
      </c>
      <c r="J117" s="43">
        <v>0</v>
      </c>
      <c r="K117" s="43">
        <v>0</v>
      </c>
      <c r="L117" s="43">
        <v>0</v>
      </c>
      <c r="M117" s="43">
        <v>0</v>
      </c>
      <c r="N117" s="43">
        <v>0</v>
      </c>
      <c r="O117" s="136"/>
    </row>
    <row r="118" spans="1:15" s="5" customFormat="1" ht="27" customHeight="1">
      <c r="A118" s="141"/>
      <c r="B118" s="144"/>
      <c r="C118" s="144"/>
      <c r="D118" s="147"/>
      <c r="E118" s="150"/>
      <c r="F118" s="147"/>
      <c r="G118" s="44" t="s">
        <v>7</v>
      </c>
      <c r="H118" s="40">
        <f>I118+J118+K118+L118+M118+N118</f>
        <v>0</v>
      </c>
      <c r="I118" s="40">
        <v>0</v>
      </c>
      <c r="J118" s="43">
        <v>0</v>
      </c>
      <c r="K118" s="43">
        <v>0</v>
      </c>
      <c r="L118" s="43">
        <v>0</v>
      </c>
      <c r="M118" s="43">
        <v>0</v>
      </c>
      <c r="N118" s="43">
        <v>0</v>
      </c>
      <c r="O118" s="136"/>
    </row>
    <row r="119" spans="1:15" s="5" customFormat="1" ht="27" customHeight="1">
      <c r="A119" s="141"/>
      <c r="B119" s="144"/>
      <c r="C119" s="144"/>
      <c r="D119" s="147"/>
      <c r="E119" s="150"/>
      <c r="F119" s="147"/>
      <c r="G119" s="44" t="s">
        <v>111</v>
      </c>
      <c r="H119" s="40">
        <f>I119+J119+K119+L119+M119+N119</f>
        <v>54976.22</v>
      </c>
      <c r="I119" s="40">
        <v>0</v>
      </c>
      <c r="J119" s="43">
        <v>0</v>
      </c>
      <c r="K119" s="43">
        <v>0</v>
      </c>
      <c r="L119" s="43">
        <v>54976.22</v>
      </c>
      <c r="M119" s="43">
        <v>0</v>
      </c>
      <c r="N119" s="43">
        <v>0</v>
      </c>
      <c r="O119" s="136"/>
    </row>
    <row r="120" spans="1:15" s="5" customFormat="1" ht="27" customHeight="1">
      <c r="A120" s="142"/>
      <c r="B120" s="145"/>
      <c r="C120" s="145"/>
      <c r="D120" s="148"/>
      <c r="E120" s="151"/>
      <c r="F120" s="148"/>
      <c r="G120" s="44" t="s">
        <v>8</v>
      </c>
      <c r="H120" s="40">
        <f>I120+J120+K120+L120+M120+N120</f>
        <v>0</v>
      </c>
      <c r="I120" s="40">
        <v>0</v>
      </c>
      <c r="J120" s="43">
        <v>0</v>
      </c>
      <c r="K120" s="43">
        <v>0</v>
      </c>
      <c r="L120" s="43">
        <v>0</v>
      </c>
      <c r="M120" s="43">
        <v>0</v>
      </c>
      <c r="N120" s="43">
        <v>0</v>
      </c>
      <c r="O120" s="136"/>
    </row>
    <row r="121" spans="1:15" s="5" customFormat="1" ht="27" customHeight="1">
      <c r="A121" s="140"/>
      <c r="B121" s="143" t="s">
        <v>137</v>
      </c>
      <c r="C121" s="143" t="s">
        <v>138</v>
      </c>
      <c r="D121" s="146" t="s">
        <v>26</v>
      </c>
      <c r="E121" s="149" t="s">
        <v>133</v>
      </c>
      <c r="F121" s="146"/>
      <c r="G121" s="39" t="s">
        <v>53</v>
      </c>
      <c r="H121" s="40"/>
      <c r="I121" s="40">
        <f>I122+I123+I124+I125</f>
        <v>0</v>
      </c>
      <c r="J121" s="43">
        <f>J122+J123+J124+J125</f>
        <v>0</v>
      </c>
      <c r="K121" s="43">
        <f>K122+K123+K124+K125</f>
        <v>0</v>
      </c>
      <c r="L121" s="73">
        <f>L122+L123+L124+L125</f>
        <v>10000</v>
      </c>
      <c r="M121" s="54">
        <v>20000</v>
      </c>
      <c r="N121" s="43">
        <v>0</v>
      </c>
      <c r="O121" s="136"/>
    </row>
    <row r="122" spans="1:15" s="5" customFormat="1" ht="27" customHeight="1">
      <c r="A122" s="141"/>
      <c r="B122" s="144"/>
      <c r="C122" s="144"/>
      <c r="D122" s="147"/>
      <c r="E122" s="150"/>
      <c r="F122" s="147"/>
      <c r="G122" s="44" t="s">
        <v>20</v>
      </c>
      <c r="H122" s="40">
        <f>I122+J122+K122+L122+M122+N122</f>
        <v>0</v>
      </c>
      <c r="I122" s="40">
        <v>0</v>
      </c>
      <c r="J122" s="43">
        <v>0</v>
      </c>
      <c r="K122" s="43">
        <v>0</v>
      </c>
      <c r="L122" s="43">
        <v>0</v>
      </c>
      <c r="M122" s="43">
        <v>0</v>
      </c>
      <c r="N122" s="43">
        <v>0</v>
      </c>
      <c r="O122" s="136"/>
    </row>
    <row r="123" spans="1:15" s="5" customFormat="1" ht="27" customHeight="1">
      <c r="A123" s="141"/>
      <c r="B123" s="144"/>
      <c r="C123" s="144"/>
      <c r="D123" s="147"/>
      <c r="E123" s="150"/>
      <c r="F123" s="147"/>
      <c r="G123" s="44" t="s">
        <v>7</v>
      </c>
      <c r="H123" s="40">
        <f>I123+J123+K123+L123+M123+N123</f>
        <v>0</v>
      </c>
      <c r="I123" s="40">
        <v>0</v>
      </c>
      <c r="J123" s="43">
        <v>0</v>
      </c>
      <c r="K123" s="43">
        <v>0</v>
      </c>
      <c r="L123" s="43">
        <v>0</v>
      </c>
      <c r="M123" s="43">
        <v>0</v>
      </c>
      <c r="N123" s="43">
        <v>0</v>
      </c>
      <c r="O123" s="136"/>
    </row>
    <row r="124" spans="1:15" s="5" customFormat="1" ht="27" customHeight="1">
      <c r="A124" s="141"/>
      <c r="B124" s="144"/>
      <c r="C124" s="144"/>
      <c r="D124" s="147"/>
      <c r="E124" s="150"/>
      <c r="F124" s="147"/>
      <c r="G124" s="44" t="s">
        <v>111</v>
      </c>
      <c r="H124" s="40">
        <f>I124+J124+K124+L124+M124+N124</f>
        <v>10000</v>
      </c>
      <c r="I124" s="40">
        <v>0</v>
      </c>
      <c r="J124" s="43">
        <v>0</v>
      </c>
      <c r="K124" s="43">
        <v>0</v>
      </c>
      <c r="L124" s="43">
        <v>10000</v>
      </c>
      <c r="M124" s="43">
        <v>0</v>
      </c>
      <c r="N124" s="43">
        <v>0</v>
      </c>
      <c r="O124" s="136"/>
    </row>
    <row r="125" spans="1:15" s="5" customFormat="1" ht="27" customHeight="1">
      <c r="A125" s="142"/>
      <c r="B125" s="145"/>
      <c r="C125" s="145"/>
      <c r="D125" s="148"/>
      <c r="E125" s="151"/>
      <c r="F125" s="148"/>
      <c r="G125" s="44" t="s">
        <v>8</v>
      </c>
      <c r="H125" s="40">
        <f>I125+J125+K125+L125+M125+N125</f>
        <v>0</v>
      </c>
      <c r="I125" s="40">
        <v>0</v>
      </c>
      <c r="J125" s="43">
        <v>0</v>
      </c>
      <c r="K125" s="43">
        <v>0</v>
      </c>
      <c r="L125" s="43">
        <v>0</v>
      </c>
      <c r="M125" s="43">
        <v>0</v>
      </c>
      <c r="N125" s="43">
        <v>0</v>
      </c>
      <c r="O125" s="136"/>
    </row>
    <row r="126" spans="1:15" s="5" customFormat="1" ht="27" customHeight="1">
      <c r="A126" s="140"/>
      <c r="B126" s="143" t="s">
        <v>139</v>
      </c>
      <c r="C126" s="143" t="s">
        <v>180</v>
      </c>
      <c r="D126" s="146" t="s">
        <v>26</v>
      </c>
      <c r="E126" s="149" t="s">
        <v>133</v>
      </c>
      <c r="F126" s="146" t="s">
        <v>12</v>
      </c>
      <c r="G126" s="39" t="s">
        <v>53</v>
      </c>
      <c r="H126" s="40">
        <f t="shared" ref="H126:N126" si="19">H127+H128+H129+H130</f>
        <v>599353.28</v>
      </c>
      <c r="I126" s="40">
        <f t="shared" si="19"/>
        <v>0</v>
      </c>
      <c r="J126" s="43">
        <f t="shared" si="19"/>
        <v>0</v>
      </c>
      <c r="K126" s="43">
        <f t="shared" si="19"/>
        <v>0</v>
      </c>
      <c r="L126" s="73">
        <f t="shared" si="19"/>
        <v>599353.28</v>
      </c>
      <c r="M126" s="43">
        <f t="shared" si="19"/>
        <v>0</v>
      </c>
      <c r="N126" s="43">
        <f t="shared" si="19"/>
        <v>0</v>
      </c>
      <c r="O126" s="136"/>
    </row>
    <row r="127" spans="1:15" s="5" customFormat="1" ht="27" customHeight="1">
      <c r="A127" s="141"/>
      <c r="B127" s="144"/>
      <c r="C127" s="144"/>
      <c r="D127" s="147"/>
      <c r="E127" s="150"/>
      <c r="F127" s="147"/>
      <c r="G127" s="44" t="s">
        <v>20</v>
      </c>
      <c r="H127" s="40">
        <f>I127+J127+K127+L127+M127+N127</f>
        <v>0</v>
      </c>
      <c r="I127" s="40">
        <v>0</v>
      </c>
      <c r="J127" s="43">
        <v>0</v>
      </c>
      <c r="K127" s="43">
        <v>0</v>
      </c>
      <c r="L127" s="43">
        <v>0</v>
      </c>
      <c r="M127" s="43">
        <v>0</v>
      </c>
      <c r="N127" s="43">
        <v>0</v>
      </c>
      <c r="O127" s="136"/>
    </row>
    <row r="128" spans="1:15" s="5" customFormat="1" ht="27" customHeight="1">
      <c r="A128" s="141"/>
      <c r="B128" s="144"/>
      <c r="C128" s="144"/>
      <c r="D128" s="147"/>
      <c r="E128" s="150"/>
      <c r="F128" s="147"/>
      <c r="G128" s="44" t="s">
        <v>7</v>
      </c>
      <c r="H128" s="40">
        <f>I128+J128+K128+L128+M128+N128</f>
        <v>0</v>
      </c>
      <c r="I128" s="40">
        <v>0</v>
      </c>
      <c r="J128" s="43">
        <v>0</v>
      </c>
      <c r="K128" s="43">
        <v>0</v>
      </c>
      <c r="L128" s="43">
        <v>0</v>
      </c>
      <c r="M128" s="43">
        <v>0</v>
      </c>
      <c r="N128" s="43">
        <v>0</v>
      </c>
      <c r="O128" s="136"/>
    </row>
    <row r="129" spans="1:15" s="5" customFormat="1" ht="27" customHeight="1">
      <c r="A129" s="141"/>
      <c r="B129" s="144"/>
      <c r="C129" s="144"/>
      <c r="D129" s="147"/>
      <c r="E129" s="150"/>
      <c r="F129" s="147"/>
      <c r="G129" s="44" t="s">
        <v>111</v>
      </c>
      <c r="H129" s="40">
        <f>I129+J129+K129+L129+M129+N129</f>
        <v>599353.28</v>
      </c>
      <c r="I129" s="40">
        <v>0</v>
      </c>
      <c r="J129" s="43">
        <v>0</v>
      </c>
      <c r="K129" s="43">
        <v>0</v>
      </c>
      <c r="L129" s="43">
        <v>599353.28</v>
      </c>
      <c r="M129" s="43">
        <v>0</v>
      </c>
      <c r="N129" s="43">
        <v>0</v>
      </c>
      <c r="O129" s="136"/>
    </row>
    <row r="130" spans="1:15" s="5" customFormat="1" ht="27" customHeight="1">
      <c r="A130" s="142"/>
      <c r="B130" s="145"/>
      <c r="C130" s="145"/>
      <c r="D130" s="148"/>
      <c r="E130" s="151"/>
      <c r="F130" s="148"/>
      <c r="G130" s="44" t="s">
        <v>8</v>
      </c>
      <c r="H130" s="40">
        <f>I130+J130+L130+K130+M130+N130</f>
        <v>0</v>
      </c>
      <c r="I130" s="40">
        <v>0</v>
      </c>
      <c r="J130" s="43">
        <v>0</v>
      </c>
      <c r="K130" s="43">
        <v>0</v>
      </c>
      <c r="L130" s="43">
        <v>0</v>
      </c>
      <c r="M130" s="43">
        <v>0</v>
      </c>
      <c r="N130" s="43">
        <v>0</v>
      </c>
      <c r="O130" s="136"/>
    </row>
    <row r="131" spans="1:15" s="5" customFormat="1" ht="27" customHeight="1">
      <c r="A131" s="140"/>
      <c r="B131" s="143" t="s">
        <v>140</v>
      </c>
      <c r="C131" s="143" t="s">
        <v>141</v>
      </c>
      <c r="D131" s="146" t="s">
        <v>26</v>
      </c>
      <c r="E131" s="149"/>
      <c r="F131" s="146" t="s">
        <v>12</v>
      </c>
      <c r="G131" s="39" t="s">
        <v>53</v>
      </c>
      <c r="H131" s="40">
        <f t="shared" ref="H131:N131" si="20">H132+H133+H134+H135</f>
        <v>374056.48</v>
      </c>
      <c r="I131" s="40">
        <f t="shared" si="20"/>
        <v>0</v>
      </c>
      <c r="J131" s="43">
        <f t="shared" si="20"/>
        <v>0</v>
      </c>
      <c r="K131" s="43">
        <f t="shared" si="20"/>
        <v>0</v>
      </c>
      <c r="L131" s="73">
        <f t="shared" si="20"/>
        <v>374056.48</v>
      </c>
      <c r="M131" s="43">
        <f t="shared" si="20"/>
        <v>0</v>
      </c>
      <c r="N131" s="43">
        <f t="shared" si="20"/>
        <v>0</v>
      </c>
      <c r="O131" s="136"/>
    </row>
    <row r="132" spans="1:15" s="5" customFormat="1" ht="27" customHeight="1">
      <c r="A132" s="141"/>
      <c r="B132" s="144"/>
      <c r="C132" s="144"/>
      <c r="D132" s="147"/>
      <c r="E132" s="150"/>
      <c r="F132" s="147"/>
      <c r="G132" s="44" t="s">
        <v>20</v>
      </c>
      <c r="H132" s="40">
        <f>I132+J132+K132+L132+M132+N132</f>
        <v>0</v>
      </c>
      <c r="I132" s="40">
        <v>0</v>
      </c>
      <c r="J132" s="43">
        <v>0</v>
      </c>
      <c r="K132" s="43">
        <v>0</v>
      </c>
      <c r="L132" s="43">
        <v>0</v>
      </c>
      <c r="M132" s="43">
        <v>0</v>
      </c>
      <c r="N132" s="43">
        <v>0</v>
      </c>
      <c r="O132" s="136"/>
    </row>
    <row r="133" spans="1:15" s="5" customFormat="1" ht="27" customHeight="1">
      <c r="A133" s="141"/>
      <c r="B133" s="144"/>
      <c r="C133" s="144"/>
      <c r="D133" s="147"/>
      <c r="E133" s="150"/>
      <c r="F133" s="147"/>
      <c r="G133" s="44" t="s">
        <v>7</v>
      </c>
      <c r="H133" s="40">
        <f>I133+J133+K133+L133+M133+N133</f>
        <v>0</v>
      </c>
      <c r="I133" s="40">
        <v>0</v>
      </c>
      <c r="J133" s="43">
        <v>0</v>
      </c>
      <c r="K133" s="43">
        <v>0</v>
      </c>
      <c r="L133" s="43">
        <v>0</v>
      </c>
      <c r="M133" s="43">
        <v>0</v>
      </c>
      <c r="N133" s="43">
        <v>0</v>
      </c>
      <c r="O133" s="136"/>
    </row>
    <row r="134" spans="1:15" s="5" customFormat="1" ht="27" customHeight="1">
      <c r="A134" s="141"/>
      <c r="B134" s="144"/>
      <c r="C134" s="144"/>
      <c r="D134" s="147"/>
      <c r="E134" s="150"/>
      <c r="F134" s="147"/>
      <c r="G134" s="44" t="s">
        <v>111</v>
      </c>
      <c r="H134" s="40">
        <f>I134+J134+K134+L134+M134+N134</f>
        <v>374056.48</v>
      </c>
      <c r="I134" s="40">
        <v>0</v>
      </c>
      <c r="J134" s="43">
        <v>0</v>
      </c>
      <c r="K134" s="43">
        <v>0</v>
      </c>
      <c r="L134" s="43">
        <v>374056.48</v>
      </c>
      <c r="M134" s="43">
        <v>0</v>
      </c>
      <c r="N134" s="43">
        <v>0</v>
      </c>
      <c r="O134" s="136"/>
    </row>
    <row r="135" spans="1:15" s="5" customFormat="1" ht="27" customHeight="1">
      <c r="A135" s="142"/>
      <c r="B135" s="145"/>
      <c r="C135" s="145"/>
      <c r="D135" s="148"/>
      <c r="E135" s="151"/>
      <c r="F135" s="148"/>
      <c r="G135" s="44" t="s">
        <v>8</v>
      </c>
      <c r="H135" s="40">
        <f>I135+J135+K135+M135+N135</f>
        <v>0</v>
      </c>
      <c r="I135" s="40">
        <v>0</v>
      </c>
      <c r="J135" s="43">
        <v>0</v>
      </c>
      <c r="K135" s="43">
        <v>0</v>
      </c>
      <c r="L135" s="43">
        <v>0</v>
      </c>
      <c r="M135" s="43">
        <v>0</v>
      </c>
      <c r="N135" s="43">
        <v>0</v>
      </c>
      <c r="O135" s="136"/>
    </row>
    <row r="136" spans="1:15" s="5" customFormat="1" ht="27" customHeight="1">
      <c r="A136" s="140"/>
      <c r="B136" s="143" t="s">
        <v>142</v>
      </c>
      <c r="C136" s="143" t="s">
        <v>194</v>
      </c>
      <c r="D136" s="146" t="s">
        <v>26</v>
      </c>
      <c r="E136" s="149"/>
      <c r="F136" s="146" t="s">
        <v>12</v>
      </c>
      <c r="G136" s="39" t="s">
        <v>53</v>
      </c>
      <c r="H136" s="40">
        <f t="shared" ref="H136:N136" si="21">H137+H138+H139+H140</f>
        <v>60000</v>
      </c>
      <c r="I136" s="40">
        <f t="shared" si="21"/>
        <v>0</v>
      </c>
      <c r="J136" s="43">
        <f t="shared" si="21"/>
        <v>0</v>
      </c>
      <c r="K136" s="43">
        <f t="shared" si="21"/>
        <v>0</v>
      </c>
      <c r="L136" s="73">
        <f t="shared" si="21"/>
        <v>60000</v>
      </c>
      <c r="M136" s="43">
        <f t="shared" si="21"/>
        <v>0</v>
      </c>
      <c r="N136" s="43">
        <f t="shared" si="21"/>
        <v>0</v>
      </c>
      <c r="O136" s="136"/>
    </row>
    <row r="137" spans="1:15" s="5" customFormat="1" ht="27" customHeight="1">
      <c r="A137" s="141"/>
      <c r="B137" s="144"/>
      <c r="C137" s="144"/>
      <c r="D137" s="147"/>
      <c r="E137" s="150"/>
      <c r="F137" s="147"/>
      <c r="G137" s="44" t="s">
        <v>20</v>
      </c>
      <c r="H137" s="40">
        <f>I137+J137+K137+L137+M137+N137</f>
        <v>0</v>
      </c>
      <c r="I137" s="40">
        <v>0</v>
      </c>
      <c r="J137" s="43">
        <v>0</v>
      </c>
      <c r="K137" s="43">
        <v>0</v>
      </c>
      <c r="L137" s="43">
        <v>0</v>
      </c>
      <c r="M137" s="43">
        <v>0</v>
      </c>
      <c r="N137" s="43">
        <v>0</v>
      </c>
      <c r="O137" s="136"/>
    </row>
    <row r="138" spans="1:15" s="5" customFormat="1" ht="27" customHeight="1">
      <c r="A138" s="141"/>
      <c r="B138" s="144"/>
      <c r="C138" s="144"/>
      <c r="D138" s="147"/>
      <c r="E138" s="150"/>
      <c r="F138" s="147"/>
      <c r="G138" s="44" t="s">
        <v>7</v>
      </c>
      <c r="H138" s="40">
        <f>I138+J138+K138+L138+M138+N138</f>
        <v>0</v>
      </c>
      <c r="I138" s="40">
        <v>0</v>
      </c>
      <c r="J138" s="43">
        <v>0</v>
      </c>
      <c r="K138" s="43">
        <v>0</v>
      </c>
      <c r="L138" s="43">
        <v>0</v>
      </c>
      <c r="M138" s="43">
        <v>0</v>
      </c>
      <c r="N138" s="43">
        <v>0</v>
      </c>
      <c r="O138" s="136"/>
    </row>
    <row r="139" spans="1:15" s="5" customFormat="1" ht="27" customHeight="1">
      <c r="A139" s="141"/>
      <c r="B139" s="144"/>
      <c r="C139" s="144"/>
      <c r="D139" s="147"/>
      <c r="E139" s="150"/>
      <c r="F139" s="147"/>
      <c r="G139" s="44" t="s">
        <v>111</v>
      </c>
      <c r="H139" s="40">
        <f>I139+J139+K139+L139+M139+N139</f>
        <v>60000</v>
      </c>
      <c r="I139" s="40">
        <v>0</v>
      </c>
      <c r="J139" s="43">
        <v>0</v>
      </c>
      <c r="K139" s="43">
        <v>0</v>
      </c>
      <c r="L139" s="43">
        <v>60000</v>
      </c>
      <c r="M139" s="43">
        <v>0</v>
      </c>
      <c r="N139" s="43">
        <v>0</v>
      </c>
      <c r="O139" s="136"/>
    </row>
    <row r="140" spans="1:15" s="5" customFormat="1" ht="27" customHeight="1">
      <c r="A140" s="142"/>
      <c r="B140" s="145"/>
      <c r="C140" s="145"/>
      <c r="D140" s="148"/>
      <c r="E140" s="151"/>
      <c r="F140" s="148"/>
      <c r="G140" s="44" t="s">
        <v>8</v>
      </c>
      <c r="H140" s="40">
        <f>I140+J140+K140+L140+M140+N140</f>
        <v>0</v>
      </c>
      <c r="I140" s="40">
        <v>0</v>
      </c>
      <c r="J140" s="43">
        <v>0</v>
      </c>
      <c r="K140" s="43">
        <v>0</v>
      </c>
      <c r="L140" s="43">
        <v>0</v>
      </c>
      <c r="M140" s="43">
        <v>0</v>
      </c>
      <c r="N140" s="43">
        <v>0</v>
      </c>
      <c r="O140" s="201"/>
    </row>
    <row r="141" spans="1:15" s="5" customFormat="1" ht="24.75" customHeight="1">
      <c r="A141" s="104" t="s">
        <v>108</v>
      </c>
      <c r="B141" s="105"/>
      <c r="C141" s="134" t="s">
        <v>74</v>
      </c>
      <c r="D141" s="152" t="s">
        <v>26</v>
      </c>
      <c r="E141" s="152" t="s">
        <v>30</v>
      </c>
      <c r="F141" s="134" t="s">
        <v>12</v>
      </c>
      <c r="G141" s="44" t="s">
        <v>5</v>
      </c>
      <c r="H141" s="45">
        <f>I141+J141+K141+L141+M141</f>
        <v>19010186.91</v>
      </c>
      <c r="I141" s="45">
        <f>I144+I145+I146</f>
        <v>550699.05000000005</v>
      </c>
      <c r="J141" s="46">
        <f>J144+J145+J146+J143</f>
        <v>5436027.0700000003</v>
      </c>
      <c r="K141" s="50">
        <f>K144+K145+K146+K143</f>
        <v>849008.69</v>
      </c>
      <c r="L141" s="61">
        <f>L147+L152+L157+L162+L168+L173+L183</f>
        <v>12174452.1</v>
      </c>
      <c r="M141" s="50">
        <f t="shared" ref="M141" si="22">M144+M145+M146</f>
        <v>0</v>
      </c>
      <c r="N141" s="50">
        <f>N143+N144+N145+N146</f>
        <v>0</v>
      </c>
      <c r="O141" s="135" t="s">
        <v>88</v>
      </c>
    </row>
    <row r="142" spans="1:15" s="5" customFormat="1" ht="14.25">
      <c r="A142" s="106"/>
      <c r="B142" s="107"/>
      <c r="C142" s="134"/>
      <c r="D142" s="152"/>
      <c r="E142" s="152"/>
      <c r="F142" s="134"/>
      <c r="G142" s="44" t="s">
        <v>6</v>
      </c>
      <c r="H142" s="45"/>
      <c r="I142" s="45"/>
      <c r="J142" s="46"/>
      <c r="K142" s="46"/>
      <c r="L142" s="46"/>
      <c r="M142" s="46"/>
      <c r="N142" s="46"/>
      <c r="O142" s="136"/>
    </row>
    <row r="143" spans="1:15" s="5" customFormat="1" ht="24">
      <c r="A143" s="106"/>
      <c r="B143" s="107"/>
      <c r="C143" s="134"/>
      <c r="D143" s="152"/>
      <c r="E143" s="152"/>
      <c r="F143" s="134"/>
      <c r="G143" s="44" t="s">
        <v>20</v>
      </c>
      <c r="H143" s="47">
        <f>I143+J143+K143+L143+M143</f>
        <v>10503560.699999999</v>
      </c>
      <c r="I143" s="47">
        <v>0</v>
      </c>
      <c r="J143" s="48">
        <f>3149225.51+1125000-115664.81</f>
        <v>4158560.6999999997</v>
      </c>
      <c r="K143" s="48">
        <v>0</v>
      </c>
      <c r="L143" s="48">
        <f>L148+L153+L158+L163+L169+L174+L179+L184</f>
        <v>6345000</v>
      </c>
      <c r="M143" s="48">
        <v>0</v>
      </c>
      <c r="N143" s="48">
        <v>0</v>
      </c>
      <c r="O143" s="136"/>
    </row>
    <row r="144" spans="1:15" s="5" customFormat="1" ht="24">
      <c r="A144" s="106"/>
      <c r="B144" s="107"/>
      <c r="C144" s="134"/>
      <c r="D144" s="152"/>
      <c r="E144" s="152"/>
      <c r="F144" s="134"/>
      <c r="G144" s="44" t="s">
        <v>7</v>
      </c>
      <c r="H144" s="45">
        <f>I144+J144+K144+L144+M144</f>
        <v>5768248.3300000001</v>
      </c>
      <c r="I144" s="45">
        <v>463620</v>
      </c>
      <c r="J144" s="46">
        <f>349913.96+112148.35</f>
        <v>462062.31000000006</v>
      </c>
      <c r="K144" s="46">
        <v>0</v>
      </c>
      <c r="L144" s="46">
        <f>L149+L154+L159+L164+L170+L180+L185</f>
        <v>4842566.0199999996</v>
      </c>
      <c r="M144" s="46">
        <v>0</v>
      </c>
      <c r="N144" s="46">
        <v>0</v>
      </c>
      <c r="O144" s="136"/>
    </row>
    <row r="145" spans="1:15" s="5" customFormat="1" ht="24">
      <c r="A145" s="106"/>
      <c r="B145" s="107"/>
      <c r="C145" s="134"/>
      <c r="D145" s="152"/>
      <c r="E145" s="152"/>
      <c r="F145" s="134"/>
      <c r="G145" s="44" t="s">
        <v>111</v>
      </c>
      <c r="H145" s="45">
        <f>I145+J145+K145+L145+M145</f>
        <v>3472002.88</v>
      </c>
      <c r="I145" s="45">
        <v>87079.05</v>
      </c>
      <c r="J145" s="46">
        <f>617495.2+197908.86</f>
        <v>815404.05999999994</v>
      </c>
      <c r="K145" s="46">
        <f>211040+32000+33000+227000+249623.69+76345+10000+10000</f>
        <v>849008.69</v>
      </c>
      <c r="L145" s="50">
        <f>L150+L155+L160+L165+L171+L176+L181+L186</f>
        <v>1720511.08</v>
      </c>
      <c r="M145" s="46">
        <v>0</v>
      </c>
      <c r="N145" s="46">
        <v>0</v>
      </c>
      <c r="O145" s="136"/>
    </row>
    <row r="146" spans="1:15" s="5" customFormat="1" ht="96" customHeight="1">
      <c r="A146" s="108"/>
      <c r="B146" s="109"/>
      <c r="C146" s="134"/>
      <c r="D146" s="152"/>
      <c r="E146" s="152"/>
      <c r="F146" s="134"/>
      <c r="G146" s="44" t="s">
        <v>8</v>
      </c>
      <c r="H146" s="53">
        <f>I146+J146+K146</f>
        <v>0</v>
      </c>
      <c r="I146" s="45">
        <v>0</v>
      </c>
      <c r="J146" s="45">
        <v>0</v>
      </c>
      <c r="K146" s="49">
        <v>0</v>
      </c>
      <c r="L146" s="45">
        <v>0</v>
      </c>
      <c r="M146" s="49">
        <v>0</v>
      </c>
      <c r="N146" s="49">
        <v>0</v>
      </c>
      <c r="O146" s="136"/>
    </row>
    <row r="147" spans="1:15" s="5" customFormat="1" ht="30" customHeight="1">
      <c r="A147" s="110"/>
      <c r="B147" s="114" t="s">
        <v>143</v>
      </c>
      <c r="C147" s="110" t="s">
        <v>144</v>
      </c>
      <c r="D147" s="111" t="s">
        <v>26</v>
      </c>
      <c r="E147" s="111" t="s">
        <v>11</v>
      </c>
      <c r="F147" s="110" t="s">
        <v>12</v>
      </c>
      <c r="G147" s="39" t="s">
        <v>53</v>
      </c>
      <c r="H147" s="53">
        <f t="shared" ref="H147:N147" si="23">H148+H149+H150+H151</f>
        <v>7747252.75</v>
      </c>
      <c r="I147" s="45">
        <f t="shared" si="23"/>
        <v>0</v>
      </c>
      <c r="J147" s="45">
        <f t="shared" si="23"/>
        <v>0</v>
      </c>
      <c r="K147" s="49">
        <f t="shared" si="23"/>
        <v>0</v>
      </c>
      <c r="L147" s="61">
        <f t="shared" si="23"/>
        <v>7747252.75</v>
      </c>
      <c r="M147" s="49">
        <f t="shared" si="23"/>
        <v>0</v>
      </c>
      <c r="N147" s="49">
        <f t="shared" si="23"/>
        <v>0</v>
      </c>
      <c r="O147" s="136"/>
    </row>
    <row r="148" spans="1:15" s="5" customFormat="1" ht="26.25" customHeight="1">
      <c r="A148" s="90"/>
      <c r="B148" s="115"/>
      <c r="C148" s="90"/>
      <c r="D148" s="112"/>
      <c r="E148" s="112"/>
      <c r="F148" s="90"/>
      <c r="G148" s="44" t="s">
        <v>20</v>
      </c>
      <c r="H148" s="53">
        <f>I148+J148+K148+L148+M148+N148</f>
        <v>6345000</v>
      </c>
      <c r="I148" s="45">
        <v>0</v>
      </c>
      <c r="J148" s="45">
        <v>0</v>
      </c>
      <c r="K148" s="49">
        <v>0</v>
      </c>
      <c r="L148" s="45">
        <v>6345000</v>
      </c>
      <c r="M148" s="49">
        <v>0</v>
      </c>
      <c r="N148" s="49">
        <v>0</v>
      </c>
      <c r="O148" s="136"/>
    </row>
    <row r="149" spans="1:15" s="5" customFormat="1" ht="26.25" customHeight="1">
      <c r="A149" s="90"/>
      <c r="B149" s="115"/>
      <c r="C149" s="90"/>
      <c r="D149" s="112"/>
      <c r="E149" s="112"/>
      <c r="F149" s="90"/>
      <c r="G149" s="44" t="s">
        <v>7</v>
      </c>
      <c r="H149" s="53">
        <f>I149+J149+K149+L149+M149+N149</f>
        <v>705000</v>
      </c>
      <c r="I149" s="45">
        <v>0</v>
      </c>
      <c r="J149" s="45">
        <v>0</v>
      </c>
      <c r="K149" s="49">
        <v>0</v>
      </c>
      <c r="L149" s="45">
        <v>705000</v>
      </c>
      <c r="M149" s="49">
        <v>0</v>
      </c>
      <c r="N149" s="49">
        <v>0</v>
      </c>
      <c r="O149" s="136"/>
    </row>
    <row r="150" spans="1:15" s="5" customFormat="1" ht="26.25" customHeight="1">
      <c r="A150" s="90"/>
      <c r="B150" s="115"/>
      <c r="C150" s="90"/>
      <c r="D150" s="112"/>
      <c r="E150" s="112"/>
      <c r="F150" s="90"/>
      <c r="G150" s="44" t="s">
        <v>111</v>
      </c>
      <c r="H150" s="53">
        <f>I150+J150+K150+L150+M150+N150</f>
        <v>697252.75</v>
      </c>
      <c r="I150" s="45">
        <v>0</v>
      </c>
      <c r="J150" s="45">
        <v>0</v>
      </c>
      <c r="K150" s="49">
        <v>0</v>
      </c>
      <c r="L150" s="45">
        <v>697252.75</v>
      </c>
      <c r="M150" s="49">
        <v>0</v>
      </c>
      <c r="N150" s="49">
        <v>0</v>
      </c>
      <c r="O150" s="136"/>
    </row>
    <row r="151" spans="1:15" s="5" customFormat="1" ht="26.25" customHeight="1">
      <c r="A151" s="91"/>
      <c r="B151" s="116"/>
      <c r="C151" s="91"/>
      <c r="D151" s="113"/>
      <c r="E151" s="113"/>
      <c r="F151" s="91"/>
      <c r="G151" s="44" t="s">
        <v>8</v>
      </c>
      <c r="H151" s="53">
        <f>I151+J151+K151+L151+M151+N151</f>
        <v>0</v>
      </c>
      <c r="I151" s="45">
        <v>0</v>
      </c>
      <c r="J151" s="45">
        <v>0</v>
      </c>
      <c r="K151" s="49">
        <v>0</v>
      </c>
      <c r="L151" s="45">
        <v>0</v>
      </c>
      <c r="M151" s="49">
        <v>0</v>
      </c>
      <c r="N151" s="49">
        <v>0</v>
      </c>
      <c r="O151" s="136"/>
    </row>
    <row r="152" spans="1:15" s="5" customFormat="1" ht="26.25" customHeight="1">
      <c r="A152" s="110"/>
      <c r="B152" s="114" t="s">
        <v>146</v>
      </c>
      <c r="C152" s="110" t="s">
        <v>147</v>
      </c>
      <c r="D152" s="111" t="s">
        <v>26</v>
      </c>
      <c r="E152" s="111" t="s">
        <v>145</v>
      </c>
      <c r="F152" s="110" t="s">
        <v>12</v>
      </c>
      <c r="G152" s="39" t="s">
        <v>53</v>
      </c>
      <c r="H152" s="53"/>
      <c r="I152" s="45">
        <f t="shared" ref="I152:N152" si="24">I153+I154+I155+I156</f>
        <v>0</v>
      </c>
      <c r="J152" s="45">
        <f t="shared" si="24"/>
        <v>0</v>
      </c>
      <c r="K152" s="49">
        <f t="shared" si="24"/>
        <v>0</v>
      </c>
      <c r="L152" s="61">
        <f t="shared" si="24"/>
        <v>3693333.33</v>
      </c>
      <c r="M152" s="49">
        <f t="shared" si="24"/>
        <v>0</v>
      </c>
      <c r="N152" s="49">
        <f t="shared" si="24"/>
        <v>0</v>
      </c>
      <c r="O152" s="136"/>
    </row>
    <row r="153" spans="1:15" s="5" customFormat="1" ht="26.25" customHeight="1">
      <c r="A153" s="90"/>
      <c r="B153" s="115"/>
      <c r="C153" s="90"/>
      <c r="D153" s="112"/>
      <c r="E153" s="112"/>
      <c r="F153" s="90"/>
      <c r="G153" s="44" t="s">
        <v>20</v>
      </c>
      <c r="H153" s="74">
        <f>I153+J153+K153+L153+M153+N153</f>
        <v>0</v>
      </c>
      <c r="I153" s="75">
        <v>0</v>
      </c>
      <c r="J153" s="45">
        <v>0</v>
      </c>
      <c r="K153" s="49">
        <v>0</v>
      </c>
      <c r="L153" s="45">
        <v>0</v>
      </c>
      <c r="M153" s="49">
        <v>0</v>
      </c>
      <c r="N153" s="49">
        <v>0</v>
      </c>
      <c r="O153" s="136"/>
    </row>
    <row r="154" spans="1:15" s="5" customFormat="1" ht="26.25" customHeight="1">
      <c r="A154" s="90"/>
      <c r="B154" s="115"/>
      <c r="C154" s="90"/>
      <c r="D154" s="112"/>
      <c r="E154" s="112"/>
      <c r="F154" s="90"/>
      <c r="G154" s="44" t="s">
        <v>7</v>
      </c>
      <c r="H154" s="74">
        <f>I154+J154+K154+L154+M154+N154</f>
        <v>3437500</v>
      </c>
      <c r="I154" s="75">
        <v>0</v>
      </c>
      <c r="J154" s="45">
        <v>0</v>
      </c>
      <c r="K154" s="49">
        <v>0</v>
      </c>
      <c r="L154" s="45">
        <v>3437500</v>
      </c>
      <c r="M154" s="49">
        <v>0</v>
      </c>
      <c r="N154" s="49">
        <v>0</v>
      </c>
      <c r="O154" s="136"/>
    </row>
    <row r="155" spans="1:15" s="5" customFormat="1" ht="26.25" customHeight="1">
      <c r="A155" s="90"/>
      <c r="B155" s="115"/>
      <c r="C155" s="90"/>
      <c r="D155" s="112"/>
      <c r="E155" s="112"/>
      <c r="F155" s="90"/>
      <c r="G155" s="44" t="s">
        <v>111</v>
      </c>
      <c r="H155" s="74">
        <f>I155+J155+K155+L155+M155+N155</f>
        <v>255833.33</v>
      </c>
      <c r="I155" s="75">
        <v>0</v>
      </c>
      <c r="J155" s="45">
        <v>0</v>
      </c>
      <c r="K155" s="49">
        <v>0</v>
      </c>
      <c r="L155" s="45">
        <v>255833.33</v>
      </c>
      <c r="M155" s="49">
        <v>0</v>
      </c>
      <c r="N155" s="49">
        <v>0</v>
      </c>
      <c r="O155" s="136"/>
    </row>
    <row r="156" spans="1:15" s="5" customFormat="1" ht="26.25" customHeight="1">
      <c r="A156" s="91"/>
      <c r="B156" s="116"/>
      <c r="C156" s="91"/>
      <c r="D156" s="113"/>
      <c r="E156" s="113"/>
      <c r="F156" s="91"/>
      <c r="G156" s="44" t="s">
        <v>8</v>
      </c>
      <c r="H156" s="74">
        <f>I156+J156+K156+L156+M156+N156</f>
        <v>0</v>
      </c>
      <c r="I156" s="75">
        <v>0</v>
      </c>
      <c r="J156" s="45">
        <v>0</v>
      </c>
      <c r="K156" s="49">
        <v>0</v>
      </c>
      <c r="L156" s="45">
        <v>0</v>
      </c>
      <c r="M156" s="49">
        <v>0</v>
      </c>
      <c r="N156" s="49">
        <v>0</v>
      </c>
      <c r="O156" s="136"/>
    </row>
    <row r="157" spans="1:15" s="5" customFormat="1" ht="41.25" customHeight="1">
      <c r="A157" s="110"/>
      <c r="B157" s="117" t="s">
        <v>148</v>
      </c>
      <c r="C157" s="110" t="s">
        <v>186</v>
      </c>
      <c r="D157" s="111" t="s">
        <v>26</v>
      </c>
      <c r="E157" s="111" t="s">
        <v>150</v>
      </c>
      <c r="F157" s="110" t="s">
        <v>12</v>
      </c>
      <c r="G157" s="39" t="s">
        <v>53</v>
      </c>
      <c r="H157" s="74">
        <f t="shared" ref="H157:N157" si="25">H158+H159+H160+H161</f>
        <v>92224.02</v>
      </c>
      <c r="I157" s="75">
        <f t="shared" si="25"/>
        <v>0</v>
      </c>
      <c r="J157" s="45">
        <f t="shared" si="25"/>
        <v>0</v>
      </c>
      <c r="K157" s="49">
        <f t="shared" si="25"/>
        <v>0</v>
      </c>
      <c r="L157" s="61">
        <f t="shared" si="25"/>
        <v>92224.02</v>
      </c>
      <c r="M157" s="49">
        <f t="shared" si="25"/>
        <v>0</v>
      </c>
      <c r="N157" s="49">
        <f t="shared" si="25"/>
        <v>0</v>
      </c>
      <c r="O157" s="136"/>
    </row>
    <row r="158" spans="1:15" s="5" customFormat="1" ht="35.25" customHeight="1">
      <c r="A158" s="90"/>
      <c r="B158" s="118"/>
      <c r="C158" s="90"/>
      <c r="D158" s="112"/>
      <c r="E158" s="112"/>
      <c r="F158" s="90"/>
      <c r="G158" s="44" t="s">
        <v>20</v>
      </c>
      <c r="H158" s="74">
        <f>I158+J158+K158+L158+M158+N158</f>
        <v>0</v>
      </c>
      <c r="I158" s="75">
        <v>0</v>
      </c>
      <c r="J158" s="45">
        <v>0</v>
      </c>
      <c r="K158" s="49">
        <v>0</v>
      </c>
      <c r="L158" s="45">
        <v>0</v>
      </c>
      <c r="M158" s="49">
        <v>0</v>
      </c>
      <c r="N158" s="49">
        <v>0</v>
      </c>
      <c r="O158" s="136"/>
    </row>
    <row r="159" spans="1:15" s="5" customFormat="1" ht="34.5" customHeight="1">
      <c r="A159" s="90"/>
      <c r="B159" s="118"/>
      <c r="C159" s="90"/>
      <c r="D159" s="112"/>
      <c r="E159" s="112"/>
      <c r="F159" s="90"/>
      <c r="G159" s="44" t="s">
        <v>7</v>
      </c>
      <c r="H159" s="74">
        <f>I159+J159+K159+L159+M159+N159</f>
        <v>92224.02</v>
      </c>
      <c r="I159" s="75">
        <v>0</v>
      </c>
      <c r="J159" s="45">
        <v>0</v>
      </c>
      <c r="K159" s="49">
        <v>0</v>
      </c>
      <c r="L159" s="45">
        <v>92224.02</v>
      </c>
      <c r="M159" s="49">
        <v>0</v>
      </c>
      <c r="N159" s="49">
        <v>0</v>
      </c>
      <c r="O159" s="136"/>
    </row>
    <row r="160" spans="1:15" s="5" customFormat="1" ht="30" customHeight="1">
      <c r="A160" s="90"/>
      <c r="B160" s="118"/>
      <c r="C160" s="90"/>
      <c r="D160" s="112"/>
      <c r="E160" s="112"/>
      <c r="F160" s="90"/>
      <c r="G160" s="44" t="s">
        <v>111</v>
      </c>
      <c r="H160" s="74">
        <f>I160+J160+K160+L160+M160+N160</f>
        <v>0</v>
      </c>
      <c r="I160" s="75">
        <v>0</v>
      </c>
      <c r="J160" s="45">
        <v>0</v>
      </c>
      <c r="K160" s="49">
        <v>0</v>
      </c>
      <c r="L160" s="46">
        <v>0</v>
      </c>
      <c r="M160" s="49">
        <v>0</v>
      </c>
      <c r="N160" s="49">
        <v>0</v>
      </c>
      <c r="O160" s="136"/>
    </row>
    <row r="161" spans="1:15" s="5" customFormat="1" ht="87.75" customHeight="1">
      <c r="A161" s="91"/>
      <c r="B161" s="119"/>
      <c r="C161" s="91"/>
      <c r="D161" s="113"/>
      <c r="E161" s="113"/>
      <c r="F161" s="91"/>
      <c r="G161" s="44" t="s">
        <v>8</v>
      </c>
      <c r="H161" s="74">
        <f>I161+J161+K161+L161+M161+N161</f>
        <v>0</v>
      </c>
      <c r="I161" s="75">
        <v>0</v>
      </c>
      <c r="J161" s="45">
        <v>0</v>
      </c>
      <c r="K161" s="49">
        <v>0</v>
      </c>
      <c r="L161" s="45">
        <v>0</v>
      </c>
      <c r="M161" s="49">
        <v>0</v>
      </c>
      <c r="N161" s="49">
        <v>0</v>
      </c>
      <c r="O161" s="136"/>
    </row>
    <row r="162" spans="1:15" s="5" customFormat="1" ht="40.5" customHeight="1">
      <c r="A162" s="76"/>
      <c r="B162" s="117" t="s">
        <v>149</v>
      </c>
      <c r="C162" s="110" t="s">
        <v>187</v>
      </c>
      <c r="D162" s="111" t="s">
        <v>26</v>
      </c>
      <c r="E162" s="111" t="s">
        <v>188</v>
      </c>
      <c r="F162" s="110" t="s">
        <v>12</v>
      </c>
      <c r="G162" s="44" t="s">
        <v>53</v>
      </c>
      <c r="H162" s="74">
        <f t="shared" ref="H162:N162" si="26">H163+H164+H165+H167</f>
        <v>447366</v>
      </c>
      <c r="I162" s="79">
        <f t="shared" si="26"/>
        <v>0</v>
      </c>
      <c r="J162" s="45">
        <f t="shared" si="26"/>
        <v>0</v>
      </c>
      <c r="K162" s="49">
        <f t="shared" si="26"/>
        <v>0</v>
      </c>
      <c r="L162" s="61">
        <f t="shared" si="26"/>
        <v>447366</v>
      </c>
      <c r="M162" s="49">
        <f t="shared" si="26"/>
        <v>0</v>
      </c>
      <c r="N162" s="49">
        <f t="shared" si="26"/>
        <v>0</v>
      </c>
      <c r="O162" s="136"/>
    </row>
    <row r="163" spans="1:15" s="5" customFormat="1" ht="41.25" customHeight="1">
      <c r="A163" s="76"/>
      <c r="B163" s="118"/>
      <c r="C163" s="90"/>
      <c r="D163" s="112"/>
      <c r="E163" s="112"/>
      <c r="F163" s="90"/>
      <c r="G163" s="44" t="s">
        <v>20</v>
      </c>
      <c r="H163" s="74">
        <f>+I163+J163+K163+L163+M163+N163</f>
        <v>0</v>
      </c>
      <c r="I163" s="79">
        <v>0</v>
      </c>
      <c r="J163" s="45">
        <v>0</v>
      </c>
      <c r="K163" s="49">
        <v>0</v>
      </c>
      <c r="L163" s="45">
        <v>0</v>
      </c>
      <c r="M163" s="49">
        <v>0</v>
      </c>
      <c r="N163" s="49">
        <v>0</v>
      </c>
      <c r="O163" s="136"/>
    </row>
    <row r="164" spans="1:15" s="5" customFormat="1" ht="47.25" customHeight="1">
      <c r="A164" s="76"/>
      <c r="B164" s="118"/>
      <c r="C164" s="90"/>
      <c r="D164" s="112"/>
      <c r="E164" s="112"/>
      <c r="F164" s="90"/>
      <c r="G164" s="44" t="s">
        <v>7</v>
      </c>
      <c r="H164" s="74">
        <f>I164+J164+K164+L164+M164+N164</f>
        <v>447366</v>
      </c>
      <c r="I164" s="79">
        <v>0</v>
      </c>
      <c r="J164" s="45">
        <v>0</v>
      </c>
      <c r="K164" s="49">
        <v>0</v>
      </c>
      <c r="L164" s="45">
        <v>447366</v>
      </c>
      <c r="M164" s="49">
        <v>0</v>
      </c>
      <c r="N164" s="49">
        <v>0</v>
      </c>
      <c r="O164" s="136"/>
    </row>
    <row r="165" spans="1:15" s="5" customFormat="1" ht="42" customHeight="1">
      <c r="A165" s="76"/>
      <c r="B165" s="118"/>
      <c r="C165" s="90"/>
      <c r="D165" s="112"/>
      <c r="E165" s="112"/>
      <c r="F165" s="90"/>
      <c r="G165" s="44" t="s">
        <v>111</v>
      </c>
      <c r="H165" s="74">
        <f>I165+J165+K165+L165+M165+N165</f>
        <v>0</v>
      </c>
      <c r="I165" s="79">
        <v>0</v>
      </c>
      <c r="J165" s="45">
        <v>0</v>
      </c>
      <c r="K165" s="49">
        <v>0</v>
      </c>
      <c r="L165" s="45">
        <v>0</v>
      </c>
      <c r="M165" s="49">
        <v>0</v>
      </c>
      <c r="N165" s="49">
        <v>0</v>
      </c>
      <c r="O165" s="136"/>
    </row>
    <row r="166" spans="1:15" s="5" customFormat="1" ht="92.25" hidden="1" customHeight="1">
      <c r="A166" s="76"/>
      <c r="B166" s="119"/>
      <c r="C166" s="90"/>
      <c r="D166" s="112"/>
      <c r="E166" s="112"/>
      <c r="F166" s="90"/>
      <c r="G166" s="44"/>
      <c r="H166" s="74"/>
      <c r="I166" s="79"/>
      <c r="J166" s="45"/>
      <c r="K166" s="49"/>
      <c r="L166" s="45"/>
      <c r="M166" s="49"/>
      <c r="N166" s="49"/>
      <c r="O166" s="136"/>
    </row>
    <row r="167" spans="1:15" s="5" customFormat="1" ht="58.5" customHeight="1">
      <c r="A167" s="76"/>
      <c r="B167" s="80"/>
      <c r="C167" s="91"/>
      <c r="D167" s="113"/>
      <c r="E167" s="113"/>
      <c r="F167" s="91"/>
      <c r="G167" s="44" t="s">
        <v>8</v>
      </c>
      <c r="H167" s="74">
        <f>I167+J167+K167+L167+M167+N167</f>
        <v>0</v>
      </c>
      <c r="I167" s="79">
        <v>0</v>
      </c>
      <c r="J167" s="45">
        <v>0</v>
      </c>
      <c r="K167" s="49">
        <v>0</v>
      </c>
      <c r="L167" s="45">
        <v>0</v>
      </c>
      <c r="M167" s="49">
        <v>0</v>
      </c>
      <c r="N167" s="49">
        <v>0</v>
      </c>
      <c r="O167" s="136"/>
    </row>
    <row r="168" spans="1:15" s="5" customFormat="1" ht="26.25" customHeight="1">
      <c r="A168" s="110"/>
      <c r="B168" s="110" t="s">
        <v>152</v>
      </c>
      <c r="C168" s="110" t="s">
        <v>151</v>
      </c>
      <c r="D168" s="111" t="s">
        <v>26</v>
      </c>
      <c r="E168" s="111"/>
      <c r="F168" s="110" t="s">
        <v>12</v>
      </c>
      <c r="G168" s="39" t="s">
        <v>53</v>
      </c>
      <c r="H168" s="74">
        <f>H169+H170+H171+H172</f>
        <v>132426.37</v>
      </c>
      <c r="I168" s="75">
        <f>I169+I170+I172</f>
        <v>0</v>
      </c>
      <c r="J168" s="45">
        <f>J169+J170+J171+J172</f>
        <v>0</v>
      </c>
      <c r="K168" s="49">
        <f>K169+K170+K171+K172</f>
        <v>0</v>
      </c>
      <c r="L168" s="61">
        <f>L169+L170+L171+L172</f>
        <v>8800</v>
      </c>
      <c r="M168" s="62">
        <f>M169+M170+M171+M172</f>
        <v>123626.37</v>
      </c>
      <c r="N168" s="49">
        <f>N169+N170+N171+N172</f>
        <v>0</v>
      </c>
      <c r="O168" s="136"/>
    </row>
    <row r="169" spans="1:15" s="5" customFormat="1" ht="26.25" customHeight="1">
      <c r="A169" s="90"/>
      <c r="B169" s="90"/>
      <c r="C169" s="90"/>
      <c r="D169" s="112"/>
      <c r="E169" s="112"/>
      <c r="F169" s="90"/>
      <c r="G169" s="44" t="s">
        <v>20</v>
      </c>
      <c r="H169" s="74">
        <f>I169+J169+K169+L169+M169+N169</f>
        <v>0</v>
      </c>
      <c r="I169" s="75">
        <v>0</v>
      </c>
      <c r="J169" s="45">
        <v>0</v>
      </c>
      <c r="K169" s="49">
        <v>0</v>
      </c>
      <c r="L169" s="45">
        <v>0</v>
      </c>
      <c r="M169" s="49">
        <v>0</v>
      </c>
      <c r="N169" s="49">
        <v>0</v>
      </c>
      <c r="O169" s="136"/>
    </row>
    <row r="170" spans="1:15" s="5" customFormat="1" ht="26.25" customHeight="1">
      <c r="A170" s="90"/>
      <c r="B170" s="90"/>
      <c r="C170" s="90"/>
      <c r="D170" s="112"/>
      <c r="E170" s="112"/>
      <c r="F170" s="90"/>
      <c r="G170" s="44" t="s">
        <v>7</v>
      </c>
      <c r="H170" s="74">
        <f>I170+J170+K170+L170+M170+N170</f>
        <v>0</v>
      </c>
      <c r="I170" s="75">
        <v>0</v>
      </c>
      <c r="J170" s="45">
        <v>0</v>
      </c>
      <c r="K170" s="49">
        <v>0</v>
      </c>
      <c r="L170" s="45">
        <v>0</v>
      </c>
      <c r="M170" s="49">
        <v>0</v>
      </c>
      <c r="N170" s="49">
        <v>0</v>
      </c>
      <c r="O170" s="136"/>
    </row>
    <row r="171" spans="1:15" s="5" customFormat="1" ht="26.25" customHeight="1">
      <c r="A171" s="90"/>
      <c r="B171" s="90"/>
      <c r="C171" s="90"/>
      <c r="D171" s="112"/>
      <c r="E171" s="112"/>
      <c r="F171" s="90"/>
      <c r="G171" s="44" t="s">
        <v>111</v>
      </c>
      <c r="H171" s="74">
        <f>I171+J171+K171+L171+M171+N171</f>
        <v>132426.37</v>
      </c>
      <c r="I171" s="75">
        <v>0</v>
      </c>
      <c r="J171" s="45">
        <v>0</v>
      </c>
      <c r="K171" s="49">
        <v>0</v>
      </c>
      <c r="L171" s="49">
        <v>8800</v>
      </c>
      <c r="M171" s="49">
        <v>123626.37</v>
      </c>
      <c r="N171" s="49">
        <v>0</v>
      </c>
      <c r="O171" s="136"/>
    </row>
    <row r="172" spans="1:15" s="5" customFormat="1" ht="26.25" customHeight="1">
      <c r="A172" s="91"/>
      <c r="B172" s="91"/>
      <c r="C172" s="91"/>
      <c r="D172" s="113"/>
      <c r="E172" s="113"/>
      <c r="F172" s="91"/>
      <c r="G172" s="44" t="s">
        <v>8</v>
      </c>
      <c r="H172" s="74">
        <f>I172+J172+K172+L172+M172+N172</f>
        <v>0</v>
      </c>
      <c r="I172" s="75">
        <v>0</v>
      </c>
      <c r="J172" s="45">
        <v>0</v>
      </c>
      <c r="K172" s="49">
        <v>0</v>
      </c>
      <c r="L172" s="45">
        <v>0</v>
      </c>
      <c r="M172" s="49">
        <v>0</v>
      </c>
      <c r="N172" s="49">
        <v>0</v>
      </c>
      <c r="O172" s="136"/>
    </row>
    <row r="173" spans="1:15" s="5" customFormat="1" ht="26.25" customHeight="1">
      <c r="A173" s="110"/>
      <c r="B173" s="110" t="s">
        <v>189</v>
      </c>
      <c r="C173" s="110" t="s">
        <v>191</v>
      </c>
      <c r="D173" s="111" t="s">
        <v>26</v>
      </c>
      <c r="E173" s="111" t="s">
        <v>122</v>
      </c>
      <c r="F173" s="110" t="s">
        <v>12</v>
      </c>
      <c r="G173" s="44" t="s">
        <v>53</v>
      </c>
      <c r="H173" s="74"/>
      <c r="I173" s="79">
        <f t="shared" ref="I173:N173" si="27">I174+I175+I176+I177</f>
        <v>0</v>
      </c>
      <c r="J173" s="45">
        <f t="shared" si="27"/>
        <v>0</v>
      </c>
      <c r="K173" s="49">
        <f t="shared" si="27"/>
        <v>0</v>
      </c>
      <c r="L173" s="61">
        <f t="shared" si="27"/>
        <v>25000</v>
      </c>
      <c r="M173" s="49">
        <f t="shared" si="27"/>
        <v>0</v>
      </c>
      <c r="N173" s="49">
        <f t="shared" si="27"/>
        <v>0</v>
      </c>
      <c r="O173" s="77"/>
    </row>
    <row r="174" spans="1:15" s="5" customFormat="1" ht="34.5" customHeight="1">
      <c r="A174" s="90"/>
      <c r="B174" s="90"/>
      <c r="C174" s="90"/>
      <c r="D174" s="112"/>
      <c r="E174" s="112"/>
      <c r="F174" s="90"/>
      <c r="G174" s="44" t="s">
        <v>20</v>
      </c>
      <c r="H174" s="53">
        <f>I174+J174+K174+L174+M174+N174</f>
        <v>0</v>
      </c>
      <c r="I174" s="45">
        <v>0</v>
      </c>
      <c r="J174" s="45">
        <v>0</v>
      </c>
      <c r="K174" s="49">
        <v>0</v>
      </c>
      <c r="L174" s="45">
        <v>0</v>
      </c>
      <c r="M174" s="49">
        <v>0</v>
      </c>
      <c r="N174" s="49">
        <v>0</v>
      </c>
      <c r="O174" s="78"/>
    </row>
    <row r="175" spans="1:15" s="5" customFormat="1" ht="26.25" customHeight="1">
      <c r="A175" s="90"/>
      <c r="B175" s="90"/>
      <c r="C175" s="90"/>
      <c r="D175" s="112"/>
      <c r="E175" s="112"/>
      <c r="F175" s="90"/>
      <c r="G175" s="44" t="s">
        <v>7</v>
      </c>
      <c r="H175" s="53">
        <f>I175+J175+K175+L175+M175+N175</f>
        <v>0</v>
      </c>
      <c r="I175" s="45">
        <v>0</v>
      </c>
      <c r="J175" s="45">
        <v>0</v>
      </c>
      <c r="K175" s="49">
        <v>0</v>
      </c>
      <c r="L175" s="45">
        <v>0</v>
      </c>
      <c r="M175" s="49">
        <v>0</v>
      </c>
      <c r="N175" s="49">
        <v>0</v>
      </c>
      <c r="O175" s="78"/>
    </row>
    <row r="176" spans="1:15" s="5" customFormat="1" ht="26.25" customHeight="1">
      <c r="A176" s="90"/>
      <c r="B176" s="90"/>
      <c r="C176" s="90"/>
      <c r="D176" s="112"/>
      <c r="E176" s="112"/>
      <c r="F176" s="90"/>
      <c r="G176" s="44" t="s">
        <v>111</v>
      </c>
      <c r="H176" s="53">
        <f>I176+J176+K176+L176+M176+N176</f>
        <v>25000</v>
      </c>
      <c r="I176" s="45">
        <v>0</v>
      </c>
      <c r="J176" s="45">
        <v>0</v>
      </c>
      <c r="K176" s="49">
        <v>0</v>
      </c>
      <c r="L176" s="45">
        <v>25000</v>
      </c>
      <c r="M176" s="49">
        <v>0</v>
      </c>
      <c r="N176" s="49">
        <v>0</v>
      </c>
      <c r="O176" s="78"/>
    </row>
    <row r="177" spans="1:15" s="5" customFormat="1" ht="26.25" customHeight="1">
      <c r="A177" s="91"/>
      <c r="B177" s="91"/>
      <c r="C177" s="91"/>
      <c r="D177" s="113"/>
      <c r="E177" s="113"/>
      <c r="F177" s="91"/>
      <c r="G177" s="44" t="s">
        <v>8</v>
      </c>
      <c r="H177" s="53">
        <f>I177+J177+K177+L177+M177+N177</f>
        <v>0</v>
      </c>
      <c r="I177" s="45">
        <v>0</v>
      </c>
      <c r="J177" s="45">
        <v>0</v>
      </c>
      <c r="K177" s="49">
        <v>0</v>
      </c>
      <c r="L177" s="45">
        <v>0</v>
      </c>
      <c r="M177" s="49">
        <v>0</v>
      </c>
      <c r="N177" s="49">
        <v>0</v>
      </c>
      <c r="O177" s="78"/>
    </row>
    <row r="178" spans="1:15" s="5" customFormat="1" ht="26.25" customHeight="1">
      <c r="A178" s="110"/>
      <c r="B178" s="217" t="s">
        <v>190</v>
      </c>
      <c r="C178" s="110" t="s">
        <v>197</v>
      </c>
      <c r="D178" s="111" t="s">
        <v>26</v>
      </c>
      <c r="E178" s="111" t="s">
        <v>195</v>
      </c>
      <c r="F178" s="110" t="s">
        <v>12</v>
      </c>
      <c r="G178" s="44" t="s">
        <v>53</v>
      </c>
      <c r="H178" s="53"/>
      <c r="I178" s="45">
        <f t="shared" ref="I178:N178" si="28">I179+I180+I181+I182</f>
        <v>0</v>
      </c>
      <c r="J178" s="45">
        <f t="shared" si="28"/>
        <v>0</v>
      </c>
      <c r="K178" s="49">
        <f t="shared" si="28"/>
        <v>0</v>
      </c>
      <c r="L178" s="61">
        <f t="shared" si="28"/>
        <v>733625</v>
      </c>
      <c r="M178" s="49">
        <f t="shared" si="28"/>
        <v>0</v>
      </c>
      <c r="N178" s="49">
        <f t="shared" si="28"/>
        <v>0</v>
      </c>
      <c r="O178" s="81"/>
    </row>
    <row r="179" spans="1:15" s="5" customFormat="1" ht="26.25" customHeight="1">
      <c r="A179" s="90"/>
      <c r="B179" s="218"/>
      <c r="C179" s="90"/>
      <c r="D179" s="112"/>
      <c r="E179" s="112"/>
      <c r="F179" s="90"/>
      <c r="G179" s="44" t="s">
        <v>20</v>
      </c>
      <c r="H179" s="53">
        <f>I179+J179+K179+L179+M179+N179</f>
        <v>0</v>
      </c>
      <c r="I179" s="45">
        <v>0</v>
      </c>
      <c r="J179" s="45">
        <v>0</v>
      </c>
      <c r="K179" s="49">
        <v>0</v>
      </c>
      <c r="L179" s="45">
        <v>0</v>
      </c>
      <c r="M179" s="49">
        <v>0</v>
      </c>
      <c r="N179" s="49">
        <v>0</v>
      </c>
      <c r="O179" s="81"/>
    </row>
    <row r="180" spans="1:15" s="5" customFormat="1" ht="26.25" customHeight="1">
      <c r="A180" s="90"/>
      <c r="B180" s="218"/>
      <c r="C180" s="90"/>
      <c r="D180" s="112"/>
      <c r="E180" s="112"/>
      <c r="F180" s="90"/>
      <c r="G180" s="44" t="s">
        <v>7</v>
      </c>
      <c r="H180" s="53">
        <f>I180+J180+K180+L180+M180+N180</f>
        <v>0</v>
      </c>
      <c r="I180" s="45">
        <v>0</v>
      </c>
      <c r="J180" s="45">
        <v>0</v>
      </c>
      <c r="K180" s="49">
        <v>0</v>
      </c>
      <c r="L180" s="45">
        <v>0</v>
      </c>
      <c r="M180" s="49">
        <v>0</v>
      </c>
      <c r="N180" s="49">
        <v>0</v>
      </c>
      <c r="O180" s="81"/>
    </row>
    <row r="181" spans="1:15" s="5" customFormat="1" ht="26.25" customHeight="1">
      <c r="A181" s="90"/>
      <c r="B181" s="218"/>
      <c r="C181" s="90"/>
      <c r="D181" s="112"/>
      <c r="E181" s="112"/>
      <c r="F181" s="90"/>
      <c r="G181" s="44" t="s">
        <v>111</v>
      </c>
      <c r="H181" s="53">
        <f>I181+J181+K181+L181+M181+N181</f>
        <v>733625</v>
      </c>
      <c r="I181" s="45">
        <v>0</v>
      </c>
      <c r="J181" s="45">
        <v>0</v>
      </c>
      <c r="K181" s="49">
        <v>0</v>
      </c>
      <c r="L181" s="45">
        <v>733625</v>
      </c>
      <c r="M181" s="49">
        <v>0</v>
      </c>
      <c r="N181" s="49">
        <v>0</v>
      </c>
      <c r="O181" s="81"/>
    </row>
    <row r="182" spans="1:15" s="5" customFormat="1" ht="26.25" customHeight="1">
      <c r="A182" s="91"/>
      <c r="B182" s="219"/>
      <c r="C182" s="91"/>
      <c r="D182" s="113"/>
      <c r="E182" s="113"/>
      <c r="F182" s="91"/>
      <c r="G182" s="44" t="s">
        <v>8</v>
      </c>
      <c r="H182" s="53">
        <f>I182+J182+K182+L182+M182+N182</f>
        <v>0</v>
      </c>
      <c r="I182" s="45">
        <v>0</v>
      </c>
      <c r="J182" s="45">
        <v>0</v>
      </c>
      <c r="K182" s="49">
        <v>0</v>
      </c>
      <c r="L182" s="45">
        <v>0</v>
      </c>
      <c r="M182" s="49">
        <v>0</v>
      </c>
      <c r="N182" s="49">
        <v>0</v>
      </c>
      <c r="O182" s="81"/>
    </row>
    <row r="183" spans="1:15" s="5" customFormat="1" ht="39" customHeight="1">
      <c r="A183" s="217"/>
      <c r="B183" s="110" t="s">
        <v>196</v>
      </c>
      <c r="C183" s="143" t="s">
        <v>198</v>
      </c>
      <c r="D183" s="111" t="s">
        <v>26</v>
      </c>
      <c r="E183" s="111" t="s">
        <v>195</v>
      </c>
      <c r="F183" s="110" t="s">
        <v>12</v>
      </c>
      <c r="G183" s="44" t="s">
        <v>53</v>
      </c>
      <c r="H183" s="53"/>
      <c r="I183" s="45">
        <f t="shared" ref="I183:N183" si="29">I184+I185+I186+I187</f>
        <v>0</v>
      </c>
      <c r="J183" s="45">
        <f t="shared" si="29"/>
        <v>0</v>
      </c>
      <c r="K183" s="49">
        <f t="shared" si="29"/>
        <v>0</v>
      </c>
      <c r="L183" s="61">
        <f t="shared" si="29"/>
        <v>160476</v>
      </c>
      <c r="M183" s="49">
        <f t="shared" si="29"/>
        <v>0</v>
      </c>
      <c r="N183" s="49">
        <f t="shared" si="29"/>
        <v>0</v>
      </c>
      <c r="O183" s="81"/>
    </row>
    <row r="184" spans="1:15" s="5" customFormat="1" ht="39.75" customHeight="1">
      <c r="A184" s="218"/>
      <c r="B184" s="90"/>
      <c r="C184" s="144"/>
      <c r="D184" s="112"/>
      <c r="E184" s="112"/>
      <c r="F184" s="90"/>
      <c r="G184" s="44" t="s">
        <v>20</v>
      </c>
      <c r="H184" s="53">
        <f>I184+J184+K184+L184+M184+N184</f>
        <v>0</v>
      </c>
      <c r="I184" s="45">
        <v>0</v>
      </c>
      <c r="J184" s="45">
        <f>+J185</f>
        <v>0</v>
      </c>
      <c r="K184" s="49">
        <v>0</v>
      </c>
      <c r="L184" s="45">
        <v>0</v>
      </c>
      <c r="M184" s="49">
        <v>0</v>
      </c>
      <c r="N184" s="49">
        <v>0</v>
      </c>
      <c r="O184" s="81"/>
    </row>
    <row r="185" spans="1:15" s="5" customFormat="1" ht="39" customHeight="1">
      <c r="A185" s="218"/>
      <c r="B185" s="90"/>
      <c r="C185" s="144"/>
      <c r="D185" s="112"/>
      <c r="E185" s="112"/>
      <c r="F185" s="90"/>
      <c r="G185" s="44" t="s">
        <v>7</v>
      </c>
      <c r="H185" s="53">
        <f>I185+J185+K185+L185+M185+N185</f>
        <v>160476</v>
      </c>
      <c r="I185" s="45">
        <v>0</v>
      </c>
      <c r="J185" s="45">
        <v>0</v>
      </c>
      <c r="K185" s="49">
        <v>0</v>
      </c>
      <c r="L185" s="45">
        <v>160476</v>
      </c>
      <c r="M185" s="49">
        <v>0</v>
      </c>
      <c r="N185" s="49">
        <v>0</v>
      </c>
      <c r="O185" s="81"/>
    </row>
    <row r="186" spans="1:15" s="5" customFormat="1" ht="46.5" customHeight="1">
      <c r="A186" s="218"/>
      <c r="B186" s="90"/>
      <c r="C186" s="144"/>
      <c r="D186" s="112"/>
      <c r="E186" s="112"/>
      <c r="F186" s="90"/>
      <c r="G186" s="44" t="s">
        <v>111</v>
      </c>
      <c r="H186" s="53">
        <f>I186+J186+K186+L186+M186+N186</f>
        <v>0</v>
      </c>
      <c r="I186" s="45">
        <v>0</v>
      </c>
      <c r="J186" s="45">
        <v>0</v>
      </c>
      <c r="K186" s="49">
        <v>0</v>
      </c>
      <c r="L186" s="45">
        <v>0</v>
      </c>
      <c r="M186" s="49">
        <v>0</v>
      </c>
      <c r="N186" s="49">
        <v>0</v>
      </c>
      <c r="O186" s="81"/>
    </row>
    <row r="187" spans="1:15" s="5" customFormat="1" ht="51.75" customHeight="1">
      <c r="A187" s="219"/>
      <c r="B187" s="91"/>
      <c r="C187" s="145"/>
      <c r="D187" s="113"/>
      <c r="E187" s="113"/>
      <c r="F187" s="91"/>
      <c r="G187" s="44" t="s">
        <v>8</v>
      </c>
      <c r="H187" s="53">
        <f>I187+J187+K187+L187+M187+N187</f>
        <v>0</v>
      </c>
      <c r="I187" s="45">
        <v>0</v>
      </c>
      <c r="J187" s="45">
        <v>0</v>
      </c>
      <c r="K187" s="49">
        <v>0</v>
      </c>
      <c r="L187" s="45">
        <v>0</v>
      </c>
      <c r="M187" s="49">
        <v>0</v>
      </c>
      <c r="N187" s="49">
        <v>0</v>
      </c>
      <c r="O187" s="81"/>
    </row>
    <row r="188" spans="1:15" ht="12.75" customHeight="1">
      <c r="A188" s="128" t="s">
        <v>101</v>
      </c>
      <c r="B188" s="129"/>
      <c r="C188" s="129"/>
      <c r="D188" s="129"/>
      <c r="E188" s="129"/>
      <c r="F188" s="129"/>
      <c r="G188" s="129"/>
      <c r="H188" s="129"/>
      <c r="I188" s="129"/>
      <c r="J188" s="129"/>
      <c r="K188" s="129"/>
      <c r="L188" s="129"/>
      <c r="M188" s="129"/>
      <c r="N188" s="129"/>
      <c r="O188" s="130"/>
    </row>
    <row r="189" spans="1:15" ht="24.75" customHeight="1">
      <c r="A189" s="131"/>
      <c r="B189" s="132"/>
      <c r="C189" s="132"/>
      <c r="D189" s="132"/>
      <c r="E189" s="132"/>
      <c r="F189" s="132"/>
      <c r="G189" s="132"/>
      <c r="H189" s="132"/>
      <c r="I189" s="132"/>
      <c r="J189" s="132"/>
      <c r="K189" s="132"/>
      <c r="L189" s="132"/>
      <c r="M189" s="132"/>
      <c r="N189" s="132"/>
      <c r="O189" s="133"/>
    </row>
    <row r="190" spans="1:15" s="5" customFormat="1" ht="26.25" customHeight="1">
      <c r="A190" s="120" t="s">
        <v>102</v>
      </c>
      <c r="B190" s="121"/>
      <c r="C190" s="126" t="s">
        <v>17</v>
      </c>
      <c r="D190" s="126" t="s">
        <v>26</v>
      </c>
      <c r="E190" s="126" t="s">
        <v>29</v>
      </c>
      <c r="F190" s="126" t="s">
        <v>12</v>
      </c>
      <c r="G190" s="39" t="s">
        <v>5</v>
      </c>
      <c r="H190" s="40">
        <f>I190+J190+L190+K190+M190</f>
        <v>796753391.74000001</v>
      </c>
      <c r="I190" s="40">
        <f>I193+I194+I197</f>
        <v>123648138.95</v>
      </c>
      <c r="J190" s="40">
        <f t="shared" ref="J190:K190" si="30">J193+J194+J197</f>
        <v>134178203.34999999</v>
      </c>
      <c r="K190" s="54">
        <f t="shared" si="30"/>
        <v>140874386.72</v>
      </c>
      <c r="L190" s="62">
        <f t="shared" ref="L190:M190" si="31">L193+L194+L197</f>
        <v>198937417.27000001</v>
      </c>
      <c r="M190" s="54">
        <f t="shared" si="31"/>
        <v>199115245.44999999</v>
      </c>
      <c r="N190" s="54">
        <f>N192+N193+N194</f>
        <v>201530963.25999999</v>
      </c>
      <c r="O190" s="137" t="s">
        <v>21</v>
      </c>
    </row>
    <row r="191" spans="1:15" s="5" customFormat="1" ht="14.25">
      <c r="A191" s="122"/>
      <c r="B191" s="123"/>
      <c r="C191" s="126"/>
      <c r="D191" s="127"/>
      <c r="E191" s="127"/>
      <c r="F191" s="126"/>
      <c r="G191" s="39" t="s">
        <v>6</v>
      </c>
      <c r="H191" s="40"/>
      <c r="I191" s="40"/>
      <c r="J191" s="40"/>
      <c r="K191" s="43"/>
      <c r="L191" s="40"/>
      <c r="M191" s="41"/>
      <c r="N191" s="41"/>
      <c r="O191" s="138"/>
    </row>
    <row r="192" spans="1:15" s="5" customFormat="1" ht="27" customHeight="1">
      <c r="A192" s="122"/>
      <c r="B192" s="123"/>
      <c r="C192" s="126"/>
      <c r="D192" s="127"/>
      <c r="E192" s="127"/>
      <c r="F192" s="126"/>
      <c r="G192" s="39" t="s">
        <v>20</v>
      </c>
      <c r="H192" s="42">
        <v>0</v>
      </c>
      <c r="I192" s="42">
        <v>0</v>
      </c>
      <c r="J192" s="42">
        <v>0</v>
      </c>
      <c r="K192" s="52">
        <v>0</v>
      </c>
      <c r="L192" s="42">
        <v>0</v>
      </c>
      <c r="M192" s="38">
        <v>0</v>
      </c>
      <c r="N192" s="38">
        <v>0</v>
      </c>
      <c r="O192" s="138"/>
    </row>
    <row r="193" spans="1:16" s="5" customFormat="1" ht="24">
      <c r="A193" s="122"/>
      <c r="B193" s="123"/>
      <c r="C193" s="126"/>
      <c r="D193" s="127"/>
      <c r="E193" s="127"/>
      <c r="F193" s="126"/>
      <c r="G193" s="39" t="s">
        <v>7</v>
      </c>
      <c r="H193" s="40">
        <f>I193+J193+K193</f>
        <v>0</v>
      </c>
      <c r="I193" s="40">
        <v>0</v>
      </c>
      <c r="J193" s="40">
        <v>0</v>
      </c>
      <c r="K193" s="43">
        <v>0</v>
      </c>
      <c r="L193" s="40">
        <v>0</v>
      </c>
      <c r="M193" s="41">
        <v>0</v>
      </c>
      <c r="N193" s="41">
        <v>0</v>
      </c>
      <c r="O193" s="138"/>
    </row>
    <row r="194" spans="1:16" s="5" customFormat="1" ht="24">
      <c r="A194" s="122"/>
      <c r="B194" s="123"/>
      <c r="C194" s="126"/>
      <c r="D194" s="127"/>
      <c r="E194" s="127"/>
      <c r="F194" s="126"/>
      <c r="G194" s="39" t="s">
        <v>111</v>
      </c>
      <c r="H194" s="40">
        <f>I194+J194+K194+M194+L194</f>
        <v>796753391.74000001</v>
      </c>
      <c r="I194" s="40">
        <v>123648138.95</v>
      </c>
      <c r="J194" s="40">
        <f>134833208.35-655005</f>
        <v>134178203.34999999</v>
      </c>
      <c r="K194" s="54">
        <v>140874386.72</v>
      </c>
      <c r="L194" s="43">
        <f>L210+L215+L220+L225</f>
        <v>198937417.27000001</v>
      </c>
      <c r="M194" s="43">
        <v>199115245.44999999</v>
      </c>
      <c r="N194" s="43">
        <v>201530963.25999999</v>
      </c>
      <c r="O194" s="138"/>
    </row>
    <row r="195" spans="1:16" s="5" customFormat="1" ht="14.25">
      <c r="A195" s="122"/>
      <c r="B195" s="123"/>
      <c r="C195" s="126"/>
      <c r="D195" s="127"/>
      <c r="E195" s="127"/>
      <c r="F195" s="126"/>
      <c r="G195" s="39" t="s">
        <v>6</v>
      </c>
      <c r="H195" s="40"/>
      <c r="I195" s="40"/>
      <c r="J195" s="40"/>
      <c r="K195" s="43"/>
      <c r="L195" s="43"/>
      <c r="M195" s="43"/>
      <c r="N195" s="43"/>
      <c r="O195" s="138"/>
    </row>
    <row r="196" spans="1:16" s="5" customFormat="1" ht="36">
      <c r="A196" s="122"/>
      <c r="B196" s="123"/>
      <c r="C196" s="126"/>
      <c r="D196" s="127"/>
      <c r="E196" s="127"/>
      <c r="F196" s="126"/>
      <c r="G196" s="39" t="s">
        <v>18</v>
      </c>
      <c r="H196" s="40">
        <f>SUM(I196:M196)</f>
        <v>141928380.34</v>
      </c>
      <c r="I196" s="41">
        <v>22482558</v>
      </c>
      <c r="J196" s="41">
        <v>24490673</v>
      </c>
      <c r="K196" s="43">
        <v>27684755.579999998</v>
      </c>
      <c r="L196" s="43">
        <f>L225</f>
        <v>34045661.939999998</v>
      </c>
      <c r="M196" s="43">
        <f>13521013.55+19703718.27</f>
        <v>33224731.82</v>
      </c>
      <c r="N196" s="43">
        <v>34922078.729999997</v>
      </c>
      <c r="O196" s="138"/>
    </row>
    <row r="197" spans="1:16" s="5" customFormat="1" ht="47.25" customHeight="1">
      <c r="A197" s="124"/>
      <c r="B197" s="125"/>
      <c r="C197" s="126"/>
      <c r="D197" s="127"/>
      <c r="E197" s="127"/>
      <c r="F197" s="126"/>
      <c r="G197" s="39" t="s">
        <v>8</v>
      </c>
      <c r="H197" s="40">
        <f>I197+J197+K197</f>
        <v>0</v>
      </c>
      <c r="I197" s="40">
        <v>0</v>
      </c>
      <c r="J197" s="40">
        <v>0</v>
      </c>
      <c r="K197" s="41">
        <v>0</v>
      </c>
      <c r="L197" s="40">
        <v>0</v>
      </c>
      <c r="M197" s="41">
        <v>0</v>
      </c>
      <c r="N197" s="41">
        <v>0</v>
      </c>
      <c r="O197" s="138"/>
    </row>
    <row r="198" spans="1:16" s="5" customFormat="1" ht="26.25" hidden="1" customHeight="1" thickBot="1">
      <c r="A198" s="69"/>
      <c r="B198" s="134" t="s">
        <v>60</v>
      </c>
      <c r="C198" s="134" t="s">
        <v>55</v>
      </c>
      <c r="D198" s="134" t="s">
        <v>26</v>
      </c>
      <c r="E198" s="134" t="s">
        <v>32</v>
      </c>
      <c r="F198" s="134" t="s">
        <v>12</v>
      </c>
      <c r="G198" s="44" t="s">
        <v>5</v>
      </c>
      <c r="H198" s="45">
        <f>I198+J198+K198</f>
        <v>0</v>
      </c>
      <c r="I198" s="45">
        <f t="shared" ref="I198:K198" si="32">I201+I202+I203</f>
        <v>0</v>
      </c>
      <c r="J198" s="45">
        <f t="shared" si="32"/>
        <v>0</v>
      </c>
      <c r="K198" s="45">
        <f t="shared" si="32"/>
        <v>0</v>
      </c>
      <c r="L198" s="45">
        <f t="shared" ref="L198:M198" si="33">L201+L202+L203</f>
        <v>0</v>
      </c>
      <c r="M198" s="45">
        <f t="shared" si="33"/>
        <v>0</v>
      </c>
      <c r="N198" s="45"/>
      <c r="O198" s="138"/>
    </row>
    <row r="199" spans="1:16" s="5" customFormat="1" ht="14.25" hidden="1" customHeight="1">
      <c r="A199" s="69"/>
      <c r="B199" s="134"/>
      <c r="C199" s="134"/>
      <c r="D199" s="156"/>
      <c r="E199" s="156"/>
      <c r="F199" s="134"/>
      <c r="G199" s="44" t="s">
        <v>6</v>
      </c>
      <c r="H199" s="45"/>
      <c r="I199" s="45"/>
      <c r="J199" s="45"/>
      <c r="K199" s="49"/>
      <c r="L199" s="45"/>
      <c r="M199" s="49"/>
      <c r="N199" s="49"/>
      <c r="O199" s="138"/>
    </row>
    <row r="200" spans="1:16" s="5" customFormat="1" ht="27" hidden="1" customHeight="1" thickBot="1">
      <c r="A200" s="69"/>
      <c r="B200" s="134"/>
      <c r="C200" s="134"/>
      <c r="D200" s="156"/>
      <c r="E200" s="156"/>
      <c r="F200" s="134"/>
      <c r="G200" s="44" t="s">
        <v>20</v>
      </c>
      <c r="H200" s="47">
        <v>0</v>
      </c>
      <c r="I200" s="47">
        <v>0</v>
      </c>
      <c r="J200" s="47">
        <v>0</v>
      </c>
      <c r="K200" s="51">
        <v>0</v>
      </c>
      <c r="L200" s="47">
        <v>0</v>
      </c>
      <c r="M200" s="51">
        <v>0</v>
      </c>
      <c r="N200" s="51"/>
      <c r="O200" s="138"/>
    </row>
    <row r="201" spans="1:16" s="5" customFormat="1" ht="24" hidden="1" customHeight="1">
      <c r="A201" s="69"/>
      <c r="B201" s="134"/>
      <c r="C201" s="134"/>
      <c r="D201" s="156"/>
      <c r="E201" s="156"/>
      <c r="F201" s="134"/>
      <c r="G201" s="44" t="s">
        <v>7</v>
      </c>
      <c r="H201" s="45">
        <v>0</v>
      </c>
      <c r="I201" s="45">
        <v>0</v>
      </c>
      <c r="J201" s="45">
        <v>0</v>
      </c>
      <c r="K201" s="49">
        <v>0</v>
      </c>
      <c r="L201" s="45">
        <v>0</v>
      </c>
      <c r="M201" s="49">
        <v>0</v>
      </c>
      <c r="N201" s="49"/>
      <c r="O201" s="138"/>
    </row>
    <row r="202" spans="1:16" s="5" customFormat="1" ht="24" hidden="1" customHeight="1">
      <c r="A202" s="69"/>
      <c r="B202" s="134"/>
      <c r="C202" s="134"/>
      <c r="D202" s="156"/>
      <c r="E202" s="156"/>
      <c r="F202" s="134"/>
      <c r="G202" s="44" t="s">
        <v>15</v>
      </c>
      <c r="H202" s="45">
        <v>0</v>
      </c>
      <c r="I202" s="45">
        <v>0</v>
      </c>
      <c r="J202" s="45">
        <v>0</v>
      </c>
      <c r="K202" s="49">
        <v>0</v>
      </c>
      <c r="L202" s="45">
        <v>0</v>
      </c>
      <c r="M202" s="49">
        <v>0</v>
      </c>
      <c r="N202" s="49"/>
      <c r="O202" s="138"/>
    </row>
    <row r="203" spans="1:16" s="5" customFormat="1" ht="48" hidden="1" customHeight="1" thickBot="1">
      <c r="A203" s="69"/>
      <c r="B203" s="134"/>
      <c r="C203" s="134"/>
      <c r="D203" s="156"/>
      <c r="E203" s="156"/>
      <c r="F203" s="134"/>
      <c r="G203" s="44" t="s">
        <v>8</v>
      </c>
      <c r="H203" s="45">
        <f>I203+J203+K203</f>
        <v>0</v>
      </c>
      <c r="I203" s="45">
        <v>0</v>
      </c>
      <c r="J203" s="45">
        <v>0</v>
      </c>
      <c r="K203" s="49">
        <v>0</v>
      </c>
      <c r="L203" s="45">
        <v>0</v>
      </c>
      <c r="M203" s="49">
        <v>0</v>
      </c>
      <c r="N203" s="49"/>
      <c r="O203" s="138"/>
    </row>
    <row r="204" spans="1:16" s="11" customFormat="1" ht="26.25" hidden="1" customHeight="1" thickBot="1">
      <c r="A204" s="70"/>
      <c r="B204" s="155" t="s">
        <v>16</v>
      </c>
      <c r="C204" s="155" t="s">
        <v>28</v>
      </c>
      <c r="D204" s="155" t="s">
        <v>26</v>
      </c>
      <c r="E204" s="155" t="s">
        <v>31</v>
      </c>
      <c r="F204" s="155" t="s">
        <v>12</v>
      </c>
      <c r="G204" s="55" t="s">
        <v>5</v>
      </c>
      <c r="H204" s="49">
        <f>I204+J204+K204</f>
        <v>0</v>
      </c>
      <c r="I204" s="49">
        <f t="shared" ref="I204:K204" si="34">I207+I208+I209</f>
        <v>0</v>
      </c>
      <c r="J204" s="49">
        <f t="shared" si="34"/>
        <v>0</v>
      </c>
      <c r="K204" s="49">
        <f t="shared" si="34"/>
        <v>0</v>
      </c>
      <c r="L204" s="49">
        <f t="shared" ref="L204:M204" si="35">L207+L208+L209</f>
        <v>0</v>
      </c>
      <c r="M204" s="49">
        <f t="shared" si="35"/>
        <v>0</v>
      </c>
      <c r="N204" s="49"/>
      <c r="O204" s="138"/>
    </row>
    <row r="205" spans="1:16" s="11" customFormat="1" ht="14.25" hidden="1" customHeight="1">
      <c r="A205" s="70"/>
      <c r="B205" s="155"/>
      <c r="C205" s="155"/>
      <c r="D205" s="168"/>
      <c r="E205" s="168"/>
      <c r="F205" s="155"/>
      <c r="G205" s="55" t="s">
        <v>6</v>
      </c>
      <c r="H205" s="49"/>
      <c r="I205" s="49"/>
      <c r="J205" s="49"/>
      <c r="K205" s="49"/>
      <c r="L205" s="49"/>
      <c r="M205" s="49"/>
      <c r="N205" s="49"/>
      <c r="O205" s="138"/>
    </row>
    <row r="206" spans="1:16" s="11" customFormat="1" ht="27" hidden="1" customHeight="1" thickBot="1">
      <c r="A206" s="70"/>
      <c r="B206" s="155"/>
      <c r="C206" s="155"/>
      <c r="D206" s="168"/>
      <c r="E206" s="168"/>
      <c r="F206" s="155"/>
      <c r="G206" s="55" t="s">
        <v>20</v>
      </c>
      <c r="H206" s="51">
        <v>0</v>
      </c>
      <c r="I206" s="51">
        <v>0</v>
      </c>
      <c r="J206" s="51">
        <v>0</v>
      </c>
      <c r="K206" s="51">
        <v>0</v>
      </c>
      <c r="L206" s="51">
        <v>0</v>
      </c>
      <c r="M206" s="51">
        <v>0</v>
      </c>
      <c r="N206" s="51"/>
      <c r="O206" s="138"/>
    </row>
    <row r="207" spans="1:16" s="11" customFormat="1" ht="24" hidden="1" customHeight="1">
      <c r="A207" s="70"/>
      <c r="B207" s="155"/>
      <c r="C207" s="155"/>
      <c r="D207" s="168"/>
      <c r="E207" s="168"/>
      <c r="F207" s="155"/>
      <c r="G207" s="55" t="s">
        <v>7</v>
      </c>
      <c r="H207" s="49">
        <f>I207+J207+K207</f>
        <v>0</v>
      </c>
      <c r="I207" s="49">
        <v>0</v>
      </c>
      <c r="J207" s="49">
        <v>0</v>
      </c>
      <c r="K207" s="49">
        <v>0</v>
      </c>
      <c r="L207" s="49">
        <v>0</v>
      </c>
      <c r="M207" s="49">
        <v>0</v>
      </c>
      <c r="N207" s="49"/>
      <c r="O207" s="138"/>
      <c r="P207" s="34" t="e">
        <f>#REF!+#REF!+#REF!+#REF!+#REF!</f>
        <v>#REF!</v>
      </c>
    </row>
    <row r="208" spans="1:16" s="11" customFormat="1" ht="24" hidden="1" customHeight="1">
      <c r="A208" s="70"/>
      <c r="B208" s="155"/>
      <c r="C208" s="155"/>
      <c r="D208" s="168"/>
      <c r="E208" s="168"/>
      <c r="F208" s="155"/>
      <c r="G208" s="55" t="s">
        <v>15</v>
      </c>
      <c r="H208" s="49">
        <f>I208+J208+K208</f>
        <v>0</v>
      </c>
      <c r="I208" s="49">
        <v>0</v>
      </c>
      <c r="J208" s="49">
        <v>0</v>
      </c>
      <c r="K208" s="49">
        <v>0</v>
      </c>
      <c r="L208" s="49">
        <v>0</v>
      </c>
      <c r="M208" s="49">
        <v>0</v>
      </c>
      <c r="N208" s="49"/>
      <c r="O208" s="138"/>
      <c r="P208" s="11">
        <v>98085660.420000002</v>
      </c>
    </row>
    <row r="209" spans="1:16" s="11" customFormat="1" ht="53.45" hidden="1" customHeight="1" thickBot="1">
      <c r="A209" s="70"/>
      <c r="B209" s="155"/>
      <c r="C209" s="155"/>
      <c r="D209" s="168"/>
      <c r="E209" s="168"/>
      <c r="F209" s="155"/>
      <c r="G209" s="55" t="s">
        <v>8</v>
      </c>
      <c r="H209" s="49">
        <f>I209+J209+K209</f>
        <v>0</v>
      </c>
      <c r="I209" s="49">
        <v>0</v>
      </c>
      <c r="J209" s="49">
        <v>0</v>
      </c>
      <c r="K209" s="49">
        <v>0</v>
      </c>
      <c r="L209" s="49">
        <v>0</v>
      </c>
      <c r="M209" s="49">
        <v>0</v>
      </c>
      <c r="N209" s="49"/>
      <c r="O209" s="138"/>
      <c r="P209" s="34" t="e">
        <f>P208-P207</f>
        <v>#REF!</v>
      </c>
    </row>
    <row r="210" spans="1:16" s="11" customFormat="1" ht="27" customHeight="1">
      <c r="A210" s="92"/>
      <c r="B210" s="95" t="s">
        <v>153</v>
      </c>
      <c r="C210" s="95" t="s">
        <v>154</v>
      </c>
      <c r="D210" s="101" t="s">
        <v>26</v>
      </c>
      <c r="E210" s="98" t="s">
        <v>11</v>
      </c>
      <c r="F210" s="95" t="s">
        <v>12</v>
      </c>
      <c r="G210" s="39" t="s">
        <v>53</v>
      </c>
      <c r="H210" s="49">
        <f t="shared" ref="H210:N210" si="36">H211+H212+H213+H214</f>
        <v>28657366.950000003</v>
      </c>
      <c r="I210" s="49">
        <f t="shared" si="36"/>
        <v>0</v>
      </c>
      <c r="J210" s="49">
        <f t="shared" si="36"/>
        <v>0</v>
      </c>
      <c r="K210" s="49">
        <f t="shared" si="36"/>
        <v>0</v>
      </c>
      <c r="L210" s="61">
        <f t="shared" si="36"/>
        <v>9502957.3100000005</v>
      </c>
      <c r="M210" s="49">
        <f t="shared" si="36"/>
        <v>9564691.3900000006</v>
      </c>
      <c r="N210" s="49">
        <f t="shared" si="36"/>
        <v>9589718.25</v>
      </c>
      <c r="O210" s="138"/>
      <c r="P210" s="34"/>
    </row>
    <row r="211" spans="1:16" s="11" customFormat="1" ht="27" customHeight="1">
      <c r="A211" s="93"/>
      <c r="B211" s="96"/>
      <c r="C211" s="96"/>
      <c r="D211" s="102"/>
      <c r="E211" s="99"/>
      <c r="F211" s="96"/>
      <c r="G211" s="44" t="s">
        <v>20</v>
      </c>
      <c r="H211" s="49">
        <f>I211+J211+K211+L211+M211+N211</f>
        <v>0</v>
      </c>
      <c r="I211" s="49">
        <v>0</v>
      </c>
      <c r="J211" s="49">
        <v>0</v>
      </c>
      <c r="K211" s="49">
        <v>0</v>
      </c>
      <c r="L211" s="49">
        <v>0</v>
      </c>
      <c r="M211" s="49">
        <v>0</v>
      </c>
      <c r="N211" s="49">
        <v>0</v>
      </c>
      <c r="O211" s="138"/>
      <c r="P211" s="34"/>
    </row>
    <row r="212" spans="1:16" s="11" customFormat="1" ht="26.25" customHeight="1">
      <c r="A212" s="93"/>
      <c r="B212" s="96"/>
      <c r="C212" s="96"/>
      <c r="D212" s="102"/>
      <c r="E212" s="99"/>
      <c r="F212" s="96"/>
      <c r="G212" s="44" t="s">
        <v>7</v>
      </c>
      <c r="H212" s="49">
        <f>I212+J212+K212+L212+M212+N212</f>
        <v>0</v>
      </c>
      <c r="I212" s="49">
        <v>0</v>
      </c>
      <c r="J212" s="49">
        <v>0</v>
      </c>
      <c r="K212" s="49">
        <v>0</v>
      </c>
      <c r="L212" s="49">
        <v>0</v>
      </c>
      <c r="M212" s="49">
        <v>0</v>
      </c>
      <c r="N212" s="49">
        <v>0</v>
      </c>
      <c r="O212" s="138"/>
      <c r="P212" s="34"/>
    </row>
    <row r="213" spans="1:16" s="11" customFormat="1" ht="27" customHeight="1">
      <c r="A213" s="93"/>
      <c r="B213" s="96"/>
      <c r="C213" s="96"/>
      <c r="D213" s="102"/>
      <c r="E213" s="99"/>
      <c r="F213" s="96"/>
      <c r="G213" s="44" t="s">
        <v>111</v>
      </c>
      <c r="H213" s="49">
        <f>I213+J213+K213+L213+M213+N213</f>
        <v>28657366.950000003</v>
      </c>
      <c r="I213" s="49">
        <v>0</v>
      </c>
      <c r="J213" s="49">
        <v>0</v>
      </c>
      <c r="K213" s="49">
        <v>0</v>
      </c>
      <c r="L213" s="49">
        <v>9502957.3100000005</v>
      </c>
      <c r="M213" s="49">
        <v>9564691.3900000006</v>
      </c>
      <c r="N213" s="49">
        <v>9589718.25</v>
      </c>
      <c r="O213" s="138"/>
      <c r="P213" s="34"/>
    </row>
    <row r="214" spans="1:16" s="11" customFormat="1" ht="33" customHeight="1">
      <c r="A214" s="94"/>
      <c r="B214" s="97"/>
      <c r="C214" s="97"/>
      <c r="D214" s="103"/>
      <c r="E214" s="100"/>
      <c r="F214" s="97"/>
      <c r="G214" s="44" t="s">
        <v>8</v>
      </c>
      <c r="H214" s="49">
        <f>I214+J214+K214+L214+M214+N214</f>
        <v>0</v>
      </c>
      <c r="I214" s="49">
        <v>0</v>
      </c>
      <c r="J214" s="49">
        <v>0</v>
      </c>
      <c r="K214" s="49">
        <v>0</v>
      </c>
      <c r="L214" s="49">
        <v>0</v>
      </c>
      <c r="M214" s="49">
        <v>0</v>
      </c>
      <c r="N214" s="49">
        <v>0</v>
      </c>
      <c r="O214" s="138"/>
      <c r="P214" s="34"/>
    </row>
    <row r="215" spans="1:16" s="11" customFormat="1" ht="33" customHeight="1">
      <c r="A215" s="92"/>
      <c r="B215" s="95" t="s">
        <v>155</v>
      </c>
      <c r="C215" s="95" t="s">
        <v>156</v>
      </c>
      <c r="D215" s="101" t="s">
        <v>26</v>
      </c>
      <c r="E215" s="98" t="s">
        <v>157</v>
      </c>
      <c r="F215" s="95" t="s">
        <v>12</v>
      </c>
      <c r="G215" s="39" t="s">
        <v>53</v>
      </c>
      <c r="H215" s="49"/>
      <c r="I215" s="49">
        <f t="shared" ref="I215:N215" si="37">I216+I217+I218+I219</f>
        <v>0</v>
      </c>
      <c r="J215" s="49">
        <f t="shared" si="37"/>
        <v>0</v>
      </c>
      <c r="K215" s="49">
        <f t="shared" si="37"/>
        <v>0</v>
      </c>
      <c r="L215" s="61">
        <f t="shared" si="37"/>
        <v>48019310.350000001</v>
      </c>
      <c r="M215" s="49">
        <f t="shared" si="37"/>
        <v>47968600</v>
      </c>
      <c r="N215" s="49">
        <f t="shared" si="37"/>
        <v>48135357.950000003</v>
      </c>
      <c r="O215" s="138"/>
      <c r="P215" s="34"/>
    </row>
    <row r="216" spans="1:16" s="11" customFormat="1" ht="32.25" customHeight="1">
      <c r="A216" s="93"/>
      <c r="B216" s="96"/>
      <c r="C216" s="96"/>
      <c r="D216" s="102"/>
      <c r="E216" s="99"/>
      <c r="F216" s="96"/>
      <c r="G216" s="44" t="s">
        <v>20</v>
      </c>
      <c r="H216" s="49">
        <f>I216+J216+K216+L216+M216+N216</f>
        <v>0</v>
      </c>
      <c r="I216" s="49">
        <v>0</v>
      </c>
      <c r="J216" s="49">
        <v>0</v>
      </c>
      <c r="K216" s="49">
        <v>0</v>
      </c>
      <c r="L216" s="49">
        <v>0</v>
      </c>
      <c r="M216" s="49">
        <v>0</v>
      </c>
      <c r="N216" s="49">
        <v>0</v>
      </c>
      <c r="O216" s="138"/>
      <c r="P216" s="34"/>
    </row>
    <row r="217" spans="1:16" s="11" customFormat="1" ht="32.25" customHeight="1">
      <c r="A217" s="93"/>
      <c r="B217" s="96"/>
      <c r="C217" s="96"/>
      <c r="D217" s="102"/>
      <c r="E217" s="99"/>
      <c r="F217" s="96"/>
      <c r="G217" s="44" t="s">
        <v>7</v>
      </c>
      <c r="H217" s="49">
        <f>I217+J217+K217+L217+M217+N217</f>
        <v>0</v>
      </c>
      <c r="I217" s="49">
        <v>0</v>
      </c>
      <c r="J217" s="49">
        <v>0</v>
      </c>
      <c r="K217" s="49">
        <v>0</v>
      </c>
      <c r="L217" s="49">
        <v>0</v>
      </c>
      <c r="M217" s="49">
        <v>0</v>
      </c>
      <c r="N217" s="49">
        <v>0</v>
      </c>
      <c r="O217" s="138"/>
      <c r="P217" s="34"/>
    </row>
    <row r="218" spans="1:16" s="11" customFormat="1" ht="32.25" customHeight="1">
      <c r="A218" s="93"/>
      <c r="B218" s="96"/>
      <c r="C218" s="96"/>
      <c r="D218" s="102"/>
      <c r="E218" s="99"/>
      <c r="F218" s="96"/>
      <c r="G218" s="44" t="s">
        <v>111</v>
      </c>
      <c r="H218" s="49">
        <f>I218+J218+K218+L218+M218+N218</f>
        <v>144123268.30000001</v>
      </c>
      <c r="I218" s="49">
        <v>0</v>
      </c>
      <c r="J218" s="49">
        <v>0</v>
      </c>
      <c r="K218" s="49">
        <v>0</v>
      </c>
      <c r="L218" s="49">
        <v>48019310.350000001</v>
      </c>
      <c r="M218" s="49">
        <v>47968600</v>
      </c>
      <c r="N218" s="49">
        <v>48135357.950000003</v>
      </c>
      <c r="O218" s="138"/>
      <c r="P218" s="34"/>
    </row>
    <row r="219" spans="1:16" s="11" customFormat="1" ht="32.25" customHeight="1">
      <c r="A219" s="94"/>
      <c r="B219" s="97"/>
      <c r="C219" s="97"/>
      <c r="D219" s="103"/>
      <c r="E219" s="100"/>
      <c r="F219" s="97"/>
      <c r="G219" s="44" t="s">
        <v>8</v>
      </c>
      <c r="H219" s="49">
        <f>I219+J219+K219+L219+M219+N219</f>
        <v>0</v>
      </c>
      <c r="I219" s="49">
        <v>0</v>
      </c>
      <c r="J219" s="49">
        <v>0</v>
      </c>
      <c r="K219" s="49">
        <v>0</v>
      </c>
      <c r="L219" s="49">
        <v>0</v>
      </c>
      <c r="M219" s="49">
        <v>0</v>
      </c>
      <c r="N219" s="49">
        <v>0</v>
      </c>
      <c r="O219" s="138"/>
      <c r="P219" s="34"/>
    </row>
    <row r="220" spans="1:16" s="11" customFormat="1" ht="32.25" customHeight="1">
      <c r="A220" s="92"/>
      <c r="B220" s="95" t="s">
        <v>158</v>
      </c>
      <c r="C220" s="95" t="s">
        <v>159</v>
      </c>
      <c r="D220" s="101" t="s">
        <v>26</v>
      </c>
      <c r="E220" s="98" t="s">
        <v>160</v>
      </c>
      <c r="F220" s="95" t="s">
        <v>12</v>
      </c>
      <c r="G220" s="39" t="s">
        <v>53</v>
      </c>
      <c r="H220" s="49">
        <f t="shared" ref="H220:N220" si="38">H221+H222+H223+H224</f>
        <v>324610518.25</v>
      </c>
      <c r="I220" s="49">
        <f t="shared" si="38"/>
        <v>0</v>
      </c>
      <c r="J220" s="49">
        <f t="shared" si="38"/>
        <v>0</v>
      </c>
      <c r="K220" s="49">
        <f t="shared" si="38"/>
        <v>0</v>
      </c>
      <c r="L220" s="61">
        <f t="shared" si="38"/>
        <v>107369487.67</v>
      </c>
      <c r="M220" s="49">
        <f t="shared" si="38"/>
        <v>108357222.23999999</v>
      </c>
      <c r="N220" s="49">
        <f t="shared" si="38"/>
        <v>108883808.34</v>
      </c>
      <c r="O220" s="138"/>
      <c r="P220" s="34"/>
    </row>
    <row r="221" spans="1:16" s="11" customFormat="1" ht="32.25" customHeight="1">
      <c r="A221" s="93"/>
      <c r="B221" s="96"/>
      <c r="C221" s="96"/>
      <c r="D221" s="102"/>
      <c r="E221" s="99"/>
      <c r="F221" s="96"/>
      <c r="G221" s="44" t="s">
        <v>20</v>
      </c>
      <c r="H221" s="49">
        <f>I221+J221+K221+L221+M221+N221</f>
        <v>0</v>
      </c>
      <c r="I221" s="49">
        <v>0</v>
      </c>
      <c r="J221" s="49">
        <v>0</v>
      </c>
      <c r="K221" s="49">
        <v>0</v>
      </c>
      <c r="L221" s="49">
        <v>0</v>
      </c>
      <c r="M221" s="49">
        <v>0</v>
      </c>
      <c r="N221" s="49">
        <v>0</v>
      </c>
      <c r="O221" s="138"/>
      <c r="P221" s="34"/>
    </row>
    <row r="222" spans="1:16" s="11" customFormat="1" ht="32.25" customHeight="1">
      <c r="A222" s="93"/>
      <c r="B222" s="96"/>
      <c r="C222" s="96"/>
      <c r="D222" s="102"/>
      <c r="E222" s="99"/>
      <c r="F222" s="96"/>
      <c r="G222" s="44" t="s">
        <v>7</v>
      </c>
      <c r="H222" s="49">
        <f>I222+J222+K222+L222+M222+N222</f>
        <v>0</v>
      </c>
      <c r="I222" s="49">
        <v>0</v>
      </c>
      <c r="J222" s="49">
        <v>0</v>
      </c>
      <c r="K222" s="49">
        <v>0</v>
      </c>
      <c r="L222" s="49">
        <v>0</v>
      </c>
      <c r="M222" s="49">
        <v>0</v>
      </c>
      <c r="N222" s="49">
        <v>0</v>
      </c>
      <c r="O222" s="138"/>
      <c r="P222" s="34"/>
    </row>
    <row r="223" spans="1:16" s="11" customFormat="1" ht="32.25" customHeight="1">
      <c r="A223" s="93"/>
      <c r="B223" s="96"/>
      <c r="C223" s="96"/>
      <c r="D223" s="102"/>
      <c r="E223" s="99"/>
      <c r="F223" s="96"/>
      <c r="G223" s="44" t="s">
        <v>111</v>
      </c>
      <c r="H223" s="49">
        <f>I223+J223+K223+L223+M223+N223</f>
        <v>324610518.25</v>
      </c>
      <c r="I223" s="49">
        <v>0</v>
      </c>
      <c r="J223" s="49">
        <v>0</v>
      </c>
      <c r="K223" s="49">
        <v>0</v>
      </c>
      <c r="L223" s="49">
        <v>107369487.67</v>
      </c>
      <c r="M223" s="49">
        <v>108357222.23999999</v>
      </c>
      <c r="N223" s="49">
        <v>108883808.34</v>
      </c>
      <c r="O223" s="138"/>
      <c r="P223" s="34"/>
    </row>
    <row r="224" spans="1:16" s="11" customFormat="1" ht="32.25" customHeight="1">
      <c r="A224" s="94"/>
      <c r="B224" s="97"/>
      <c r="C224" s="97"/>
      <c r="D224" s="103"/>
      <c r="E224" s="100"/>
      <c r="F224" s="97"/>
      <c r="G224" s="44" t="s">
        <v>8</v>
      </c>
      <c r="H224" s="49">
        <f>I224+J224+K224+L224+M224+N224</f>
        <v>0</v>
      </c>
      <c r="I224" s="49">
        <v>0</v>
      </c>
      <c r="J224" s="49">
        <v>0</v>
      </c>
      <c r="K224" s="49">
        <v>0</v>
      </c>
      <c r="L224" s="49">
        <v>0</v>
      </c>
      <c r="M224" s="49">
        <v>0</v>
      </c>
      <c r="N224" s="49">
        <v>0</v>
      </c>
      <c r="O224" s="138"/>
      <c r="P224" s="34"/>
    </row>
    <row r="225" spans="1:16" s="11" customFormat="1" ht="32.25" customHeight="1">
      <c r="A225" s="92"/>
      <c r="B225" s="95" t="s">
        <v>161</v>
      </c>
      <c r="C225" s="95" t="s">
        <v>162</v>
      </c>
      <c r="D225" s="101" t="s">
        <v>26</v>
      </c>
      <c r="E225" s="98" t="s">
        <v>31</v>
      </c>
      <c r="F225" s="95" t="s">
        <v>12</v>
      </c>
      <c r="G225" s="39" t="s">
        <v>53</v>
      </c>
      <c r="H225" s="49">
        <f t="shared" ref="H225:N225" si="39">H226+H227+H228+H229</f>
        <v>102192472.47999999</v>
      </c>
      <c r="I225" s="49">
        <f t="shared" si="39"/>
        <v>0</v>
      </c>
      <c r="J225" s="49">
        <f t="shared" si="39"/>
        <v>0</v>
      </c>
      <c r="K225" s="49">
        <f t="shared" si="39"/>
        <v>0</v>
      </c>
      <c r="L225" s="61">
        <f t="shared" si="39"/>
        <v>34045661.939999998</v>
      </c>
      <c r="M225" s="49">
        <f t="shared" si="39"/>
        <v>33224731.82</v>
      </c>
      <c r="N225" s="49">
        <f t="shared" si="39"/>
        <v>34922078.719999999</v>
      </c>
      <c r="O225" s="138"/>
      <c r="P225" s="34"/>
    </row>
    <row r="226" spans="1:16" s="11" customFormat="1" ht="32.25" customHeight="1">
      <c r="A226" s="93"/>
      <c r="B226" s="96"/>
      <c r="C226" s="96"/>
      <c r="D226" s="102"/>
      <c r="E226" s="99"/>
      <c r="F226" s="96"/>
      <c r="G226" s="44" t="s">
        <v>20</v>
      </c>
      <c r="H226" s="49">
        <f>I226+J226+K226+L226+M226+N226</f>
        <v>0</v>
      </c>
      <c r="I226" s="49">
        <v>0</v>
      </c>
      <c r="J226" s="49">
        <v>0</v>
      </c>
      <c r="K226" s="49">
        <v>0</v>
      </c>
      <c r="L226" s="49">
        <v>0</v>
      </c>
      <c r="M226" s="49">
        <v>0</v>
      </c>
      <c r="N226" s="49">
        <v>0</v>
      </c>
      <c r="O226" s="138"/>
      <c r="P226" s="34"/>
    </row>
    <row r="227" spans="1:16" s="11" customFormat="1" ht="32.25" customHeight="1">
      <c r="A227" s="93"/>
      <c r="B227" s="96"/>
      <c r="C227" s="96"/>
      <c r="D227" s="102"/>
      <c r="E227" s="99"/>
      <c r="F227" s="96"/>
      <c r="G227" s="44" t="s">
        <v>7</v>
      </c>
      <c r="H227" s="49">
        <f>I227+J227+K227+L227+M227+N227</f>
        <v>0</v>
      </c>
      <c r="I227" s="49">
        <v>0</v>
      </c>
      <c r="J227" s="49">
        <v>0</v>
      </c>
      <c r="K227" s="49">
        <v>0</v>
      </c>
      <c r="L227" s="49">
        <v>0</v>
      </c>
      <c r="M227" s="49">
        <v>0</v>
      </c>
      <c r="N227" s="49">
        <v>0</v>
      </c>
      <c r="O227" s="138"/>
      <c r="P227" s="34"/>
    </row>
    <row r="228" spans="1:16" s="11" customFormat="1" ht="32.25" customHeight="1">
      <c r="A228" s="93"/>
      <c r="B228" s="96"/>
      <c r="C228" s="96"/>
      <c r="D228" s="102"/>
      <c r="E228" s="99"/>
      <c r="F228" s="96"/>
      <c r="G228" s="44" t="s">
        <v>111</v>
      </c>
      <c r="H228" s="49">
        <f>I228+J228+K228+L228+M228+N228</f>
        <v>102192472.47999999</v>
      </c>
      <c r="I228" s="49">
        <v>0</v>
      </c>
      <c r="J228" s="49">
        <v>0</v>
      </c>
      <c r="K228" s="49">
        <v>0</v>
      </c>
      <c r="L228" s="49">
        <v>34045661.939999998</v>
      </c>
      <c r="M228" s="49">
        <v>33224731.82</v>
      </c>
      <c r="N228" s="49">
        <v>34922078.719999999</v>
      </c>
      <c r="O228" s="138"/>
      <c r="P228" s="34"/>
    </row>
    <row r="229" spans="1:16" s="11" customFormat="1" ht="32.25" customHeight="1">
      <c r="A229" s="94"/>
      <c r="B229" s="97"/>
      <c r="C229" s="97"/>
      <c r="D229" s="103"/>
      <c r="E229" s="100"/>
      <c r="F229" s="97"/>
      <c r="G229" s="44" t="s">
        <v>8</v>
      </c>
      <c r="H229" s="49">
        <f>I229+J229+K229+L229+M229+N229</f>
        <v>0</v>
      </c>
      <c r="I229" s="49">
        <v>0</v>
      </c>
      <c r="J229" s="49">
        <v>0</v>
      </c>
      <c r="K229" s="49">
        <v>0</v>
      </c>
      <c r="L229" s="49">
        <v>0</v>
      </c>
      <c r="M229" s="49">
        <v>0</v>
      </c>
      <c r="N229" s="49">
        <v>0</v>
      </c>
      <c r="O229" s="139"/>
      <c r="P229" s="34"/>
    </row>
    <row r="230" spans="1:16" s="11" customFormat="1" ht="26.25" customHeight="1">
      <c r="A230" s="202" t="s">
        <v>103</v>
      </c>
      <c r="B230" s="203"/>
      <c r="C230" s="157" t="s">
        <v>28</v>
      </c>
      <c r="D230" s="157" t="s">
        <v>26</v>
      </c>
      <c r="E230" s="157" t="s">
        <v>31</v>
      </c>
      <c r="F230" s="157" t="s">
        <v>12</v>
      </c>
      <c r="G230" s="56" t="s">
        <v>5</v>
      </c>
      <c r="H230" s="41">
        <f>I230+J230+K230+L230+M230</f>
        <v>5136750.5200000005</v>
      </c>
      <c r="I230" s="41">
        <f>I233+I234+I235</f>
        <v>2029659.09</v>
      </c>
      <c r="J230" s="41">
        <f>J233+J234+J235</f>
        <v>2981791.43</v>
      </c>
      <c r="K230" s="54">
        <f>K233+K234+K235</f>
        <v>125300</v>
      </c>
      <c r="L230" s="41">
        <f>L233+L234+L235</f>
        <v>0</v>
      </c>
      <c r="M230" s="41">
        <f>M233+M234+M235</f>
        <v>0</v>
      </c>
      <c r="N230" s="41">
        <f>N232+N233+N234+N235</f>
        <v>0</v>
      </c>
      <c r="O230" s="153" t="s">
        <v>113</v>
      </c>
    </row>
    <row r="231" spans="1:16" s="11" customFormat="1" ht="14.25">
      <c r="A231" s="204"/>
      <c r="B231" s="205"/>
      <c r="C231" s="157"/>
      <c r="D231" s="158"/>
      <c r="E231" s="158"/>
      <c r="F231" s="157"/>
      <c r="G231" s="56" t="s">
        <v>6</v>
      </c>
      <c r="H231" s="41"/>
      <c r="I231" s="41"/>
      <c r="J231" s="41"/>
      <c r="K231" s="41"/>
      <c r="L231" s="41"/>
      <c r="M231" s="41"/>
      <c r="N231" s="41"/>
      <c r="O231" s="153"/>
    </row>
    <row r="232" spans="1:16" s="11" customFormat="1" ht="27" customHeight="1">
      <c r="A232" s="204"/>
      <c r="B232" s="205"/>
      <c r="C232" s="157"/>
      <c r="D232" s="158"/>
      <c r="E232" s="158"/>
      <c r="F232" s="157"/>
      <c r="G232" s="56" t="s">
        <v>20</v>
      </c>
      <c r="H232" s="38">
        <v>0</v>
      </c>
      <c r="I232" s="38">
        <v>0</v>
      </c>
      <c r="J232" s="38">
        <v>0</v>
      </c>
      <c r="K232" s="38">
        <v>0</v>
      </c>
      <c r="L232" s="38">
        <v>0</v>
      </c>
      <c r="M232" s="38">
        <v>0</v>
      </c>
      <c r="N232" s="38">
        <v>0</v>
      </c>
      <c r="O232" s="153"/>
    </row>
    <row r="233" spans="1:16" s="11" customFormat="1" ht="24">
      <c r="A233" s="204"/>
      <c r="B233" s="205"/>
      <c r="C233" s="157"/>
      <c r="D233" s="158"/>
      <c r="E233" s="158"/>
      <c r="F233" s="157"/>
      <c r="G233" s="56" t="s">
        <v>7</v>
      </c>
      <c r="H233" s="41">
        <f>I233+J233+K233+L233+M233</f>
        <v>3873354</v>
      </c>
      <c r="I233" s="41">
        <v>1786100</v>
      </c>
      <c r="J233" s="41">
        <v>2087254</v>
      </c>
      <c r="K233" s="41">
        <v>0</v>
      </c>
      <c r="L233" s="41">
        <v>0</v>
      </c>
      <c r="M233" s="41">
        <v>0</v>
      </c>
      <c r="N233" s="41">
        <v>0</v>
      </c>
      <c r="O233" s="153"/>
      <c r="P233" s="34">
        <f>L234+L233+L208+L207+L200</f>
        <v>0</v>
      </c>
    </row>
    <row r="234" spans="1:16" s="11" customFormat="1" ht="24">
      <c r="A234" s="204"/>
      <c r="B234" s="205"/>
      <c r="C234" s="157"/>
      <c r="D234" s="158"/>
      <c r="E234" s="158"/>
      <c r="F234" s="157"/>
      <c r="G234" s="56" t="s">
        <v>111</v>
      </c>
      <c r="H234" s="41">
        <f>I234+J234+K234+L234+M234</f>
        <v>1263396.52</v>
      </c>
      <c r="I234" s="41">
        <v>243559.09</v>
      </c>
      <c r="J234" s="41">
        <v>894537.43</v>
      </c>
      <c r="K234" s="41">
        <v>125300</v>
      </c>
      <c r="L234" s="41">
        <v>0</v>
      </c>
      <c r="M234" s="41">
        <v>0</v>
      </c>
      <c r="N234" s="41">
        <v>0</v>
      </c>
      <c r="O234" s="153"/>
      <c r="P234" s="11">
        <v>98085660.420000002</v>
      </c>
    </row>
    <row r="235" spans="1:16" s="11" customFormat="1" ht="70.5" customHeight="1">
      <c r="A235" s="206"/>
      <c r="B235" s="207"/>
      <c r="C235" s="157"/>
      <c r="D235" s="158"/>
      <c r="E235" s="158"/>
      <c r="F235" s="157"/>
      <c r="G235" s="56" t="s">
        <v>8</v>
      </c>
      <c r="H235" s="41">
        <f>I235+J235+K235+L235+M235</f>
        <v>0</v>
      </c>
      <c r="I235" s="41">
        <v>0</v>
      </c>
      <c r="J235" s="41">
        <v>0</v>
      </c>
      <c r="K235" s="41">
        <v>0</v>
      </c>
      <c r="L235" s="41">
        <v>0</v>
      </c>
      <c r="M235" s="41">
        <v>0</v>
      </c>
      <c r="N235" s="41">
        <v>0</v>
      </c>
      <c r="O235" s="153"/>
      <c r="P235" s="34">
        <f>P234-P233</f>
        <v>98085660.420000002</v>
      </c>
    </row>
    <row r="236" spans="1:16" s="11" customFormat="1" ht="26.25" customHeight="1">
      <c r="A236" s="202" t="s">
        <v>104</v>
      </c>
      <c r="B236" s="203"/>
      <c r="C236" s="157" t="s">
        <v>82</v>
      </c>
      <c r="D236" s="157" t="s">
        <v>26</v>
      </c>
      <c r="E236" s="157" t="s">
        <v>81</v>
      </c>
      <c r="F236" s="157" t="s">
        <v>12</v>
      </c>
      <c r="G236" s="56" t="s">
        <v>5</v>
      </c>
      <c r="H236" s="41">
        <f>I236+J236+K236+L236+M236</f>
        <v>26080918.609999999</v>
      </c>
      <c r="I236" s="41">
        <f>I239+I240+I241</f>
        <v>5458000</v>
      </c>
      <c r="J236" s="41">
        <f>J239+J240+J241</f>
        <v>4349748.6099999994</v>
      </c>
      <c r="K236" s="54">
        <f>K239+K240+K241</f>
        <v>8764915.6500000004</v>
      </c>
      <c r="L236" s="62">
        <f>L239+L240+L241</f>
        <v>7508254.3499999996</v>
      </c>
      <c r="M236" s="41">
        <f>M239+M240+M241</f>
        <v>0</v>
      </c>
      <c r="N236" s="41">
        <f>N238+N239+N240+N241</f>
        <v>0</v>
      </c>
      <c r="O236" s="153" t="s">
        <v>91</v>
      </c>
    </row>
    <row r="237" spans="1:16" s="11" customFormat="1" ht="14.25">
      <c r="A237" s="204"/>
      <c r="B237" s="205"/>
      <c r="C237" s="157"/>
      <c r="D237" s="158"/>
      <c r="E237" s="158"/>
      <c r="F237" s="157"/>
      <c r="G237" s="56" t="s">
        <v>6</v>
      </c>
      <c r="H237" s="41"/>
      <c r="I237" s="41"/>
      <c r="J237" s="41"/>
      <c r="K237" s="41"/>
      <c r="L237" s="41"/>
      <c r="M237" s="41"/>
      <c r="N237" s="41"/>
      <c r="O237" s="153"/>
    </row>
    <row r="238" spans="1:16" s="11" customFormat="1" ht="27" customHeight="1">
      <c r="A238" s="204"/>
      <c r="B238" s="205"/>
      <c r="C238" s="157"/>
      <c r="D238" s="158"/>
      <c r="E238" s="158"/>
      <c r="F238" s="157"/>
      <c r="G238" s="56" t="s">
        <v>20</v>
      </c>
      <c r="H238" s="38">
        <v>0</v>
      </c>
      <c r="I238" s="38">
        <v>0</v>
      </c>
      <c r="J238" s="38">
        <v>0</v>
      </c>
      <c r="K238" s="38">
        <v>0</v>
      </c>
      <c r="L238" s="38">
        <v>0</v>
      </c>
      <c r="M238" s="38">
        <v>0</v>
      </c>
      <c r="N238" s="38">
        <v>0</v>
      </c>
      <c r="O238" s="153"/>
    </row>
    <row r="239" spans="1:16" s="11" customFormat="1" ht="24">
      <c r="A239" s="204"/>
      <c r="B239" s="205"/>
      <c r="C239" s="157"/>
      <c r="D239" s="158"/>
      <c r="E239" s="158"/>
      <c r="F239" s="157"/>
      <c r="G239" s="56" t="s">
        <v>7</v>
      </c>
      <c r="H239" s="41">
        <f>I239+J239+K239+L239+M239</f>
        <v>23271581.07</v>
      </c>
      <c r="I239" s="41">
        <v>5185100</v>
      </c>
      <c r="J239" s="41">
        <v>3697286.3</v>
      </c>
      <c r="K239" s="41">
        <v>7556683.3099999996</v>
      </c>
      <c r="L239" s="41">
        <v>6832511.46</v>
      </c>
      <c r="M239" s="41">
        <v>0</v>
      </c>
      <c r="N239" s="41">
        <v>0</v>
      </c>
      <c r="O239" s="153"/>
      <c r="P239" s="34">
        <f>L240+L239+L234+L233+L206</f>
        <v>7508254.3499999996</v>
      </c>
    </row>
    <row r="240" spans="1:16" s="11" customFormat="1" ht="24">
      <c r="A240" s="204"/>
      <c r="B240" s="205"/>
      <c r="C240" s="157"/>
      <c r="D240" s="158"/>
      <c r="E240" s="158"/>
      <c r="F240" s="157"/>
      <c r="G240" s="56" t="s">
        <v>111</v>
      </c>
      <c r="H240" s="41">
        <f>I240+J240+K240+L240+M240</f>
        <v>2809337.5400000005</v>
      </c>
      <c r="I240" s="41">
        <v>272900</v>
      </c>
      <c r="J240" s="41">
        <v>652462.31000000006</v>
      </c>
      <c r="K240" s="41">
        <v>1208232.3400000001</v>
      </c>
      <c r="L240" s="41">
        <v>675742.89</v>
      </c>
      <c r="M240" s="41">
        <v>0</v>
      </c>
      <c r="N240" s="41">
        <v>0</v>
      </c>
      <c r="O240" s="153"/>
      <c r="P240" s="11">
        <v>98085660.420000002</v>
      </c>
    </row>
    <row r="241" spans="1:16" s="11" customFormat="1" ht="74.25" customHeight="1">
      <c r="A241" s="206"/>
      <c r="B241" s="207"/>
      <c r="C241" s="157"/>
      <c r="D241" s="158"/>
      <c r="E241" s="158"/>
      <c r="F241" s="157"/>
      <c r="G241" s="56" t="s">
        <v>8</v>
      </c>
      <c r="H241" s="41">
        <f>I241+J241+K241+L241+M241</f>
        <v>0</v>
      </c>
      <c r="I241" s="41">
        <v>0</v>
      </c>
      <c r="J241" s="41">
        <v>0</v>
      </c>
      <c r="K241" s="41">
        <v>0</v>
      </c>
      <c r="L241" s="41">
        <v>0</v>
      </c>
      <c r="M241" s="41">
        <v>0</v>
      </c>
      <c r="N241" s="41">
        <v>0</v>
      </c>
      <c r="O241" s="153"/>
      <c r="P241" s="34">
        <f>P240-P239</f>
        <v>90577406.070000008</v>
      </c>
    </row>
    <row r="242" spans="1:16" s="5" customFormat="1" ht="26.25" customHeight="1">
      <c r="A242" s="104" t="s">
        <v>105</v>
      </c>
      <c r="B242" s="105"/>
      <c r="C242" s="134" t="s">
        <v>19</v>
      </c>
      <c r="D242" s="134" t="s">
        <v>26</v>
      </c>
      <c r="E242" s="134" t="s">
        <v>29</v>
      </c>
      <c r="F242" s="134" t="s">
        <v>12</v>
      </c>
      <c r="G242" s="44" t="s">
        <v>5</v>
      </c>
      <c r="H242" s="45">
        <f>I242+J242+K242+L242+M242</f>
        <v>10437465.26</v>
      </c>
      <c r="I242" s="49">
        <f>I245+I246+I248+I249+I244</f>
        <v>2164772.7600000002</v>
      </c>
      <c r="J242" s="49">
        <f>J245+J246+J248+J249+J244</f>
        <v>1157335</v>
      </c>
      <c r="K242" s="50">
        <f>K245+K246+K248+K249+K244</f>
        <v>1737895.98</v>
      </c>
      <c r="L242" s="61">
        <f>L245+L246+L248+L249+L244</f>
        <v>3329103.8499999996</v>
      </c>
      <c r="M242" s="50">
        <f>M245+M246+M248+M249+M244</f>
        <v>2048357.6700000002</v>
      </c>
      <c r="N242" s="50">
        <f>N244+N245+N246+N248+N249</f>
        <v>1924731.3</v>
      </c>
      <c r="O242" s="214" t="s">
        <v>115</v>
      </c>
    </row>
    <row r="243" spans="1:16" s="5" customFormat="1" ht="14.25">
      <c r="A243" s="106"/>
      <c r="B243" s="107"/>
      <c r="C243" s="134"/>
      <c r="D243" s="156"/>
      <c r="E243" s="156"/>
      <c r="F243" s="134"/>
      <c r="G243" s="44" t="s">
        <v>6</v>
      </c>
      <c r="H243" s="45"/>
      <c r="I243" s="45"/>
      <c r="J243" s="45"/>
      <c r="K243" s="49"/>
      <c r="L243" s="45"/>
      <c r="M243" s="49"/>
      <c r="N243" s="49"/>
      <c r="O243" s="215"/>
    </row>
    <row r="244" spans="1:16" s="5" customFormat="1" ht="26.25" customHeight="1">
      <c r="A244" s="106"/>
      <c r="B244" s="107"/>
      <c r="C244" s="134"/>
      <c r="D244" s="156"/>
      <c r="E244" s="156"/>
      <c r="F244" s="134"/>
      <c r="G244" s="44" t="s">
        <v>20</v>
      </c>
      <c r="H244" s="47">
        <f>SUM(I244:K244)</f>
        <v>50000</v>
      </c>
      <c r="I244" s="47">
        <v>0</v>
      </c>
      <c r="J244" s="47">
        <v>0</v>
      </c>
      <c r="K244" s="51">
        <v>50000</v>
      </c>
      <c r="L244" s="47">
        <f>L251+L256+L261+L266+L271+L276+L281</f>
        <v>946819.53</v>
      </c>
      <c r="M244" s="51">
        <v>0</v>
      </c>
      <c r="N244" s="51">
        <v>0</v>
      </c>
      <c r="O244" s="215"/>
    </row>
    <row r="245" spans="1:16" s="5" customFormat="1" ht="24">
      <c r="A245" s="106"/>
      <c r="B245" s="107"/>
      <c r="C245" s="134"/>
      <c r="D245" s="156"/>
      <c r="E245" s="156"/>
      <c r="F245" s="134"/>
      <c r="G245" s="44" t="s">
        <v>7</v>
      </c>
      <c r="H245" s="46">
        <f>I245+J245+K245+L245+M245</f>
        <v>400133.74</v>
      </c>
      <c r="I245" s="46">
        <v>23518.66</v>
      </c>
      <c r="J245" s="46">
        <v>23737.45</v>
      </c>
      <c r="K245" s="46">
        <f>23661.73+ 5555.56</f>
        <v>29217.29</v>
      </c>
      <c r="L245" s="46">
        <f>L252+L257+L262+L267+L272+L277+L282</f>
        <v>323660.33999999997</v>
      </c>
      <c r="M245" s="46">
        <v>0</v>
      </c>
      <c r="N245" s="46">
        <v>0</v>
      </c>
      <c r="O245" s="215"/>
    </row>
    <row r="246" spans="1:16" s="5" customFormat="1" ht="24">
      <c r="A246" s="106"/>
      <c r="B246" s="107"/>
      <c r="C246" s="134"/>
      <c r="D246" s="156"/>
      <c r="E246" s="156"/>
      <c r="F246" s="134"/>
      <c r="G246" s="44" t="s">
        <v>111</v>
      </c>
      <c r="H246" s="45">
        <f>I246+J246+K246+L246+M246</f>
        <v>9040511.9900000002</v>
      </c>
      <c r="I246" s="45">
        <v>2141254.1</v>
      </c>
      <c r="J246" s="46">
        <f>1157335-23737.45</f>
        <v>1133597.55</v>
      </c>
      <c r="K246" s="46">
        <v>1658678.69</v>
      </c>
      <c r="L246" s="46">
        <f>L253+L258+L263+L268+L273+L278+L283</f>
        <v>2058623.9799999997</v>
      </c>
      <c r="M246" s="46">
        <f>1408557.6+500000+123626.37+16173.7</f>
        <v>2048357.6700000002</v>
      </c>
      <c r="N246" s="46">
        <f>1408557.6+500000+16173.7</f>
        <v>1924731.3</v>
      </c>
      <c r="O246" s="215"/>
    </row>
    <row r="247" spans="1:16" s="5" customFormat="1" ht="14.25">
      <c r="A247" s="106"/>
      <c r="B247" s="107"/>
      <c r="C247" s="134"/>
      <c r="D247" s="156"/>
      <c r="E247" s="156"/>
      <c r="F247" s="134"/>
      <c r="G247" s="44" t="s">
        <v>6</v>
      </c>
      <c r="H247" s="45"/>
      <c r="I247" s="45"/>
      <c r="J247" s="45"/>
      <c r="K247" s="49"/>
      <c r="L247" s="45"/>
      <c r="M247" s="49"/>
      <c r="N247" s="49"/>
      <c r="O247" s="215"/>
    </row>
    <row r="248" spans="1:16" s="5" customFormat="1" ht="15.75" customHeight="1">
      <c r="A248" s="106"/>
      <c r="B248" s="107"/>
      <c r="C248" s="134"/>
      <c r="D248" s="156"/>
      <c r="E248" s="156"/>
      <c r="F248" s="134"/>
      <c r="G248" s="44" t="s">
        <v>18</v>
      </c>
      <c r="H248" s="45">
        <f>SUM(I248:K248)</f>
        <v>0</v>
      </c>
      <c r="I248" s="45">
        <v>0</v>
      </c>
      <c r="J248" s="45">
        <v>0</v>
      </c>
      <c r="K248" s="49">
        <v>0</v>
      </c>
      <c r="L248" s="45">
        <v>0</v>
      </c>
      <c r="M248" s="49">
        <v>0</v>
      </c>
      <c r="N248" s="49">
        <v>0</v>
      </c>
      <c r="O248" s="215"/>
    </row>
    <row r="249" spans="1:16" s="5" customFormat="1" ht="23.25" customHeight="1">
      <c r="A249" s="108"/>
      <c r="B249" s="109"/>
      <c r="C249" s="134"/>
      <c r="D249" s="156"/>
      <c r="E249" s="156"/>
      <c r="F249" s="134"/>
      <c r="G249" s="44" t="s">
        <v>8</v>
      </c>
      <c r="H249" s="45">
        <f>I249+J249+K249</f>
        <v>0</v>
      </c>
      <c r="I249" s="45">
        <v>0</v>
      </c>
      <c r="J249" s="45">
        <v>0</v>
      </c>
      <c r="K249" s="49">
        <v>0</v>
      </c>
      <c r="L249" s="45">
        <v>0</v>
      </c>
      <c r="M249" s="49">
        <v>0</v>
      </c>
      <c r="N249" s="49">
        <v>0</v>
      </c>
      <c r="O249" s="215"/>
    </row>
    <row r="250" spans="1:16" s="5" customFormat="1" ht="26.25" customHeight="1">
      <c r="A250" s="140"/>
      <c r="B250" s="110" t="s">
        <v>163</v>
      </c>
      <c r="C250" s="110" t="s">
        <v>178</v>
      </c>
      <c r="D250" s="110" t="s">
        <v>26</v>
      </c>
      <c r="E250" s="208" t="s">
        <v>29</v>
      </c>
      <c r="F250" s="110" t="s">
        <v>12</v>
      </c>
      <c r="G250" s="39" t="s">
        <v>53</v>
      </c>
      <c r="H250" s="45">
        <f t="shared" ref="H250:N250" si="40">H251+H252+H253+H254</f>
        <v>4105157.23</v>
      </c>
      <c r="I250" s="45">
        <f t="shared" si="40"/>
        <v>0</v>
      </c>
      <c r="J250" s="45">
        <f t="shared" si="40"/>
        <v>0</v>
      </c>
      <c r="K250" s="49">
        <f t="shared" si="40"/>
        <v>0</v>
      </c>
      <c r="L250" s="45">
        <f t="shared" si="40"/>
        <v>1288042.03</v>
      </c>
      <c r="M250" s="49">
        <f t="shared" si="40"/>
        <v>1408557.6</v>
      </c>
      <c r="N250" s="49">
        <f t="shared" si="40"/>
        <v>1408557.6</v>
      </c>
      <c r="O250" s="215"/>
    </row>
    <row r="251" spans="1:16" s="5" customFormat="1" ht="26.25" customHeight="1">
      <c r="A251" s="141"/>
      <c r="B251" s="90"/>
      <c r="C251" s="90"/>
      <c r="D251" s="90"/>
      <c r="E251" s="209"/>
      <c r="F251" s="90"/>
      <c r="G251" s="44" t="s">
        <v>20</v>
      </c>
      <c r="H251" s="45">
        <f>I251+J251+K251+L251+M251+N251</f>
        <v>0</v>
      </c>
      <c r="I251" s="45">
        <v>0</v>
      </c>
      <c r="J251" s="45">
        <v>0</v>
      </c>
      <c r="K251" s="49">
        <v>0</v>
      </c>
      <c r="L251" s="45">
        <v>0</v>
      </c>
      <c r="M251" s="49">
        <v>0</v>
      </c>
      <c r="N251" s="49">
        <v>0</v>
      </c>
      <c r="O251" s="215"/>
    </row>
    <row r="252" spans="1:16" s="5" customFormat="1" ht="26.25" customHeight="1">
      <c r="A252" s="141"/>
      <c r="B252" s="90"/>
      <c r="C252" s="90"/>
      <c r="D252" s="90"/>
      <c r="E252" s="209"/>
      <c r="F252" s="90"/>
      <c r="G252" s="44" t="s">
        <v>7</v>
      </c>
      <c r="H252" s="45">
        <f>I252+J252+K252+L252+M252+N252</f>
        <v>20479.87</v>
      </c>
      <c r="I252" s="45">
        <v>0</v>
      </c>
      <c r="J252" s="45">
        <v>0</v>
      </c>
      <c r="K252" s="49">
        <v>0</v>
      </c>
      <c r="L252" s="45">
        <v>20479.87</v>
      </c>
      <c r="M252" s="49">
        <v>0</v>
      </c>
      <c r="N252" s="49">
        <v>0</v>
      </c>
      <c r="O252" s="215"/>
    </row>
    <row r="253" spans="1:16" s="5" customFormat="1" ht="26.25" customHeight="1">
      <c r="A253" s="141"/>
      <c r="B253" s="90"/>
      <c r="C253" s="90"/>
      <c r="D253" s="90"/>
      <c r="E253" s="209"/>
      <c r="F253" s="90"/>
      <c r="G253" s="44" t="s">
        <v>111</v>
      </c>
      <c r="H253" s="45">
        <f>I253+J253+K253+L253+M253+N253</f>
        <v>4084677.36</v>
      </c>
      <c r="I253" s="45">
        <v>0</v>
      </c>
      <c r="J253" s="45">
        <v>0</v>
      </c>
      <c r="K253" s="49">
        <v>0</v>
      </c>
      <c r="L253" s="45">
        <v>1267562.1599999999</v>
      </c>
      <c r="M253" s="49">
        <v>1408557.6</v>
      </c>
      <c r="N253" s="49">
        <v>1408557.6</v>
      </c>
      <c r="O253" s="215"/>
    </row>
    <row r="254" spans="1:16" s="5" customFormat="1" ht="26.25" customHeight="1">
      <c r="A254" s="142"/>
      <c r="B254" s="91"/>
      <c r="C254" s="91"/>
      <c r="D254" s="91"/>
      <c r="E254" s="210"/>
      <c r="F254" s="91"/>
      <c r="G254" s="44" t="s">
        <v>8</v>
      </c>
      <c r="H254" s="45">
        <f>I254+J254+K254+L254+M254+N254</f>
        <v>0</v>
      </c>
      <c r="I254" s="45">
        <v>0</v>
      </c>
      <c r="J254" s="45">
        <v>0</v>
      </c>
      <c r="K254" s="49">
        <v>0</v>
      </c>
      <c r="L254" s="45">
        <v>0</v>
      </c>
      <c r="M254" s="49">
        <v>0</v>
      </c>
      <c r="N254" s="49">
        <v>0</v>
      </c>
      <c r="O254" s="215"/>
    </row>
    <row r="255" spans="1:16" s="5" customFormat="1" ht="26.25" customHeight="1">
      <c r="A255" s="140"/>
      <c r="B255" s="110" t="s">
        <v>164</v>
      </c>
      <c r="C255" s="110" t="s">
        <v>165</v>
      </c>
      <c r="D255" s="211" t="s">
        <v>26</v>
      </c>
      <c r="E255" s="208" t="s">
        <v>166</v>
      </c>
      <c r="F255" s="110" t="s">
        <v>12</v>
      </c>
      <c r="G255" s="39" t="s">
        <v>53</v>
      </c>
      <c r="H255" s="45"/>
      <c r="I255" s="45">
        <f t="shared" ref="I255:N255" si="41">I256+I257+I258+I259</f>
        <v>0</v>
      </c>
      <c r="J255" s="45">
        <f t="shared" si="41"/>
        <v>0</v>
      </c>
      <c r="K255" s="49">
        <f t="shared" si="41"/>
        <v>0</v>
      </c>
      <c r="L255" s="45">
        <f t="shared" si="41"/>
        <v>455481.92</v>
      </c>
      <c r="M255" s="49">
        <f t="shared" si="41"/>
        <v>500000</v>
      </c>
      <c r="N255" s="49">
        <f t="shared" si="41"/>
        <v>500000</v>
      </c>
      <c r="O255" s="215"/>
    </row>
    <row r="256" spans="1:16" s="5" customFormat="1" ht="26.25" customHeight="1">
      <c r="A256" s="141"/>
      <c r="B256" s="90"/>
      <c r="C256" s="90"/>
      <c r="D256" s="212"/>
      <c r="E256" s="209"/>
      <c r="F256" s="90"/>
      <c r="G256" s="44" t="s">
        <v>20</v>
      </c>
      <c r="H256" s="45">
        <f>I256+J256+K256+L256+M256+N256</f>
        <v>0</v>
      </c>
      <c r="I256" s="45">
        <v>0</v>
      </c>
      <c r="J256" s="45">
        <v>0</v>
      </c>
      <c r="K256" s="49">
        <v>0</v>
      </c>
      <c r="L256" s="45">
        <v>0</v>
      </c>
      <c r="M256" s="49">
        <v>0</v>
      </c>
      <c r="N256" s="49">
        <v>0</v>
      </c>
      <c r="O256" s="215"/>
    </row>
    <row r="257" spans="1:15" s="5" customFormat="1" ht="26.25" customHeight="1">
      <c r="A257" s="141"/>
      <c r="B257" s="90"/>
      <c r="C257" s="90"/>
      <c r="D257" s="212"/>
      <c r="E257" s="209"/>
      <c r="F257" s="90"/>
      <c r="G257" s="44" t="s">
        <v>7</v>
      </c>
      <c r="H257" s="45">
        <f>I257+J257+K257+L257+M257+N257</f>
        <v>0</v>
      </c>
      <c r="I257" s="45">
        <v>0</v>
      </c>
      <c r="J257" s="45">
        <v>0</v>
      </c>
      <c r="K257" s="49">
        <v>0</v>
      </c>
      <c r="L257" s="45">
        <v>0</v>
      </c>
      <c r="M257" s="49">
        <v>0</v>
      </c>
      <c r="N257" s="49">
        <v>0</v>
      </c>
      <c r="O257" s="215"/>
    </row>
    <row r="258" spans="1:15" s="5" customFormat="1" ht="26.25" customHeight="1">
      <c r="A258" s="141"/>
      <c r="B258" s="90"/>
      <c r="C258" s="90"/>
      <c r="D258" s="212"/>
      <c r="E258" s="209"/>
      <c r="F258" s="90"/>
      <c r="G258" s="44" t="s">
        <v>111</v>
      </c>
      <c r="H258" s="45">
        <f>I258+J258+L258+M258+N258</f>
        <v>1455481.92</v>
      </c>
      <c r="I258" s="45">
        <v>0</v>
      </c>
      <c r="J258" s="45">
        <v>0</v>
      </c>
      <c r="K258" s="49">
        <v>0</v>
      </c>
      <c r="L258" s="49">
        <v>455481.92</v>
      </c>
      <c r="M258" s="49">
        <v>500000</v>
      </c>
      <c r="N258" s="49">
        <v>500000</v>
      </c>
      <c r="O258" s="215"/>
    </row>
    <row r="259" spans="1:15" s="5" customFormat="1" ht="26.25" customHeight="1">
      <c r="A259" s="142"/>
      <c r="B259" s="91"/>
      <c r="C259" s="91"/>
      <c r="D259" s="213"/>
      <c r="E259" s="210"/>
      <c r="F259" s="91"/>
      <c r="G259" s="44" t="s">
        <v>8</v>
      </c>
      <c r="H259" s="45">
        <f>I259+J259+K259+L259+M259+N259</f>
        <v>0</v>
      </c>
      <c r="I259" s="45">
        <v>0</v>
      </c>
      <c r="J259" s="45">
        <v>0</v>
      </c>
      <c r="K259" s="49">
        <v>0</v>
      </c>
      <c r="L259" s="45">
        <v>0</v>
      </c>
      <c r="M259" s="49">
        <v>0</v>
      </c>
      <c r="N259" s="49">
        <v>0</v>
      </c>
      <c r="O259" s="215"/>
    </row>
    <row r="260" spans="1:15" s="5" customFormat="1" ht="26.25" customHeight="1">
      <c r="A260" s="140"/>
      <c r="B260" s="110" t="s">
        <v>168</v>
      </c>
      <c r="C260" s="110" t="s">
        <v>167</v>
      </c>
      <c r="D260" s="211" t="s">
        <v>26</v>
      </c>
      <c r="E260" s="208" t="s">
        <v>166</v>
      </c>
      <c r="F260" s="110" t="s">
        <v>12</v>
      </c>
      <c r="G260" s="39" t="s">
        <v>53</v>
      </c>
      <c r="H260" s="45"/>
      <c r="I260" s="45">
        <f t="shared" ref="I260:N260" si="42">I261+I262+I263+I264</f>
        <v>0</v>
      </c>
      <c r="J260" s="45">
        <f t="shared" si="42"/>
        <v>0</v>
      </c>
      <c r="K260" s="49">
        <f t="shared" si="42"/>
        <v>0</v>
      </c>
      <c r="L260" s="45">
        <f t="shared" si="42"/>
        <v>17200</v>
      </c>
      <c r="M260" s="49">
        <f t="shared" si="42"/>
        <v>0</v>
      </c>
      <c r="N260" s="49">
        <f t="shared" si="42"/>
        <v>0</v>
      </c>
      <c r="O260" s="215"/>
    </row>
    <row r="261" spans="1:15" s="5" customFormat="1" ht="26.25" customHeight="1">
      <c r="A261" s="141"/>
      <c r="B261" s="90"/>
      <c r="C261" s="90"/>
      <c r="D261" s="212"/>
      <c r="E261" s="209"/>
      <c r="F261" s="90"/>
      <c r="G261" s="44" t="s">
        <v>20</v>
      </c>
      <c r="H261" s="45">
        <f>I261+J261+K261+L261+M261+N261</f>
        <v>0</v>
      </c>
      <c r="I261" s="45">
        <v>0</v>
      </c>
      <c r="J261" s="45">
        <v>0</v>
      </c>
      <c r="K261" s="49">
        <v>0</v>
      </c>
      <c r="L261" s="45">
        <v>0</v>
      </c>
      <c r="M261" s="49">
        <v>0</v>
      </c>
      <c r="N261" s="49">
        <v>0</v>
      </c>
      <c r="O261" s="215"/>
    </row>
    <row r="262" spans="1:15" s="5" customFormat="1" ht="26.25" customHeight="1">
      <c r="A262" s="141"/>
      <c r="B262" s="90"/>
      <c r="C262" s="90"/>
      <c r="D262" s="212"/>
      <c r="E262" s="209"/>
      <c r="F262" s="90"/>
      <c r="G262" s="44" t="s">
        <v>7</v>
      </c>
      <c r="H262" s="45">
        <f>I262+J262+K262+L262+M262+N262</f>
        <v>0</v>
      </c>
      <c r="I262" s="45">
        <v>0</v>
      </c>
      <c r="J262" s="45">
        <v>0</v>
      </c>
      <c r="K262" s="49">
        <v>0</v>
      </c>
      <c r="L262" s="45">
        <v>0</v>
      </c>
      <c r="M262" s="49">
        <v>0</v>
      </c>
      <c r="N262" s="49">
        <v>0</v>
      </c>
      <c r="O262" s="215"/>
    </row>
    <row r="263" spans="1:15" s="5" customFormat="1" ht="26.25" customHeight="1">
      <c r="A263" s="141"/>
      <c r="B263" s="90"/>
      <c r="C263" s="90"/>
      <c r="D263" s="212"/>
      <c r="E263" s="209"/>
      <c r="F263" s="90"/>
      <c r="G263" s="44" t="s">
        <v>111</v>
      </c>
      <c r="H263" s="45">
        <f>I263+J263+K263+L263+M263+N263</f>
        <v>17200</v>
      </c>
      <c r="I263" s="45">
        <v>0</v>
      </c>
      <c r="J263" s="45">
        <v>0</v>
      </c>
      <c r="K263" s="49">
        <v>0</v>
      </c>
      <c r="L263" s="45">
        <v>17200</v>
      </c>
      <c r="M263" s="49">
        <v>0</v>
      </c>
      <c r="N263" s="49">
        <v>0</v>
      </c>
      <c r="O263" s="215"/>
    </row>
    <row r="264" spans="1:15" s="5" customFormat="1" ht="26.25" customHeight="1">
      <c r="A264" s="142"/>
      <c r="B264" s="91"/>
      <c r="C264" s="91"/>
      <c r="D264" s="213"/>
      <c r="E264" s="210"/>
      <c r="F264" s="91"/>
      <c r="G264" s="44" t="s">
        <v>8</v>
      </c>
      <c r="H264" s="45">
        <f>I264+J264+K264+L264+M264+N264</f>
        <v>0</v>
      </c>
      <c r="I264" s="45">
        <v>0</v>
      </c>
      <c r="J264" s="45">
        <v>0</v>
      </c>
      <c r="K264" s="49">
        <v>0</v>
      </c>
      <c r="L264" s="45">
        <v>0</v>
      </c>
      <c r="M264" s="49">
        <v>0</v>
      </c>
      <c r="N264" s="49">
        <v>0</v>
      </c>
      <c r="O264" s="215"/>
    </row>
    <row r="265" spans="1:15" s="5" customFormat="1" ht="26.25" customHeight="1">
      <c r="A265" s="140"/>
      <c r="B265" s="110" t="s">
        <v>170</v>
      </c>
      <c r="C265" s="110" t="s">
        <v>169</v>
      </c>
      <c r="D265" s="211" t="s">
        <v>26</v>
      </c>
      <c r="E265" s="208" t="s">
        <v>166</v>
      </c>
      <c r="F265" s="110" t="s">
        <v>12</v>
      </c>
      <c r="G265" s="39" t="s">
        <v>53</v>
      </c>
      <c r="H265" s="45">
        <f t="shared" ref="H265:M265" si="43">H266+H267+H268+H269</f>
        <v>48521.100000000006</v>
      </c>
      <c r="I265" s="45">
        <f t="shared" si="43"/>
        <v>0</v>
      </c>
      <c r="J265" s="45">
        <f t="shared" si="43"/>
        <v>0</v>
      </c>
      <c r="K265" s="49">
        <f t="shared" si="43"/>
        <v>0</v>
      </c>
      <c r="L265" s="45">
        <f t="shared" si="43"/>
        <v>16173.7</v>
      </c>
      <c r="M265" s="49">
        <f t="shared" si="43"/>
        <v>16173.7</v>
      </c>
      <c r="N265" s="49">
        <f>N266+N267+N268</f>
        <v>16173.7</v>
      </c>
      <c r="O265" s="215"/>
    </row>
    <row r="266" spans="1:15" s="5" customFormat="1" ht="26.25" customHeight="1">
      <c r="A266" s="141"/>
      <c r="B266" s="90"/>
      <c r="C266" s="90"/>
      <c r="D266" s="212"/>
      <c r="E266" s="209"/>
      <c r="F266" s="90"/>
      <c r="G266" s="44" t="s">
        <v>20</v>
      </c>
      <c r="H266" s="45">
        <f>I266+J266+K266+L266+M266+N266</f>
        <v>0</v>
      </c>
      <c r="I266" s="45">
        <v>0</v>
      </c>
      <c r="J266" s="45">
        <v>0</v>
      </c>
      <c r="K266" s="49">
        <v>0</v>
      </c>
      <c r="L266" s="45">
        <v>0</v>
      </c>
      <c r="M266" s="49">
        <v>0</v>
      </c>
      <c r="N266" s="49">
        <v>0</v>
      </c>
      <c r="O266" s="215"/>
    </row>
    <row r="267" spans="1:15" s="5" customFormat="1" ht="26.25" customHeight="1">
      <c r="A267" s="141"/>
      <c r="B267" s="90"/>
      <c r="C267" s="90"/>
      <c r="D267" s="212"/>
      <c r="E267" s="209"/>
      <c r="F267" s="90"/>
      <c r="G267" s="44" t="s">
        <v>7</v>
      </c>
      <c r="H267" s="45">
        <f>I267+J267+K267+L267+M267+N267</f>
        <v>0</v>
      </c>
      <c r="I267" s="45">
        <v>0</v>
      </c>
      <c r="J267" s="45">
        <v>0</v>
      </c>
      <c r="K267" s="49">
        <v>0</v>
      </c>
      <c r="L267" s="45">
        <v>0</v>
      </c>
      <c r="M267" s="49">
        <v>0</v>
      </c>
      <c r="N267" s="49">
        <v>0</v>
      </c>
      <c r="O267" s="215"/>
    </row>
    <row r="268" spans="1:15" s="5" customFormat="1" ht="26.25" customHeight="1">
      <c r="A268" s="141"/>
      <c r="B268" s="90"/>
      <c r="C268" s="90"/>
      <c r="D268" s="212"/>
      <c r="E268" s="209"/>
      <c r="F268" s="90"/>
      <c r="G268" s="44" t="s">
        <v>111</v>
      </c>
      <c r="H268" s="45">
        <f>I268+J268+K268+L268+M268+N268</f>
        <v>48521.100000000006</v>
      </c>
      <c r="I268" s="45">
        <v>0</v>
      </c>
      <c r="J268" s="45">
        <v>0</v>
      </c>
      <c r="K268" s="49">
        <v>0</v>
      </c>
      <c r="L268" s="45">
        <v>16173.7</v>
      </c>
      <c r="M268" s="49">
        <v>16173.7</v>
      </c>
      <c r="N268" s="49">
        <v>16173.7</v>
      </c>
      <c r="O268" s="215"/>
    </row>
    <row r="269" spans="1:15" s="5" customFormat="1" ht="26.25" customHeight="1">
      <c r="A269" s="142"/>
      <c r="B269" s="91"/>
      <c r="C269" s="91"/>
      <c r="D269" s="213"/>
      <c r="E269" s="210"/>
      <c r="F269" s="91"/>
      <c r="G269" s="44" t="s">
        <v>8</v>
      </c>
      <c r="H269" s="45">
        <f>I269+J269+K269+L269+M269+N269</f>
        <v>0</v>
      </c>
      <c r="I269" s="45">
        <v>0</v>
      </c>
      <c r="J269" s="45">
        <v>0</v>
      </c>
      <c r="K269" s="49">
        <v>0</v>
      </c>
      <c r="L269" s="45">
        <v>0</v>
      </c>
      <c r="M269" s="49">
        <v>0</v>
      </c>
      <c r="N269" s="49">
        <v>0</v>
      </c>
      <c r="O269" s="215"/>
    </row>
    <row r="270" spans="1:15" s="5" customFormat="1" ht="26.25" customHeight="1">
      <c r="A270" s="140"/>
      <c r="B270" s="110" t="s">
        <v>171</v>
      </c>
      <c r="C270" s="110" t="s">
        <v>172</v>
      </c>
      <c r="D270" s="211" t="s">
        <v>26</v>
      </c>
      <c r="E270" s="208" t="s">
        <v>166</v>
      </c>
      <c r="F270" s="110" t="s">
        <v>12</v>
      </c>
      <c r="G270" s="39" t="s">
        <v>53</v>
      </c>
      <c r="H270" s="45">
        <f>H271+H272+H273+H274</f>
        <v>13606.2</v>
      </c>
      <c r="I270" s="45">
        <f>I271+I272+I273+I274</f>
        <v>0</v>
      </c>
      <c r="J270" s="45">
        <f>J271+J272+J273+J274</f>
        <v>0</v>
      </c>
      <c r="K270" s="49">
        <f>K271+K272+K273+K274</f>
        <v>0</v>
      </c>
      <c r="L270" s="45">
        <f>L271+L272+L273</f>
        <v>13606.2</v>
      </c>
      <c r="M270" s="49">
        <f>M271+M273</f>
        <v>0</v>
      </c>
      <c r="N270" s="49">
        <f>N271+N272+N273</f>
        <v>0</v>
      </c>
      <c r="O270" s="215"/>
    </row>
    <row r="271" spans="1:15" s="5" customFormat="1" ht="26.25" customHeight="1">
      <c r="A271" s="141"/>
      <c r="B271" s="90"/>
      <c r="C271" s="90"/>
      <c r="D271" s="212"/>
      <c r="E271" s="209"/>
      <c r="F271" s="90"/>
      <c r="G271" s="44" t="s">
        <v>20</v>
      </c>
      <c r="H271" s="45">
        <f>I271+J271+K271+L271+M271+N271</f>
        <v>0</v>
      </c>
      <c r="I271" s="45">
        <v>0</v>
      </c>
      <c r="J271" s="45">
        <v>0</v>
      </c>
      <c r="K271" s="49">
        <v>0</v>
      </c>
      <c r="L271" s="45">
        <v>0</v>
      </c>
      <c r="M271" s="49">
        <v>0</v>
      </c>
      <c r="N271" s="49">
        <v>0</v>
      </c>
      <c r="O271" s="215"/>
    </row>
    <row r="272" spans="1:15" s="5" customFormat="1" ht="26.25" customHeight="1">
      <c r="A272" s="141"/>
      <c r="B272" s="90"/>
      <c r="C272" s="90"/>
      <c r="D272" s="212"/>
      <c r="E272" s="209"/>
      <c r="F272" s="90"/>
      <c r="G272" s="44" t="s">
        <v>7</v>
      </c>
      <c r="H272" s="45">
        <f>I272+J272+K272+L272+M272+N272</f>
        <v>0</v>
      </c>
      <c r="I272" s="45">
        <v>0</v>
      </c>
      <c r="J272" s="45">
        <v>0</v>
      </c>
      <c r="K272" s="49">
        <v>0</v>
      </c>
      <c r="L272" s="45">
        <v>0</v>
      </c>
      <c r="M272" s="49">
        <v>0</v>
      </c>
      <c r="N272" s="49">
        <v>0</v>
      </c>
      <c r="O272" s="215"/>
    </row>
    <row r="273" spans="1:15" s="5" customFormat="1" ht="26.25" customHeight="1">
      <c r="A273" s="141"/>
      <c r="B273" s="90"/>
      <c r="C273" s="90"/>
      <c r="D273" s="212"/>
      <c r="E273" s="209"/>
      <c r="F273" s="90"/>
      <c r="G273" s="44" t="s">
        <v>111</v>
      </c>
      <c r="H273" s="45">
        <f>I273+J273+K273+L273+M273+N273</f>
        <v>13606.2</v>
      </c>
      <c r="I273" s="45">
        <v>0</v>
      </c>
      <c r="J273" s="45">
        <v>0</v>
      </c>
      <c r="K273" s="49">
        <v>0</v>
      </c>
      <c r="L273" s="45">
        <v>13606.2</v>
      </c>
      <c r="M273" s="49">
        <v>0</v>
      </c>
      <c r="N273" s="49">
        <v>0</v>
      </c>
      <c r="O273" s="215"/>
    </row>
    <row r="274" spans="1:15" s="5" customFormat="1" ht="26.25" customHeight="1">
      <c r="A274" s="142"/>
      <c r="B274" s="91"/>
      <c r="C274" s="91"/>
      <c r="D274" s="213"/>
      <c r="E274" s="210"/>
      <c r="F274" s="91"/>
      <c r="G274" s="44" t="s">
        <v>8</v>
      </c>
      <c r="H274" s="45">
        <f>I274+J274+K274+L274+M274+N274</f>
        <v>0</v>
      </c>
      <c r="I274" s="45">
        <v>0</v>
      </c>
      <c r="J274" s="45">
        <v>0</v>
      </c>
      <c r="K274" s="49">
        <v>0</v>
      </c>
      <c r="L274" s="45">
        <v>0</v>
      </c>
      <c r="M274" s="49">
        <v>0</v>
      </c>
      <c r="N274" s="49">
        <v>0</v>
      </c>
      <c r="O274" s="215"/>
    </row>
    <row r="275" spans="1:15" s="5" customFormat="1" ht="26.25" customHeight="1">
      <c r="A275" s="140"/>
      <c r="B275" s="110" t="s">
        <v>173</v>
      </c>
      <c r="C275" s="110" t="s">
        <v>174</v>
      </c>
      <c r="D275" s="211" t="s">
        <v>26</v>
      </c>
      <c r="E275" s="208" t="s">
        <v>166</v>
      </c>
      <c r="F275" s="110" t="s">
        <v>12</v>
      </c>
      <c r="G275" s="39" t="s">
        <v>53</v>
      </c>
      <c r="H275" s="45"/>
      <c r="I275" s="45">
        <f t="shared" ref="I275:N275" si="44">I276+I277+I278+I279</f>
        <v>0</v>
      </c>
      <c r="J275" s="45">
        <f t="shared" si="44"/>
        <v>0</v>
      </c>
      <c r="K275" s="49">
        <f t="shared" si="44"/>
        <v>0</v>
      </c>
      <c r="L275" s="45">
        <f t="shared" si="44"/>
        <v>68000</v>
      </c>
      <c r="M275" s="49">
        <f t="shared" si="44"/>
        <v>0</v>
      </c>
      <c r="N275" s="49">
        <f t="shared" si="44"/>
        <v>0</v>
      </c>
      <c r="O275" s="215"/>
    </row>
    <row r="276" spans="1:15" s="5" customFormat="1" ht="26.25" customHeight="1">
      <c r="A276" s="141"/>
      <c r="B276" s="90"/>
      <c r="C276" s="90"/>
      <c r="D276" s="212"/>
      <c r="E276" s="209"/>
      <c r="F276" s="90"/>
      <c r="G276" s="44" t="s">
        <v>20</v>
      </c>
      <c r="H276" s="45">
        <f>I276+J276+K276+L276+M276+N276</f>
        <v>0</v>
      </c>
      <c r="I276" s="45">
        <v>0</v>
      </c>
      <c r="J276" s="45">
        <v>0</v>
      </c>
      <c r="K276" s="49">
        <v>0</v>
      </c>
      <c r="L276" s="45">
        <v>0</v>
      </c>
      <c r="M276" s="49">
        <v>0</v>
      </c>
      <c r="N276" s="49">
        <v>0</v>
      </c>
      <c r="O276" s="215"/>
    </row>
    <row r="277" spans="1:15" s="5" customFormat="1" ht="26.25" customHeight="1">
      <c r="A277" s="141"/>
      <c r="B277" s="90"/>
      <c r="C277" s="90"/>
      <c r="D277" s="212"/>
      <c r="E277" s="209"/>
      <c r="F277" s="90"/>
      <c r="G277" s="44" t="s">
        <v>7</v>
      </c>
      <c r="H277" s="45">
        <f>I277+J277+K277+L277+M277+N277</f>
        <v>0</v>
      </c>
      <c r="I277" s="45">
        <v>0</v>
      </c>
      <c r="J277" s="45">
        <v>0</v>
      </c>
      <c r="K277" s="49">
        <v>0</v>
      </c>
      <c r="L277" s="45">
        <v>0</v>
      </c>
      <c r="M277" s="49">
        <v>0</v>
      </c>
      <c r="N277" s="49">
        <v>0</v>
      </c>
      <c r="O277" s="215"/>
    </row>
    <row r="278" spans="1:15" s="5" customFormat="1" ht="26.25" customHeight="1">
      <c r="A278" s="141"/>
      <c r="B278" s="90"/>
      <c r="C278" s="90"/>
      <c r="D278" s="212"/>
      <c r="E278" s="209"/>
      <c r="F278" s="90"/>
      <c r="G278" s="44" t="s">
        <v>111</v>
      </c>
      <c r="H278" s="45">
        <f>I278+J278+K278+L278+M278+N278</f>
        <v>68000</v>
      </c>
      <c r="I278" s="45">
        <v>0</v>
      </c>
      <c r="J278" s="45">
        <v>0</v>
      </c>
      <c r="K278" s="49">
        <v>0</v>
      </c>
      <c r="L278" s="45">
        <v>68000</v>
      </c>
      <c r="M278" s="49">
        <v>0</v>
      </c>
      <c r="N278" s="49">
        <v>0</v>
      </c>
      <c r="O278" s="215"/>
    </row>
    <row r="279" spans="1:15" s="5" customFormat="1" ht="26.25" customHeight="1">
      <c r="A279" s="142"/>
      <c r="B279" s="91"/>
      <c r="C279" s="91"/>
      <c r="D279" s="213"/>
      <c r="E279" s="210"/>
      <c r="F279" s="91"/>
      <c r="G279" s="44" t="s">
        <v>8</v>
      </c>
      <c r="H279" s="45">
        <f>I279+J279+K279+L279+M279+N279</f>
        <v>0</v>
      </c>
      <c r="I279" s="45">
        <v>0</v>
      </c>
      <c r="J279" s="45">
        <v>0</v>
      </c>
      <c r="K279" s="49">
        <v>0</v>
      </c>
      <c r="L279" s="45">
        <v>0</v>
      </c>
      <c r="M279" s="49">
        <v>0</v>
      </c>
      <c r="N279" s="49">
        <v>0</v>
      </c>
      <c r="O279" s="215"/>
    </row>
    <row r="280" spans="1:15" s="5" customFormat="1" ht="26.25" customHeight="1">
      <c r="A280" s="140"/>
      <c r="B280" s="110" t="s">
        <v>176</v>
      </c>
      <c r="C280" s="110" t="s">
        <v>175</v>
      </c>
      <c r="D280" s="211" t="s">
        <v>26</v>
      </c>
      <c r="E280" s="208" t="s">
        <v>166</v>
      </c>
      <c r="F280" s="110" t="s">
        <v>12</v>
      </c>
      <c r="G280" s="39" t="s">
        <v>53</v>
      </c>
      <c r="H280" s="45">
        <f>H281+H282+H283+H284</f>
        <v>1470600</v>
      </c>
      <c r="I280" s="45">
        <f>I281+I282+I283+I284</f>
        <v>0</v>
      </c>
      <c r="J280" s="45">
        <f>J281+J282+J283+J284</f>
        <v>0</v>
      </c>
      <c r="K280" s="49">
        <f>K281+K282+K283+K284</f>
        <v>0</v>
      </c>
      <c r="L280" s="45">
        <f>L281+L282+L283</f>
        <v>1470600</v>
      </c>
      <c r="M280" s="49">
        <f>M281+M282+M283</f>
        <v>0</v>
      </c>
      <c r="N280" s="49">
        <f>N281+N282+N283</f>
        <v>0</v>
      </c>
      <c r="O280" s="215"/>
    </row>
    <row r="281" spans="1:15" s="5" customFormat="1" ht="26.25" customHeight="1">
      <c r="A281" s="141"/>
      <c r="B281" s="90"/>
      <c r="C281" s="90"/>
      <c r="D281" s="212"/>
      <c r="E281" s="209"/>
      <c r="F281" s="90"/>
      <c r="G281" s="44" t="s">
        <v>20</v>
      </c>
      <c r="H281" s="45">
        <f>I281+J281+K281+L281+M281+N281</f>
        <v>946819.53</v>
      </c>
      <c r="I281" s="45">
        <v>0</v>
      </c>
      <c r="J281" s="45">
        <v>0</v>
      </c>
      <c r="K281" s="49">
        <v>0</v>
      </c>
      <c r="L281" s="45">
        <v>946819.53</v>
      </c>
      <c r="M281" s="49">
        <v>0</v>
      </c>
      <c r="N281" s="49">
        <v>0</v>
      </c>
      <c r="O281" s="215"/>
    </row>
    <row r="282" spans="1:15" s="5" customFormat="1" ht="26.25" customHeight="1">
      <c r="A282" s="141"/>
      <c r="B282" s="90"/>
      <c r="C282" s="90"/>
      <c r="D282" s="212"/>
      <c r="E282" s="209"/>
      <c r="F282" s="90"/>
      <c r="G282" s="44" t="s">
        <v>7</v>
      </c>
      <c r="H282" s="45">
        <f>I282+J282+K282+L282+M282+N282</f>
        <v>303180.46999999997</v>
      </c>
      <c r="I282" s="45">
        <v>0</v>
      </c>
      <c r="J282" s="45">
        <v>0</v>
      </c>
      <c r="K282" s="49">
        <v>0</v>
      </c>
      <c r="L282" s="45">
        <v>303180.46999999997</v>
      </c>
      <c r="M282" s="49">
        <v>0</v>
      </c>
      <c r="N282" s="49">
        <v>0</v>
      </c>
      <c r="O282" s="215"/>
    </row>
    <row r="283" spans="1:15" s="5" customFormat="1" ht="26.25" customHeight="1">
      <c r="A283" s="141"/>
      <c r="B283" s="90"/>
      <c r="C283" s="90"/>
      <c r="D283" s="212"/>
      <c r="E283" s="209"/>
      <c r="F283" s="90"/>
      <c r="G283" s="44" t="s">
        <v>111</v>
      </c>
      <c r="H283" s="45">
        <f>I283+J283+K283+L283+M283+N283</f>
        <v>220600</v>
      </c>
      <c r="I283" s="45">
        <v>0</v>
      </c>
      <c r="J283" s="45">
        <v>0</v>
      </c>
      <c r="K283" s="49">
        <v>0</v>
      </c>
      <c r="L283" s="45">
        <v>220600</v>
      </c>
      <c r="M283" s="49">
        <v>0</v>
      </c>
      <c r="N283" s="49">
        <v>0</v>
      </c>
      <c r="O283" s="215"/>
    </row>
    <row r="284" spans="1:15" s="5" customFormat="1" ht="26.25" customHeight="1">
      <c r="A284" s="142"/>
      <c r="B284" s="91"/>
      <c r="C284" s="91"/>
      <c r="D284" s="213"/>
      <c r="E284" s="210"/>
      <c r="F284" s="91"/>
      <c r="G284" s="44" t="s">
        <v>8</v>
      </c>
      <c r="H284" s="45">
        <f>I284+J284+K284+L284+M284+N284</f>
        <v>0</v>
      </c>
      <c r="I284" s="45">
        <v>0</v>
      </c>
      <c r="J284" s="45">
        <v>0</v>
      </c>
      <c r="K284" s="49">
        <v>0</v>
      </c>
      <c r="L284" s="45">
        <v>0</v>
      </c>
      <c r="M284" s="49">
        <v>0</v>
      </c>
      <c r="N284" s="49">
        <v>0</v>
      </c>
      <c r="O284" s="216"/>
    </row>
    <row r="285" spans="1:15" s="3" customFormat="1" ht="24.75" customHeight="1">
      <c r="A285" s="71"/>
      <c r="B285" s="154" t="s">
        <v>106</v>
      </c>
      <c r="C285" s="154"/>
      <c r="D285" s="154"/>
      <c r="E285" s="154"/>
      <c r="F285" s="154"/>
      <c r="G285" s="154"/>
      <c r="H285" s="154"/>
      <c r="I285" s="154"/>
      <c r="J285" s="154"/>
      <c r="K285" s="154"/>
      <c r="L285" s="154"/>
      <c r="M285" s="154"/>
      <c r="N285" s="154"/>
      <c r="O285" s="154"/>
    </row>
    <row r="286" spans="1:15" ht="26.25" customHeight="1">
      <c r="A286" s="65"/>
      <c r="B286" s="162" t="s">
        <v>107</v>
      </c>
      <c r="C286" s="134" t="s">
        <v>177</v>
      </c>
      <c r="D286" s="134" t="s">
        <v>109</v>
      </c>
      <c r="E286" s="163" t="s">
        <v>166</v>
      </c>
      <c r="F286" s="162" t="s">
        <v>12</v>
      </c>
      <c r="G286" s="57" t="s">
        <v>5</v>
      </c>
      <c r="H286" s="47">
        <f>I286+M286+L286+J286+K286</f>
        <v>45043108.670000002</v>
      </c>
      <c r="I286" s="47">
        <f>I289+I290+I291+I288</f>
        <v>8140269</v>
      </c>
      <c r="J286" s="47">
        <f t="shared" ref="J286:K286" si="45">J289+J290+J291+J288</f>
        <v>8051018.5199999996</v>
      </c>
      <c r="K286" s="58">
        <f t="shared" si="45"/>
        <v>5335539</v>
      </c>
      <c r="L286" s="63">
        <f t="shared" ref="L286:M286" si="46">L289+L290+L291+L288</f>
        <v>11534375.199999999</v>
      </c>
      <c r="M286" s="58">
        <f t="shared" si="46"/>
        <v>11981906.949999999</v>
      </c>
      <c r="N286" s="58">
        <f>N288+N289+N290+N291</f>
        <v>12447339.99</v>
      </c>
      <c r="O286" s="167" t="s">
        <v>22</v>
      </c>
    </row>
    <row r="287" spans="1:15" ht="15.75">
      <c r="A287" s="65"/>
      <c r="B287" s="162"/>
      <c r="C287" s="134"/>
      <c r="D287" s="162"/>
      <c r="E287" s="164"/>
      <c r="F287" s="162"/>
      <c r="G287" s="57" t="s">
        <v>6</v>
      </c>
      <c r="H287" s="47"/>
      <c r="I287" s="47"/>
      <c r="J287" s="47"/>
      <c r="K287" s="51"/>
      <c r="L287" s="47"/>
      <c r="M287" s="51"/>
      <c r="N287" s="51"/>
      <c r="O287" s="167"/>
    </row>
    <row r="288" spans="1:15" ht="25.5">
      <c r="A288" s="65"/>
      <c r="B288" s="162"/>
      <c r="C288" s="134"/>
      <c r="D288" s="162"/>
      <c r="E288" s="164"/>
      <c r="F288" s="162"/>
      <c r="G288" s="57" t="s">
        <v>20</v>
      </c>
      <c r="H288" s="47">
        <v>0</v>
      </c>
      <c r="I288" s="47">
        <v>0</v>
      </c>
      <c r="J288" s="47">
        <v>0</v>
      </c>
      <c r="K288" s="51">
        <v>0</v>
      </c>
      <c r="L288" s="47">
        <v>0</v>
      </c>
      <c r="M288" s="51">
        <v>0</v>
      </c>
      <c r="N288" s="51">
        <v>0</v>
      </c>
      <c r="O288" s="167"/>
    </row>
    <row r="289" spans="1:15" ht="25.5">
      <c r="A289" s="65"/>
      <c r="B289" s="162"/>
      <c r="C289" s="134"/>
      <c r="D289" s="162"/>
      <c r="E289" s="164"/>
      <c r="F289" s="162"/>
      <c r="G289" s="57" t="s">
        <v>7</v>
      </c>
      <c r="H289" s="47">
        <f>I289+J289+K289</f>
        <v>0</v>
      </c>
      <c r="I289" s="47">
        <v>0</v>
      </c>
      <c r="J289" s="47">
        <v>0</v>
      </c>
      <c r="K289" s="51">
        <v>0</v>
      </c>
      <c r="L289" s="47">
        <v>0</v>
      </c>
      <c r="M289" s="51">
        <v>0</v>
      </c>
      <c r="N289" s="51">
        <v>0</v>
      </c>
      <c r="O289" s="167"/>
    </row>
    <row r="290" spans="1:15" ht="25.5">
      <c r="A290" s="65"/>
      <c r="B290" s="162"/>
      <c r="C290" s="134"/>
      <c r="D290" s="162"/>
      <c r="E290" s="164"/>
      <c r="F290" s="162"/>
      <c r="G290" s="57" t="s">
        <v>111</v>
      </c>
      <c r="H290" s="47">
        <f>I290+J290+K290+M290+L290</f>
        <v>45043108.670000002</v>
      </c>
      <c r="I290" s="47">
        <v>8140269</v>
      </c>
      <c r="J290" s="51">
        <v>8051018.5199999996</v>
      </c>
      <c r="K290" s="48">
        <v>5335539</v>
      </c>
      <c r="L290" s="51">
        <v>11534375.199999999</v>
      </c>
      <c r="M290" s="51">
        <v>11981906.949999999</v>
      </c>
      <c r="N290" s="51">
        <v>12447339.99</v>
      </c>
      <c r="O290" s="167"/>
    </row>
    <row r="291" spans="1:15" ht="45" customHeight="1">
      <c r="A291" s="65"/>
      <c r="B291" s="162"/>
      <c r="C291" s="134"/>
      <c r="D291" s="162"/>
      <c r="E291" s="165"/>
      <c r="F291" s="162"/>
      <c r="G291" s="57" t="s">
        <v>8</v>
      </c>
      <c r="H291" s="47">
        <f>I291+J291+K291</f>
        <v>0</v>
      </c>
      <c r="I291" s="47">
        <v>0</v>
      </c>
      <c r="J291" s="51">
        <v>0</v>
      </c>
      <c r="K291" s="51">
        <v>0</v>
      </c>
      <c r="L291" s="51">
        <v>0</v>
      </c>
      <c r="M291" s="51">
        <v>0</v>
      </c>
      <c r="N291" s="51">
        <v>0</v>
      </c>
      <c r="O291" s="167"/>
    </row>
    <row r="292" spans="1:15" s="4" customFormat="1" ht="25.5">
      <c r="A292" s="72"/>
      <c r="B292" s="159"/>
      <c r="C292" s="160" t="s">
        <v>13</v>
      </c>
      <c r="D292" s="159"/>
      <c r="E292" s="159"/>
      <c r="F292" s="159"/>
      <c r="G292" s="37" t="s">
        <v>5</v>
      </c>
      <c r="H292" s="38">
        <f>I292+J292+K292+L292+M292+N292</f>
        <v>1179404179.3299999</v>
      </c>
      <c r="I292" s="38">
        <f>I7+I13+I30+I36+I42+I54+I61+I67+I74+I141+I190+I230+I236+I242+I286</f>
        <v>146924003.22</v>
      </c>
      <c r="J292" s="38">
        <f>J141+J80+J74+J13+J30+J7+J286+J42+J190+J242+J198+J204+J54+J36+J230+J67+J236</f>
        <v>165568025.97000003</v>
      </c>
      <c r="K292" s="38">
        <f>K7+K13+K30+K36+K42+K54+K61+K67+K74+K141+K190+K230+K236+K242+K286</f>
        <v>189347811.06999999</v>
      </c>
      <c r="L292" s="38">
        <f>L294+L295+L296+L297</f>
        <v>245115153.02999997</v>
      </c>
      <c r="M292" s="38">
        <f>M294+M295+M296+M297</f>
        <v>214889149.48999995</v>
      </c>
      <c r="N292" s="38">
        <f>N294+N295+N296+N297</f>
        <v>217560036.55000001</v>
      </c>
      <c r="O292" s="166"/>
    </row>
    <row r="293" spans="1:15" s="4" customFormat="1" ht="15.75">
      <c r="A293" s="72"/>
      <c r="B293" s="159"/>
      <c r="C293" s="161"/>
      <c r="D293" s="159"/>
      <c r="E293" s="159"/>
      <c r="F293" s="159"/>
      <c r="G293" s="37" t="s">
        <v>6</v>
      </c>
      <c r="H293" s="38"/>
      <c r="I293" s="38"/>
      <c r="J293" s="38"/>
      <c r="K293" s="38"/>
      <c r="L293" s="38"/>
      <c r="M293" s="38"/>
      <c r="N293" s="38"/>
      <c r="O293" s="166"/>
    </row>
    <row r="294" spans="1:15" s="4" customFormat="1" ht="25.5">
      <c r="A294" s="72"/>
      <c r="B294" s="159"/>
      <c r="C294" s="161"/>
      <c r="D294" s="159"/>
      <c r="E294" s="159"/>
      <c r="F294" s="159"/>
      <c r="G294" s="37" t="s">
        <v>20</v>
      </c>
      <c r="H294" s="38">
        <f>I294+J294+K294+L294+M294+N294</f>
        <v>31677101.66</v>
      </c>
      <c r="I294" s="38">
        <f>I288+I244+I238+I232+I192+I143+I76+I63+I56+I45+I38+I32+I16+I9</f>
        <v>200000</v>
      </c>
      <c r="J294" s="38">
        <f>J9+J16+J32+J38+J45+J56+J63+J69+J76+J143+J192+J232+J238+J244+J288</f>
        <v>9726593.3900000006</v>
      </c>
      <c r="K294" s="38">
        <f>K9+K16+K32+K38+K45+K56+K63+K69+K76+K143+K192+K232+K238+K244+K288</f>
        <v>13383343.970000001</v>
      </c>
      <c r="L294" s="38">
        <f>L16+L32+L38+L45+L56+L63+L69+L76+L143+L192+L232+L238+L244+L288</f>
        <v>7651461.4400000004</v>
      </c>
      <c r="M294" s="38">
        <f>M9+M16+M32+M38+M45+M50+M56+M63+M69+M76+M143+M192+M232+M238+M244+M288</f>
        <v>359641.91</v>
      </c>
      <c r="N294" s="38">
        <f>N9+N16+N32+N38+N45+N56+N63+N69+N76+N143++N192+N232+N238+N244+N288</f>
        <v>356060.95</v>
      </c>
      <c r="O294" s="166"/>
    </row>
    <row r="295" spans="1:15" s="4" customFormat="1" ht="25.5">
      <c r="A295" s="72"/>
      <c r="B295" s="159"/>
      <c r="C295" s="161"/>
      <c r="D295" s="159"/>
      <c r="E295" s="159"/>
      <c r="F295" s="159"/>
      <c r="G295" s="37" t="s">
        <v>7</v>
      </c>
      <c r="H295" s="38">
        <f>I295+J295+K295+L295+M295+N295</f>
        <v>57678016.879999995</v>
      </c>
      <c r="I295" s="38">
        <f>I144+I83+I239+I64+I77+I17+I33+I10+I289+I46+I193+I245+I201+I207+I57+I39+I233</f>
        <v>8014960.8799999999</v>
      </c>
      <c r="J295" s="38">
        <f>J144+J83+J77+J17+J33+J10+J289+J46+J193+J245+J201+J207+J57+J39+J233+J70+J239</f>
        <v>7423410.3599999994</v>
      </c>
      <c r="K295" s="38">
        <f>K17+K33+K39++K46+K57+K64+K77+K144+K193+K233+K239+K245+K289</f>
        <v>21590914.509999998</v>
      </c>
      <c r="L295" s="38">
        <f>L10+L17+L33+L39+L46+L51+L57+L64+L70+L77+L144+L193+L233+L239+L245+L289</f>
        <v>20347076.350000001</v>
      </c>
      <c r="M295" s="38">
        <f>M10+M17+M33+M39+M46+M57+M64+M70+M77+M193+M233+M239+M245+M289</f>
        <v>148803.73000000001</v>
      </c>
      <c r="N295" s="38">
        <f>N10+N17+N33+N39+N46+N57+N64+N70+N77+N144+N193+N233+N239+N245+N289</f>
        <v>152851.04999999999</v>
      </c>
      <c r="O295" s="166"/>
    </row>
    <row r="296" spans="1:15" s="4" customFormat="1" ht="25.5">
      <c r="A296" s="72"/>
      <c r="B296" s="159"/>
      <c r="C296" s="161"/>
      <c r="D296" s="159"/>
      <c r="E296" s="159"/>
      <c r="F296" s="159"/>
      <c r="G296" s="37" t="s">
        <v>111</v>
      </c>
      <c r="H296" s="38">
        <f>I296+J296+K296+L296+M296+N296</f>
        <v>1089149060.79</v>
      </c>
      <c r="I296" s="38">
        <f>I145+I84+I240+I65+I78+I18+I34+I11+I290+I47+I194+I246+I202+I208+I58+I40+I234+I71</f>
        <v>138559042.34</v>
      </c>
      <c r="J296" s="38">
        <f>J145+J84+J78+J18+J34+J11+J290+J47+J194+J246+J202+J208+J58+J40+J234+J71+J240</f>
        <v>148268022.22000003</v>
      </c>
      <c r="K296" s="38">
        <f>K11+K18+K34+K40+K47+K58+K65+K71+K78+K145+K194+K234+K240+K246+K290</f>
        <v>154223552.59</v>
      </c>
      <c r="L296" s="38">
        <f>L11+L18+L34+L40+L47+L52+L58+L65+L71+L78+L145+L194+L234+L240+L246+L290</f>
        <v>216966615.23999998</v>
      </c>
      <c r="M296" s="38">
        <f>M11+M18+M34+M40+M47+M52+M58+M65+M71+M78+M145+M194+M234+M240+M246+M290</f>
        <v>214230703.84999996</v>
      </c>
      <c r="N296" s="38">
        <f>N11+N18+N34+N40+N47+N52+N58+N65+N71+N78+N145+N194+N234+N240+N246+N290</f>
        <v>216901124.55000001</v>
      </c>
      <c r="O296" s="166"/>
    </row>
    <row r="297" spans="1:15" s="4" customFormat="1" ht="25.5">
      <c r="A297" s="72"/>
      <c r="B297" s="159"/>
      <c r="C297" s="161"/>
      <c r="D297" s="159"/>
      <c r="E297" s="159"/>
      <c r="F297" s="159"/>
      <c r="G297" s="37" t="s">
        <v>8</v>
      </c>
      <c r="H297" s="38">
        <f>I297+J297+K297+L297+M297+N297</f>
        <v>900000</v>
      </c>
      <c r="I297" s="38">
        <f>I146+I85+I79+I19+I35+I12+I291+I48+I195+I247+I203+I209+I59+I41+I235</f>
        <v>150000</v>
      </c>
      <c r="J297" s="38">
        <f>J146+J85+J79+J19+J35+J12+J291+J48+J195+J247+J203+J209+J59+J41+J235</f>
        <v>150000</v>
      </c>
      <c r="K297" s="38">
        <f>K146+K85+K79+K19+K35+K12+K291+K48+K195+K247+K203+K209+K59+K41+K235</f>
        <v>150000</v>
      </c>
      <c r="L297" s="38">
        <f>L146+L85+L79+L19+L35+L12+L291+L48+L195+L247+L203+L209+L59+L41+L235</f>
        <v>150000</v>
      </c>
      <c r="M297" s="38">
        <f>M146+M85+M79+M19+M35+M12+M291+M48+M195+M247+M203+M209+M59+M41+M235</f>
        <v>150000</v>
      </c>
      <c r="N297" s="38">
        <f>N12+N19+N35+N41+N48+N59+N66+N72+N79+N146+N197+N241+N249</f>
        <v>150000</v>
      </c>
      <c r="O297" s="166"/>
    </row>
    <row r="298" spans="1:15">
      <c r="B298" s="4"/>
      <c r="C298" s="4"/>
      <c r="D298" s="4"/>
      <c r="E298" s="4"/>
      <c r="F298" s="4"/>
      <c r="G298" s="4"/>
      <c r="H298" s="59"/>
      <c r="I298" s="59">
        <f>I292-I297</f>
        <v>146774003.22</v>
      </c>
      <c r="J298" s="59">
        <f>J292-J297</f>
        <v>165418025.97000003</v>
      </c>
      <c r="K298" s="59">
        <f t="shared" ref="K298" si="47">K292-K297</f>
        <v>189197811.06999999</v>
      </c>
      <c r="L298" s="59">
        <f>L292-L297</f>
        <v>244965153.02999997</v>
      </c>
      <c r="M298" s="60">
        <f>M292-M297</f>
        <v>214739149.48999995</v>
      </c>
      <c r="N298" s="60">
        <f>N292-N297</f>
        <v>217410036.55000001</v>
      </c>
      <c r="O298" s="4"/>
    </row>
    <row r="299" spans="1:15">
      <c r="I299" s="6">
        <v>143996283.22</v>
      </c>
      <c r="J299" s="6">
        <v>161220632.59999999</v>
      </c>
      <c r="K299" s="6">
        <v>179359553.44</v>
      </c>
      <c r="L299" s="6">
        <v>147497275.75</v>
      </c>
      <c r="M299" s="8">
        <f>M295+M296+M294</f>
        <v>214739149.48999995</v>
      </c>
      <c r="N299" s="8"/>
    </row>
    <row r="300" spans="1:15">
      <c r="I300" s="6">
        <f>I298-I299</f>
        <v>2777720</v>
      </c>
      <c r="J300" s="6">
        <f>J299-J298</f>
        <v>-4197393.3700000346</v>
      </c>
      <c r="K300" s="6">
        <f t="shared" ref="K300:L300" si="48">K299-K298</f>
        <v>-9838257.6299999952</v>
      </c>
      <c r="L300" s="6">
        <f t="shared" si="48"/>
        <v>-97467877.279999971</v>
      </c>
      <c r="M300" s="10">
        <v>88258286.189999998</v>
      </c>
      <c r="N300" s="10"/>
    </row>
    <row r="301" spans="1:15">
      <c r="K301" s="8"/>
      <c r="M301" s="8">
        <f>M299-M300</f>
        <v>126480863.29999995</v>
      </c>
      <c r="N301" s="8"/>
    </row>
    <row r="302" spans="1:15">
      <c r="J302" s="6">
        <v>165418025.97</v>
      </c>
      <c r="K302" s="8">
        <f>K300-128051.2</f>
        <v>-9966308.8299999945</v>
      </c>
      <c r="L302" s="6"/>
    </row>
    <row r="303" spans="1:15">
      <c r="J303" s="6">
        <f>J302-J298</f>
        <v>0</v>
      </c>
    </row>
  </sheetData>
  <mergeCells count="326">
    <mergeCell ref="A178:A182"/>
    <mergeCell ref="B178:B182"/>
    <mergeCell ref="C178:C182"/>
    <mergeCell ref="D178:D182"/>
    <mergeCell ref="E178:E182"/>
    <mergeCell ref="F178:F182"/>
    <mergeCell ref="A183:A187"/>
    <mergeCell ref="B183:B187"/>
    <mergeCell ref="C183:C187"/>
    <mergeCell ref="D183:D187"/>
    <mergeCell ref="E183:E187"/>
    <mergeCell ref="F183:F187"/>
    <mergeCell ref="B162:B166"/>
    <mergeCell ref="C162:C167"/>
    <mergeCell ref="D162:D167"/>
    <mergeCell ref="E162:E167"/>
    <mergeCell ref="F162:F167"/>
    <mergeCell ref="A173:A177"/>
    <mergeCell ref="B173:B177"/>
    <mergeCell ref="C173:C177"/>
    <mergeCell ref="D173:D177"/>
    <mergeCell ref="E173:E177"/>
    <mergeCell ref="F173:F177"/>
    <mergeCell ref="O242:O284"/>
    <mergeCell ref="C275:C279"/>
    <mergeCell ref="B275:B279"/>
    <mergeCell ref="A275:A279"/>
    <mergeCell ref="D275:D279"/>
    <mergeCell ref="E275:E279"/>
    <mergeCell ref="F275:F279"/>
    <mergeCell ref="C280:C284"/>
    <mergeCell ref="B280:B284"/>
    <mergeCell ref="A280:A284"/>
    <mergeCell ref="D280:D284"/>
    <mergeCell ref="E280:E284"/>
    <mergeCell ref="F280:F284"/>
    <mergeCell ref="F265:F269"/>
    <mergeCell ref="E265:E269"/>
    <mergeCell ref="D265:D269"/>
    <mergeCell ref="C265:C269"/>
    <mergeCell ref="B265:B269"/>
    <mergeCell ref="A265:A269"/>
    <mergeCell ref="F270:F274"/>
    <mergeCell ref="E270:E274"/>
    <mergeCell ref="D270:D274"/>
    <mergeCell ref="C270:C274"/>
    <mergeCell ref="B270:B274"/>
    <mergeCell ref="A270:A274"/>
    <mergeCell ref="C255:C259"/>
    <mergeCell ref="B255:B259"/>
    <mergeCell ref="A255:A259"/>
    <mergeCell ref="D255:D259"/>
    <mergeCell ref="E255:E259"/>
    <mergeCell ref="F255:F259"/>
    <mergeCell ref="C260:C264"/>
    <mergeCell ref="B260:B264"/>
    <mergeCell ref="A260:A264"/>
    <mergeCell ref="D260:D264"/>
    <mergeCell ref="E260:E264"/>
    <mergeCell ref="F260:F264"/>
    <mergeCell ref="A230:B235"/>
    <mergeCell ref="A236:B241"/>
    <mergeCell ref="A242:B249"/>
    <mergeCell ref="C250:C254"/>
    <mergeCell ref="B250:B254"/>
    <mergeCell ref="A250:A254"/>
    <mergeCell ref="D250:D254"/>
    <mergeCell ref="E250:E254"/>
    <mergeCell ref="F250:F254"/>
    <mergeCell ref="C236:C241"/>
    <mergeCell ref="D236:D241"/>
    <mergeCell ref="F230:F235"/>
    <mergeCell ref="C242:C249"/>
    <mergeCell ref="E242:E249"/>
    <mergeCell ref="A111:A115"/>
    <mergeCell ref="B111:B115"/>
    <mergeCell ref="D111:D115"/>
    <mergeCell ref="E111:E115"/>
    <mergeCell ref="F106:F110"/>
    <mergeCell ref="F111:F115"/>
    <mergeCell ref="A101:A105"/>
    <mergeCell ref="B101:B105"/>
    <mergeCell ref="C101:C105"/>
    <mergeCell ref="E101:E105"/>
    <mergeCell ref="D101:D105"/>
    <mergeCell ref="F101:F105"/>
    <mergeCell ref="C106:C110"/>
    <mergeCell ref="A106:A110"/>
    <mergeCell ref="B106:B110"/>
    <mergeCell ref="D106:D110"/>
    <mergeCell ref="E106:E110"/>
    <mergeCell ref="C111:C115"/>
    <mergeCell ref="A91:A95"/>
    <mergeCell ref="B91:B95"/>
    <mergeCell ref="C91:C95"/>
    <mergeCell ref="D91:D95"/>
    <mergeCell ref="E91:E95"/>
    <mergeCell ref="F91:F95"/>
    <mergeCell ref="A96:A100"/>
    <mergeCell ref="B96:B100"/>
    <mergeCell ref="C96:C100"/>
    <mergeCell ref="D96:D100"/>
    <mergeCell ref="E96:E100"/>
    <mergeCell ref="F96:F100"/>
    <mergeCell ref="A67:B72"/>
    <mergeCell ref="A73:O73"/>
    <mergeCell ref="A74:B79"/>
    <mergeCell ref="C86:C90"/>
    <mergeCell ref="B86:B90"/>
    <mergeCell ref="A86:A90"/>
    <mergeCell ref="D86:D90"/>
    <mergeCell ref="E86:E90"/>
    <mergeCell ref="F86:F90"/>
    <mergeCell ref="B80:B85"/>
    <mergeCell ref="C80:C85"/>
    <mergeCell ref="D80:D85"/>
    <mergeCell ref="F74:F79"/>
    <mergeCell ref="C74:C79"/>
    <mergeCell ref="D74:D79"/>
    <mergeCell ref="C67:C72"/>
    <mergeCell ref="D67:D72"/>
    <mergeCell ref="E74:E79"/>
    <mergeCell ref="E67:E72"/>
    <mergeCell ref="F67:F72"/>
    <mergeCell ref="O67:O72"/>
    <mergeCell ref="F80:F85"/>
    <mergeCell ref="E80:E85"/>
    <mergeCell ref="O74:O140"/>
    <mergeCell ref="A36:B41"/>
    <mergeCell ref="A42:B48"/>
    <mergeCell ref="O13:O29"/>
    <mergeCell ref="C25:C29"/>
    <mergeCell ref="B25:B29"/>
    <mergeCell ref="D25:D29"/>
    <mergeCell ref="E25:E29"/>
    <mergeCell ref="F25:F29"/>
    <mergeCell ref="A54:B59"/>
    <mergeCell ref="O54:O59"/>
    <mergeCell ref="A49:A53"/>
    <mergeCell ref="F30:F35"/>
    <mergeCell ref="D42:D48"/>
    <mergeCell ref="O36:O41"/>
    <mergeCell ref="O30:O35"/>
    <mergeCell ref="C36:C41"/>
    <mergeCell ref="D36:D41"/>
    <mergeCell ref="E36:E41"/>
    <mergeCell ref="F36:F41"/>
    <mergeCell ref="F42:F48"/>
    <mergeCell ref="O42:O53"/>
    <mergeCell ref="B49:B53"/>
    <mergeCell ref="C49:C53"/>
    <mergeCell ref="D49:D53"/>
    <mergeCell ref="K1:O1"/>
    <mergeCell ref="O7:O12"/>
    <mergeCell ref="C42:C48"/>
    <mergeCell ref="F7:F12"/>
    <mergeCell ref="C13:C19"/>
    <mergeCell ref="B2:O2"/>
    <mergeCell ref="E42:E48"/>
    <mergeCell ref="B1:C1"/>
    <mergeCell ref="C7:C12"/>
    <mergeCell ref="C30:C35"/>
    <mergeCell ref="E13:E19"/>
    <mergeCell ref="D13:D19"/>
    <mergeCell ref="E7:E12"/>
    <mergeCell ref="D7:D12"/>
    <mergeCell ref="D30:D35"/>
    <mergeCell ref="E30:E35"/>
    <mergeCell ref="A4:B4"/>
    <mergeCell ref="A5:B5"/>
    <mergeCell ref="A6:O6"/>
    <mergeCell ref="A7:B12"/>
    <mergeCell ref="A13:B19"/>
    <mergeCell ref="A25:A29"/>
    <mergeCell ref="A30:B35"/>
    <mergeCell ref="F13:F19"/>
    <mergeCell ref="E49:E53"/>
    <mergeCell ref="F49:F53"/>
    <mergeCell ref="F54:F59"/>
    <mergeCell ref="C54:C59"/>
    <mergeCell ref="D54:D59"/>
    <mergeCell ref="E61:E66"/>
    <mergeCell ref="F61:F66"/>
    <mergeCell ref="E54:E59"/>
    <mergeCell ref="C61:C66"/>
    <mergeCell ref="D61:D66"/>
    <mergeCell ref="A60:O60"/>
    <mergeCell ref="A61:B66"/>
    <mergeCell ref="O61:O66"/>
    <mergeCell ref="C204:C209"/>
    <mergeCell ref="D204:D209"/>
    <mergeCell ref="E204:E209"/>
    <mergeCell ref="C190:C197"/>
    <mergeCell ref="F236:F241"/>
    <mergeCell ref="F225:F229"/>
    <mergeCell ref="E225:E229"/>
    <mergeCell ref="D225:D229"/>
    <mergeCell ref="C225:C229"/>
    <mergeCell ref="B292:B297"/>
    <mergeCell ref="C292:C297"/>
    <mergeCell ref="D292:D297"/>
    <mergeCell ref="F292:F297"/>
    <mergeCell ref="E292:E297"/>
    <mergeCell ref="D286:D291"/>
    <mergeCell ref="F286:F291"/>
    <mergeCell ref="E286:E291"/>
    <mergeCell ref="O292:O297"/>
    <mergeCell ref="O286:O291"/>
    <mergeCell ref="B286:B291"/>
    <mergeCell ref="C286:C291"/>
    <mergeCell ref="O236:O241"/>
    <mergeCell ref="B285:O285"/>
    <mergeCell ref="F204:F209"/>
    <mergeCell ref="C198:C203"/>
    <mergeCell ref="D198:D203"/>
    <mergeCell ref="E236:E241"/>
    <mergeCell ref="B204:B209"/>
    <mergeCell ref="B198:B203"/>
    <mergeCell ref="D242:D249"/>
    <mergeCell ref="F242:F249"/>
    <mergeCell ref="F210:F214"/>
    <mergeCell ref="E210:E214"/>
    <mergeCell ref="D210:D214"/>
    <mergeCell ref="C210:C214"/>
    <mergeCell ref="F215:F219"/>
    <mergeCell ref="E215:E219"/>
    <mergeCell ref="D215:D219"/>
    <mergeCell ref="C215:C219"/>
    <mergeCell ref="B215:B219"/>
    <mergeCell ref="O230:O235"/>
    <mergeCell ref="C230:C235"/>
    <mergeCell ref="D230:D235"/>
    <mergeCell ref="E230:E235"/>
    <mergeCell ref="E198:E203"/>
    <mergeCell ref="C116:C120"/>
    <mergeCell ref="A116:A120"/>
    <mergeCell ref="B116:B120"/>
    <mergeCell ref="D116:D120"/>
    <mergeCell ref="E116:E120"/>
    <mergeCell ref="F116:F120"/>
    <mergeCell ref="A121:A125"/>
    <mergeCell ref="B121:B125"/>
    <mergeCell ref="D121:D125"/>
    <mergeCell ref="C121:C125"/>
    <mergeCell ref="E121:E125"/>
    <mergeCell ref="F121:F125"/>
    <mergeCell ref="A126:A130"/>
    <mergeCell ref="B126:B130"/>
    <mergeCell ref="C126:C130"/>
    <mergeCell ref="D126:D130"/>
    <mergeCell ref="E126:E130"/>
    <mergeCell ref="F126:F130"/>
    <mergeCell ref="A131:A135"/>
    <mergeCell ref="B131:B135"/>
    <mergeCell ref="C131:C135"/>
    <mergeCell ref="D131:D135"/>
    <mergeCell ref="E131:E135"/>
    <mergeCell ref="F131:F135"/>
    <mergeCell ref="C157:C161"/>
    <mergeCell ref="A136:A140"/>
    <mergeCell ref="B136:B140"/>
    <mergeCell ref="C136:C140"/>
    <mergeCell ref="D136:D140"/>
    <mergeCell ref="E136:E140"/>
    <mergeCell ref="F136:F140"/>
    <mergeCell ref="E141:E146"/>
    <mergeCell ref="C141:C146"/>
    <mergeCell ref="D141:D146"/>
    <mergeCell ref="F141:F146"/>
    <mergeCell ref="B225:B229"/>
    <mergeCell ref="A225:A229"/>
    <mergeCell ref="B157:B161"/>
    <mergeCell ref="A157:A161"/>
    <mergeCell ref="F168:F172"/>
    <mergeCell ref="E168:E172"/>
    <mergeCell ref="D168:D172"/>
    <mergeCell ref="C168:C172"/>
    <mergeCell ref="B168:B172"/>
    <mergeCell ref="A168:A172"/>
    <mergeCell ref="B210:B214"/>
    <mergeCell ref="A210:A214"/>
    <mergeCell ref="A190:B197"/>
    <mergeCell ref="E190:E197"/>
    <mergeCell ref="D190:D197"/>
    <mergeCell ref="F190:F197"/>
    <mergeCell ref="A188:O189"/>
    <mergeCell ref="F198:F203"/>
    <mergeCell ref="O141:O172"/>
    <mergeCell ref="O190:O229"/>
    <mergeCell ref="A152:A156"/>
    <mergeCell ref="F157:F161"/>
    <mergeCell ref="E157:E161"/>
    <mergeCell ref="D157:D161"/>
    <mergeCell ref="A20:A24"/>
    <mergeCell ref="C20:C24"/>
    <mergeCell ref="D20:D24"/>
    <mergeCell ref="E20:E24"/>
    <mergeCell ref="F20:F24"/>
    <mergeCell ref="A215:A219"/>
    <mergeCell ref="F220:F224"/>
    <mergeCell ref="E220:E224"/>
    <mergeCell ref="D220:D224"/>
    <mergeCell ref="C220:C224"/>
    <mergeCell ref="B220:B224"/>
    <mergeCell ref="A220:A224"/>
    <mergeCell ref="A141:B146"/>
    <mergeCell ref="F147:F151"/>
    <mergeCell ref="E147:E151"/>
    <mergeCell ref="D147:D151"/>
    <mergeCell ref="C147:C151"/>
    <mergeCell ref="B147:B151"/>
    <mergeCell ref="A147:A151"/>
    <mergeCell ref="F152:F156"/>
    <mergeCell ref="E152:E156"/>
    <mergeCell ref="D152:D156"/>
    <mergeCell ref="C152:C156"/>
    <mergeCell ref="B152:B156"/>
    <mergeCell ref="G13:G14"/>
    <mergeCell ref="H13:H14"/>
    <mergeCell ref="I13:I14"/>
    <mergeCell ref="J13:J14"/>
    <mergeCell ref="K13:K14"/>
    <mergeCell ref="L13:L14"/>
    <mergeCell ref="M13:M14"/>
    <mergeCell ref="N13:N14"/>
    <mergeCell ref="B20:B24"/>
  </mergeCells>
  <phoneticPr fontId="5" type="noConversion"/>
  <pageMargins left="0.59055118110236227" right="0.31496062992125984" top="0.59055118110236227" bottom="0.19685039370078741" header="0.94488188976377963" footer="0.51181102362204722"/>
  <pageSetup paperSize="9" scale="41" fitToHeight="6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7"/>
  <sheetViews>
    <sheetView zoomScaleSheetLayoutView="75" workbookViewId="0">
      <selection activeCell="I4" sqref="I4"/>
    </sheetView>
  </sheetViews>
  <sheetFormatPr defaultRowHeight="12.75"/>
  <cols>
    <col min="1" max="1" width="10.5703125" style="32" customWidth="1"/>
    <col min="2" max="2" width="35.140625" style="32" customWidth="1"/>
    <col min="3" max="3" width="20.5703125" style="32" customWidth="1"/>
    <col min="4" max="4" width="16" style="32" customWidth="1"/>
    <col min="5" max="5" width="19" style="32" customWidth="1"/>
    <col min="6" max="7" width="18.28515625" style="32" customWidth="1"/>
    <col min="8" max="8" width="11.5703125" style="32" customWidth="1"/>
    <col min="9" max="9" width="24" style="32" customWidth="1"/>
    <col min="10" max="10" width="11.5703125" style="32" customWidth="1"/>
    <col min="11" max="11" width="10.85546875" style="32" customWidth="1"/>
    <col min="12" max="12" width="49.140625" style="32" customWidth="1"/>
    <col min="13" max="256" width="8.85546875" style="32"/>
    <col min="257" max="257" width="10.5703125" style="32" customWidth="1"/>
    <col min="258" max="258" width="35.140625" style="32" customWidth="1"/>
    <col min="259" max="259" width="20.5703125" style="32" customWidth="1"/>
    <col min="260" max="260" width="16" style="32" customWidth="1"/>
    <col min="261" max="261" width="19" style="32" customWidth="1"/>
    <col min="262" max="263" width="18.28515625" style="32" customWidth="1"/>
    <col min="264" max="264" width="11.5703125" style="32" customWidth="1"/>
    <col min="265" max="265" width="24" style="32" customWidth="1"/>
    <col min="266" max="266" width="11.5703125" style="32" customWidth="1"/>
    <col min="267" max="267" width="10.85546875" style="32" customWidth="1"/>
    <col min="268" max="268" width="49.140625" style="32" customWidth="1"/>
    <col min="269" max="512" width="8.85546875" style="32"/>
    <col min="513" max="513" width="10.5703125" style="32" customWidth="1"/>
    <col min="514" max="514" width="35.140625" style="32" customWidth="1"/>
    <col min="515" max="515" width="20.5703125" style="32" customWidth="1"/>
    <col min="516" max="516" width="16" style="32" customWidth="1"/>
    <col min="517" max="517" width="19" style="32" customWidth="1"/>
    <col min="518" max="519" width="18.28515625" style="32" customWidth="1"/>
    <col min="520" max="520" width="11.5703125" style="32" customWidth="1"/>
    <col min="521" max="521" width="24" style="32" customWidth="1"/>
    <col min="522" max="522" width="11.5703125" style="32" customWidth="1"/>
    <col min="523" max="523" width="10.85546875" style="32" customWidth="1"/>
    <col min="524" max="524" width="49.140625" style="32" customWidth="1"/>
    <col min="525" max="768" width="8.85546875" style="32"/>
    <col min="769" max="769" width="10.5703125" style="32" customWidth="1"/>
    <col min="770" max="770" width="35.140625" style="32" customWidth="1"/>
    <col min="771" max="771" width="20.5703125" style="32" customWidth="1"/>
    <col min="772" max="772" width="16" style="32" customWidth="1"/>
    <col min="773" max="773" width="19" style="32" customWidth="1"/>
    <col min="774" max="775" width="18.28515625" style="32" customWidth="1"/>
    <col min="776" max="776" width="11.5703125" style="32" customWidth="1"/>
    <col min="777" max="777" width="24" style="32" customWidth="1"/>
    <col min="778" max="778" width="11.5703125" style="32" customWidth="1"/>
    <col min="779" max="779" width="10.85546875" style="32" customWidth="1"/>
    <col min="780" max="780" width="49.140625" style="32" customWidth="1"/>
    <col min="781" max="1024" width="8.85546875" style="32"/>
    <col min="1025" max="1025" width="10.5703125" style="32" customWidth="1"/>
    <col min="1026" max="1026" width="35.140625" style="32" customWidth="1"/>
    <col min="1027" max="1027" width="20.5703125" style="32" customWidth="1"/>
    <col min="1028" max="1028" width="16" style="32" customWidth="1"/>
    <col min="1029" max="1029" width="19" style="32" customWidth="1"/>
    <col min="1030" max="1031" width="18.28515625" style="32" customWidth="1"/>
    <col min="1032" max="1032" width="11.5703125" style="32" customWidth="1"/>
    <col min="1033" max="1033" width="24" style="32" customWidth="1"/>
    <col min="1034" max="1034" width="11.5703125" style="32" customWidth="1"/>
    <col min="1035" max="1035" width="10.85546875" style="32" customWidth="1"/>
    <col min="1036" max="1036" width="49.140625" style="32" customWidth="1"/>
    <col min="1037" max="1280" width="8.85546875" style="32"/>
    <col min="1281" max="1281" width="10.5703125" style="32" customWidth="1"/>
    <col min="1282" max="1282" width="35.140625" style="32" customWidth="1"/>
    <col min="1283" max="1283" width="20.5703125" style="32" customWidth="1"/>
    <col min="1284" max="1284" width="16" style="32" customWidth="1"/>
    <col min="1285" max="1285" width="19" style="32" customWidth="1"/>
    <col min="1286" max="1287" width="18.28515625" style="32" customWidth="1"/>
    <col min="1288" max="1288" width="11.5703125" style="32" customWidth="1"/>
    <col min="1289" max="1289" width="24" style="32" customWidth="1"/>
    <col min="1290" max="1290" width="11.5703125" style="32" customWidth="1"/>
    <col min="1291" max="1291" width="10.85546875" style="32" customWidth="1"/>
    <col min="1292" max="1292" width="49.140625" style="32" customWidth="1"/>
    <col min="1293" max="1536" width="8.85546875" style="32"/>
    <col min="1537" max="1537" width="10.5703125" style="32" customWidth="1"/>
    <col min="1538" max="1538" width="35.140625" style="32" customWidth="1"/>
    <col min="1539" max="1539" width="20.5703125" style="32" customWidth="1"/>
    <col min="1540" max="1540" width="16" style="32" customWidth="1"/>
    <col min="1541" max="1541" width="19" style="32" customWidth="1"/>
    <col min="1542" max="1543" width="18.28515625" style="32" customWidth="1"/>
    <col min="1544" max="1544" width="11.5703125" style="32" customWidth="1"/>
    <col min="1545" max="1545" width="24" style="32" customWidth="1"/>
    <col min="1546" max="1546" width="11.5703125" style="32" customWidth="1"/>
    <col min="1547" max="1547" width="10.85546875" style="32" customWidth="1"/>
    <col min="1548" max="1548" width="49.140625" style="32" customWidth="1"/>
    <col min="1549" max="1792" width="8.85546875" style="32"/>
    <col min="1793" max="1793" width="10.5703125" style="32" customWidth="1"/>
    <col min="1794" max="1794" width="35.140625" style="32" customWidth="1"/>
    <col min="1795" max="1795" width="20.5703125" style="32" customWidth="1"/>
    <col min="1796" max="1796" width="16" style="32" customWidth="1"/>
    <col min="1797" max="1797" width="19" style="32" customWidth="1"/>
    <col min="1798" max="1799" width="18.28515625" style="32" customWidth="1"/>
    <col min="1800" max="1800" width="11.5703125" style="32" customWidth="1"/>
    <col min="1801" max="1801" width="24" style="32" customWidth="1"/>
    <col min="1802" max="1802" width="11.5703125" style="32" customWidth="1"/>
    <col min="1803" max="1803" width="10.85546875" style="32" customWidth="1"/>
    <col min="1804" max="1804" width="49.140625" style="32" customWidth="1"/>
    <col min="1805" max="2048" width="8.85546875" style="32"/>
    <col min="2049" max="2049" width="10.5703125" style="32" customWidth="1"/>
    <col min="2050" max="2050" width="35.140625" style="32" customWidth="1"/>
    <col min="2051" max="2051" width="20.5703125" style="32" customWidth="1"/>
    <col min="2052" max="2052" width="16" style="32" customWidth="1"/>
    <col min="2053" max="2053" width="19" style="32" customWidth="1"/>
    <col min="2054" max="2055" width="18.28515625" style="32" customWidth="1"/>
    <col min="2056" max="2056" width="11.5703125" style="32" customWidth="1"/>
    <col min="2057" max="2057" width="24" style="32" customWidth="1"/>
    <col min="2058" max="2058" width="11.5703125" style="32" customWidth="1"/>
    <col min="2059" max="2059" width="10.85546875" style="32" customWidth="1"/>
    <col min="2060" max="2060" width="49.140625" style="32" customWidth="1"/>
    <col min="2061" max="2304" width="8.85546875" style="32"/>
    <col min="2305" max="2305" width="10.5703125" style="32" customWidth="1"/>
    <col min="2306" max="2306" width="35.140625" style="32" customWidth="1"/>
    <col min="2307" max="2307" width="20.5703125" style="32" customWidth="1"/>
    <col min="2308" max="2308" width="16" style="32" customWidth="1"/>
    <col min="2309" max="2309" width="19" style="32" customWidth="1"/>
    <col min="2310" max="2311" width="18.28515625" style="32" customWidth="1"/>
    <col min="2312" max="2312" width="11.5703125" style="32" customWidth="1"/>
    <col min="2313" max="2313" width="24" style="32" customWidth="1"/>
    <col min="2314" max="2314" width="11.5703125" style="32" customWidth="1"/>
    <col min="2315" max="2315" width="10.85546875" style="32" customWidth="1"/>
    <col min="2316" max="2316" width="49.140625" style="32" customWidth="1"/>
    <col min="2317" max="2560" width="8.85546875" style="32"/>
    <col min="2561" max="2561" width="10.5703125" style="32" customWidth="1"/>
    <col min="2562" max="2562" width="35.140625" style="32" customWidth="1"/>
    <col min="2563" max="2563" width="20.5703125" style="32" customWidth="1"/>
    <col min="2564" max="2564" width="16" style="32" customWidth="1"/>
    <col min="2565" max="2565" width="19" style="32" customWidth="1"/>
    <col min="2566" max="2567" width="18.28515625" style="32" customWidth="1"/>
    <col min="2568" max="2568" width="11.5703125" style="32" customWidth="1"/>
    <col min="2569" max="2569" width="24" style="32" customWidth="1"/>
    <col min="2570" max="2570" width="11.5703125" style="32" customWidth="1"/>
    <col min="2571" max="2571" width="10.85546875" style="32" customWidth="1"/>
    <col min="2572" max="2572" width="49.140625" style="32" customWidth="1"/>
    <col min="2573" max="2816" width="8.85546875" style="32"/>
    <col min="2817" max="2817" width="10.5703125" style="32" customWidth="1"/>
    <col min="2818" max="2818" width="35.140625" style="32" customWidth="1"/>
    <col min="2819" max="2819" width="20.5703125" style="32" customWidth="1"/>
    <col min="2820" max="2820" width="16" style="32" customWidth="1"/>
    <col min="2821" max="2821" width="19" style="32" customWidth="1"/>
    <col min="2822" max="2823" width="18.28515625" style="32" customWidth="1"/>
    <col min="2824" max="2824" width="11.5703125" style="32" customWidth="1"/>
    <col min="2825" max="2825" width="24" style="32" customWidth="1"/>
    <col min="2826" max="2826" width="11.5703125" style="32" customWidth="1"/>
    <col min="2827" max="2827" width="10.85546875" style="32" customWidth="1"/>
    <col min="2828" max="2828" width="49.140625" style="32" customWidth="1"/>
    <col min="2829" max="3072" width="8.85546875" style="32"/>
    <col min="3073" max="3073" width="10.5703125" style="32" customWidth="1"/>
    <col min="3074" max="3074" width="35.140625" style="32" customWidth="1"/>
    <col min="3075" max="3075" width="20.5703125" style="32" customWidth="1"/>
    <col min="3076" max="3076" width="16" style="32" customWidth="1"/>
    <col min="3077" max="3077" width="19" style="32" customWidth="1"/>
    <col min="3078" max="3079" width="18.28515625" style="32" customWidth="1"/>
    <col min="3080" max="3080" width="11.5703125" style="32" customWidth="1"/>
    <col min="3081" max="3081" width="24" style="32" customWidth="1"/>
    <col min="3082" max="3082" width="11.5703125" style="32" customWidth="1"/>
    <col min="3083" max="3083" width="10.85546875" style="32" customWidth="1"/>
    <col min="3084" max="3084" width="49.140625" style="32" customWidth="1"/>
    <col min="3085" max="3328" width="8.85546875" style="32"/>
    <col min="3329" max="3329" width="10.5703125" style="32" customWidth="1"/>
    <col min="3330" max="3330" width="35.140625" style="32" customWidth="1"/>
    <col min="3331" max="3331" width="20.5703125" style="32" customWidth="1"/>
    <col min="3332" max="3332" width="16" style="32" customWidth="1"/>
    <col min="3333" max="3333" width="19" style="32" customWidth="1"/>
    <col min="3334" max="3335" width="18.28515625" style="32" customWidth="1"/>
    <col min="3336" max="3336" width="11.5703125" style="32" customWidth="1"/>
    <col min="3337" max="3337" width="24" style="32" customWidth="1"/>
    <col min="3338" max="3338" width="11.5703125" style="32" customWidth="1"/>
    <col min="3339" max="3339" width="10.85546875" style="32" customWidth="1"/>
    <col min="3340" max="3340" width="49.140625" style="32" customWidth="1"/>
    <col min="3341" max="3584" width="8.85546875" style="32"/>
    <col min="3585" max="3585" width="10.5703125" style="32" customWidth="1"/>
    <col min="3586" max="3586" width="35.140625" style="32" customWidth="1"/>
    <col min="3587" max="3587" width="20.5703125" style="32" customWidth="1"/>
    <col min="3588" max="3588" width="16" style="32" customWidth="1"/>
    <col min="3589" max="3589" width="19" style="32" customWidth="1"/>
    <col min="3590" max="3591" width="18.28515625" style="32" customWidth="1"/>
    <col min="3592" max="3592" width="11.5703125" style="32" customWidth="1"/>
    <col min="3593" max="3593" width="24" style="32" customWidth="1"/>
    <col min="3594" max="3594" width="11.5703125" style="32" customWidth="1"/>
    <col min="3595" max="3595" width="10.85546875" style="32" customWidth="1"/>
    <col min="3596" max="3596" width="49.140625" style="32" customWidth="1"/>
    <col min="3597" max="3840" width="8.85546875" style="32"/>
    <col min="3841" max="3841" width="10.5703125" style="32" customWidth="1"/>
    <col min="3842" max="3842" width="35.140625" style="32" customWidth="1"/>
    <col min="3843" max="3843" width="20.5703125" style="32" customWidth="1"/>
    <col min="3844" max="3844" width="16" style="32" customWidth="1"/>
    <col min="3845" max="3845" width="19" style="32" customWidth="1"/>
    <col min="3846" max="3847" width="18.28515625" style="32" customWidth="1"/>
    <col min="3848" max="3848" width="11.5703125" style="32" customWidth="1"/>
    <col min="3849" max="3849" width="24" style="32" customWidth="1"/>
    <col min="3850" max="3850" width="11.5703125" style="32" customWidth="1"/>
    <col min="3851" max="3851" width="10.85546875" style="32" customWidth="1"/>
    <col min="3852" max="3852" width="49.140625" style="32" customWidth="1"/>
    <col min="3853" max="4096" width="8.85546875" style="32"/>
    <col min="4097" max="4097" width="10.5703125" style="32" customWidth="1"/>
    <col min="4098" max="4098" width="35.140625" style="32" customWidth="1"/>
    <col min="4099" max="4099" width="20.5703125" style="32" customWidth="1"/>
    <col min="4100" max="4100" width="16" style="32" customWidth="1"/>
    <col min="4101" max="4101" width="19" style="32" customWidth="1"/>
    <col min="4102" max="4103" width="18.28515625" style="32" customWidth="1"/>
    <col min="4104" max="4104" width="11.5703125" style="32" customWidth="1"/>
    <col min="4105" max="4105" width="24" style="32" customWidth="1"/>
    <col min="4106" max="4106" width="11.5703125" style="32" customWidth="1"/>
    <col min="4107" max="4107" width="10.85546875" style="32" customWidth="1"/>
    <col min="4108" max="4108" width="49.140625" style="32" customWidth="1"/>
    <col min="4109" max="4352" width="8.85546875" style="32"/>
    <col min="4353" max="4353" width="10.5703125" style="32" customWidth="1"/>
    <col min="4354" max="4354" width="35.140625" style="32" customWidth="1"/>
    <col min="4355" max="4355" width="20.5703125" style="32" customWidth="1"/>
    <col min="4356" max="4356" width="16" style="32" customWidth="1"/>
    <col min="4357" max="4357" width="19" style="32" customWidth="1"/>
    <col min="4358" max="4359" width="18.28515625" style="32" customWidth="1"/>
    <col min="4360" max="4360" width="11.5703125" style="32" customWidth="1"/>
    <col min="4361" max="4361" width="24" style="32" customWidth="1"/>
    <col min="4362" max="4362" width="11.5703125" style="32" customWidth="1"/>
    <col min="4363" max="4363" width="10.85546875" style="32" customWidth="1"/>
    <col min="4364" max="4364" width="49.140625" style="32" customWidth="1"/>
    <col min="4365" max="4608" width="8.85546875" style="32"/>
    <col min="4609" max="4609" width="10.5703125" style="32" customWidth="1"/>
    <col min="4610" max="4610" width="35.140625" style="32" customWidth="1"/>
    <col min="4611" max="4611" width="20.5703125" style="32" customWidth="1"/>
    <col min="4612" max="4612" width="16" style="32" customWidth="1"/>
    <col min="4613" max="4613" width="19" style="32" customWidth="1"/>
    <col min="4614" max="4615" width="18.28515625" style="32" customWidth="1"/>
    <col min="4616" max="4616" width="11.5703125" style="32" customWidth="1"/>
    <col min="4617" max="4617" width="24" style="32" customWidth="1"/>
    <col min="4618" max="4618" width="11.5703125" style="32" customWidth="1"/>
    <col min="4619" max="4619" width="10.85546875" style="32" customWidth="1"/>
    <col min="4620" max="4620" width="49.140625" style="32" customWidth="1"/>
    <col min="4621" max="4864" width="8.85546875" style="32"/>
    <col min="4865" max="4865" width="10.5703125" style="32" customWidth="1"/>
    <col min="4866" max="4866" width="35.140625" style="32" customWidth="1"/>
    <col min="4867" max="4867" width="20.5703125" style="32" customWidth="1"/>
    <col min="4868" max="4868" width="16" style="32" customWidth="1"/>
    <col min="4869" max="4869" width="19" style="32" customWidth="1"/>
    <col min="4870" max="4871" width="18.28515625" style="32" customWidth="1"/>
    <col min="4872" max="4872" width="11.5703125" style="32" customWidth="1"/>
    <col min="4873" max="4873" width="24" style="32" customWidth="1"/>
    <col min="4874" max="4874" width="11.5703125" style="32" customWidth="1"/>
    <col min="4875" max="4875" width="10.85546875" style="32" customWidth="1"/>
    <col min="4876" max="4876" width="49.140625" style="32" customWidth="1"/>
    <col min="4877" max="5120" width="8.85546875" style="32"/>
    <col min="5121" max="5121" width="10.5703125" style="32" customWidth="1"/>
    <col min="5122" max="5122" width="35.140625" style="32" customWidth="1"/>
    <col min="5123" max="5123" width="20.5703125" style="32" customWidth="1"/>
    <col min="5124" max="5124" width="16" style="32" customWidth="1"/>
    <col min="5125" max="5125" width="19" style="32" customWidth="1"/>
    <col min="5126" max="5127" width="18.28515625" style="32" customWidth="1"/>
    <col min="5128" max="5128" width="11.5703125" style="32" customWidth="1"/>
    <col min="5129" max="5129" width="24" style="32" customWidth="1"/>
    <col min="5130" max="5130" width="11.5703125" style="32" customWidth="1"/>
    <col min="5131" max="5131" width="10.85546875" style="32" customWidth="1"/>
    <col min="5132" max="5132" width="49.140625" style="32" customWidth="1"/>
    <col min="5133" max="5376" width="8.85546875" style="32"/>
    <col min="5377" max="5377" width="10.5703125" style="32" customWidth="1"/>
    <col min="5378" max="5378" width="35.140625" style="32" customWidth="1"/>
    <col min="5379" max="5379" width="20.5703125" style="32" customWidth="1"/>
    <col min="5380" max="5380" width="16" style="32" customWidth="1"/>
    <col min="5381" max="5381" width="19" style="32" customWidth="1"/>
    <col min="5382" max="5383" width="18.28515625" style="32" customWidth="1"/>
    <col min="5384" max="5384" width="11.5703125" style="32" customWidth="1"/>
    <col min="5385" max="5385" width="24" style="32" customWidth="1"/>
    <col min="5386" max="5386" width="11.5703125" style="32" customWidth="1"/>
    <col min="5387" max="5387" width="10.85546875" style="32" customWidth="1"/>
    <col min="5388" max="5388" width="49.140625" style="32" customWidth="1"/>
    <col min="5389" max="5632" width="8.85546875" style="32"/>
    <col min="5633" max="5633" width="10.5703125" style="32" customWidth="1"/>
    <col min="5634" max="5634" width="35.140625" style="32" customWidth="1"/>
    <col min="5635" max="5635" width="20.5703125" style="32" customWidth="1"/>
    <col min="5636" max="5636" width="16" style="32" customWidth="1"/>
    <col min="5637" max="5637" width="19" style="32" customWidth="1"/>
    <col min="5638" max="5639" width="18.28515625" style="32" customWidth="1"/>
    <col min="5640" max="5640" width="11.5703125" style="32" customWidth="1"/>
    <col min="5641" max="5641" width="24" style="32" customWidth="1"/>
    <col min="5642" max="5642" width="11.5703125" style="32" customWidth="1"/>
    <col min="5643" max="5643" width="10.85546875" style="32" customWidth="1"/>
    <col min="5644" max="5644" width="49.140625" style="32" customWidth="1"/>
    <col min="5645" max="5888" width="8.85546875" style="32"/>
    <col min="5889" max="5889" width="10.5703125" style="32" customWidth="1"/>
    <col min="5890" max="5890" width="35.140625" style="32" customWidth="1"/>
    <col min="5891" max="5891" width="20.5703125" style="32" customWidth="1"/>
    <col min="5892" max="5892" width="16" style="32" customWidth="1"/>
    <col min="5893" max="5893" width="19" style="32" customWidth="1"/>
    <col min="5894" max="5895" width="18.28515625" style="32" customWidth="1"/>
    <col min="5896" max="5896" width="11.5703125" style="32" customWidth="1"/>
    <col min="5897" max="5897" width="24" style="32" customWidth="1"/>
    <col min="5898" max="5898" width="11.5703125" style="32" customWidth="1"/>
    <col min="5899" max="5899" width="10.85546875" style="32" customWidth="1"/>
    <col min="5900" max="5900" width="49.140625" style="32" customWidth="1"/>
    <col min="5901" max="6144" width="8.85546875" style="32"/>
    <col min="6145" max="6145" width="10.5703125" style="32" customWidth="1"/>
    <col min="6146" max="6146" width="35.140625" style="32" customWidth="1"/>
    <col min="6147" max="6147" width="20.5703125" style="32" customWidth="1"/>
    <col min="6148" max="6148" width="16" style="32" customWidth="1"/>
    <col min="6149" max="6149" width="19" style="32" customWidth="1"/>
    <col min="6150" max="6151" width="18.28515625" style="32" customWidth="1"/>
    <col min="6152" max="6152" width="11.5703125" style="32" customWidth="1"/>
    <col min="6153" max="6153" width="24" style="32" customWidth="1"/>
    <col min="6154" max="6154" width="11.5703125" style="32" customWidth="1"/>
    <col min="6155" max="6155" width="10.85546875" style="32" customWidth="1"/>
    <col min="6156" max="6156" width="49.140625" style="32" customWidth="1"/>
    <col min="6157" max="6400" width="8.85546875" style="32"/>
    <col min="6401" max="6401" width="10.5703125" style="32" customWidth="1"/>
    <col min="6402" max="6402" width="35.140625" style="32" customWidth="1"/>
    <col min="6403" max="6403" width="20.5703125" style="32" customWidth="1"/>
    <col min="6404" max="6404" width="16" style="32" customWidth="1"/>
    <col min="6405" max="6405" width="19" style="32" customWidth="1"/>
    <col min="6406" max="6407" width="18.28515625" style="32" customWidth="1"/>
    <col min="6408" max="6408" width="11.5703125" style="32" customWidth="1"/>
    <col min="6409" max="6409" width="24" style="32" customWidth="1"/>
    <col min="6410" max="6410" width="11.5703125" style="32" customWidth="1"/>
    <col min="6411" max="6411" width="10.85546875" style="32" customWidth="1"/>
    <col min="6412" max="6412" width="49.140625" style="32" customWidth="1"/>
    <col min="6413" max="6656" width="8.85546875" style="32"/>
    <col min="6657" max="6657" width="10.5703125" style="32" customWidth="1"/>
    <col min="6658" max="6658" width="35.140625" style="32" customWidth="1"/>
    <col min="6659" max="6659" width="20.5703125" style="32" customWidth="1"/>
    <col min="6660" max="6660" width="16" style="32" customWidth="1"/>
    <col min="6661" max="6661" width="19" style="32" customWidth="1"/>
    <col min="6662" max="6663" width="18.28515625" style="32" customWidth="1"/>
    <col min="6664" max="6664" width="11.5703125" style="32" customWidth="1"/>
    <col min="6665" max="6665" width="24" style="32" customWidth="1"/>
    <col min="6666" max="6666" width="11.5703125" style="32" customWidth="1"/>
    <col min="6667" max="6667" width="10.85546875" style="32" customWidth="1"/>
    <col min="6668" max="6668" width="49.140625" style="32" customWidth="1"/>
    <col min="6669" max="6912" width="8.85546875" style="32"/>
    <col min="6913" max="6913" width="10.5703125" style="32" customWidth="1"/>
    <col min="6914" max="6914" width="35.140625" style="32" customWidth="1"/>
    <col min="6915" max="6915" width="20.5703125" style="32" customWidth="1"/>
    <col min="6916" max="6916" width="16" style="32" customWidth="1"/>
    <col min="6917" max="6917" width="19" style="32" customWidth="1"/>
    <col min="6918" max="6919" width="18.28515625" style="32" customWidth="1"/>
    <col min="6920" max="6920" width="11.5703125" style="32" customWidth="1"/>
    <col min="6921" max="6921" width="24" style="32" customWidth="1"/>
    <col min="6922" max="6922" width="11.5703125" style="32" customWidth="1"/>
    <col min="6923" max="6923" width="10.85546875" style="32" customWidth="1"/>
    <col min="6924" max="6924" width="49.140625" style="32" customWidth="1"/>
    <col min="6925" max="7168" width="8.85546875" style="32"/>
    <col min="7169" max="7169" width="10.5703125" style="32" customWidth="1"/>
    <col min="7170" max="7170" width="35.140625" style="32" customWidth="1"/>
    <col min="7171" max="7171" width="20.5703125" style="32" customWidth="1"/>
    <col min="7172" max="7172" width="16" style="32" customWidth="1"/>
    <col min="7173" max="7173" width="19" style="32" customWidth="1"/>
    <col min="7174" max="7175" width="18.28515625" style="32" customWidth="1"/>
    <col min="7176" max="7176" width="11.5703125" style="32" customWidth="1"/>
    <col min="7177" max="7177" width="24" style="32" customWidth="1"/>
    <col min="7178" max="7178" width="11.5703125" style="32" customWidth="1"/>
    <col min="7179" max="7179" width="10.85546875" style="32" customWidth="1"/>
    <col min="7180" max="7180" width="49.140625" style="32" customWidth="1"/>
    <col min="7181" max="7424" width="8.85546875" style="32"/>
    <col min="7425" max="7425" width="10.5703125" style="32" customWidth="1"/>
    <col min="7426" max="7426" width="35.140625" style="32" customWidth="1"/>
    <col min="7427" max="7427" width="20.5703125" style="32" customWidth="1"/>
    <col min="7428" max="7428" width="16" style="32" customWidth="1"/>
    <col min="7429" max="7429" width="19" style="32" customWidth="1"/>
    <col min="7430" max="7431" width="18.28515625" style="32" customWidth="1"/>
    <col min="7432" max="7432" width="11.5703125" style="32" customWidth="1"/>
    <col min="7433" max="7433" width="24" style="32" customWidth="1"/>
    <col min="7434" max="7434" width="11.5703125" style="32" customWidth="1"/>
    <col min="7435" max="7435" width="10.85546875" style="32" customWidth="1"/>
    <col min="7436" max="7436" width="49.140625" style="32" customWidth="1"/>
    <col min="7437" max="7680" width="8.85546875" style="32"/>
    <col min="7681" max="7681" width="10.5703125" style="32" customWidth="1"/>
    <col min="7682" max="7682" width="35.140625" style="32" customWidth="1"/>
    <col min="7683" max="7683" width="20.5703125" style="32" customWidth="1"/>
    <col min="7684" max="7684" width="16" style="32" customWidth="1"/>
    <col min="7685" max="7685" width="19" style="32" customWidth="1"/>
    <col min="7686" max="7687" width="18.28515625" style="32" customWidth="1"/>
    <col min="7688" max="7688" width="11.5703125" style="32" customWidth="1"/>
    <col min="7689" max="7689" width="24" style="32" customWidth="1"/>
    <col min="7690" max="7690" width="11.5703125" style="32" customWidth="1"/>
    <col min="7691" max="7691" width="10.85546875" style="32" customWidth="1"/>
    <col min="7692" max="7692" width="49.140625" style="32" customWidth="1"/>
    <col min="7693" max="7936" width="8.85546875" style="32"/>
    <col min="7937" max="7937" width="10.5703125" style="32" customWidth="1"/>
    <col min="7938" max="7938" width="35.140625" style="32" customWidth="1"/>
    <col min="7939" max="7939" width="20.5703125" style="32" customWidth="1"/>
    <col min="7940" max="7940" width="16" style="32" customWidth="1"/>
    <col min="7941" max="7941" width="19" style="32" customWidth="1"/>
    <col min="7942" max="7943" width="18.28515625" style="32" customWidth="1"/>
    <col min="7944" max="7944" width="11.5703125" style="32" customWidth="1"/>
    <col min="7945" max="7945" width="24" style="32" customWidth="1"/>
    <col min="7946" max="7946" width="11.5703125" style="32" customWidth="1"/>
    <col min="7947" max="7947" width="10.85546875" style="32" customWidth="1"/>
    <col min="7948" max="7948" width="49.140625" style="32" customWidth="1"/>
    <col min="7949" max="8192" width="8.85546875" style="32"/>
    <col min="8193" max="8193" width="10.5703125" style="32" customWidth="1"/>
    <col min="8194" max="8194" width="35.140625" style="32" customWidth="1"/>
    <col min="8195" max="8195" width="20.5703125" style="32" customWidth="1"/>
    <col min="8196" max="8196" width="16" style="32" customWidth="1"/>
    <col min="8197" max="8197" width="19" style="32" customWidth="1"/>
    <col min="8198" max="8199" width="18.28515625" style="32" customWidth="1"/>
    <col min="8200" max="8200" width="11.5703125" style="32" customWidth="1"/>
    <col min="8201" max="8201" width="24" style="32" customWidth="1"/>
    <col min="8202" max="8202" width="11.5703125" style="32" customWidth="1"/>
    <col min="8203" max="8203" width="10.85546875" style="32" customWidth="1"/>
    <col min="8204" max="8204" width="49.140625" style="32" customWidth="1"/>
    <col min="8205" max="8448" width="8.85546875" style="32"/>
    <col min="8449" max="8449" width="10.5703125" style="32" customWidth="1"/>
    <col min="8450" max="8450" width="35.140625" style="32" customWidth="1"/>
    <col min="8451" max="8451" width="20.5703125" style="32" customWidth="1"/>
    <col min="8452" max="8452" width="16" style="32" customWidth="1"/>
    <col min="8453" max="8453" width="19" style="32" customWidth="1"/>
    <col min="8454" max="8455" width="18.28515625" style="32" customWidth="1"/>
    <col min="8456" max="8456" width="11.5703125" style="32" customWidth="1"/>
    <col min="8457" max="8457" width="24" style="32" customWidth="1"/>
    <col min="8458" max="8458" width="11.5703125" style="32" customWidth="1"/>
    <col min="8459" max="8459" width="10.85546875" style="32" customWidth="1"/>
    <col min="8460" max="8460" width="49.140625" style="32" customWidth="1"/>
    <col min="8461" max="8704" width="8.85546875" style="32"/>
    <col min="8705" max="8705" width="10.5703125" style="32" customWidth="1"/>
    <col min="8706" max="8706" width="35.140625" style="32" customWidth="1"/>
    <col min="8707" max="8707" width="20.5703125" style="32" customWidth="1"/>
    <col min="8708" max="8708" width="16" style="32" customWidth="1"/>
    <col min="8709" max="8709" width="19" style="32" customWidth="1"/>
    <col min="8710" max="8711" width="18.28515625" style="32" customWidth="1"/>
    <col min="8712" max="8712" width="11.5703125" style="32" customWidth="1"/>
    <col min="8713" max="8713" width="24" style="32" customWidth="1"/>
    <col min="8714" max="8714" width="11.5703125" style="32" customWidth="1"/>
    <col min="8715" max="8715" width="10.85546875" style="32" customWidth="1"/>
    <col min="8716" max="8716" width="49.140625" style="32" customWidth="1"/>
    <col min="8717" max="8960" width="8.85546875" style="32"/>
    <col min="8961" max="8961" width="10.5703125" style="32" customWidth="1"/>
    <col min="8962" max="8962" width="35.140625" style="32" customWidth="1"/>
    <col min="8963" max="8963" width="20.5703125" style="32" customWidth="1"/>
    <col min="8964" max="8964" width="16" style="32" customWidth="1"/>
    <col min="8965" max="8965" width="19" style="32" customWidth="1"/>
    <col min="8966" max="8967" width="18.28515625" style="32" customWidth="1"/>
    <col min="8968" max="8968" width="11.5703125" style="32" customWidth="1"/>
    <col min="8969" max="8969" width="24" style="32" customWidth="1"/>
    <col min="8970" max="8970" width="11.5703125" style="32" customWidth="1"/>
    <col min="8971" max="8971" width="10.85546875" style="32" customWidth="1"/>
    <col min="8972" max="8972" width="49.140625" style="32" customWidth="1"/>
    <col min="8973" max="9216" width="8.85546875" style="32"/>
    <col min="9217" max="9217" width="10.5703125" style="32" customWidth="1"/>
    <col min="9218" max="9218" width="35.140625" style="32" customWidth="1"/>
    <col min="9219" max="9219" width="20.5703125" style="32" customWidth="1"/>
    <col min="9220" max="9220" width="16" style="32" customWidth="1"/>
    <col min="9221" max="9221" width="19" style="32" customWidth="1"/>
    <col min="9222" max="9223" width="18.28515625" style="32" customWidth="1"/>
    <col min="9224" max="9224" width="11.5703125" style="32" customWidth="1"/>
    <col min="9225" max="9225" width="24" style="32" customWidth="1"/>
    <col min="9226" max="9226" width="11.5703125" style="32" customWidth="1"/>
    <col min="9227" max="9227" width="10.85546875" style="32" customWidth="1"/>
    <col min="9228" max="9228" width="49.140625" style="32" customWidth="1"/>
    <col min="9229" max="9472" width="8.85546875" style="32"/>
    <col min="9473" max="9473" width="10.5703125" style="32" customWidth="1"/>
    <col min="9474" max="9474" width="35.140625" style="32" customWidth="1"/>
    <col min="9475" max="9475" width="20.5703125" style="32" customWidth="1"/>
    <col min="9476" max="9476" width="16" style="32" customWidth="1"/>
    <col min="9477" max="9477" width="19" style="32" customWidth="1"/>
    <col min="9478" max="9479" width="18.28515625" style="32" customWidth="1"/>
    <col min="9480" max="9480" width="11.5703125" style="32" customWidth="1"/>
    <col min="9481" max="9481" width="24" style="32" customWidth="1"/>
    <col min="9482" max="9482" width="11.5703125" style="32" customWidth="1"/>
    <col min="9483" max="9483" width="10.85546875" style="32" customWidth="1"/>
    <col min="9484" max="9484" width="49.140625" style="32" customWidth="1"/>
    <col min="9485" max="9728" width="8.85546875" style="32"/>
    <col min="9729" max="9729" width="10.5703125" style="32" customWidth="1"/>
    <col min="9730" max="9730" width="35.140625" style="32" customWidth="1"/>
    <col min="9731" max="9731" width="20.5703125" style="32" customWidth="1"/>
    <col min="9732" max="9732" width="16" style="32" customWidth="1"/>
    <col min="9733" max="9733" width="19" style="32" customWidth="1"/>
    <col min="9734" max="9735" width="18.28515625" style="32" customWidth="1"/>
    <col min="9736" max="9736" width="11.5703125" style="32" customWidth="1"/>
    <col min="9737" max="9737" width="24" style="32" customWidth="1"/>
    <col min="9738" max="9738" width="11.5703125" style="32" customWidth="1"/>
    <col min="9739" max="9739" width="10.85546875" style="32" customWidth="1"/>
    <col min="9740" max="9740" width="49.140625" style="32" customWidth="1"/>
    <col min="9741" max="9984" width="8.85546875" style="32"/>
    <col min="9985" max="9985" width="10.5703125" style="32" customWidth="1"/>
    <col min="9986" max="9986" width="35.140625" style="32" customWidth="1"/>
    <col min="9987" max="9987" width="20.5703125" style="32" customWidth="1"/>
    <col min="9988" max="9988" width="16" style="32" customWidth="1"/>
    <col min="9989" max="9989" width="19" style="32" customWidth="1"/>
    <col min="9990" max="9991" width="18.28515625" style="32" customWidth="1"/>
    <col min="9992" max="9992" width="11.5703125" style="32" customWidth="1"/>
    <col min="9993" max="9993" width="24" style="32" customWidth="1"/>
    <col min="9994" max="9994" width="11.5703125" style="32" customWidth="1"/>
    <col min="9995" max="9995" width="10.85546875" style="32" customWidth="1"/>
    <col min="9996" max="9996" width="49.140625" style="32" customWidth="1"/>
    <col min="9997" max="10240" width="8.85546875" style="32"/>
    <col min="10241" max="10241" width="10.5703125" style="32" customWidth="1"/>
    <col min="10242" max="10242" width="35.140625" style="32" customWidth="1"/>
    <col min="10243" max="10243" width="20.5703125" style="32" customWidth="1"/>
    <col min="10244" max="10244" width="16" style="32" customWidth="1"/>
    <col min="10245" max="10245" width="19" style="32" customWidth="1"/>
    <col min="10246" max="10247" width="18.28515625" style="32" customWidth="1"/>
    <col min="10248" max="10248" width="11.5703125" style="32" customWidth="1"/>
    <col min="10249" max="10249" width="24" style="32" customWidth="1"/>
    <col min="10250" max="10250" width="11.5703125" style="32" customWidth="1"/>
    <col min="10251" max="10251" width="10.85546875" style="32" customWidth="1"/>
    <col min="10252" max="10252" width="49.140625" style="32" customWidth="1"/>
    <col min="10253" max="10496" width="8.85546875" style="32"/>
    <col min="10497" max="10497" width="10.5703125" style="32" customWidth="1"/>
    <col min="10498" max="10498" width="35.140625" style="32" customWidth="1"/>
    <col min="10499" max="10499" width="20.5703125" style="32" customWidth="1"/>
    <col min="10500" max="10500" width="16" style="32" customWidth="1"/>
    <col min="10501" max="10501" width="19" style="32" customWidth="1"/>
    <col min="10502" max="10503" width="18.28515625" style="32" customWidth="1"/>
    <col min="10504" max="10504" width="11.5703125" style="32" customWidth="1"/>
    <col min="10505" max="10505" width="24" style="32" customWidth="1"/>
    <col min="10506" max="10506" width="11.5703125" style="32" customWidth="1"/>
    <col min="10507" max="10507" width="10.85546875" style="32" customWidth="1"/>
    <col min="10508" max="10508" width="49.140625" style="32" customWidth="1"/>
    <col min="10509" max="10752" width="8.85546875" style="32"/>
    <col min="10753" max="10753" width="10.5703125" style="32" customWidth="1"/>
    <col min="10754" max="10754" width="35.140625" style="32" customWidth="1"/>
    <col min="10755" max="10755" width="20.5703125" style="32" customWidth="1"/>
    <col min="10756" max="10756" width="16" style="32" customWidth="1"/>
    <col min="10757" max="10757" width="19" style="32" customWidth="1"/>
    <col min="10758" max="10759" width="18.28515625" style="32" customWidth="1"/>
    <col min="10760" max="10760" width="11.5703125" style="32" customWidth="1"/>
    <col min="10761" max="10761" width="24" style="32" customWidth="1"/>
    <col min="10762" max="10762" width="11.5703125" style="32" customWidth="1"/>
    <col min="10763" max="10763" width="10.85546875" style="32" customWidth="1"/>
    <col min="10764" max="10764" width="49.140625" style="32" customWidth="1"/>
    <col min="10765" max="11008" width="8.85546875" style="32"/>
    <col min="11009" max="11009" width="10.5703125" style="32" customWidth="1"/>
    <col min="11010" max="11010" width="35.140625" style="32" customWidth="1"/>
    <col min="11011" max="11011" width="20.5703125" style="32" customWidth="1"/>
    <col min="11012" max="11012" width="16" style="32" customWidth="1"/>
    <col min="11013" max="11013" width="19" style="32" customWidth="1"/>
    <col min="11014" max="11015" width="18.28515625" style="32" customWidth="1"/>
    <col min="11016" max="11016" width="11.5703125" style="32" customWidth="1"/>
    <col min="11017" max="11017" width="24" style="32" customWidth="1"/>
    <col min="11018" max="11018" width="11.5703125" style="32" customWidth="1"/>
    <col min="11019" max="11019" width="10.85546875" style="32" customWidth="1"/>
    <col min="11020" max="11020" width="49.140625" style="32" customWidth="1"/>
    <col min="11021" max="11264" width="8.85546875" style="32"/>
    <col min="11265" max="11265" width="10.5703125" style="32" customWidth="1"/>
    <col min="11266" max="11266" width="35.140625" style="32" customWidth="1"/>
    <col min="11267" max="11267" width="20.5703125" style="32" customWidth="1"/>
    <col min="11268" max="11268" width="16" style="32" customWidth="1"/>
    <col min="11269" max="11269" width="19" style="32" customWidth="1"/>
    <col min="11270" max="11271" width="18.28515625" style="32" customWidth="1"/>
    <col min="11272" max="11272" width="11.5703125" style="32" customWidth="1"/>
    <col min="11273" max="11273" width="24" style="32" customWidth="1"/>
    <col min="11274" max="11274" width="11.5703125" style="32" customWidth="1"/>
    <col min="11275" max="11275" width="10.85546875" style="32" customWidth="1"/>
    <col min="11276" max="11276" width="49.140625" style="32" customWidth="1"/>
    <col min="11277" max="11520" width="8.85546875" style="32"/>
    <col min="11521" max="11521" width="10.5703125" style="32" customWidth="1"/>
    <col min="11522" max="11522" width="35.140625" style="32" customWidth="1"/>
    <col min="11523" max="11523" width="20.5703125" style="32" customWidth="1"/>
    <col min="11524" max="11524" width="16" style="32" customWidth="1"/>
    <col min="11525" max="11525" width="19" style="32" customWidth="1"/>
    <col min="11526" max="11527" width="18.28515625" style="32" customWidth="1"/>
    <col min="11528" max="11528" width="11.5703125" style="32" customWidth="1"/>
    <col min="11529" max="11529" width="24" style="32" customWidth="1"/>
    <col min="11530" max="11530" width="11.5703125" style="32" customWidth="1"/>
    <col min="11531" max="11531" width="10.85546875" style="32" customWidth="1"/>
    <col min="11532" max="11532" width="49.140625" style="32" customWidth="1"/>
    <col min="11533" max="11776" width="8.85546875" style="32"/>
    <col min="11777" max="11777" width="10.5703125" style="32" customWidth="1"/>
    <col min="11778" max="11778" width="35.140625" style="32" customWidth="1"/>
    <col min="11779" max="11779" width="20.5703125" style="32" customWidth="1"/>
    <col min="11780" max="11780" width="16" style="32" customWidth="1"/>
    <col min="11781" max="11781" width="19" style="32" customWidth="1"/>
    <col min="11782" max="11783" width="18.28515625" style="32" customWidth="1"/>
    <col min="11784" max="11784" width="11.5703125" style="32" customWidth="1"/>
    <col min="11785" max="11785" width="24" style="32" customWidth="1"/>
    <col min="11786" max="11786" width="11.5703125" style="32" customWidth="1"/>
    <col min="11787" max="11787" width="10.85546875" style="32" customWidth="1"/>
    <col min="11788" max="11788" width="49.140625" style="32" customWidth="1"/>
    <col min="11789" max="12032" width="8.85546875" style="32"/>
    <col min="12033" max="12033" width="10.5703125" style="32" customWidth="1"/>
    <col min="12034" max="12034" width="35.140625" style="32" customWidth="1"/>
    <col min="12035" max="12035" width="20.5703125" style="32" customWidth="1"/>
    <col min="12036" max="12036" width="16" style="32" customWidth="1"/>
    <col min="12037" max="12037" width="19" style="32" customWidth="1"/>
    <col min="12038" max="12039" width="18.28515625" style="32" customWidth="1"/>
    <col min="12040" max="12040" width="11.5703125" style="32" customWidth="1"/>
    <col min="12041" max="12041" width="24" style="32" customWidth="1"/>
    <col min="12042" max="12042" width="11.5703125" style="32" customWidth="1"/>
    <col min="12043" max="12043" width="10.85546875" style="32" customWidth="1"/>
    <col min="12044" max="12044" width="49.140625" style="32" customWidth="1"/>
    <col min="12045" max="12288" width="8.85546875" style="32"/>
    <col min="12289" max="12289" width="10.5703125" style="32" customWidth="1"/>
    <col min="12290" max="12290" width="35.140625" style="32" customWidth="1"/>
    <col min="12291" max="12291" width="20.5703125" style="32" customWidth="1"/>
    <col min="12292" max="12292" width="16" style="32" customWidth="1"/>
    <col min="12293" max="12293" width="19" style="32" customWidth="1"/>
    <col min="12294" max="12295" width="18.28515625" style="32" customWidth="1"/>
    <col min="12296" max="12296" width="11.5703125" style="32" customWidth="1"/>
    <col min="12297" max="12297" width="24" style="32" customWidth="1"/>
    <col min="12298" max="12298" width="11.5703125" style="32" customWidth="1"/>
    <col min="12299" max="12299" width="10.85546875" style="32" customWidth="1"/>
    <col min="12300" max="12300" width="49.140625" style="32" customWidth="1"/>
    <col min="12301" max="12544" width="8.85546875" style="32"/>
    <col min="12545" max="12545" width="10.5703125" style="32" customWidth="1"/>
    <col min="12546" max="12546" width="35.140625" style="32" customWidth="1"/>
    <col min="12547" max="12547" width="20.5703125" style="32" customWidth="1"/>
    <col min="12548" max="12548" width="16" style="32" customWidth="1"/>
    <col min="12549" max="12549" width="19" style="32" customWidth="1"/>
    <col min="12550" max="12551" width="18.28515625" style="32" customWidth="1"/>
    <col min="12552" max="12552" width="11.5703125" style="32" customWidth="1"/>
    <col min="12553" max="12553" width="24" style="32" customWidth="1"/>
    <col min="12554" max="12554" width="11.5703125" style="32" customWidth="1"/>
    <col min="12555" max="12555" width="10.85546875" style="32" customWidth="1"/>
    <col min="12556" max="12556" width="49.140625" style="32" customWidth="1"/>
    <col min="12557" max="12800" width="8.85546875" style="32"/>
    <col min="12801" max="12801" width="10.5703125" style="32" customWidth="1"/>
    <col min="12802" max="12802" width="35.140625" style="32" customWidth="1"/>
    <col min="12803" max="12803" width="20.5703125" style="32" customWidth="1"/>
    <col min="12804" max="12804" width="16" style="32" customWidth="1"/>
    <col min="12805" max="12805" width="19" style="32" customWidth="1"/>
    <col min="12806" max="12807" width="18.28515625" style="32" customWidth="1"/>
    <col min="12808" max="12808" width="11.5703125" style="32" customWidth="1"/>
    <col min="12809" max="12809" width="24" style="32" customWidth="1"/>
    <col min="12810" max="12810" width="11.5703125" style="32" customWidth="1"/>
    <col min="12811" max="12811" width="10.85546875" style="32" customWidth="1"/>
    <col min="12812" max="12812" width="49.140625" style="32" customWidth="1"/>
    <col min="12813" max="13056" width="8.85546875" style="32"/>
    <col min="13057" max="13057" width="10.5703125" style="32" customWidth="1"/>
    <col min="13058" max="13058" width="35.140625" style="32" customWidth="1"/>
    <col min="13059" max="13059" width="20.5703125" style="32" customWidth="1"/>
    <col min="13060" max="13060" width="16" style="32" customWidth="1"/>
    <col min="13061" max="13061" width="19" style="32" customWidth="1"/>
    <col min="13062" max="13063" width="18.28515625" style="32" customWidth="1"/>
    <col min="13064" max="13064" width="11.5703125" style="32" customWidth="1"/>
    <col min="13065" max="13065" width="24" style="32" customWidth="1"/>
    <col min="13066" max="13066" width="11.5703125" style="32" customWidth="1"/>
    <col min="13067" max="13067" width="10.85546875" style="32" customWidth="1"/>
    <col min="13068" max="13068" width="49.140625" style="32" customWidth="1"/>
    <col min="13069" max="13312" width="8.85546875" style="32"/>
    <col min="13313" max="13313" width="10.5703125" style="32" customWidth="1"/>
    <col min="13314" max="13314" width="35.140625" style="32" customWidth="1"/>
    <col min="13315" max="13315" width="20.5703125" style="32" customWidth="1"/>
    <col min="13316" max="13316" width="16" style="32" customWidth="1"/>
    <col min="13317" max="13317" width="19" style="32" customWidth="1"/>
    <col min="13318" max="13319" width="18.28515625" style="32" customWidth="1"/>
    <col min="13320" max="13320" width="11.5703125" style="32" customWidth="1"/>
    <col min="13321" max="13321" width="24" style="32" customWidth="1"/>
    <col min="13322" max="13322" width="11.5703125" style="32" customWidth="1"/>
    <col min="13323" max="13323" width="10.85546875" style="32" customWidth="1"/>
    <col min="13324" max="13324" width="49.140625" style="32" customWidth="1"/>
    <col min="13325" max="13568" width="8.85546875" style="32"/>
    <col min="13569" max="13569" width="10.5703125" style="32" customWidth="1"/>
    <col min="13570" max="13570" width="35.140625" style="32" customWidth="1"/>
    <col min="13571" max="13571" width="20.5703125" style="32" customWidth="1"/>
    <col min="13572" max="13572" width="16" style="32" customWidth="1"/>
    <col min="13573" max="13573" width="19" style="32" customWidth="1"/>
    <col min="13574" max="13575" width="18.28515625" style="32" customWidth="1"/>
    <col min="13576" max="13576" width="11.5703125" style="32" customWidth="1"/>
    <col min="13577" max="13577" width="24" style="32" customWidth="1"/>
    <col min="13578" max="13578" width="11.5703125" style="32" customWidth="1"/>
    <col min="13579" max="13579" width="10.85546875" style="32" customWidth="1"/>
    <col min="13580" max="13580" width="49.140625" style="32" customWidth="1"/>
    <col min="13581" max="13824" width="8.85546875" style="32"/>
    <col min="13825" max="13825" width="10.5703125" style="32" customWidth="1"/>
    <col min="13826" max="13826" width="35.140625" style="32" customWidth="1"/>
    <col min="13827" max="13827" width="20.5703125" style="32" customWidth="1"/>
    <col min="13828" max="13828" width="16" style="32" customWidth="1"/>
    <col min="13829" max="13829" width="19" style="32" customWidth="1"/>
    <col min="13830" max="13831" width="18.28515625" style="32" customWidth="1"/>
    <col min="13832" max="13832" width="11.5703125" style="32" customWidth="1"/>
    <col min="13833" max="13833" width="24" style="32" customWidth="1"/>
    <col min="13834" max="13834" width="11.5703125" style="32" customWidth="1"/>
    <col min="13835" max="13835" width="10.85546875" style="32" customWidth="1"/>
    <col min="13836" max="13836" width="49.140625" style="32" customWidth="1"/>
    <col min="13837" max="14080" width="8.85546875" style="32"/>
    <col min="14081" max="14081" width="10.5703125" style="32" customWidth="1"/>
    <col min="14082" max="14082" width="35.140625" style="32" customWidth="1"/>
    <col min="14083" max="14083" width="20.5703125" style="32" customWidth="1"/>
    <col min="14084" max="14084" width="16" style="32" customWidth="1"/>
    <col min="14085" max="14085" width="19" style="32" customWidth="1"/>
    <col min="14086" max="14087" width="18.28515625" style="32" customWidth="1"/>
    <col min="14088" max="14088" width="11.5703125" style="32" customWidth="1"/>
    <col min="14089" max="14089" width="24" style="32" customWidth="1"/>
    <col min="14090" max="14090" width="11.5703125" style="32" customWidth="1"/>
    <col min="14091" max="14091" width="10.85546875" style="32" customWidth="1"/>
    <col min="14092" max="14092" width="49.140625" style="32" customWidth="1"/>
    <col min="14093" max="14336" width="8.85546875" style="32"/>
    <col min="14337" max="14337" width="10.5703125" style="32" customWidth="1"/>
    <col min="14338" max="14338" width="35.140625" style="32" customWidth="1"/>
    <col min="14339" max="14339" width="20.5703125" style="32" customWidth="1"/>
    <col min="14340" max="14340" width="16" style="32" customWidth="1"/>
    <col min="14341" max="14341" width="19" style="32" customWidth="1"/>
    <col min="14342" max="14343" width="18.28515625" style="32" customWidth="1"/>
    <col min="14344" max="14344" width="11.5703125" style="32" customWidth="1"/>
    <col min="14345" max="14345" width="24" style="32" customWidth="1"/>
    <col min="14346" max="14346" width="11.5703125" style="32" customWidth="1"/>
    <col min="14347" max="14347" width="10.85546875" style="32" customWidth="1"/>
    <col min="14348" max="14348" width="49.140625" style="32" customWidth="1"/>
    <col min="14349" max="14592" width="8.85546875" style="32"/>
    <col min="14593" max="14593" width="10.5703125" style="32" customWidth="1"/>
    <col min="14594" max="14594" width="35.140625" style="32" customWidth="1"/>
    <col min="14595" max="14595" width="20.5703125" style="32" customWidth="1"/>
    <col min="14596" max="14596" width="16" style="32" customWidth="1"/>
    <col min="14597" max="14597" width="19" style="32" customWidth="1"/>
    <col min="14598" max="14599" width="18.28515625" style="32" customWidth="1"/>
    <col min="14600" max="14600" width="11.5703125" style="32" customWidth="1"/>
    <col min="14601" max="14601" width="24" style="32" customWidth="1"/>
    <col min="14602" max="14602" width="11.5703125" style="32" customWidth="1"/>
    <col min="14603" max="14603" width="10.85546875" style="32" customWidth="1"/>
    <col min="14604" max="14604" width="49.140625" style="32" customWidth="1"/>
    <col min="14605" max="14848" width="8.85546875" style="32"/>
    <col min="14849" max="14849" width="10.5703125" style="32" customWidth="1"/>
    <col min="14850" max="14850" width="35.140625" style="32" customWidth="1"/>
    <col min="14851" max="14851" width="20.5703125" style="32" customWidth="1"/>
    <col min="14852" max="14852" width="16" style="32" customWidth="1"/>
    <col min="14853" max="14853" width="19" style="32" customWidth="1"/>
    <col min="14854" max="14855" width="18.28515625" style="32" customWidth="1"/>
    <col min="14856" max="14856" width="11.5703125" style="32" customWidth="1"/>
    <col min="14857" max="14857" width="24" style="32" customWidth="1"/>
    <col min="14858" max="14858" width="11.5703125" style="32" customWidth="1"/>
    <col min="14859" max="14859" width="10.85546875" style="32" customWidth="1"/>
    <col min="14860" max="14860" width="49.140625" style="32" customWidth="1"/>
    <col min="14861" max="15104" width="8.85546875" style="32"/>
    <col min="15105" max="15105" width="10.5703125" style="32" customWidth="1"/>
    <col min="15106" max="15106" width="35.140625" style="32" customWidth="1"/>
    <col min="15107" max="15107" width="20.5703125" style="32" customWidth="1"/>
    <col min="15108" max="15108" width="16" style="32" customWidth="1"/>
    <col min="15109" max="15109" width="19" style="32" customWidth="1"/>
    <col min="15110" max="15111" width="18.28515625" style="32" customWidth="1"/>
    <col min="15112" max="15112" width="11.5703125" style="32" customWidth="1"/>
    <col min="15113" max="15113" width="24" style="32" customWidth="1"/>
    <col min="15114" max="15114" width="11.5703125" style="32" customWidth="1"/>
    <col min="15115" max="15115" width="10.85546875" style="32" customWidth="1"/>
    <col min="15116" max="15116" width="49.140625" style="32" customWidth="1"/>
    <col min="15117" max="15360" width="8.85546875" style="32"/>
    <col min="15361" max="15361" width="10.5703125" style="32" customWidth="1"/>
    <col min="15362" max="15362" width="35.140625" style="32" customWidth="1"/>
    <col min="15363" max="15363" width="20.5703125" style="32" customWidth="1"/>
    <col min="15364" max="15364" width="16" style="32" customWidth="1"/>
    <col min="15365" max="15365" width="19" style="32" customWidth="1"/>
    <col min="15366" max="15367" width="18.28515625" style="32" customWidth="1"/>
    <col min="15368" max="15368" width="11.5703125" style="32" customWidth="1"/>
    <col min="15369" max="15369" width="24" style="32" customWidth="1"/>
    <col min="15370" max="15370" width="11.5703125" style="32" customWidth="1"/>
    <col min="15371" max="15371" width="10.85546875" style="32" customWidth="1"/>
    <col min="15372" max="15372" width="49.140625" style="32" customWidth="1"/>
    <col min="15373" max="15616" width="8.85546875" style="32"/>
    <col min="15617" max="15617" width="10.5703125" style="32" customWidth="1"/>
    <col min="15618" max="15618" width="35.140625" style="32" customWidth="1"/>
    <col min="15619" max="15619" width="20.5703125" style="32" customWidth="1"/>
    <col min="15620" max="15620" width="16" style="32" customWidth="1"/>
    <col min="15621" max="15621" width="19" style="32" customWidth="1"/>
    <col min="15622" max="15623" width="18.28515625" style="32" customWidth="1"/>
    <col min="15624" max="15624" width="11.5703125" style="32" customWidth="1"/>
    <col min="15625" max="15625" width="24" style="32" customWidth="1"/>
    <col min="15626" max="15626" width="11.5703125" style="32" customWidth="1"/>
    <col min="15627" max="15627" width="10.85546875" style="32" customWidth="1"/>
    <col min="15628" max="15628" width="49.140625" style="32" customWidth="1"/>
    <col min="15629" max="15872" width="8.85546875" style="32"/>
    <col min="15873" max="15873" width="10.5703125" style="32" customWidth="1"/>
    <col min="15874" max="15874" width="35.140625" style="32" customWidth="1"/>
    <col min="15875" max="15875" width="20.5703125" style="32" customWidth="1"/>
    <col min="15876" max="15876" width="16" style="32" customWidth="1"/>
    <col min="15877" max="15877" width="19" style="32" customWidth="1"/>
    <col min="15878" max="15879" width="18.28515625" style="32" customWidth="1"/>
    <col min="15880" max="15880" width="11.5703125" style="32" customWidth="1"/>
    <col min="15881" max="15881" width="24" style="32" customWidth="1"/>
    <col min="15882" max="15882" width="11.5703125" style="32" customWidth="1"/>
    <col min="15883" max="15883" width="10.85546875" style="32" customWidth="1"/>
    <col min="15884" max="15884" width="49.140625" style="32" customWidth="1"/>
    <col min="15885" max="16128" width="8.85546875" style="32"/>
    <col min="16129" max="16129" width="10.5703125" style="32" customWidth="1"/>
    <col min="16130" max="16130" width="35.140625" style="32" customWidth="1"/>
    <col min="16131" max="16131" width="20.5703125" style="32" customWidth="1"/>
    <col min="16132" max="16132" width="16" style="32" customWidth="1"/>
    <col min="16133" max="16133" width="19" style="32" customWidth="1"/>
    <col min="16134" max="16135" width="18.28515625" style="32" customWidth="1"/>
    <col min="16136" max="16136" width="11.5703125" style="32" customWidth="1"/>
    <col min="16137" max="16137" width="24" style="32" customWidth="1"/>
    <col min="16138" max="16138" width="11.5703125" style="32" customWidth="1"/>
    <col min="16139" max="16139" width="10.85546875" style="32" customWidth="1"/>
    <col min="16140" max="16140" width="49.140625" style="32" customWidth="1"/>
    <col min="16141" max="16384" width="8.85546875" style="32"/>
  </cols>
  <sheetData>
    <row r="1" spans="1:13" s="13" customFormat="1" ht="27.75" customHeight="1">
      <c r="A1" s="232" t="s">
        <v>59</v>
      </c>
      <c r="B1" s="232"/>
      <c r="C1" s="232"/>
      <c r="D1" s="232"/>
      <c r="E1" s="232"/>
      <c r="F1" s="232"/>
      <c r="G1" s="232"/>
      <c r="H1" s="12"/>
      <c r="I1" s="12"/>
    </row>
    <row r="2" spans="1:13" s="13" customFormat="1" ht="99.6" customHeight="1">
      <c r="A2" s="232"/>
      <c r="B2" s="232"/>
      <c r="C2" s="232"/>
      <c r="D2" s="232"/>
      <c r="E2" s="232"/>
      <c r="F2" s="232"/>
      <c r="G2" s="232"/>
      <c r="H2" s="12"/>
      <c r="I2" s="12"/>
    </row>
    <row r="3" spans="1:13" s="13" customFormat="1" ht="20.25" customHeight="1">
      <c r="A3" s="233" t="s">
        <v>33</v>
      </c>
      <c r="B3" s="233"/>
      <c r="C3" s="233"/>
      <c r="D3" s="233"/>
      <c r="E3" s="233"/>
      <c r="F3" s="233"/>
      <c r="G3" s="233"/>
      <c r="H3" s="14"/>
      <c r="I3" s="14"/>
      <c r="J3" s="14"/>
      <c r="K3" s="14"/>
      <c r="L3" s="14"/>
      <c r="M3" s="14"/>
    </row>
    <row r="4" spans="1:13" s="13" customFormat="1" ht="37.5" customHeight="1">
      <c r="A4" s="234" t="s">
        <v>71</v>
      </c>
      <c r="B4" s="234"/>
      <c r="C4" s="234"/>
      <c r="D4" s="234"/>
      <c r="E4" s="234"/>
      <c r="F4" s="234"/>
      <c r="G4" s="234"/>
      <c r="H4" s="15"/>
      <c r="I4" s="15"/>
      <c r="J4" s="14"/>
      <c r="K4" s="14"/>
      <c r="L4" s="14"/>
      <c r="M4" s="14"/>
    </row>
    <row r="5" spans="1:13" s="13" customFormat="1" ht="15.75">
      <c r="A5" s="16"/>
    </row>
    <row r="6" spans="1:13" s="13" customFormat="1" ht="31.5" customHeight="1">
      <c r="A6" s="235" t="s">
        <v>0</v>
      </c>
      <c r="B6" s="235" t="s">
        <v>34</v>
      </c>
      <c r="C6" s="235" t="s">
        <v>35</v>
      </c>
      <c r="D6" s="235" t="s">
        <v>36</v>
      </c>
      <c r="E6" s="235" t="s">
        <v>2</v>
      </c>
      <c r="F6" s="237" t="s">
        <v>37</v>
      </c>
      <c r="G6" s="237"/>
      <c r="H6" s="235" t="s">
        <v>3</v>
      </c>
      <c r="I6" s="238"/>
    </row>
    <row r="7" spans="1:13" s="13" customFormat="1" ht="15" customHeight="1">
      <c r="A7" s="235"/>
      <c r="B7" s="235"/>
      <c r="C7" s="236"/>
      <c r="D7" s="235"/>
      <c r="E7" s="236"/>
      <c r="F7" s="17" t="s">
        <v>4</v>
      </c>
      <c r="G7" s="17">
        <v>2019</v>
      </c>
      <c r="H7" s="238"/>
      <c r="I7" s="238"/>
    </row>
    <row r="8" spans="1:13" s="20" customFormat="1" ht="40.5" customHeight="1">
      <c r="A8" s="239">
        <v>1</v>
      </c>
      <c r="B8" s="240" t="s">
        <v>38</v>
      </c>
      <c r="C8" s="240" t="s">
        <v>39</v>
      </c>
      <c r="D8" s="240" t="s">
        <v>40</v>
      </c>
      <c r="E8" s="18" t="s">
        <v>5</v>
      </c>
      <c r="F8" s="19">
        <f>F10+F11+F12</f>
        <v>550000</v>
      </c>
      <c r="G8" s="19">
        <f>G10+G11+G12</f>
        <v>550000</v>
      </c>
      <c r="H8" s="240" t="s">
        <v>41</v>
      </c>
      <c r="I8" s="241"/>
    </row>
    <row r="9" spans="1:13" s="20" customFormat="1" ht="13.5" customHeight="1">
      <c r="A9" s="239"/>
      <c r="B9" s="240"/>
      <c r="C9" s="240"/>
      <c r="D9" s="240"/>
      <c r="E9" s="18" t="s">
        <v>6</v>
      </c>
      <c r="F9" s="19"/>
      <c r="G9" s="19"/>
      <c r="H9" s="241"/>
      <c r="I9" s="241"/>
    </row>
    <row r="10" spans="1:13" s="20" customFormat="1" ht="13.5" customHeight="1">
      <c r="A10" s="239"/>
      <c r="B10" s="240"/>
      <c r="C10" s="240"/>
      <c r="D10" s="240"/>
      <c r="E10" s="18" t="s">
        <v>42</v>
      </c>
      <c r="F10" s="19">
        <v>0</v>
      </c>
      <c r="G10" s="19">
        <v>0</v>
      </c>
      <c r="H10" s="241"/>
      <c r="I10" s="241"/>
    </row>
    <row r="11" spans="1:13" s="20" customFormat="1" ht="14.25" customHeight="1">
      <c r="A11" s="239"/>
      <c r="B11" s="240"/>
      <c r="C11" s="240"/>
      <c r="D11" s="240"/>
      <c r="E11" s="18" t="s">
        <v>43</v>
      </c>
      <c r="F11" s="19">
        <v>300000</v>
      </c>
      <c r="G11" s="19">
        <v>300000</v>
      </c>
      <c r="H11" s="241"/>
      <c r="I11" s="241"/>
    </row>
    <row r="12" spans="1:13" s="20" customFormat="1" ht="28.5" customHeight="1">
      <c r="A12" s="239"/>
      <c r="B12" s="240"/>
      <c r="C12" s="240"/>
      <c r="D12" s="240"/>
      <c r="E12" s="18" t="s">
        <v>44</v>
      </c>
      <c r="F12" s="19">
        <v>250000</v>
      </c>
      <c r="G12" s="19">
        <v>250000</v>
      </c>
      <c r="H12" s="241"/>
      <c r="I12" s="241"/>
    </row>
    <row r="13" spans="1:13" s="20" customFormat="1" ht="29.25" hidden="1" customHeight="1">
      <c r="A13" s="220">
        <v>2</v>
      </c>
      <c r="B13" s="223" t="s">
        <v>45</v>
      </c>
      <c r="C13" s="223" t="s">
        <v>46</v>
      </c>
      <c r="D13" s="223" t="s">
        <v>12</v>
      </c>
      <c r="E13" s="18" t="s">
        <v>5</v>
      </c>
      <c r="F13" s="19">
        <f>F15+F16</f>
        <v>0</v>
      </c>
      <c r="G13" s="19">
        <f>G15+G16</f>
        <v>0</v>
      </c>
      <c r="H13" s="226" t="s">
        <v>47</v>
      </c>
      <c r="I13" s="227"/>
    </row>
    <row r="14" spans="1:13" s="20" customFormat="1" ht="16.5" hidden="1" customHeight="1">
      <c r="A14" s="221"/>
      <c r="B14" s="224"/>
      <c r="C14" s="224"/>
      <c r="D14" s="224"/>
      <c r="E14" s="18" t="s">
        <v>6</v>
      </c>
      <c r="F14" s="19"/>
      <c r="G14" s="19"/>
      <c r="H14" s="228"/>
      <c r="I14" s="229"/>
    </row>
    <row r="15" spans="1:13" s="20" customFormat="1" ht="16.5" hidden="1" customHeight="1">
      <c r="A15" s="221"/>
      <c r="B15" s="224"/>
      <c r="C15" s="224"/>
      <c r="D15" s="224"/>
      <c r="E15" s="18" t="s">
        <v>27</v>
      </c>
      <c r="F15" s="19">
        <v>0</v>
      </c>
      <c r="G15" s="19">
        <v>0</v>
      </c>
      <c r="H15" s="228"/>
      <c r="I15" s="229"/>
    </row>
    <row r="16" spans="1:13" s="20" customFormat="1" ht="16.5" hidden="1" customHeight="1">
      <c r="A16" s="221"/>
      <c r="B16" s="224"/>
      <c r="C16" s="224"/>
      <c r="D16" s="224"/>
      <c r="E16" s="18" t="s">
        <v>43</v>
      </c>
      <c r="F16" s="19">
        <v>0</v>
      </c>
      <c r="G16" s="19">
        <v>0</v>
      </c>
      <c r="H16" s="228"/>
      <c r="I16" s="229"/>
    </row>
    <row r="17" spans="1:9" s="20" customFormat="1" ht="29.25" hidden="1" customHeight="1">
      <c r="A17" s="222"/>
      <c r="B17" s="225"/>
      <c r="C17" s="225"/>
      <c r="D17" s="225"/>
      <c r="E17" s="18" t="s">
        <v>44</v>
      </c>
      <c r="F17" s="19">
        <v>0</v>
      </c>
      <c r="G17" s="19">
        <v>0</v>
      </c>
      <c r="H17" s="230"/>
      <c r="I17" s="231"/>
    </row>
    <row r="18" spans="1:9" s="20" customFormat="1" ht="29.25" hidden="1" customHeight="1">
      <c r="A18" s="220">
        <v>3</v>
      </c>
      <c r="B18" s="223" t="s">
        <v>48</v>
      </c>
      <c r="C18" s="223" t="s">
        <v>46</v>
      </c>
      <c r="D18" s="223" t="s">
        <v>12</v>
      </c>
      <c r="E18" s="18" t="s">
        <v>5</v>
      </c>
      <c r="F18" s="19">
        <f>F20+F21+F22</f>
        <v>0</v>
      </c>
      <c r="G18" s="19">
        <f>G20+G21+G22</f>
        <v>0</v>
      </c>
      <c r="H18" s="226" t="s">
        <v>49</v>
      </c>
      <c r="I18" s="227"/>
    </row>
    <row r="19" spans="1:9" s="20" customFormat="1" ht="16.5" hidden="1" customHeight="1">
      <c r="A19" s="221"/>
      <c r="B19" s="224"/>
      <c r="C19" s="224"/>
      <c r="D19" s="224"/>
      <c r="E19" s="18" t="s">
        <v>6</v>
      </c>
      <c r="F19" s="19"/>
      <c r="G19" s="19"/>
      <c r="H19" s="228"/>
      <c r="I19" s="229"/>
    </row>
    <row r="20" spans="1:9" s="20" customFormat="1" ht="16.5" hidden="1" customHeight="1">
      <c r="A20" s="221"/>
      <c r="B20" s="224"/>
      <c r="C20" s="224"/>
      <c r="D20" s="224"/>
      <c r="E20" s="18" t="s">
        <v>50</v>
      </c>
      <c r="F20" s="19">
        <v>0</v>
      </c>
      <c r="G20" s="19">
        <v>0</v>
      </c>
      <c r="H20" s="228"/>
      <c r="I20" s="229"/>
    </row>
    <row r="21" spans="1:9" s="20" customFormat="1" ht="16.5" hidden="1" customHeight="1">
      <c r="A21" s="221"/>
      <c r="B21" s="224"/>
      <c r="C21" s="224"/>
      <c r="D21" s="224"/>
      <c r="E21" s="18" t="s">
        <v>43</v>
      </c>
      <c r="F21" s="19">
        <v>0</v>
      </c>
      <c r="G21" s="19">
        <v>0</v>
      </c>
      <c r="H21" s="228"/>
      <c r="I21" s="229"/>
    </row>
    <row r="22" spans="1:9" s="20" customFormat="1" ht="29.25" hidden="1" customHeight="1">
      <c r="A22" s="222"/>
      <c r="B22" s="225"/>
      <c r="C22" s="225"/>
      <c r="D22" s="225"/>
      <c r="E22" s="18" t="s">
        <v>44</v>
      </c>
      <c r="F22" s="19">
        <v>0</v>
      </c>
      <c r="G22" s="19">
        <v>0</v>
      </c>
      <c r="H22" s="230"/>
      <c r="I22" s="231"/>
    </row>
    <row r="23" spans="1:9" s="21" customFormat="1" ht="29.25" customHeight="1">
      <c r="A23" s="220">
        <v>2</v>
      </c>
      <c r="B23" s="223" t="s">
        <v>51</v>
      </c>
      <c r="C23" s="223" t="s">
        <v>54</v>
      </c>
      <c r="D23" s="223" t="s">
        <v>52</v>
      </c>
      <c r="E23" s="18" t="s">
        <v>5</v>
      </c>
      <c r="F23" s="19">
        <f>F25+F26+F27</f>
        <v>40000</v>
      </c>
      <c r="G23" s="19">
        <f>G25+G26+G27</f>
        <v>40000</v>
      </c>
      <c r="H23" s="226" t="s">
        <v>66</v>
      </c>
      <c r="I23" s="227"/>
    </row>
    <row r="24" spans="1:9" s="21" customFormat="1" ht="16.5" customHeight="1">
      <c r="A24" s="221"/>
      <c r="B24" s="224"/>
      <c r="C24" s="224"/>
      <c r="D24" s="224"/>
      <c r="E24" s="18" t="s">
        <v>6</v>
      </c>
      <c r="F24" s="19"/>
      <c r="G24" s="19"/>
      <c r="H24" s="228"/>
      <c r="I24" s="229"/>
    </row>
    <row r="25" spans="1:9" s="21" customFormat="1" ht="17.45" customHeight="1">
      <c r="A25" s="221"/>
      <c r="B25" s="224"/>
      <c r="C25" s="224"/>
      <c r="D25" s="224"/>
      <c r="E25" s="35" t="s">
        <v>27</v>
      </c>
      <c r="F25" s="19">
        <v>0</v>
      </c>
      <c r="G25" s="19">
        <v>0</v>
      </c>
      <c r="H25" s="228"/>
      <c r="I25" s="229"/>
    </row>
    <row r="26" spans="1:9" s="21" customFormat="1" ht="16.5" customHeight="1">
      <c r="A26" s="221"/>
      <c r="B26" s="224"/>
      <c r="C26" s="224"/>
      <c r="D26" s="224"/>
      <c r="E26" s="18" t="s">
        <v>43</v>
      </c>
      <c r="F26" s="19">
        <v>40000</v>
      </c>
      <c r="G26" s="19">
        <v>40000</v>
      </c>
      <c r="H26" s="228"/>
      <c r="I26" s="229"/>
    </row>
    <row r="27" spans="1:9" s="21" customFormat="1" ht="29.25" customHeight="1">
      <c r="A27" s="222"/>
      <c r="B27" s="225"/>
      <c r="C27" s="225"/>
      <c r="D27" s="225"/>
      <c r="E27" s="18" t="s">
        <v>44</v>
      </c>
      <c r="F27" s="19">
        <v>0</v>
      </c>
      <c r="G27" s="19">
        <v>0</v>
      </c>
      <c r="H27" s="230"/>
      <c r="I27" s="231"/>
    </row>
    <row r="28" spans="1:9" s="20" customFormat="1" ht="29.25" customHeight="1">
      <c r="A28" s="220">
        <v>3</v>
      </c>
      <c r="B28" s="223" t="s">
        <v>45</v>
      </c>
      <c r="C28" s="223" t="s">
        <v>46</v>
      </c>
      <c r="D28" s="223" t="s">
        <v>12</v>
      </c>
      <c r="E28" s="36" t="s">
        <v>5</v>
      </c>
      <c r="F28" s="19">
        <f>F30+F31</f>
        <v>50000</v>
      </c>
      <c r="G28" s="19">
        <f>G30+G31</f>
        <v>50000</v>
      </c>
      <c r="H28" s="226" t="s">
        <v>47</v>
      </c>
      <c r="I28" s="227"/>
    </row>
    <row r="29" spans="1:9" s="20" customFormat="1" ht="16.5" customHeight="1">
      <c r="A29" s="221"/>
      <c r="B29" s="224"/>
      <c r="C29" s="224"/>
      <c r="D29" s="224"/>
      <c r="E29" s="36" t="s">
        <v>6</v>
      </c>
      <c r="F29" s="19"/>
      <c r="G29" s="19"/>
      <c r="H29" s="228"/>
      <c r="I29" s="229"/>
    </row>
    <row r="30" spans="1:9" s="20" customFormat="1" ht="16.5" customHeight="1">
      <c r="A30" s="221"/>
      <c r="B30" s="224"/>
      <c r="C30" s="224"/>
      <c r="D30" s="224"/>
      <c r="E30" s="36" t="s">
        <v>27</v>
      </c>
      <c r="F30" s="19">
        <v>0</v>
      </c>
      <c r="G30" s="19">
        <v>0</v>
      </c>
      <c r="H30" s="228"/>
      <c r="I30" s="229"/>
    </row>
    <row r="31" spans="1:9" s="20" customFormat="1" ht="16.5" customHeight="1">
      <c r="A31" s="221"/>
      <c r="B31" s="224"/>
      <c r="C31" s="224"/>
      <c r="D31" s="224"/>
      <c r="E31" s="36" t="s">
        <v>43</v>
      </c>
      <c r="F31" s="19">
        <v>50000</v>
      </c>
      <c r="G31" s="19">
        <v>50000</v>
      </c>
      <c r="H31" s="228"/>
      <c r="I31" s="229"/>
    </row>
    <row r="32" spans="1:9" s="20" customFormat="1" ht="29.25" customHeight="1">
      <c r="A32" s="222"/>
      <c r="B32" s="225"/>
      <c r="C32" s="225"/>
      <c r="D32" s="225"/>
      <c r="E32" s="36" t="s">
        <v>44</v>
      </c>
      <c r="F32" s="19">
        <v>0</v>
      </c>
      <c r="G32" s="19">
        <v>0</v>
      </c>
      <c r="H32" s="230"/>
      <c r="I32" s="231"/>
    </row>
    <row r="33" spans="1:9" s="20" customFormat="1" ht="29.25" customHeight="1">
      <c r="A33" s="220">
        <v>4</v>
      </c>
      <c r="B33" s="223" t="s">
        <v>48</v>
      </c>
      <c r="C33" s="223" t="s">
        <v>46</v>
      </c>
      <c r="D33" s="223" t="s">
        <v>12</v>
      </c>
      <c r="E33" s="36" t="s">
        <v>5</v>
      </c>
      <c r="F33" s="19">
        <f>F35+F36+F37</f>
        <v>20000</v>
      </c>
      <c r="G33" s="19">
        <f>G35+G36+G37</f>
        <v>20000</v>
      </c>
      <c r="H33" s="226" t="s">
        <v>49</v>
      </c>
      <c r="I33" s="227"/>
    </row>
    <row r="34" spans="1:9" s="20" customFormat="1" ht="16.5" customHeight="1">
      <c r="A34" s="221"/>
      <c r="B34" s="224"/>
      <c r="C34" s="224"/>
      <c r="D34" s="224"/>
      <c r="E34" s="36" t="s">
        <v>6</v>
      </c>
      <c r="F34" s="19"/>
      <c r="G34" s="19"/>
      <c r="H34" s="228"/>
      <c r="I34" s="229"/>
    </row>
    <row r="35" spans="1:9" s="20" customFormat="1" ht="16.5" customHeight="1">
      <c r="A35" s="221"/>
      <c r="B35" s="224"/>
      <c r="C35" s="224"/>
      <c r="D35" s="224"/>
      <c r="E35" s="36" t="s">
        <v>50</v>
      </c>
      <c r="F35" s="19">
        <v>0</v>
      </c>
      <c r="G35" s="19">
        <v>0</v>
      </c>
      <c r="H35" s="228"/>
      <c r="I35" s="229"/>
    </row>
    <row r="36" spans="1:9" s="20" customFormat="1" ht="16.5" customHeight="1">
      <c r="A36" s="221"/>
      <c r="B36" s="224"/>
      <c r="C36" s="224"/>
      <c r="D36" s="224"/>
      <c r="E36" s="36" t="s">
        <v>43</v>
      </c>
      <c r="F36" s="19">
        <v>20000</v>
      </c>
      <c r="G36" s="19">
        <v>20000</v>
      </c>
      <c r="H36" s="228"/>
      <c r="I36" s="229"/>
    </row>
    <row r="37" spans="1:9" s="20" customFormat="1" ht="29.25" customHeight="1">
      <c r="A37" s="222"/>
      <c r="B37" s="225"/>
      <c r="C37" s="225"/>
      <c r="D37" s="225"/>
      <c r="E37" s="36" t="s">
        <v>44</v>
      </c>
      <c r="F37" s="19">
        <v>0</v>
      </c>
      <c r="G37" s="19">
        <v>0</v>
      </c>
      <c r="H37" s="230"/>
      <c r="I37" s="231"/>
    </row>
    <row r="38" spans="1:9" s="20" customFormat="1" ht="29.25" customHeight="1">
      <c r="A38" s="220">
        <v>5</v>
      </c>
      <c r="B38" s="223" t="s">
        <v>63</v>
      </c>
      <c r="C38" s="223" t="s">
        <v>46</v>
      </c>
      <c r="D38" s="223" t="s">
        <v>12</v>
      </c>
      <c r="E38" s="36" t="s">
        <v>5</v>
      </c>
      <c r="F38" s="19">
        <f>F40+F41</f>
        <v>20000</v>
      </c>
      <c r="G38" s="19">
        <f>G40+G41</f>
        <v>20000</v>
      </c>
      <c r="H38" s="226" t="s">
        <v>68</v>
      </c>
      <c r="I38" s="227"/>
    </row>
    <row r="39" spans="1:9" s="20" customFormat="1" ht="16.5" customHeight="1">
      <c r="A39" s="221"/>
      <c r="B39" s="224"/>
      <c r="C39" s="224"/>
      <c r="D39" s="224"/>
      <c r="E39" s="36" t="s">
        <v>6</v>
      </c>
      <c r="F39" s="19"/>
      <c r="G39" s="19"/>
      <c r="H39" s="228"/>
      <c r="I39" s="229"/>
    </row>
    <row r="40" spans="1:9" s="20" customFormat="1" ht="16.5" customHeight="1">
      <c r="A40" s="221"/>
      <c r="B40" s="224"/>
      <c r="C40" s="224"/>
      <c r="D40" s="224"/>
      <c r="E40" s="36" t="s">
        <v>27</v>
      </c>
      <c r="F40" s="19">
        <v>0</v>
      </c>
      <c r="G40" s="19">
        <v>0</v>
      </c>
      <c r="H40" s="228"/>
      <c r="I40" s="229"/>
    </row>
    <row r="41" spans="1:9" s="20" customFormat="1" ht="16.5" customHeight="1">
      <c r="A41" s="221"/>
      <c r="B41" s="224"/>
      <c r="C41" s="224"/>
      <c r="D41" s="224"/>
      <c r="E41" s="36" t="s">
        <v>43</v>
      </c>
      <c r="F41" s="19">
        <v>20000</v>
      </c>
      <c r="G41" s="19">
        <v>20000</v>
      </c>
      <c r="H41" s="228"/>
      <c r="I41" s="229"/>
    </row>
    <row r="42" spans="1:9" s="20" customFormat="1" ht="29.25" customHeight="1">
      <c r="A42" s="222"/>
      <c r="B42" s="225"/>
      <c r="C42" s="225"/>
      <c r="D42" s="225"/>
      <c r="E42" s="36" t="s">
        <v>44</v>
      </c>
      <c r="F42" s="19">
        <v>0</v>
      </c>
      <c r="G42" s="19">
        <v>0</v>
      </c>
      <c r="H42" s="230"/>
      <c r="I42" s="231"/>
    </row>
    <row r="43" spans="1:9" s="20" customFormat="1" ht="29.25" customHeight="1">
      <c r="A43" s="220">
        <v>6</v>
      </c>
      <c r="B43" s="223" t="s">
        <v>65</v>
      </c>
      <c r="C43" s="223" t="s">
        <v>46</v>
      </c>
      <c r="D43" s="223" t="s">
        <v>12</v>
      </c>
      <c r="E43" s="36" t="s">
        <v>5</v>
      </c>
      <c r="F43" s="19">
        <f>F45+F46+F47</f>
        <v>10000</v>
      </c>
      <c r="G43" s="19">
        <f>G45+G46+G47</f>
        <v>10000</v>
      </c>
      <c r="H43" s="226" t="s">
        <v>67</v>
      </c>
      <c r="I43" s="227"/>
    </row>
    <row r="44" spans="1:9" s="20" customFormat="1" ht="16.5" customHeight="1">
      <c r="A44" s="221"/>
      <c r="B44" s="224"/>
      <c r="C44" s="224"/>
      <c r="D44" s="224"/>
      <c r="E44" s="36" t="s">
        <v>6</v>
      </c>
      <c r="F44" s="19"/>
      <c r="G44" s="19"/>
      <c r="H44" s="228"/>
      <c r="I44" s="229"/>
    </row>
    <row r="45" spans="1:9" s="20" customFormat="1" ht="16.5" customHeight="1">
      <c r="A45" s="221"/>
      <c r="B45" s="224"/>
      <c r="C45" s="224"/>
      <c r="D45" s="224"/>
      <c r="E45" s="36" t="s">
        <v>50</v>
      </c>
      <c r="F45" s="19">
        <v>0</v>
      </c>
      <c r="G45" s="19">
        <v>0</v>
      </c>
      <c r="H45" s="228"/>
      <c r="I45" s="229"/>
    </row>
    <row r="46" spans="1:9" s="20" customFormat="1" ht="16.5" customHeight="1">
      <c r="A46" s="221"/>
      <c r="B46" s="224"/>
      <c r="C46" s="224"/>
      <c r="D46" s="224"/>
      <c r="E46" s="36" t="s">
        <v>43</v>
      </c>
      <c r="F46" s="19">
        <v>10000</v>
      </c>
      <c r="G46" s="19">
        <v>10000</v>
      </c>
      <c r="H46" s="228"/>
      <c r="I46" s="229"/>
    </row>
    <row r="47" spans="1:9" s="20" customFormat="1" ht="29.25" customHeight="1">
      <c r="A47" s="222"/>
      <c r="B47" s="225"/>
      <c r="C47" s="225"/>
      <c r="D47" s="225"/>
      <c r="E47" s="36" t="s">
        <v>44</v>
      </c>
      <c r="F47" s="19">
        <v>0</v>
      </c>
      <c r="G47" s="19">
        <v>0</v>
      </c>
      <c r="H47" s="230"/>
      <c r="I47" s="231"/>
    </row>
    <row r="48" spans="1:9" s="20" customFormat="1" ht="29.25" customHeight="1">
      <c r="A48" s="220">
        <v>7</v>
      </c>
      <c r="B48" s="223" t="s">
        <v>64</v>
      </c>
      <c r="C48" s="223" t="s">
        <v>46</v>
      </c>
      <c r="D48" s="223" t="s">
        <v>12</v>
      </c>
      <c r="E48" s="36" t="s">
        <v>5</v>
      </c>
      <c r="F48" s="19">
        <f>F50+F51+F52</f>
        <v>10000</v>
      </c>
      <c r="G48" s="19">
        <f>G50+G51+G52</f>
        <v>10000</v>
      </c>
      <c r="H48" s="226" t="s">
        <v>68</v>
      </c>
      <c r="I48" s="227"/>
    </row>
    <row r="49" spans="1:9" s="20" customFormat="1" ht="16.5" customHeight="1">
      <c r="A49" s="221"/>
      <c r="B49" s="224"/>
      <c r="C49" s="224"/>
      <c r="D49" s="224"/>
      <c r="E49" s="36" t="s">
        <v>6</v>
      </c>
      <c r="F49" s="19"/>
      <c r="G49" s="19"/>
      <c r="H49" s="228"/>
      <c r="I49" s="229"/>
    </row>
    <row r="50" spans="1:9" s="20" customFormat="1" ht="16.5" customHeight="1">
      <c r="A50" s="221"/>
      <c r="B50" s="224"/>
      <c r="C50" s="224"/>
      <c r="D50" s="224"/>
      <c r="E50" s="36" t="s">
        <v>50</v>
      </c>
      <c r="F50" s="19">
        <v>0</v>
      </c>
      <c r="G50" s="19">
        <v>0</v>
      </c>
      <c r="H50" s="228"/>
      <c r="I50" s="229"/>
    </row>
    <row r="51" spans="1:9" s="20" customFormat="1" ht="16.5" customHeight="1">
      <c r="A51" s="221"/>
      <c r="B51" s="224"/>
      <c r="C51" s="224"/>
      <c r="D51" s="224"/>
      <c r="E51" s="36" t="s">
        <v>43</v>
      </c>
      <c r="F51" s="19">
        <v>10000</v>
      </c>
      <c r="G51" s="19">
        <v>10000</v>
      </c>
      <c r="H51" s="228"/>
      <c r="I51" s="229"/>
    </row>
    <row r="52" spans="1:9" s="20" customFormat="1" ht="29.25" customHeight="1">
      <c r="A52" s="222"/>
      <c r="B52" s="225"/>
      <c r="C52" s="225"/>
      <c r="D52" s="225"/>
      <c r="E52" s="36" t="s">
        <v>44</v>
      </c>
      <c r="F52" s="19">
        <v>0</v>
      </c>
      <c r="G52" s="19">
        <v>0</v>
      </c>
      <c r="H52" s="230"/>
      <c r="I52" s="231"/>
    </row>
    <row r="53" spans="1:9" s="21" customFormat="1" ht="29.25" customHeight="1">
      <c r="A53" s="220">
        <v>8</v>
      </c>
      <c r="B53" s="223" t="s">
        <v>62</v>
      </c>
      <c r="C53" s="223" t="s">
        <v>46</v>
      </c>
      <c r="D53" s="223" t="s">
        <v>12</v>
      </c>
      <c r="E53" s="18" t="s">
        <v>5</v>
      </c>
      <c r="F53" s="19">
        <f>F55+F56+F57</f>
        <v>100000</v>
      </c>
      <c r="G53" s="19">
        <f>G55+G56+G57</f>
        <v>100000</v>
      </c>
      <c r="H53" s="226"/>
      <c r="I53" s="227"/>
    </row>
    <row r="54" spans="1:9" s="21" customFormat="1" ht="16.5" customHeight="1">
      <c r="A54" s="221"/>
      <c r="B54" s="224"/>
      <c r="C54" s="224"/>
      <c r="D54" s="224"/>
      <c r="E54" s="18" t="s">
        <v>6</v>
      </c>
      <c r="F54" s="19"/>
      <c r="G54" s="19"/>
      <c r="H54" s="228"/>
      <c r="I54" s="229"/>
    </row>
    <row r="55" spans="1:9" s="21" customFormat="1" ht="17.45" customHeight="1">
      <c r="A55" s="221"/>
      <c r="B55" s="224"/>
      <c r="C55" s="224"/>
      <c r="D55" s="224"/>
      <c r="E55" s="35" t="s">
        <v>27</v>
      </c>
      <c r="F55" s="19">
        <v>0</v>
      </c>
      <c r="G55" s="19">
        <v>0</v>
      </c>
      <c r="H55" s="228"/>
      <c r="I55" s="229"/>
    </row>
    <row r="56" spans="1:9" s="21" customFormat="1" ht="16.5" customHeight="1">
      <c r="A56" s="221"/>
      <c r="B56" s="224"/>
      <c r="C56" s="224"/>
      <c r="D56" s="224"/>
      <c r="E56" s="18" t="s">
        <v>43</v>
      </c>
      <c r="F56" s="19">
        <v>100000</v>
      </c>
      <c r="G56" s="19">
        <v>100000</v>
      </c>
      <c r="H56" s="228"/>
      <c r="I56" s="229"/>
    </row>
    <row r="57" spans="1:9" s="21" customFormat="1" ht="29.25" customHeight="1">
      <c r="A57" s="222"/>
      <c r="B57" s="225"/>
      <c r="C57" s="225"/>
      <c r="D57" s="225"/>
      <c r="E57" s="18" t="s">
        <v>44</v>
      </c>
      <c r="F57" s="19">
        <v>0</v>
      </c>
      <c r="G57" s="19">
        <v>0</v>
      </c>
      <c r="H57" s="230"/>
      <c r="I57" s="231"/>
    </row>
    <row r="58" spans="1:9" s="24" customFormat="1" ht="21" customHeight="1">
      <c r="A58" s="242"/>
      <c r="B58" s="245" t="s">
        <v>53</v>
      </c>
      <c r="C58" s="245"/>
      <c r="D58" s="245"/>
      <c r="E58" s="22" t="s">
        <v>5</v>
      </c>
      <c r="F58" s="23">
        <f>F60+F61+F62</f>
        <v>800000</v>
      </c>
      <c r="G58" s="23">
        <f>G60+G61+G62</f>
        <v>800000</v>
      </c>
      <c r="H58" s="248"/>
      <c r="I58" s="249"/>
    </row>
    <row r="59" spans="1:9" s="24" customFormat="1" ht="15.75">
      <c r="A59" s="243"/>
      <c r="B59" s="246"/>
      <c r="C59" s="246"/>
      <c r="D59" s="246"/>
      <c r="E59" s="22" t="s">
        <v>6</v>
      </c>
      <c r="F59" s="23"/>
      <c r="G59" s="23"/>
      <c r="H59" s="250"/>
      <c r="I59" s="251"/>
    </row>
    <row r="60" spans="1:9" s="24" customFormat="1" ht="31.5">
      <c r="A60" s="243"/>
      <c r="B60" s="246"/>
      <c r="C60" s="246"/>
      <c r="D60" s="246"/>
      <c r="E60" s="22" t="s">
        <v>27</v>
      </c>
      <c r="F60" s="23">
        <f>F10+F15+F20+F25+F55</f>
        <v>0</v>
      </c>
      <c r="G60" s="23">
        <f>G10+G15+G20+G25+G55</f>
        <v>0</v>
      </c>
      <c r="H60" s="250"/>
      <c r="I60" s="251"/>
    </row>
    <row r="61" spans="1:9" s="24" customFormat="1" ht="31.5">
      <c r="A61" s="243"/>
      <c r="B61" s="246"/>
      <c r="C61" s="246"/>
      <c r="D61" s="246"/>
      <c r="E61" s="22" t="s">
        <v>43</v>
      </c>
      <c r="F61" s="23">
        <f>F56+F51+F46+F41+F36+F31+F26+F11</f>
        <v>550000</v>
      </c>
      <c r="G61" s="23">
        <f>G11+G16+G51+G46+G41+G36+G31+G21+G26+G56</f>
        <v>550000</v>
      </c>
      <c r="H61" s="250"/>
      <c r="I61" s="251"/>
    </row>
    <row r="62" spans="1:9" s="25" customFormat="1" ht="31.5">
      <c r="A62" s="244"/>
      <c r="B62" s="247"/>
      <c r="C62" s="247"/>
      <c r="D62" s="247"/>
      <c r="E62" s="22" t="s">
        <v>44</v>
      </c>
      <c r="F62" s="23">
        <f>F12+F17+F22+F27+F57</f>
        <v>250000</v>
      </c>
      <c r="G62" s="23">
        <f>G12+G17+G22+G27+G57</f>
        <v>250000</v>
      </c>
      <c r="H62" s="252"/>
      <c r="I62" s="253"/>
    </row>
    <row r="63" spans="1:9" ht="15.75">
      <c r="A63" s="26"/>
      <c r="B63" s="27"/>
      <c r="C63" s="27"/>
      <c r="D63" s="27"/>
      <c r="E63" s="28"/>
      <c r="F63" s="29"/>
      <c r="G63" s="29"/>
      <c r="H63" s="30"/>
      <c r="I63" s="31"/>
    </row>
    <row r="64" spans="1:9" ht="15.75">
      <c r="A64" s="26"/>
      <c r="B64" s="27"/>
      <c r="C64" s="27"/>
      <c r="D64" s="27"/>
      <c r="E64" s="28"/>
      <c r="F64" s="29"/>
      <c r="G64" s="27"/>
      <c r="H64" s="30"/>
      <c r="I64" s="31"/>
    </row>
    <row r="65" spans="1:9" ht="15.75">
      <c r="A65" s="26"/>
      <c r="B65" s="27"/>
      <c r="C65" s="27"/>
      <c r="D65" s="27"/>
      <c r="E65" s="28"/>
      <c r="F65" s="27"/>
      <c r="G65" s="27"/>
      <c r="H65" s="30"/>
      <c r="I65" s="31"/>
    </row>
    <row r="66" spans="1:9" ht="15.75">
      <c r="A66" s="26"/>
      <c r="B66" s="27"/>
      <c r="C66" s="27"/>
      <c r="D66" s="27"/>
      <c r="E66" s="28"/>
      <c r="F66" s="27"/>
      <c r="G66" s="27"/>
      <c r="H66" s="30"/>
      <c r="I66" s="31"/>
    </row>
    <row r="67" spans="1:9" ht="18.75">
      <c r="A67" s="33" t="s">
        <v>61</v>
      </c>
      <c r="B67" s="33"/>
      <c r="C67" s="33"/>
      <c r="D67" s="33"/>
      <c r="E67" s="33"/>
      <c r="F67" s="33"/>
      <c r="G67" s="33"/>
      <c r="H67" s="33"/>
      <c r="I67" s="33"/>
    </row>
  </sheetData>
  <mergeCells count="65">
    <mergeCell ref="A58:A62"/>
    <mergeCell ref="B58:B62"/>
    <mergeCell ref="C58:C62"/>
    <mergeCell ref="D58:D62"/>
    <mergeCell ref="H58:I62"/>
    <mergeCell ref="A23:A27"/>
    <mergeCell ref="B23:B27"/>
    <mergeCell ref="C23:C27"/>
    <mergeCell ref="D23:D27"/>
    <mergeCell ref="H23:I27"/>
    <mergeCell ref="A53:A57"/>
    <mergeCell ref="B53:B57"/>
    <mergeCell ref="C53:C57"/>
    <mergeCell ref="D53:D57"/>
    <mergeCell ref="H53:I57"/>
    <mergeCell ref="A13:A17"/>
    <mergeCell ref="B13:B17"/>
    <mergeCell ref="C13:C17"/>
    <mergeCell ref="D13:D17"/>
    <mergeCell ref="H13:I17"/>
    <mergeCell ref="A18:A22"/>
    <mergeCell ref="B18:B22"/>
    <mergeCell ref="C18:C22"/>
    <mergeCell ref="D18:D22"/>
    <mergeCell ref="H18:I22"/>
    <mergeCell ref="H6:I7"/>
    <mergeCell ref="A8:A12"/>
    <mergeCell ref="B8:B12"/>
    <mergeCell ref="C8:C12"/>
    <mergeCell ref="D8:D12"/>
    <mergeCell ref="H8:I12"/>
    <mergeCell ref="A1:G2"/>
    <mergeCell ref="A3:G3"/>
    <mergeCell ref="A4:G4"/>
    <mergeCell ref="A6:A7"/>
    <mergeCell ref="B6:B7"/>
    <mergeCell ref="C6:C7"/>
    <mergeCell ref="D6:D7"/>
    <mergeCell ref="E6:E7"/>
    <mergeCell ref="F6:G6"/>
    <mergeCell ref="A28:A32"/>
    <mergeCell ref="B28:B32"/>
    <mergeCell ref="C28:C32"/>
    <mergeCell ref="D28:D32"/>
    <mergeCell ref="H28:I32"/>
    <mergeCell ref="A33:A37"/>
    <mergeCell ref="B33:B37"/>
    <mergeCell ref="C33:C37"/>
    <mergeCell ref="D33:D37"/>
    <mergeCell ref="H33:I37"/>
    <mergeCell ref="A38:A42"/>
    <mergeCell ref="B38:B42"/>
    <mergeCell ref="C38:C42"/>
    <mergeCell ref="D38:D42"/>
    <mergeCell ref="H38:I42"/>
    <mergeCell ref="A43:A47"/>
    <mergeCell ref="B43:B47"/>
    <mergeCell ref="C43:C47"/>
    <mergeCell ref="D43:D47"/>
    <mergeCell ref="H43:I47"/>
    <mergeCell ref="A48:A52"/>
    <mergeCell ref="B48:B52"/>
    <mergeCell ref="C48:C52"/>
    <mergeCell ref="D48:D52"/>
    <mergeCell ref="H48:I52"/>
  </mergeCells>
  <pageMargins left="0.78740157480314965" right="0.19685039370078741" top="0.23622047244094491" bottom="0.23622047244094491" header="0.15748031496062992" footer="0.15748031496062992"/>
  <pageSetup paperSize="9" scale="68" fitToHeight="3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№1</vt:lpstr>
      <vt:lpstr>приложение 3</vt:lpstr>
      <vt:lpstr>'приложение 3'!Область_печати</vt:lpstr>
      <vt:lpstr>'приложение №1'!Область_печати</vt:lpstr>
    </vt:vector>
  </TitlesOfParts>
  <Company>Организация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RePack by SPecialiST</cp:lastModifiedBy>
  <cp:lastPrinted>2023-12-12T07:36:22Z</cp:lastPrinted>
  <dcterms:created xsi:type="dcterms:W3CDTF">2013-09-19T05:29:29Z</dcterms:created>
  <dcterms:modified xsi:type="dcterms:W3CDTF">2023-12-12T07:36:34Z</dcterms:modified>
</cp:coreProperties>
</file>